
<file path=[Content_Types].xml><?xml version="1.0" encoding="utf-8"?>
<Types xmlns="http://schemas.openxmlformats.org/package/2006/content-types">
  <Override PartName="/xl/activeX/activeX4.bin" ContentType="application/vnd.ms-office.activeX"/>
  <Override PartName="/xl/activeX/activeX9.xml" ContentType="application/vnd.ms-office.activeX+xml"/>
  <Override PartName="/xl/activeX/activeX25.bin" ContentType="application/vnd.ms-office.activeX"/>
  <Override PartName="/xl/activeX/activeX43.bin" ContentType="application/vnd.ms-office.activeX"/>
  <Override PartName="/xl/activeX/activeX54.bin" ContentType="application/vnd.ms-office.activeX"/>
  <Override PartName="/xl/activeX/activeX59.xml" ContentType="application/vnd.ms-office.activeX+xml"/>
  <Override PartName="/xl/styles.xml" ContentType="application/vnd.openxmlformats-officedocument.spreadsheetml.styles+xml"/>
  <Override PartName="/xl/activeX/activeX14.bin" ContentType="application/vnd.ms-office.activeX"/>
  <Override PartName="/xl/activeX/activeX19.xml" ContentType="application/vnd.ms-office.activeX+xml"/>
  <Override PartName="/xl/activeX/activeX32.bin" ContentType="application/vnd.ms-office.activeX"/>
  <Override PartName="/xl/activeX/activeX48.xml" ContentType="application/vnd.ms-office.activeX+xml"/>
  <Override PartName="/xl/drawings/drawing6.xml" ContentType="application/vnd.openxmlformats-officedocument.drawing+xml"/>
  <Override PartName="/xl/activeX/activeX61.bin" ContentType="application/vnd.ms-office.activeX"/>
  <Override PartName="/xl/worksheets/sheet7.xml" ContentType="application/vnd.openxmlformats-officedocument.spreadsheetml.worksheet+xml"/>
  <Override PartName="/xl/activeX/activeX5.xml" ContentType="application/vnd.ms-office.activeX+xml"/>
  <Override PartName="/xl/activeX/activeX21.bin" ContentType="application/vnd.ms-office.activeX"/>
  <Override PartName="/xl/activeX/activeX37.xml" ContentType="application/vnd.ms-office.activeX+xml"/>
  <Override PartName="/xl/activeX/activeX50.bin" ContentType="application/vnd.ms-office.activeX"/>
  <Override PartName="/xl/activeX/activeX55.xml" ContentType="application/vnd.ms-office.activeX+xml"/>
  <Default Extension="xml" ContentType="application/xml"/>
  <Override PartName="/xl/externalLinks/externalLink5.xml" ContentType="application/vnd.openxmlformats-officedocument.spreadsheetml.externalLink+xml"/>
  <Override PartName="/xl/activeX/activeX10.bin" ContentType="application/vnd.ms-office.activeX"/>
  <Override PartName="/xl/drawings/drawing2.xml" ContentType="application/vnd.openxmlformats-officedocument.drawing+xml"/>
  <Override PartName="/xl/activeX/activeX15.xml" ContentType="application/vnd.ms-office.activeX+xml"/>
  <Override PartName="/xl/activeX/activeX26.xml" ContentType="application/vnd.ms-office.activeX+xml"/>
  <Override PartName="/xl/activeX/activeX44.xml" ContentType="application/vnd.ms-office.activeX+xml"/>
  <Override PartName="/xl/activeX/activeX62.xml" ContentType="application/vnd.ms-office.activeX+xml"/>
  <Override PartName="/xl/worksheets/sheet3.xml" ContentType="application/vnd.openxmlformats-officedocument.spreadsheetml.worksheet+xml"/>
  <Override PartName="/xl/activeX/activeX1.xml" ContentType="application/vnd.ms-office.activeX+xml"/>
  <Override PartName="/xl/activeX/activeX22.xml" ContentType="application/vnd.ms-office.activeX+xml"/>
  <Override PartName="/xl/activeX/activeX33.xml" ContentType="application/vnd.ms-office.activeX+xml"/>
  <Override PartName="/xl/activeX/activeX51.xml" ContentType="application/vnd.ms-office.activeX+xml"/>
  <Override PartName="/xl/externalLinks/externalLink1.xml" ContentType="application/vnd.openxmlformats-officedocument.spreadsheetml.externalLink+xml"/>
  <Override PartName="/xl/activeX/activeX9.bin" ContentType="application/vnd.ms-office.activeX"/>
  <Override PartName="/xl/activeX/activeX11.xml" ContentType="application/vnd.ms-office.activeX+xml"/>
  <Override PartName="/xl/activeX/activeX40.xml" ContentType="application/vnd.ms-office.activeX+xml"/>
  <Override PartName="/xl/activeX/activeX59.bin" ContentType="application/vnd.ms-office.activeX"/>
  <Override PartName="/xl/sharedStrings.xml" ContentType="application/vnd.openxmlformats-officedocument.spreadsheetml.sharedStrings+xml"/>
  <Override PartName="/xl/activeX/activeX19.bin" ContentType="application/vnd.ms-office.activeX"/>
  <Override PartName="/xl/activeX/activeX48.bin" ContentType="application/vnd.ms-office.activeX"/>
  <Override PartName="/xl/activeX/activeX5.bin" ContentType="application/vnd.ms-office.activeX"/>
  <Override PartName="/xl/activeX/activeX37.bin" ContentType="application/vnd.ms-office.activeX"/>
  <Override PartName="/xl/activeX/activeX55.bin" ContentType="application/vnd.ms-office.activeX"/>
  <Default Extension="bin" ContentType="application/vnd.openxmlformats-officedocument.spreadsheetml.printerSettings"/>
  <Override PartName="/xl/activeX/activeX15.bin" ContentType="application/vnd.ms-office.activeX"/>
  <Override PartName="/xl/activeX/activeX26.bin" ContentType="application/vnd.ms-office.activeX"/>
  <Override PartName="/xl/activeX/activeX44.bin" ContentType="application/vnd.ms-office.activeX"/>
  <Override PartName="/xl/activeX/activeX62.bin" ContentType="application/vnd.ms-office.activeX"/>
  <Override PartName="/xl/activeX/activeX1.bin" ContentType="application/vnd.ms-office.activeX"/>
  <Override PartName="/xl/activeX/activeX22.bin" ContentType="application/vnd.ms-office.activeX"/>
  <Override PartName="/xl/activeX/activeX33.bin" ContentType="application/vnd.ms-office.activeX"/>
  <Override PartName="/xl/activeX/activeX38.xml" ContentType="application/vnd.ms-office.activeX+xml"/>
  <Override PartName="/xl/activeX/activeX49.xml" ContentType="application/vnd.ms-office.activeX+xml"/>
  <Override PartName="/xl/activeX/activeX51.bin" ContentType="application/vnd.ms-office.activeX"/>
  <Override PartName="/xl/drawings/drawing7.xml" ContentType="application/vnd.openxmlformats-officedocument.drawing+xml"/>
  <Override PartName="/xl/worksheets/sheet8.xml" ContentType="application/vnd.openxmlformats-officedocument.spreadsheetml.worksheet+xml"/>
  <Override PartName="/xl/externalLinks/externalLink6.xml" ContentType="application/vnd.openxmlformats-officedocument.spreadsheetml.externalLink+xml"/>
  <Override PartName="/xl/activeX/activeX6.xml" ContentType="application/vnd.ms-office.activeX+xml"/>
  <Override PartName="/xl/activeX/activeX11.bin" ContentType="application/vnd.ms-office.activeX"/>
  <Default Extension="emf" ContentType="image/x-emf"/>
  <Override PartName="/xl/activeX/activeX27.xml" ContentType="application/vnd.ms-office.activeX+xml"/>
  <Override PartName="/xl/activeX/activeX40.bin" ContentType="application/vnd.ms-office.activeX"/>
  <Override PartName="/xl/activeX/activeX45.xml" ContentType="application/vnd.ms-office.activeX+xml"/>
  <Override PartName="/xl/activeX/activeX56.xml" ContentType="application/vnd.ms-office.activeX+xml"/>
  <Override PartName="/xl/workbook.xml" ContentType="application/vnd.openxmlformats-officedocument.spreadsheetml.sheet.main+xml"/>
  <Override PartName="/xl/worksheets/sheet4.xml" ContentType="application/vnd.openxmlformats-officedocument.spreadsheetml.worksheet+xml"/>
  <Override PartName="/xl/worksheets/sheet10.xml" ContentType="application/vnd.openxmlformats-officedocument.spreadsheetml.worksheet+xml"/>
  <Override PartName="/xl/activeX/activeX2.xml" ContentType="application/vnd.ms-office.activeX+xml"/>
  <Override PartName="/xl/activeX/activeX16.xml" ContentType="application/vnd.ms-office.activeX+xml"/>
  <Override PartName="/xl/drawings/drawing3.xml" ContentType="application/vnd.openxmlformats-officedocument.drawing+xml"/>
  <Override PartName="/xl/activeX/activeX34.xml" ContentType="application/vnd.ms-office.activeX+xml"/>
  <Override PartName="/xl/activeX/activeX63.xml" ContentType="application/vnd.ms-office.activeX+xml"/>
  <Override PartName="/xl/charts/chart1.xml" ContentType="application/vnd.openxmlformats-officedocument.drawingml.chart+xml"/>
  <Override PartName="/docProps/app.xml" ContentType="application/vnd.openxmlformats-officedocument.extended-properties+xml"/>
  <Override PartName="/xl/externalLinks/externalLink2.xml" ContentType="application/vnd.openxmlformats-officedocument.spreadsheetml.externalLink+xml"/>
  <Override PartName="/xl/activeX/activeX23.xml" ContentType="application/vnd.ms-office.activeX+xml"/>
  <Override PartName="/xl/activeX/activeX41.xml" ContentType="application/vnd.ms-office.activeX+xml"/>
  <Override PartName="/xl/activeX/activeX52.xml" ContentType="application/vnd.ms-office.activeX+xml"/>
  <Default Extension="vml" ContentType="application/vnd.openxmlformats-officedocument.vmlDrawing"/>
  <Override PartName="/xl/activeX/activeX12.xml" ContentType="application/vnd.ms-office.activeX+xml"/>
  <Override PartName="/xl/activeX/activeX21.xml" ContentType="application/vnd.ms-office.activeX+xml"/>
  <Override PartName="/xl/activeX/activeX30.xml" ContentType="application/vnd.ms-office.activeX+xml"/>
  <Override PartName="/xl/activeX/activeX50.xml" ContentType="application/vnd.ms-office.activeX+xml"/>
  <Override PartName="/xl/calcChain.xml" ContentType="application/vnd.openxmlformats-officedocument.spreadsheetml.calcChain+xml"/>
  <Override PartName="/xl/activeX/activeX8.bin" ContentType="application/vnd.ms-office.activeX"/>
  <Override PartName="/xl/activeX/activeX10.xml" ContentType="application/vnd.ms-office.activeX+xml"/>
  <Override PartName="/xl/activeX/activeX29.bin" ContentType="application/vnd.ms-office.activeX"/>
  <Override PartName="/xl/activeX/activeX38.bin" ContentType="application/vnd.ms-office.activeX"/>
  <Override PartName="/xl/activeX/activeX49.bin" ContentType="application/vnd.ms-office.activeX"/>
  <Override PartName="/xl/activeX/activeX58.bin" ContentType="application/vnd.ms-office.activeX"/>
  <Override PartName="/xl/drawings/drawing10.xml" ContentType="application/vnd.openxmlformats-officedocument.drawing+xml"/>
  <Override PartName="/xl/activeX/activeX6.bin" ContentType="application/vnd.ms-office.activeX"/>
  <Override PartName="/xl/activeX/activeX18.bin" ContentType="application/vnd.ms-office.activeX"/>
  <Override PartName="/xl/activeX/activeX27.bin" ContentType="application/vnd.ms-office.activeX"/>
  <Override PartName="/xl/activeX/activeX36.bin" ContentType="application/vnd.ms-office.activeX"/>
  <Override PartName="/xl/activeX/activeX45.bin" ContentType="application/vnd.ms-office.activeX"/>
  <Override PartName="/xl/activeX/activeX47.bin" ContentType="application/vnd.ms-office.activeX"/>
  <Override PartName="/xl/activeX/activeX56.bin" ContentType="application/vnd.ms-office.activeX"/>
  <Override PartName="/docProps/core.xml" ContentType="application/vnd.openxmlformats-package.core-properties+xml"/>
  <Override PartName="/xl/activeX/activeX2.bin" ContentType="application/vnd.ms-office.activeX"/>
  <Override PartName="/xl/activeX/activeX16.bin" ContentType="application/vnd.ms-office.activeX"/>
  <Override PartName="/xl/activeX/activeX34.bin" ContentType="application/vnd.ms-office.activeX"/>
  <Override PartName="/xl/activeX/activeX63.bin" ContentType="application/vnd.ms-office.activeX"/>
  <Override PartName="/xl/worksheets/sheet9.xml" ContentType="application/vnd.openxmlformats-officedocument.spreadsheetml.worksheet+xml"/>
  <Override PartName="/xl/theme/theme1.xml" ContentType="application/vnd.openxmlformats-officedocument.theme+xml"/>
  <Override PartName="/xl/activeX/activeX7.xml" ContentType="application/vnd.ms-office.activeX+xml"/>
  <Override PartName="/xl/activeX/activeX23.bin" ContentType="application/vnd.ms-office.activeX"/>
  <Override PartName="/xl/activeX/activeX39.xml" ContentType="application/vnd.ms-office.activeX+xml"/>
  <Override PartName="/xl/activeX/activeX41.bin" ContentType="application/vnd.ms-office.activeX"/>
  <Override PartName="/xl/activeX/activeX52.bin" ContentType="application/vnd.ms-office.activeX"/>
  <Override PartName="/xl/activeX/activeX57.xml" ContentType="application/vnd.ms-office.activeX+xml"/>
  <Override PartName="/xl/drawings/drawing8.xml" ContentType="application/vnd.openxmlformats-officedocument.drawing+xml"/>
  <Override PartName="/xl/worksheets/sheet11.xml" ContentType="application/vnd.openxmlformats-officedocument.spreadsheetml.worksheet+xml"/>
  <Override PartName="/xl/activeX/activeX12.bin" ContentType="application/vnd.ms-office.activeX"/>
  <Override PartName="/xl/activeX/activeX17.xml" ContentType="application/vnd.ms-office.activeX+xml"/>
  <Override PartName="/xl/activeX/activeX28.xml" ContentType="application/vnd.ms-office.activeX+xml"/>
  <Override PartName="/xl/activeX/activeX30.bin" ContentType="application/vnd.ms-office.activeX"/>
  <Override PartName="/xl/drawings/drawing4.xml" ContentType="application/vnd.openxmlformats-officedocument.drawing+xml"/>
  <Override PartName="/xl/activeX/activeX46.xml" ContentType="application/vnd.ms-office.activeX+xml"/>
  <Override PartName="/xl/activeX/activeX64.xml" ContentType="application/vnd.ms-office.activeX+xml"/>
  <Override PartName="/xl/charts/chart2.xml" ContentType="application/vnd.openxmlformats-officedocument.drawingml.chart+xml"/>
  <Default Extension="rels" ContentType="application/vnd.openxmlformats-package.relationships+xml"/>
  <Override PartName="/xl/worksheets/sheet5.xml" ContentType="application/vnd.openxmlformats-officedocument.spreadsheetml.worksheet+xml"/>
  <Override PartName="/xl/activeX/activeX3.xml" ContentType="application/vnd.ms-office.activeX+xml"/>
  <Override PartName="/xl/activeX/activeX24.xml" ContentType="application/vnd.ms-office.activeX+xml"/>
  <Override PartName="/xl/activeX/activeX35.xml" ContentType="application/vnd.ms-office.activeX+xml"/>
  <Override PartName="/xl/activeX/activeX53.xml" ContentType="application/vnd.ms-office.activeX+xml"/>
  <Override PartName="/xl/externalLinks/externalLink3.xml" ContentType="application/vnd.openxmlformats-officedocument.spreadsheetml.externalLink+xml"/>
  <Override PartName="/xl/activeX/activeX13.xml" ContentType="application/vnd.ms-office.activeX+xml"/>
  <Override PartName="/xl/activeX/activeX42.xml" ContentType="application/vnd.ms-office.activeX+xml"/>
  <Override PartName="/xl/activeX/activeX60.xml" ContentType="application/vnd.ms-office.activeX+xml"/>
  <Override PartName="/xl/worksheets/sheet1.xml" ContentType="application/vnd.openxmlformats-officedocument.spreadsheetml.worksheet+xml"/>
  <Override PartName="/xl/activeX/activeX20.xml" ContentType="application/vnd.ms-office.activeX+xml"/>
  <Override PartName="/xl/activeX/activeX31.xml" ContentType="application/vnd.ms-office.activeX+xml"/>
  <Override PartName="/xl/drawings/drawing11.xml" ContentType="application/vnd.openxmlformats-officedocument.drawing+xml"/>
  <Override PartName="/xl/activeX/activeX7.bin" ContentType="application/vnd.ms-office.activeX"/>
  <Override PartName="/xl/activeX/activeX39.bin" ContentType="application/vnd.ms-office.activeX"/>
  <Override PartName="/xl/activeX/activeX57.bin" ContentType="application/vnd.ms-office.activeX"/>
  <Override PartName="/xl/activeX/activeX17.bin" ContentType="application/vnd.ms-office.activeX"/>
  <Override PartName="/xl/activeX/activeX28.bin" ContentType="application/vnd.ms-office.activeX"/>
  <Override PartName="/xl/activeX/activeX46.bin" ContentType="application/vnd.ms-office.activeX"/>
  <Override PartName="/xl/activeX/activeX64.bin" ContentType="application/vnd.ms-office.activeX"/>
  <Override PartName="/xl/activeX/activeX3.bin" ContentType="application/vnd.ms-office.activeX"/>
  <Override PartName="/xl/activeX/activeX35.bin" ContentType="application/vnd.ms-office.activeX"/>
  <Override PartName="/xl/activeX/activeX53.bin" ContentType="application/vnd.ms-office.activeX"/>
  <Override PartName="/xl/drawings/drawing9.xml" ContentType="application/vnd.openxmlformats-officedocument.drawing+xml"/>
  <Override PartName="/xl/activeX/activeX8.xml" ContentType="application/vnd.ms-office.activeX+xml"/>
  <Override PartName="/xl/activeX/activeX13.bin" ContentType="application/vnd.ms-office.activeX"/>
  <Override PartName="/xl/activeX/activeX24.bin" ContentType="application/vnd.ms-office.activeX"/>
  <Override PartName="/xl/activeX/activeX29.xml" ContentType="application/vnd.ms-office.activeX+xml"/>
  <Override PartName="/xl/activeX/activeX42.bin" ContentType="application/vnd.ms-office.activeX"/>
  <Override PartName="/xl/activeX/activeX47.xml" ContentType="application/vnd.ms-office.activeX+xml"/>
  <Override PartName="/xl/activeX/activeX58.xml" ContentType="application/vnd.ms-office.activeX+xml"/>
  <Override PartName="/xl/activeX/activeX60.bin" ContentType="application/vnd.ms-office.activeX"/>
  <Override PartName="/xl/worksheets/sheet6.xml" ContentType="application/vnd.openxmlformats-officedocument.spreadsheetml.worksheet+xml"/>
  <Override PartName="/xl/worksheets/sheet12.xml" ContentType="application/vnd.openxmlformats-officedocument.spreadsheetml.worksheet+xml"/>
  <Override PartName="/xl/activeX/activeX18.xml" ContentType="application/vnd.ms-office.activeX+xml"/>
  <Override PartName="/xl/activeX/activeX20.bin" ContentType="application/vnd.ms-office.activeX"/>
  <Override PartName="/xl/activeX/activeX31.bin" ContentType="application/vnd.ms-office.activeX"/>
  <Override PartName="/xl/activeX/activeX36.xml" ContentType="application/vnd.ms-office.activeX+xml"/>
  <Override PartName="/xl/drawings/drawing5.xml" ContentType="application/vnd.openxmlformats-officedocument.drawing+xml"/>
  <Override PartName="/xl/externalLinks/externalLink4.xml" ContentType="application/vnd.openxmlformats-officedocument.spreadsheetml.externalLink+xml"/>
  <Override PartName="/xl/activeX/activeX4.xml" ContentType="application/vnd.ms-office.activeX+xml"/>
  <Override PartName="/xl/activeX/activeX25.xml" ContentType="application/vnd.ms-office.activeX+xml"/>
  <Override PartName="/xl/activeX/activeX43.xml" ContentType="application/vnd.ms-office.activeX+xml"/>
  <Override PartName="/xl/activeX/activeX54.xml" ContentType="application/vnd.ms-office.activeX+xml"/>
  <Override PartName="/xl/worksheets/sheet2.xml" ContentType="application/vnd.openxmlformats-officedocument.spreadsheetml.worksheet+xml"/>
  <Override PartName="/xl/drawings/drawing1.xml" ContentType="application/vnd.openxmlformats-officedocument.drawing+xml"/>
  <Override PartName="/xl/activeX/activeX14.xml" ContentType="application/vnd.ms-office.activeX+xml"/>
  <Override PartName="/xl/activeX/activeX32.xml" ContentType="application/vnd.ms-office.activeX+xml"/>
  <Override PartName="/xl/activeX/activeX61.xml" ContentType="application/vnd.ms-office.activeX+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codeName="ThisWorkbook" defaultThemeVersion="124226"/>
  <bookViews>
    <workbookView xWindow="360" yWindow="30" windowWidth="18195" windowHeight="10545" activeTab="10"/>
  </bookViews>
  <sheets>
    <sheet name="A - Old" sheetId="9" r:id="rId1"/>
    <sheet name="A" sheetId="4" r:id="rId2"/>
    <sheet name="B - Old" sheetId="10" r:id="rId3"/>
    <sheet name="B" sheetId="5" r:id="rId4"/>
    <sheet name="C - Old" sheetId="11" r:id="rId5"/>
    <sheet name="C" sheetId="6" r:id="rId6"/>
    <sheet name="D - Old" sheetId="12" r:id="rId7"/>
    <sheet name="D" sheetId="7" r:id="rId8"/>
    <sheet name="E - Old" sheetId="13" r:id="rId9"/>
    <sheet name="E" sheetId="8" r:id="rId10"/>
    <sheet name="SNS Scorecard" sheetId="17" r:id="rId11"/>
    <sheet name="SNS Score Calculator" sheetId="16" r:id="rId12"/>
  </sheets>
  <externalReferences>
    <externalReference r:id="rId13"/>
    <externalReference r:id="rId14"/>
    <externalReference r:id="rId15"/>
    <externalReference r:id="rId16"/>
    <externalReference r:id="rId17"/>
    <externalReference r:id="rId18"/>
  </externalReferences>
  <definedNames>
    <definedName name="_xlnm._FilterDatabase" localSheetId="5" hidden="1">'C'!$G$9:$H$10</definedName>
    <definedName name="_xlnm._FilterDatabase" localSheetId="4" hidden="1">'C - Old'!$G$9:$H$10</definedName>
    <definedName name="_gov1">'[1]data source'!#REF!</definedName>
    <definedName name="MFIbegdate" localSheetId="11">'[2]General info'!$D$12</definedName>
    <definedName name="MFIbegdate">'[2]General info'!$D$12</definedName>
    <definedName name="MFIenddate" localSheetId="11">'[2]General info'!$D$13</definedName>
    <definedName name="MFIenddate">'[2]General info'!$D$13</definedName>
    <definedName name="YES">'[1]data source'!#REF!</definedName>
    <definedName name="zero.one.two">'[3]Dropdown box ranges'!$B$1:$B$3</definedName>
    <definedName name="zero.two">'[3]Dropdown box ranges'!$A$1:$A$2</definedName>
  </definedNames>
  <calcPr calcId="125725"/>
</workbook>
</file>

<file path=xl/calcChain.xml><?xml version="1.0" encoding="utf-8"?>
<calcChain xmlns="http://schemas.openxmlformats.org/spreadsheetml/2006/main">
  <c r="AC138" i="17"/>
  <c r="C125"/>
  <c r="E124"/>
  <c r="C124"/>
  <c r="C123"/>
  <c r="C121"/>
  <c r="C120"/>
  <c r="C119"/>
  <c r="C117"/>
  <c r="C116"/>
  <c r="C115"/>
  <c r="C126" s="1"/>
  <c r="C137" s="1"/>
  <c r="D137" s="1"/>
  <c r="C108"/>
  <c r="C107"/>
  <c r="C106"/>
  <c r="C104"/>
  <c r="C109" s="1"/>
  <c r="C135" s="1"/>
  <c r="D135" s="1"/>
  <c r="C103"/>
  <c r="C102"/>
  <c r="C100"/>
  <c r="E99"/>
  <c r="C99"/>
  <c r="C98"/>
  <c r="C96"/>
  <c r="C95"/>
  <c r="C94"/>
  <c r="C87"/>
  <c r="C86"/>
  <c r="C85"/>
  <c r="C75"/>
  <c r="C74"/>
  <c r="C73"/>
  <c r="C76" s="1"/>
  <c r="C133" s="1"/>
  <c r="D133" s="1"/>
  <c r="C71"/>
  <c r="E70"/>
  <c r="C70"/>
  <c r="C69"/>
  <c r="C67"/>
  <c r="C66"/>
  <c r="C65"/>
  <c r="C63"/>
  <c r="C62"/>
  <c r="C61"/>
  <c r="C59"/>
  <c r="C58"/>
  <c r="C57"/>
  <c r="C50"/>
  <c r="C49"/>
  <c r="C48"/>
  <c r="C51" s="1"/>
  <c r="C132" s="1"/>
  <c r="D132" s="1"/>
  <c r="C46"/>
  <c r="C45"/>
  <c r="C44"/>
  <c r="C42"/>
  <c r="C41"/>
  <c r="C40"/>
  <c r="C38"/>
  <c r="C37"/>
  <c r="C36"/>
  <c r="E34"/>
  <c r="C34"/>
  <c r="C33"/>
  <c r="C32"/>
  <c r="C30"/>
  <c r="C29"/>
  <c r="C28"/>
  <c r="C26"/>
  <c r="E25"/>
  <c r="C25"/>
  <c r="C24"/>
  <c r="C17"/>
  <c r="C16"/>
  <c r="C15"/>
  <c r="C18" s="1"/>
  <c r="C13"/>
  <c r="C12"/>
  <c r="C11"/>
  <c r="D6"/>
  <c r="D5"/>
  <c r="D3"/>
  <c r="C72" i="16"/>
  <c r="C81" s="1"/>
  <c r="D81" s="1"/>
  <c r="C71"/>
  <c r="C70"/>
  <c r="C69"/>
  <c r="C56"/>
  <c r="C55"/>
  <c r="C54"/>
  <c r="C53"/>
  <c r="C57" s="1"/>
  <c r="C80" s="1"/>
  <c r="D80" s="1"/>
  <c r="C46"/>
  <c r="C45"/>
  <c r="C83" i="17" s="1"/>
  <c r="C38" i="16"/>
  <c r="C37"/>
  <c r="C36"/>
  <c r="C35"/>
  <c r="C34"/>
  <c r="C39" s="1"/>
  <c r="C78" s="1"/>
  <c r="D78" s="1"/>
  <c r="C27"/>
  <c r="C26"/>
  <c r="C25"/>
  <c r="C24"/>
  <c r="C23"/>
  <c r="C22"/>
  <c r="C21"/>
  <c r="C28" s="1"/>
  <c r="C77" s="1"/>
  <c r="D77" s="1"/>
  <c r="C14"/>
  <c r="C13"/>
  <c r="C15" s="1"/>
  <c r="C76" s="1"/>
  <c r="C82" i="17" l="1"/>
  <c r="C81"/>
  <c r="C47" i="16"/>
  <c r="C79" s="1"/>
  <c r="D79" s="1"/>
  <c r="C131" i="17"/>
  <c r="D131" s="1"/>
  <c r="C82" i="16"/>
  <c r="C83" s="1"/>
  <c r="D76"/>
  <c r="D82" s="1"/>
  <c r="D83" s="1"/>
  <c r="C88" i="17" l="1"/>
  <c r="C136" s="1"/>
  <c r="AW67" i="5"/>
  <c r="AW66"/>
  <c r="AW65"/>
  <c r="AW64"/>
  <c r="AG29" i="6"/>
  <c r="AG27"/>
  <c r="AG20"/>
  <c r="AC27"/>
  <c r="AC20"/>
  <c r="C134" i="17" l="1"/>
  <c r="D134" s="1"/>
  <c r="D136" s="1"/>
  <c r="D138" s="1"/>
  <c r="G28" i="6"/>
  <c r="E113" i="5" l="1"/>
  <c r="AC113" s="1"/>
  <c r="E34" i="8"/>
  <c r="G8" i="6"/>
  <c r="D111" i="5"/>
  <c r="AC111" s="1"/>
  <c r="D103"/>
  <c r="D91"/>
  <c r="D89"/>
  <c r="D60"/>
  <c r="D50"/>
  <c r="E31"/>
  <c r="AC31" s="1"/>
  <c r="E17"/>
  <c r="F81" i="4"/>
  <c r="AC81" s="1"/>
  <c r="F71"/>
  <c r="F54"/>
  <c r="AC54" s="1"/>
  <c r="F42"/>
  <c r="F28"/>
  <c r="AC28" s="1"/>
  <c r="F25"/>
  <c r="H10" i="8"/>
  <c r="AC10" s="1"/>
  <c r="H9"/>
  <c r="H8"/>
  <c r="AC8" s="1"/>
  <c r="H7"/>
  <c r="H6"/>
  <c r="AC6" s="1"/>
  <c r="F42"/>
  <c r="E42"/>
  <c r="AC42" s="1"/>
  <c r="F41"/>
  <c r="E41"/>
  <c r="AC41" s="1"/>
  <c r="E31"/>
  <c r="E30"/>
  <c r="E29"/>
  <c r="E28"/>
  <c r="AC28" s="1"/>
  <c r="E27"/>
  <c r="E26"/>
  <c r="AC26" s="1"/>
  <c r="E25"/>
  <c r="E24"/>
  <c r="AC24" s="1"/>
  <c r="E19"/>
  <c r="E18"/>
  <c r="AC18" s="1"/>
  <c r="E17"/>
  <c r="F26" i="7"/>
  <c r="F25"/>
  <c r="F24"/>
  <c r="F23"/>
  <c r="F22"/>
  <c r="F21"/>
  <c r="F20"/>
  <c r="F19"/>
  <c r="F18"/>
  <c r="F17"/>
  <c r="F16"/>
  <c r="F15"/>
  <c r="F14"/>
  <c r="F13"/>
  <c r="F12"/>
  <c r="F11"/>
  <c r="F10"/>
  <c r="F9"/>
  <c r="G71" i="6"/>
  <c r="G70"/>
  <c r="G69"/>
  <c r="G68"/>
  <c r="G67"/>
  <c r="G62"/>
  <c r="AC62" s="1"/>
  <c r="G61"/>
  <c r="G60"/>
  <c r="G59"/>
  <c r="G58"/>
  <c r="G56"/>
  <c r="G55"/>
  <c r="G54"/>
  <c r="G53"/>
  <c r="G52"/>
  <c r="G51"/>
  <c r="G50"/>
  <c r="G49"/>
  <c r="G44"/>
  <c r="G43"/>
  <c r="G42"/>
  <c r="G41"/>
  <c r="G40"/>
  <c r="G39"/>
  <c r="G38"/>
  <c r="G37"/>
  <c r="G36"/>
  <c r="G35"/>
  <c r="G34"/>
  <c r="AC34" s="1"/>
  <c r="H26"/>
  <c r="G26"/>
  <c r="H25"/>
  <c r="AG25" s="1"/>
  <c r="G25"/>
  <c r="H24"/>
  <c r="AG24" s="1"/>
  <c r="G24"/>
  <c r="H23"/>
  <c r="G23"/>
  <c r="H22"/>
  <c r="G22"/>
  <c r="H21"/>
  <c r="G21"/>
  <c r="H19"/>
  <c r="G19"/>
  <c r="H18"/>
  <c r="G18"/>
  <c r="H17"/>
  <c r="G17"/>
  <c r="H16"/>
  <c r="G16"/>
  <c r="H15"/>
  <c r="G15"/>
  <c r="H14"/>
  <c r="G14"/>
  <c r="H13"/>
  <c r="G13"/>
  <c r="H12"/>
  <c r="G12"/>
  <c r="H11"/>
  <c r="G11"/>
  <c r="H10"/>
  <c r="G10"/>
  <c r="E109" i="5"/>
  <c r="E108"/>
  <c r="F101"/>
  <c r="E101"/>
  <c r="F100"/>
  <c r="E100"/>
  <c r="F99"/>
  <c r="E99"/>
  <c r="F98"/>
  <c r="E98"/>
  <c r="F97"/>
  <c r="E97"/>
  <c r="F96"/>
  <c r="AG96" s="1"/>
  <c r="E96"/>
  <c r="H87"/>
  <c r="G87"/>
  <c r="F87"/>
  <c r="E87"/>
  <c r="H86"/>
  <c r="G86"/>
  <c r="F86"/>
  <c r="E86"/>
  <c r="H85"/>
  <c r="G85"/>
  <c r="F85"/>
  <c r="E85"/>
  <c r="H84"/>
  <c r="G84"/>
  <c r="F84"/>
  <c r="E84"/>
  <c r="H83"/>
  <c r="G83"/>
  <c r="F83"/>
  <c r="E83"/>
  <c r="I81"/>
  <c r="I80"/>
  <c r="I79"/>
  <c r="I78"/>
  <c r="H81"/>
  <c r="G81"/>
  <c r="F81"/>
  <c r="E81"/>
  <c r="H80"/>
  <c r="G80"/>
  <c r="F80"/>
  <c r="E80"/>
  <c r="H79"/>
  <c r="G79"/>
  <c r="F79"/>
  <c r="E79"/>
  <c r="H78"/>
  <c r="G78"/>
  <c r="F78"/>
  <c r="E78"/>
  <c r="H77"/>
  <c r="G77"/>
  <c r="F77"/>
  <c r="E77"/>
  <c r="H76"/>
  <c r="G76"/>
  <c r="F76"/>
  <c r="E76"/>
  <c r="H75"/>
  <c r="G75"/>
  <c r="F75"/>
  <c r="E75"/>
  <c r="H74"/>
  <c r="G74"/>
  <c r="F74"/>
  <c r="E74"/>
  <c r="H73"/>
  <c r="G73"/>
  <c r="F73"/>
  <c r="E73"/>
  <c r="H72"/>
  <c r="G72"/>
  <c r="F72"/>
  <c r="E72"/>
  <c r="L67"/>
  <c r="K67"/>
  <c r="J67"/>
  <c r="I67"/>
  <c r="H67"/>
  <c r="G67"/>
  <c r="F67"/>
  <c r="E67"/>
  <c r="D67"/>
  <c r="L66"/>
  <c r="K66"/>
  <c r="J66"/>
  <c r="I66"/>
  <c r="H66"/>
  <c r="G66"/>
  <c r="F66"/>
  <c r="E66"/>
  <c r="D66"/>
  <c r="L65"/>
  <c r="K65"/>
  <c r="J65"/>
  <c r="I65"/>
  <c r="H65"/>
  <c r="G65"/>
  <c r="F65"/>
  <c r="E65"/>
  <c r="D65"/>
  <c r="L64"/>
  <c r="K64"/>
  <c r="J64"/>
  <c r="I64"/>
  <c r="H64"/>
  <c r="G64"/>
  <c r="F64"/>
  <c r="E64"/>
  <c r="D64"/>
  <c r="L63"/>
  <c r="K63"/>
  <c r="J63"/>
  <c r="I63"/>
  <c r="H63"/>
  <c r="G63"/>
  <c r="F63"/>
  <c r="D63"/>
  <c r="E63"/>
  <c r="E58"/>
  <c r="E57"/>
  <c r="E56"/>
  <c r="E55"/>
  <c r="E47"/>
  <c r="E46"/>
  <c r="E45"/>
  <c r="E43"/>
  <c r="E41"/>
  <c r="E40"/>
  <c r="E39"/>
  <c r="E28"/>
  <c r="E27"/>
  <c r="E26"/>
  <c r="E25"/>
  <c r="E15"/>
  <c r="E14"/>
  <c r="E13"/>
  <c r="E12"/>
  <c r="E11"/>
  <c r="E10"/>
  <c r="E9"/>
  <c r="H79" i="4"/>
  <c r="G79"/>
  <c r="H78"/>
  <c r="AK78" s="1"/>
  <c r="G78"/>
  <c r="H77"/>
  <c r="G77"/>
  <c r="H76"/>
  <c r="G76"/>
  <c r="F79"/>
  <c r="F78"/>
  <c r="F77"/>
  <c r="A76" s="1"/>
  <c r="F76"/>
  <c r="H68"/>
  <c r="G68"/>
  <c r="H67"/>
  <c r="AK67" s="1"/>
  <c r="G67"/>
  <c r="H66"/>
  <c r="G66"/>
  <c r="H65"/>
  <c r="AK65" s="1"/>
  <c r="G65"/>
  <c r="H64"/>
  <c r="G64"/>
  <c r="H63"/>
  <c r="AK63" s="1"/>
  <c r="G63"/>
  <c r="H62"/>
  <c r="G62"/>
  <c r="H61"/>
  <c r="AK61" s="1"/>
  <c r="G61"/>
  <c r="H60"/>
  <c r="AK60" s="1"/>
  <c r="G60"/>
  <c r="F68"/>
  <c r="F67"/>
  <c r="F66"/>
  <c r="F65"/>
  <c r="F64"/>
  <c r="F63"/>
  <c r="F62"/>
  <c r="F61"/>
  <c r="F60"/>
  <c r="AC60" s="1"/>
  <c r="G52"/>
  <c r="G51"/>
  <c r="G50"/>
  <c r="G49"/>
  <c r="G48"/>
  <c r="G47"/>
  <c r="AG47" s="1"/>
  <c r="F52"/>
  <c r="F51"/>
  <c r="AC51" s="1"/>
  <c r="F50"/>
  <c r="F49"/>
  <c r="AC49" s="1"/>
  <c r="F48"/>
  <c r="F47"/>
  <c r="A47" s="1"/>
  <c r="G39"/>
  <c r="G38"/>
  <c r="G37"/>
  <c r="G36"/>
  <c r="G35"/>
  <c r="G34"/>
  <c r="G33"/>
  <c r="F39"/>
  <c r="AC39" s="1"/>
  <c r="F38"/>
  <c r="F37"/>
  <c r="AC37" s="1"/>
  <c r="F36"/>
  <c r="F35"/>
  <c r="AC35" s="1"/>
  <c r="F34"/>
  <c r="F33"/>
  <c r="A33" s="1"/>
  <c r="H11"/>
  <c r="H10"/>
  <c r="H9"/>
  <c r="AC9" s="1"/>
  <c r="H8"/>
  <c r="AC8" s="1"/>
  <c r="H7"/>
  <c r="H4"/>
  <c r="E40" i="8" s="1"/>
  <c r="F40" s="1"/>
  <c r="AC7" i="4"/>
  <c r="G19"/>
  <c r="G20"/>
  <c r="AG20" s="1"/>
  <c r="G21"/>
  <c r="AG21" s="1"/>
  <c r="G22"/>
  <c r="F22"/>
  <c r="F21"/>
  <c r="F20"/>
  <c r="AC20" s="1"/>
  <c r="F19"/>
  <c r="AC19" s="1"/>
  <c r="M29" i="5"/>
  <c r="N2" s="1"/>
  <c r="E40" i="13"/>
  <c r="F40" s="1"/>
  <c r="A29"/>
  <c r="A17"/>
  <c r="H5"/>
  <c r="C3"/>
  <c r="J2"/>
  <c r="A9" i="12"/>
  <c r="C3"/>
  <c r="A65" i="11"/>
  <c r="A64"/>
  <c r="I69" s="1"/>
  <c r="A63"/>
  <c r="A52"/>
  <c r="A51"/>
  <c r="I60" s="1"/>
  <c r="A37"/>
  <c r="A36"/>
  <c r="A25"/>
  <c r="A23"/>
  <c r="I27" s="1"/>
  <c r="C3"/>
  <c r="A114" i="10"/>
  <c r="A113"/>
  <c r="M115" s="1"/>
  <c r="A102"/>
  <c r="A101"/>
  <c r="A84"/>
  <c r="A77"/>
  <c r="M93" s="1"/>
  <c r="A61"/>
  <c r="A60"/>
  <c r="A26"/>
  <c r="A25"/>
  <c r="M33" s="1"/>
  <c r="N2" s="1"/>
  <c r="A12"/>
  <c r="A11"/>
  <c r="C3"/>
  <c r="A75" i="9"/>
  <c r="G78" s="1"/>
  <c r="A74"/>
  <c r="F78" s="1"/>
  <c r="A59"/>
  <c r="G67" s="1"/>
  <c r="A58"/>
  <c r="F67" s="1"/>
  <c r="A57"/>
  <c r="A46"/>
  <c r="G51" s="1"/>
  <c r="A45"/>
  <c r="F51" s="1"/>
  <c r="A33"/>
  <c r="A32"/>
  <c r="A19"/>
  <c r="G22" s="1"/>
  <c r="A18"/>
  <c r="F22" s="1"/>
  <c r="C3"/>
  <c r="K2"/>
  <c r="AG42" i="8"/>
  <c r="AG41"/>
  <c r="AA39"/>
  <c r="AC34"/>
  <c r="AC31"/>
  <c r="AC30"/>
  <c r="AC29"/>
  <c r="A29"/>
  <c r="AC27"/>
  <c r="AC25"/>
  <c r="AA22"/>
  <c r="AC19"/>
  <c r="AC17"/>
  <c r="A17"/>
  <c r="AA15"/>
  <c r="AC9"/>
  <c r="AC7"/>
  <c r="C3"/>
  <c r="J2"/>
  <c r="AC26" i="7"/>
  <c r="AC25"/>
  <c r="AC24"/>
  <c r="AC23"/>
  <c r="AC22"/>
  <c r="AC21"/>
  <c r="AC20"/>
  <c r="AC19"/>
  <c r="AC18"/>
  <c r="AC17"/>
  <c r="AC16"/>
  <c r="AC15"/>
  <c r="AC14"/>
  <c r="AC13"/>
  <c r="AC12"/>
  <c r="AC11"/>
  <c r="AC10"/>
  <c r="AC9"/>
  <c r="A9"/>
  <c r="AA7"/>
  <c r="C3"/>
  <c r="AC71" i="6"/>
  <c r="AC70"/>
  <c r="AC69"/>
  <c r="AC68"/>
  <c r="A68"/>
  <c r="AC67"/>
  <c r="A67"/>
  <c r="I72" s="1"/>
  <c r="A66"/>
  <c r="AA65"/>
  <c r="AC61"/>
  <c r="AC60"/>
  <c r="AC59"/>
  <c r="AC58"/>
  <c r="AC56"/>
  <c r="AC55"/>
  <c r="AC54"/>
  <c r="A54"/>
  <c r="I63" s="1"/>
  <c r="AC53"/>
  <c r="AC52"/>
  <c r="AC51"/>
  <c r="AC50"/>
  <c r="AC49"/>
  <c r="AA47"/>
  <c r="AC44"/>
  <c r="AC43"/>
  <c r="AC42"/>
  <c r="AC41"/>
  <c r="AC40"/>
  <c r="A40"/>
  <c r="AC39"/>
  <c r="A39"/>
  <c r="AC38"/>
  <c r="AC37"/>
  <c r="AC36"/>
  <c r="AC35"/>
  <c r="AA32"/>
  <c r="AC28"/>
  <c r="AG26"/>
  <c r="AC26"/>
  <c r="A26"/>
  <c r="AC25"/>
  <c r="AC24"/>
  <c r="A24"/>
  <c r="AG23"/>
  <c r="AC23"/>
  <c r="AG22"/>
  <c r="AC22"/>
  <c r="AG21"/>
  <c r="AC21"/>
  <c r="AG19"/>
  <c r="AC19"/>
  <c r="AG18"/>
  <c r="AC18"/>
  <c r="AG17"/>
  <c r="AC17"/>
  <c r="AG16"/>
  <c r="AC16"/>
  <c r="AG15"/>
  <c r="AC15"/>
  <c r="AG14"/>
  <c r="AC14"/>
  <c r="AG13"/>
  <c r="AC13"/>
  <c r="AG12"/>
  <c r="AC12"/>
  <c r="AG11"/>
  <c r="AC11"/>
  <c r="AG10"/>
  <c r="AC10"/>
  <c r="AC8"/>
  <c r="AA5"/>
  <c r="AB5" s="1"/>
  <c r="C3"/>
  <c r="AC109" i="5"/>
  <c r="A109"/>
  <c r="AC108"/>
  <c r="A108"/>
  <c r="M110" s="1"/>
  <c r="AA106"/>
  <c r="AC103"/>
  <c r="AG101"/>
  <c r="AC101"/>
  <c r="AG100"/>
  <c r="AC100"/>
  <c r="AG99"/>
  <c r="AC99"/>
  <c r="AG98"/>
  <c r="AC98"/>
  <c r="AG97"/>
  <c r="AC97"/>
  <c r="A97"/>
  <c r="AC96"/>
  <c r="A96"/>
  <c r="AA94"/>
  <c r="AC91"/>
  <c r="AC89"/>
  <c r="AO87"/>
  <c r="AK87"/>
  <c r="AG87"/>
  <c r="AC87"/>
  <c r="AO86"/>
  <c r="AK86"/>
  <c r="AG86"/>
  <c r="AC86"/>
  <c r="AO85"/>
  <c r="AK85"/>
  <c r="AG85"/>
  <c r="AC85"/>
  <c r="AO84"/>
  <c r="AK84"/>
  <c r="AG84"/>
  <c r="AC84"/>
  <c r="AO83"/>
  <c r="AK83"/>
  <c r="AG83"/>
  <c r="AC83"/>
  <c r="AS81"/>
  <c r="AO81"/>
  <c r="AK81"/>
  <c r="AG81"/>
  <c r="AC81"/>
  <c r="AS80"/>
  <c r="AO80"/>
  <c r="AK80"/>
  <c r="AG80"/>
  <c r="AC80"/>
  <c r="AS79"/>
  <c r="AO79"/>
  <c r="AK79"/>
  <c r="AG79"/>
  <c r="AC79"/>
  <c r="A79"/>
  <c r="AS78"/>
  <c r="AO78"/>
  <c r="AK78"/>
  <c r="AG78"/>
  <c r="AC78"/>
  <c r="AO77"/>
  <c r="AK77"/>
  <c r="AG77"/>
  <c r="AC77"/>
  <c r="AO76"/>
  <c r="AK76"/>
  <c r="AG76"/>
  <c r="AC76"/>
  <c r="AO75"/>
  <c r="AK75"/>
  <c r="AG75"/>
  <c r="AC75"/>
  <c r="AO74"/>
  <c r="AK74"/>
  <c r="AG74"/>
  <c r="AC74"/>
  <c r="AO73"/>
  <c r="AK73"/>
  <c r="AG73"/>
  <c r="AC73"/>
  <c r="AO72"/>
  <c r="AK72"/>
  <c r="AG72"/>
  <c r="AC72"/>
  <c r="A72"/>
  <c r="M88" s="1"/>
  <c r="AA70"/>
  <c r="BE67"/>
  <c r="BA67"/>
  <c r="AS67"/>
  <c r="AO67"/>
  <c r="AK67"/>
  <c r="AG67"/>
  <c r="AC67"/>
  <c r="O67"/>
  <c r="BE66"/>
  <c r="BA66"/>
  <c r="AS66"/>
  <c r="AO66"/>
  <c r="AK66"/>
  <c r="AG66"/>
  <c r="AC66"/>
  <c r="O66"/>
  <c r="BE65"/>
  <c r="BA65"/>
  <c r="AS65"/>
  <c r="AO65"/>
  <c r="AK65"/>
  <c r="AG65"/>
  <c r="AC65"/>
  <c r="O65"/>
  <c r="BE64"/>
  <c r="BA64"/>
  <c r="AS64"/>
  <c r="AO64"/>
  <c r="AK64"/>
  <c r="AG64"/>
  <c r="AC64"/>
  <c r="O64"/>
  <c r="BE63"/>
  <c r="BA63"/>
  <c r="AW63"/>
  <c r="AS63"/>
  <c r="AO63"/>
  <c r="AK63"/>
  <c r="AG63"/>
  <c r="AC63"/>
  <c r="O63"/>
  <c r="AC60"/>
  <c r="AC58"/>
  <c r="AC57"/>
  <c r="AC56"/>
  <c r="A56"/>
  <c r="AC55"/>
  <c r="A55"/>
  <c r="AA53"/>
  <c r="AC50"/>
  <c r="AG47"/>
  <c r="AC47"/>
  <c r="AG46"/>
  <c r="AC46"/>
  <c r="AG45"/>
  <c r="AC45"/>
  <c r="AC43"/>
  <c r="AC42"/>
  <c r="AC41"/>
  <c r="AC40"/>
  <c r="AC39"/>
  <c r="AA37"/>
  <c r="AG28"/>
  <c r="AC28"/>
  <c r="AG27"/>
  <c r="AC27"/>
  <c r="AG26"/>
  <c r="AC26"/>
  <c r="AG25"/>
  <c r="AC25"/>
  <c r="AA23"/>
  <c r="AC17"/>
  <c r="AC15"/>
  <c r="AC14"/>
  <c r="AC13"/>
  <c r="AC12"/>
  <c r="A12"/>
  <c r="AC11"/>
  <c r="AC10"/>
  <c r="AC9"/>
  <c r="AA7"/>
  <c r="C3"/>
  <c r="AK79" i="4"/>
  <c r="AG79"/>
  <c r="AC79"/>
  <c r="AG78"/>
  <c r="AC78"/>
  <c r="AK77"/>
  <c r="AG77"/>
  <c r="AC77"/>
  <c r="A77"/>
  <c r="AK76"/>
  <c r="AG76"/>
  <c r="AC76"/>
  <c r="AA74"/>
  <c r="AC71"/>
  <c r="AK68"/>
  <c r="AG68"/>
  <c r="AC68"/>
  <c r="AG67"/>
  <c r="AC67"/>
  <c r="AK66"/>
  <c r="AG66"/>
  <c r="AC66"/>
  <c r="AG65"/>
  <c r="AC65"/>
  <c r="AK64"/>
  <c r="AG64"/>
  <c r="AC64"/>
  <c r="AG63"/>
  <c r="AC63"/>
  <c r="AK62"/>
  <c r="AG62"/>
  <c r="AC62"/>
  <c r="AG61"/>
  <c r="AC61"/>
  <c r="A61"/>
  <c r="AG60"/>
  <c r="A60"/>
  <c r="AA58"/>
  <c r="AG52"/>
  <c r="AC52"/>
  <c r="AG51"/>
  <c r="AG50"/>
  <c r="AC50"/>
  <c r="AG49"/>
  <c r="AG48"/>
  <c r="AC48"/>
  <c r="A48"/>
  <c r="AC47"/>
  <c r="AA45"/>
  <c r="AC42"/>
  <c r="AG39"/>
  <c r="AG38"/>
  <c r="AC38"/>
  <c r="AG37"/>
  <c r="AG36"/>
  <c r="AC36"/>
  <c r="AG35"/>
  <c r="AG34"/>
  <c r="AC34"/>
  <c r="A34"/>
  <c r="AG33"/>
  <c r="AC33"/>
  <c r="AA31"/>
  <c r="AC25"/>
  <c r="AG22"/>
  <c r="AC22"/>
  <c r="AC21"/>
  <c r="AG19"/>
  <c r="AA17"/>
  <c r="AC12"/>
  <c r="AC11"/>
  <c r="AC6"/>
  <c r="AC5"/>
  <c r="AB5"/>
  <c r="AB6" s="1"/>
  <c r="AB7" s="1"/>
  <c r="AB8" s="1"/>
  <c r="AB9" s="1"/>
  <c r="AB10" s="1"/>
  <c r="AB11" s="1"/>
  <c r="AB12" s="1"/>
  <c r="AB19" s="1"/>
  <c r="AB20" s="1"/>
  <c r="AB21" s="1"/>
  <c r="AB22" s="1"/>
  <c r="AF19" s="1"/>
  <c r="AF20" s="1"/>
  <c r="AF21" s="1"/>
  <c r="AF22" s="1"/>
  <c r="AB25" s="1"/>
  <c r="AB28" s="1"/>
  <c r="AB33" s="1"/>
  <c r="AB34" s="1"/>
  <c r="AB35" s="1"/>
  <c r="AB36" s="1"/>
  <c r="AB37" s="1"/>
  <c r="AB38" s="1"/>
  <c r="AB39" s="1"/>
  <c r="AF33" s="1"/>
  <c r="AF34" s="1"/>
  <c r="AF35" s="1"/>
  <c r="AF36" s="1"/>
  <c r="AF37" s="1"/>
  <c r="AF38" s="1"/>
  <c r="AF39" s="1"/>
  <c r="AB42" s="1"/>
  <c r="AB47" s="1"/>
  <c r="AB48" s="1"/>
  <c r="AB49" s="1"/>
  <c r="AB50" s="1"/>
  <c r="AB51" s="1"/>
  <c r="AB52" s="1"/>
  <c r="AF47" s="1"/>
  <c r="AF48" s="1"/>
  <c r="AF49" s="1"/>
  <c r="AF50" s="1"/>
  <c r="AF51" s="1"/>
  <c r="AF52" s="1"/>
  <c r="AB54" s="1"/>
  <c r="AB60" s="1"/>
  <c r="AB61" s="1"/>
  <c r="AB62" s="1"/>
  <c r="AB63" s="1"/>
  <c r="AB64" s="1"/>
  <c r="AB65" s="1"/>
  <c r="AB66" s="1"/>
  <c r="AB67" s="1"/>
  <c r="AB68" s="1"/>
  <c r="AF60" s="1"/>
  <c r="AF61" s="1"/>
  <c r="AF62" s="1"/>
  <c r="AF63" s="1"/>
  <c r="AF64" s="1"/>
  <c r="AF65" s="1"/>
  <c r="AF66" s="1"/>
  <c r="AF67" s="1"/>
  <c r="AF68" s="1"/>
  <c r="AJ60" s="1"/>
  <c r="AJ61" s="1"/>
  <c r="AJ62" s="1"/>
  <c r="AJ63" s="1"/>
  <c r="AJ64" s="1"/>
  <c r="AJ65" s="1"/>
  <c r="AJ66" s="1"/>
  <c r="AJ67" s="1"/>
  <c r="AJ68" s="1"/>
  <c r="AB71" s="1"/>
  <c r="AB76" s="1"/>
  <c r="AB77" s="1"/>
  <c r="AB78" s="1"/>
  <c r="AB79" s="1"/>
  <c r="AF76" s="1"/>
  <c r="AF77" s="1"/>
  <c r="AF78" s="1"/>
  <c r="AF79" s="1"/>
  <c r="AJ76" s="1"/>
  <c r="AJ77" s="1"/>
  <c r="AJ78" s="1"/>
  <c r="AJ79" s="1"/>
  <c r="AB81" s="1"/>
  <c r="AB9" i="5" s="1"/>
  <c r="AB10" s="1"/>
  <c r="AB11" s="1"/>
  <c r="AB12" s="1"/>
  <c r="AB13" s="1"/>
  <c r="AB14" s="1"/>
  <c r="AB15" s="1"/>
  <c r="AB17" s="1"/>
  <c r="AB25" s="1"/>
  <c r="AB26" s="1"/>
  <c r="AB27" s="1"/>
  <c r="AB28" s="1"/>
  <c r="AF25" s="1"/>
  <c r="AF26" s="1"/>
  <c r="AF27" s="1"/>
  <c r="AF28" s="1"/>
  <c r="AB31" s="1"/>
  <c r="AB39" s="1"/>
  <c r="AB40" s="1"/>
  <c r="AB41" s="1"/>
  <c r="AB42" s="1"/>
  <c r="AB43" s="1"/>
  <c r="AB45" s="1"/>
  <c r="AB46" s="1"/>
  <c r="AB47" s="1"/>
  <c r="AF45" s="1"/>
  <c r="AF46" s="1"/>
  <c r="AF47" s="1"/>
  <c r="AB50" s="1"/>
  <c r="AB55" s="1"/>
  <c r="AB56" s="1"/>
  <c r="AB57" s="1"/>
  <c r="AB58" s="1"/>
  <c r="AB60" s="1"/>
  <c r="AB63" s="1"/>
  <c r="AB64" s="1"/>
  <c r="AB65" s="1"/>
  <c r="AB66" s="1"/>
  <c r="AB67" s="1"/>
  <c r="AF63" s="1"/>
  <c r="AF64" s="1"/>
  <c r="AF65" s="1"/>
  <c r="AF66" s="1"/>
  <c r="AF67" s="1"/>
  <c r="AJ63" s="1"/>
  <c r="AJ64" s="1"/>
  <c r="AJ65" s="1"/>
  <c r="AJ66" s="1"/>
  <c r="AJ67" s="1"/>
  <c r="AN63" s="1"/>
  <c r="AN64" s="1"/>
  <c r="AN65" s="1"/>
  <c r="AN66" s="1"/>
  <c r="AN67" s="1"/>
  <c r="AR63" s="1"/>
  <c r="AR64" s="1"/>
  <c r="AR65" s="1"/>
  <c r="AR66" s="1"/>
  <c r="AR67" s="1"/>
  <c r="AV63" s="1"/>
  <c r="AV64" s="1"/>
  <c r="AV65" s="1"/>
  <c r="AV66" s="1"/>
  <c r="AV67" s="1"/>
  <c r="AZ63" s="1"/>
  <c r="AZ64" s="1"/>
  <c r="AZ65" s="1"/>
  <c r="AZ66" s="1"/>
  <c r="AZ67" s="1"/>
  <c r="BD63" s="1"/>
  <c r="BD64" s="1"/>
  <c r="BD65" s="1"/>
  <c r="BD66" s="1"/>
  <c r="BD67" s="1"/>
  <c r="AB72" s="1"/>
  <c r="AB73" s="1"/>
  <c r="AB74" s="1"/>
  <c r="AB75" s="1"/>
  <c r="AB76" s="1"/>
  <c r="AB77" s="1"/>
  <c r="AB78" s="1"/>
  <c r="AB79" s="1"/>
  <c r="AB80" s="1"/>
  <c r="AB81" s="1"/>
  <c r="AF72" s="1"/>
  <c r="AF73" s="1"/>
  <c r="AF74" s="1"/>
  <c r="AF75" s="1"/>
  <c r="AF76" s="1"/>
  <c r="AF77" s="1"/>
  <c r="AF78" s="1"/>
  <c r="AF79" s="1"/>
  <c r="AF80" s="1"/>
  <c r="AF81" s="1"/>
  <c r="AJ72" s="1"/>
  <c r="AJ73" s="1"/>
  <c r="AJ74" s="1"/>
  <c r="AJ75" s="1"/>
  <c r="AJ76" s="1"/>
  <c r="AJ77" s="1"/>
  <c r="AJ78" s="1"/>
  <c r="AJ79" s="1"/>
  <c r="AJ80" s="1"/>
  <c r="AJ81" s="1"/>
  <c r="AN72" s="1"/>
  <c r="AN73" s="1"/>
  <c r="AN74" s="1"/>
  <c r="AN75" s="1"/>
  <c r="AN76" s="1"/>
  <c r="AN77" s="1"/>
  <c r="AN78" s="1"/>
  <c r="AN79" s="1"/>
  <c r="AN80" s="1"/>
  <c r="AN81" s="1"/>
  <c r="AR78" s="1"/>
  <c r="AR79" s="1"/>
  <c r="AR80" s="1"/>
  <c r="AR81" s="1"/>
  <c r="AB83" s="1"/>
  <c r="AB84" s="1"/>
  <c r="AB85" s="1"/>
  <c r="AB86" s="1"/>
  <c r="AB87" s="1"/>
  <c r="AF83" s="1"/>
  <c r="AF84" s="1"/>
  <c r="AF85" s="1"/>
  <c r="AF86" s="1"/>
  <c r="AF87" s="1"/>
  <c r="AJ83" s="1"/>
  <c r="AJ84" s="1"/>
  <c r="AJ85" s="1"/>
  <c r="AJ86" s="1"/>
  <c r="AJ87" s="1"/>
  <c r="AN83" s="1"/>
  <c r="AN84" s="1"/>
  <c r="AN85" s="1"/>
  <c r="AN86" s="1"/>
  <c r="AN87" s="1"/>
  <c r="AB89" s="1"/>
  <c r="AB91" s="1"/>
  <c r="AB96" s="1"/>
  <c r="AB97" s="1"/>
  <c r="AB98" s="1"/>
  <c r="AB99" s="1"/>
  <c r="AB100" s="1"/>
  <c r="AB101" s="1"/>
  <c r="AF96" s="1"/>
  <c r="AF97" s="1"/>
  <c r="AF98" s="1"/>
  <c r="AF99" s="1"/>
  <c r="AF100" s="1"/>
  <c r="AF101" s="1"/>
  <c r="AB103" s="1"/>
  <c r="AB108" s="1"/>
  <c r="AB109" s="1"/>
  <c r="AB111" s="1"/>
  <c r="AB113" s="1"/>
  <c r="AB8" i="6" s="1"/>
  <c r="AB10" s="1"/>
  <c r="AB11" s="1"/>
  <c r="AB12" s="1"/>
  <c r="AB13" s="1"/>
  <c r="AB14" s="1"/>
  <c r="AB15" s="1"/>
  <c r="AB16" s="1"/>
  <c r="AB17" s="1"/>
  <c r="AB18" s="1"/>
  <c r="AB19" s="1"/>
  <c r="AB21" s="1"/>
  <c r="C3" i="4"/>
  <c r="AA2"/>
  <c r="AB2" s="1"/>
  <c r="K2"/>
  <c r="AB22" i="6" l="1"/>
  <c r="AB23" s="1"/>
  <c r="AB24" s="1"/>
  <c r="AB25" s="1"/>
  <c r="AB26" s="1"/>
  <c r="AB28" s="1"/>
  <c r="AF10" s="1"/>
  <c r="AF11" s="1"/>
  <c r="AF12" s="1"/>
  <c r="AF13" s="1"/>
  <c r="AF14" s="1"/>
  <c r="AF15" s="1"/>
  <c r="AF16" s="1"/>
  <c r="AF17" s="1"/>
  <c r="AF18" s="1"/>
  <c r="A11" i="5"/>
  <c r="AC4" i="4"/>
  <c r="A19"/>
  <c r="A59"/>
  <c r="G80"/>
  <c r="H5" i="8"/>
  <c r="J2" i="11"/>
  <c r="A55" i="6"/>
  <c r="I30"/>
  <c r="J2" s="1"/>
  <c r="F69" i="4"/>
  <c r="F23"/>
  <c r="F53"/>
  <c r="F80"/>
  <c r="A20"/>
  <c r="G23" s="1"/>
  <c r="AC10"/>
  <c r="G53"/>
  <c r="G69"/>
  <c r="AF19" i="6" l="1"/>
  <c r="AF21" s="1"/>
  <c r="AF22" l="1"/>
  <c r="AF23" s="1"/>
  <c r="AF24" s="1"/>
  <c r="AF25" s="1"/>
  <c r="AF26" s="1"/>
  <c r="AB34" s="1"/>
  <c r="AB35" s="1"/>
  <c r="AB36" s="1"/>
  <c r="AB37" s="1"/>
  <c r="AB38" s="1"/>
  <c r="AB39" s="1"/>
  <c r="AB40" s="1"/>
  <c r="AB41" s="1"/>
  <c r="AB42" s="1"/>
  <c r="AB43" s="1"/>
  <c r="AB44" s="1"/>
  <c r="AB49" s="1"/>
  <c r="AB50" s="1"/>
  <c r="AB51" s="1"/>
  <c r="AB52" s="1"/>
  <c r="AB53" s="1"/>
  <c r="AB54" s="1"/>
  <c r="AB55" s="1"/>
  <c r="AB56" s="1"/>
  <c r="AB58" s="1"/>
  <c r="AB59" s="1"/>
  <c r="AB60" s="1"/>
  <c r="AB61" s="1"/>
  <c r="AB62" s="1"/>
  <c r="AB67" s="1"/>
  <c r="AB68" s="1"/>
  <c r="AB69" s="1"/>
  <c r="AB70" s="1"/>
  <c r="AB71" s="1"/>
  <c r="AB9" i="7" s="1"/>
  <c r="AB10" s="1"/>
  <c r="AB11" s="1"/>
  <c r="AB12" s="1"/>
  <c r="AB13" s="1"/>
  <c r="AB14" s="1"/>
  <c r="AB15" s="1"/>
  <c r="AB16" s="1"/>
  <c r="AB17" s="1"/>
  <c r="AB18" s="1"/>
  <c r="AB19" s="1"/>
  <c r="AB20" s="1"/>
  <c r="AB21" s="1"/>
  <c r="AB22" s="1"/>
  <c r="AB23" s="1"/>
  <c r="AB24" s="1"/>
  <c r="AB25" s="1"/>
  <c r="AB26" s="1"/>
  <c r="AB6" i="8" s="1"/>
  <c r="AB7" s="1"/>
  <c r="AB8" s="1"/>
  <c r="AB9" s="1"/>
  <c r="AB10" s="1"/>
  <c r="AB17" s="1"/>
  <c r="AB18" s="1"/>
  <c r="AB19" s="1"/>
  <c r="AB24" s="1"/>
  <c r="AB25" s="1"/>
  <c r="AB26" s="1"/>
  <c r="AB27" s="1"/>
  <c r="AB28" s="1"/>
  <c r="AB29" s="1"/>
  <c r="AB30" s="1"/>
  <c r="AB31" s="1"/>
  <c r="AB34" s="1"/>
  <c r="AB41" s="1"/>
  <c r="AB42" s="1"/>
  <c r="AF41" s="1"/>
  <c r="AF42" s="1"/>
</calcChain>
</file>

<file path=xl/sharedStrings.xml><?xml version="1.0" encoding="utf-8"?>
<sst xmlns="http://schemas.openxmlformats.org/spreadsheetml/2006/main" count="1346" uniqueCount="824">
  <si>
    <t>(Select From Drop Down)</t>
  </si>
  <si>
    <t>#fieldID</t>
  </si>
  <si>
    <t>Progress Out of Poverty Index (PPI)</t>
  </si>
  <si>
    <t>IRIS/USAID Poverty Assessment Tool (PAT)</t>
  </si>
  <si>
    <t>Preliminary Information:</t>
  </si>
  <si>
    <t>Fiscal Year</t>
  </si>
  <si>
    <t>Per capita household expenditure</t>
  </si>
  <si>
    <t>Reporting Currency</t>
  </si>
  <si>
    <t>Per capita household income</t>
  </si>
  <si>
    <t>Net Income for Fiscal Year</t>
  </si>
  <si>
    <t>Housing index</t>
  </si>
  <si>
    <t>Total Number of Clients at Year End</t>
  </si>
  <si>
    <t>Participatory wealth ranking (PWR)</t>
  </si>
  <si>
    <t>Total Number of Clients at Beginning of Last Fiscal Year</t>
  </si>
  <si>
    <t>Means Test</t>
  </si>
  <si>
    <t>Number of New Clients During Year</t>
  </si>
  <si>
    <t>Food security index</t>
  </si>
  <si>
    <t>Total GLP*</t>
  </si>
  <si>
    <t>Own Proxy Poverty Index</t>
  </si>
  <si>
    <t>Total Number of Loans*</t>
  </si>
  <si>
    <t>Average Loan Tenor*</t>
  </si>
  <si>
    <t>*Please provide figures as of the Year End</t>
  </si>
  <si>
    <t xml:space="preserve">A: OUTREACH AND TARGETING </t>
  </si>
  <si>
    <t>Socioeconomics</t>
  </si>
  <si>
    <t>Socioeconomic Category</t>
  </si>
  <si>
    <t>Number of Clients In This Category</t>
  </si>
  <si>
    <t>GLP Amount Represented by this Category</t>
  </si>
  <si>
    <t>Very Poor</t>
  </si>
  <si>
    <t>Number of Clients In This Category: Very Poor</t>
  </si>
  <si>
    <t>GLP Amount Represented by this Category: Very Poor</t>
  </si>
  <si>
    <t>Targets Include:</t>
  </si>
  <si>
    <t>Poor</t>
  </si>
  <si>
    <t>Number of Clients In This Category: Poor</t>
  </si>
  <si>
    <t>GLP Amount Represented by this Category:  Poor</t>
  </si>
  <si>
    <t>Low Income</t>
  </si>
  <si>
    <t>Number of Clients In This Category: Low Income</t>
  </si>
  <si>
    <t>GLP Amount Represented by this Category: Low Income</t>
  </si>
  <si>
    <t>Other (Specify Below)</t>
  </si>
  <si>
    <t>Number of Clients In This Category: Other (Specifiy Below)</t>
  </si>
  <si>
    <t>GLP Amount Represented by this Category: Other (Specify Below)</t>
  </si>
  <si>
    <t>Totals</t>
  </si>
  <si>
    <t>The Poverty Assessment Tool used to Categorize Clients was:</t>
  </si>
  <si>
    <t>Additional Information</t>
  </si>
  <si>
    <t>Demographics</t>
  </si>
  <si>
    <t>Demographic Category</t>
  </si>
  <si>
    <t>Minority/Previously Excluded</t>
  </si>
  <si>
    <t>Number of Clients In This Category: Minority/Previously Excluded</t>
  </si>
  <si>
    <t>GLP Amount Represented by this Category: Minority/Previously Excluded</t>
  </si>
  <si>
    <t>Women</t>
  </si>
  <si>
    <t>Number of Clients In This Category: Women</t>
  </si>
  <si>
    <t>GLP Amount Represented by this Category: Women</t>
  </si>
  <si>
    <t>Men</t>
  </si>
  <si>
    <t>Number of Clients In This Category: Men</t>
  </si>
  <si>
    <t>GLP Amount Represented by this Category: Men</t>
  </si>
  <si>
    <t>Target Clients Include:
(Check Box if Targetted)</t>
  </si>
  <si>
    <t>Rural clients</t>
  </si>
  <si>
    <t>Number of Clients In This Category: Rural clients</t>
  </si>
  <si>
    <t>GLP Amount Represented by this Category: Rural clients</t>
  </si>
  <si>
    <t>Urban clients</t>
  </si>
  <si>
    <t>Number of Clients In This Category: Urban clients</t>
  </si>
  <si>
    <t>GLP Amount Represented by this Category: Urban clients</t>
  </si>
  <si>
    <t>No demographic target</t>
  </si>
  <si>
    <t>Number of Clients In This Category: No demographic target</t>
  </si>
  <si>
    <t>GLP Amount Represented by this Category: No demographic target</t>
  </si>
  <si>
    <t>Other (Please Specify)</t>
  </si>
  <si>
    <t>Number of Clients In This Category: Other (Please Specify)</t>
  </si>
  <si>
    <t>GLP Amount Represented by this Category: Other (Please Specify)</t>
  </si>
  <si>
    <t>Client Type</t>
  </si>
  <si>
    <t>Target Clients Include:</t>
  </si>
  <si>
    <t>Client Type Category</t>
  </si>
  <si>
    <t>Individuals/Households (Non-Business Lending)</t>
  </si>
  <si>
    <t>Number of Clients In This Category: Individuals/Households (Non-Business Lending)</t>
  </si>
  <si>
    <t>GLP Amount Represented by this Category: Individuals/Households (Non-Business Lending)</t>
  </si>
  <si>
    <t>Microenterprise</t>
  </si>
  <si>
    <t>Number of Clients In This Category: Microenterprise</t>
  </si>
  <si>
    <t>GLP Amount Represented by this Category: Microenterprise</t>
  </si>
  <si>
    <t>Small Enterprises</t>
  </si>
  <si>
    <t>Number of Clients In This Category: Small Enterprises</t>
  </si>
  <si>
    <t>GLP Amount Represented by this Category: Small Enterprises</t>
  </si>
  <si>
    <t>Medium Enterprises</t>
  </si>
  <si>
    <t>Number of Clients In This Category: Medium Enterprises</t>
  </si>
  <si>
    <t>GLP Amount Represented by this Category: Medium Enterprises</t>
  </si>
  <si>
    <t>Large Organizations</t>
  </si>
  <si>
    <t>Number of Clients In This Category: Large Organizations</t>
  </si>
  <si>
    <t>GLP Amount Represented by this Category: Large Organizations</t>
  </si>
  <si>
    <t>Economic Sectors</t>
  </si>
  <si>
    <t>Target Sectors Include:</t>
  </si>
  <si>
    <t>Client Sector Category</t>
  </si>
  <si>
    <t>Number of Loans In This Category</t>
  </si>
  <si>
    <t>PAR&gt;30 in this Category</t>
  </si>
  <si>
    <t>Agriculture</t>
  </si>
  <si>
    <t>Number of Loans In This Category: Agriculture</t>
  </si>
  <si>
    <t>GLP Amount Represented by this Category: Agriculture</t>
  </si>
  <si>
    <t>PAR&gt;30 in this Category: Agriculture</t>
  </si>
  <si>
    <t>Housing Development</t>
  </si>
  <si>
    <t>Number of Loans In This Category: Housing Development</t>
  </si>
  <si>
    <t>GLP Amount Represented by this Category: Housing Development</t>
  </si>
  <si>
    <t>PAR&gt;30 in this Category: Housing Development</t>
  </si>
  <si>
    <t>Education</t>
  </si>
  <si>
    <t>Number of Loans In This Category: Education</t>
  </si>
  <si>
    <t>GLP Amount Represented by this Category: Education</t>
  </si>
  <si>
    <t>PAR&gt;30 in this Category: Education</t>
  </si>
  <si>
    <t>Mortgage</t>
  </si>
  <si>
    <t>Number of Loans In This Category: Mortgage</t>
  </si>
  <si>
    <t>GLP Amount Represented by this Category: Mortgage</t>
  </si>
  <si>
    <t>PAR&gt;30 in this Category: Mortgage</t>
  </si>
  <si>
    <t>Trade/Commerce</t>
  </si>
  <si>
    <t>Number of Loans In This Category: Trade/Commerce</t>
  </si>
  <si>
    <t>GLP Amount Represented by this Category: Trade/Commerce</t>
  </si>
  <si>
    <t>PAR&gt;30 in this Category: Trade/Commerce</t>
  </si>
  <si>
    <t>Manufacturing</t>
  </si>
  <si>
    <t>Number of Loans In This Category: Manufacturing</t>
  </si>
  <si>
    <t>GLP Amount Represented by this Category: Manufacturing</t>
  </si>
  <si>
    <t>PAR&gt;30 in this Category: Manufacturing</t>
  </si>
  <si>
    <t>Service Sector</t>
  </si>
  <si>
    <t>Number of Loans In This Category: Service Sector</t>
  </si>
  <si>
    <t>GLP Amount Represented by this Category: Service Sector</t>
  </si>
  <si>
    <t>PAR&gt;30 in this Category: Service Sector</t>
  </si>
  <si>
    <t>Consumer</t>
  </si>
  <si>
    <t>Number of Loans In This Category: Consumer</t>
  </si>
  <si>
    <t>GLP Amount Represented by this Category: Consumer</t>
  </si>
  <si>
    <t>PAR&gt;30 in this Category: Consumer</t>
  </si>
  <si>
    <t>Number of Loans In This Category: Other (Please Specify)</t>
  </si>
  <si>
    <t>PAR&gt;30 in this Category: Other (Please Specify)</t>
  </si>
  <si>
    <t>Delivery Methodology</t>
  </si>
  <si>
    <t>Methodologies Used</t>
  </si>
  <si>
    <t>Number of Loans with This Methodology</t>
  </si>
  <si>
    <t>GLP Amount Represented by this Methodology</t>
  </si>
  <si>
    <t>Individual Lending</t>
  </si>
  <si>
    <t>Number of Loans with This Methodology: Individual Lending</t>
  </si>
  <si>
    <t>GLP Amount Represented by this Methodology: Individual Lending</t>
  </si>
  <si>
    <t>PAR&gt;30 in this Category: Individual Lending</t>
  </si>
  <si>
    <t>Target Methodologies Include:</t>
  </si>
  <si>
    <t>Solidarity Group Lending</t>
  </si>
  <si>
    <t>Number of Loans with This Methodology: Solidarity Group Lending</t>
  </si>
  <si>
    <t>GLP Amount Represented by this Methodology: Solidarity Group Lending</t>
  </si>
  <si>
    <t>PAR&gt;30 in this Category: Solidarity Group Lending</t>
  </si>
  <si>
    <t>Village/Self-Help Group Lending</t>
  </si>
  <si>
    <t>Number of Loans with This Methodology: Village/Self-Help Group Lending</t>
  </si>
  <si>
    <t>GLP Amount Represented by this Methodology: Village/Self-Help Group Lending</t>
  </si>
  <si>
    <t>PAR&gt;30 in this Category: Village/Self-Help Group Lending</t>
  </si>
  <si>
    <t>Number of Loans with This Methodology: Other (Please Specify)</t>
  </si>
  <si>
    <t>GLP Amount Represented by this Methodology: Other (Please Specify)</t>
  </si>
  <si>
    <t>Yes</t>
  </si>
  <si>
    <t>No</t>
  </si>
  <si>
    <t>With Each New Loan or Client</t>
  </si>
  <si>
    <t>Monthly</t>
  </si>
  <si>
    <t>Declining Balance Method</t>
  </si>
  <si>
    <t>Quarterly</t>
  </si>
  <si>
    <t>Flat Rate Method</t>
  </si>
  <si>
    <t>Semi-Annually</t>
  </si>
  <si>
    <t>B: CLIENT BENEFIT &amp; WELFARE</t>
  </si>
  <si>
    <t>Annually</t>
  </si>
  <si>
    <t>Bi-Annually</t>
  </si>
  <si>
    <t>Prevention of Client Overindebtedness</t>
  </si>
  <si>
    <t>Occasionally</t>
  </si>
  <si>
    <t>Criteria</t>
  </si>
  <si>
    <t>Yes / No</t>
  </si>
  <si>
    <t>Never</t>
  </si>
  <si>
    <t>The MFI:</t>
  </si>
  <si>
    <t>Evaluates borrower cash flow as standard practice</t>
  </si>
  <si>
    <t>Evaluates borrower cash flow as standard practice: Yes / No</t>
  </si>
  <si>
    <t>Uses a credit bureau(s) to assess existing debt</t>
  </si>
  <si>
    <t>Uses a credit bureau(s) to assess existing debt: Yes / No</t>
  </si>
  <si>
    <t>Coordinates with other MFIs to assess existing debt</t>
  </si>
  <si>
    <t>Coordinates with other MFIs to assess existing debt: Yes / No</t>
  </si>
  <si>
    <t>Regularly obtains information about client debt levels through other means (explain below)</t>
  </si>
  <si>
    <t>Regularly obtains information about client debt levels through other means (explain below): Yes / No</t>
  </si>
  <si>
    <t>Has explicit guidelines regarding borrower default thresholds</t>
  </si>
  <si>
    <t>Has explicit guidelines regarding borrower default thresholds: Yes / No</t>
  </si>
  <si>
    <t>Provides training/guidance to clients on evaluating their debt capacity</t>
  </si>
  <si>
    <t>Provides training/guidance to clients on evaluating their debt capacity: Yes / No</t>
  </si>
  <si>
    <t>Staff training includes:</t>
  </si>
  <si>
    <t>Over-indebtedness prevention (If 'yes', please describe in 'Additional Notes')</t>
  </si>
  <si>
    <t>Over-indebtedness prevention (If 'yes', please describe in 'Additional Notes'): Yes / No</t>
  </si>
  <si>
    <t>Client Feedback</t>
  </si>
  <si>
    <t>Market research on clients includes:</t>
  </si>
  <si>
    <t>Research occurs at this frequency:</t>
  </si>
  <si>
    <t>Assessments of Client Needs for New Product Development</t>
  </si>
  <si>
    <t>Assessments of Client Needs for New Product Development: Yes / No</t>
  </si>
  <si>
    <t>Assessments of Client Needs for New Product Development: Research occurs at this frequency:</t>
  </si>
  <si>
    <t>Client satisfaction assessment</t>
  </si>
  <si>
    <t>Client satisfaction assessment: Yes / No</t>
  </si>
  <si>
    <t>Client satisfaction assessment: Research occurs at this frequency:</t>
  </si>
  <si>
    <t>Exit Interviews/surveys</t>
  </si>
  <si>
    <t>Exit Interviews/surveys: Yes / No</t>
  </si>
  <si>
    <t>Exit Interviews/surveys: Research occurs at this frequency:</t>
  </si>
  <si>
    <t>Other (Specify Below): Yes / No</t>
  </si>
  <si>
    <t>Other (Specify Below): Research occurs at this frequency:</t>
  </si>
  <si>
    <t>Monitoring of Ethical of Conduct and Client Grievance Procedures</t>
  </si>
  <si>
    <t>The MFI has:</t>
  </si>
  <si>
    <t>A clear code of ethics</t>
  </si>
  <si>
    <t>A clear code of ethics: Yes / No</t>
  </si>
  <si>
    <t>Endorsed 'Client Protection Principles'</t>
  </si>
  <si>
    <t>Endorsed 'Client Protection Principles': Yes / No</t>
  </si>
  <si>
    <t>Implemented all Six  'Client Protection Principles'</t>
  </si>
  <si>
    <t>Implemented all Six  'Client Protection Principles': Yes / No</t>
  </si>
  <si>
    <t>Commissioned an External ESG Evaluation, Rating, or Ethics Audit</t>
  </si>
  <si>
    <t>Commissioned an External ESG Evaluation, Rating, or Ethics Audit: Yes / No</t>
  </si>
  <si>
    <t>A complaints mechanism for clients, with dedicated staff resources</t>
  </si>
  <si>
    <t>A complaints mechanism for clients, with dedicated staff resources: Yes / No</t>
  </si>
  <si>
    <t>Number of Staff Training Recipients:</t>
  </si>
  <si>
    <t>Acceptable practices of payment collection</t>
  </si>
  <si>
    <t>Acceptable practices of payment collection: Yes / No</t>
  </si>
  <si>
    <t>Acceptable practices of payment collection: Number of Staff Training Recipients:</t>
  </si>
  <si>
    <t>Staff training includes sections on:</t>
  </si>
  <si>
    <t>Complaint referral processes</t>
  </si>
  <si>
    <t>Complaint referral processes: Yes / No</t>
  </si>
  <si>
    <t>Complaint referral processes: Number of Staff Training Recipients:</t>
  </si>
  <si>
    <t>Client data safeguarding policy</t>
  </si>
  <si>
    <t>Client data safeguarding policy: Yes / No</t>
  </si>
  <si>
    <t>Client data safeguarding policy: Number of Staff Training Recipients:</t>
  </si>
  <si>
    <t>Number of Client Complaints Last Fiscal Year</t>
  </si>
  <si>
    <t>Transparency About Costs to Clients</t>
  </si>
  <si>
    <t>Discloses prices, interest rates, terms, and conditions prior to sale</t>
  </si>
  <si>
    <t>Discloses prices, interest rates, terms, and conditions prior to sale: Yes / No</t>
  </si>
  <si>
    <t>Includes the terms and rates of its loans in its loan agreements</t>
  </si>
  <si>
    <t>Includes the terms and rates of its loans in its loan agreements: Yes / No</t>
  </si>
  <si>
    <t>Trains staff to clearly communicate the terms and rates of its products</t>
  </si>
  <si>
    <t>Trains staff to clearly communicate the terms and rates of its products: Yes / No</t>
  </si>
  <si>
    <t>Provides financial literacy training for clients</t>
  </si>
  <si>
    <t>Provides financial literacy training for clients: Yes / No</t>
  </si>
  <si>
    <t>The Interest Rate calculation method is:</t>
  </si>
  <si>
    <t>Product Name</t>
  </si>
  <si>
    <t>Loan Type</t>
  </si>
  <si>
    <t>Number of Loans</t>
  </si>
  <si>
    <t>Value</t>
  </si>
  <si>
    <t>PAR&gt;30</t>
  </si>
  <si>
    <t>Amortization Method</t>
  </si>
  <si>
    <t>Average Effective Annual Interest Rate</t>
  </si>
  <si>
    <t>Average Loan Maturity 
(months)</t>
  </si>
  <si>
    <t>Guarantee or Collateral %</t>
  </si>
  <si>
    <t>Product 1</t>
  </si>
  <si>
    <t>Product 1: Loan Type</t>
  </si>
  <si>
    <t>Product 1: Number of Loans</t>
  </si>
  <si>
    <t>Product 1: Value</t>
  </si>
  <si>
    <t>Product 1: PAR&gt;30</t>
  </si>
  <si>
    <t>Product 1: Amortization Method</t>
  </si>
  <si>
    <t>Product 1: Average Effective Annual Interest Rate</t>
  </si>
  <si>
    <t>Product 1: Average Loan Maturity 
(months)</t>
  </si>
  <si>
    <t>Product 1: Guarantee or Collateral %</t>
  </si>
  <si>
    <t>Product 2</t>
  </si>
  <si>
    <t>Product 2: Loan Type</t>
  </si>
  <si>
    <t>Product 2: Number of Loans</t>
  </si>
  <si>
    <t>Product 2: Value</t>
  </si>
  <si>
    <t>Product 2: PAR&gt;30</t>
  </si>
  <si>
    <t>Product 2: Amortization Method</t>
  </si>
  <si>
    <t>Product 2: Average Effective Annual Interest Rate</t>
  </si>
  <si>
    <t>Product 2: Average Loan Maturity 
(months)</t>
  </si>
  <si>
    <t>Product 2: Guarantee or Collateral %</t>
  </si>
  <si>
    <t>The profiles of the top 5 loans products are:</t>
  </si>
  <si>
    <t>Product 3</t>
  </si>
  <si>
    <t>Product 3: Loan Type</t>
  </si>
  <si>
    <t>Product 3: Number of Loans</t>
  </si>
  <si>
    <t>Product 3: Value</t>
  </si>
  <si>
    <t>Product 3: PAR&gt;30</t>
  </si>
  <si>
    <t>Product 3: Amortization Method</t>
  </si>
  <si>
    <t>Product 3: Average Effective Annual Interest Rate</t>
  </si>
  <si>
    <t>Product 3: Average Loan Maturity 
(months)</t>
  </si>
  <si>
    <t>Product 3: Guarantee or Collateral %</t>
  </si>
  <si>
    <t>Product 4</t>
  </si>
  <si>
    <t>Product 4: Loan Type</t>
  </si>
  <si>
    <t>Product 4: Number of Loans</t>
  </si>
  <si>
    <t>Product 4: Value</t>
  </si>
  <si>
    <t>Product 4: PAR&gt;30</t>
  </si>
  <si>
    <t>Product 4: Amortization Method</t>
  </si>
  <si>
    <t>Product 4: Average Effective Annual Interest Rate</t>
  </si>
  <si>
    <t>Product 4: Average Loan Maturity 
(months)</t>
  </si>
  <si>
    <t>Product 4: Guarantee or Collateral %</t>
  </si>
  <si>
    <t>Product 5</t>
  </si>
  <si>
    <t>Product 5: Loan Type</t>
  </si>
  <si>
    <t>Product 5: Number of Loans</t>
  </si>
  <si>
    <t>Product 5: Value</t>
  </si>
  <si>
    <t>Product 5: PAR&gt;30</t>
  </si>
  <si>
    <t>Product 5: Amortization Method</t>
  </si>
  <si>
    <t>Product 5: Average Effective Annual Interest Rate</t>
  </si>
  <si>
    <t>Product 5: Average Loan Maturity 
(months)</t>
  </si>
  <si>
    <t>Product 5: Guarantee or Collateral %</t>
  </si>
  <si>
    <t>Additional Products &amp; Services</t>
  </si>
  <si>
    <t>Other Financial Services</t>
  </si>
  <si>
    <t>Yes/No</t>
  </si>
  <si>
    <t>Do Local Regulations Permit the MFI to Offer this Service?</t>
  </si>
  <si>
    <t>Number of Clients</t>
  </si>
  <si>
    <t>Fee Charged for Service?</t>
  </si>
  <si>
    <t>Cumpolsory?</t>
  </si>
  <si>
    <t>Debit/Credit Cards</t>
  </si>
  <si>
    <t>Debit/Credit Cards: Yes/No</t>
  </si>
  <si>
    <t>Debit/Credit Cards: Do Local Regulations Permit the MFI to Offer this Service?</t>
  </si>
  <si>
    <t>Debit/Credit Cards: Number of Clients</t>
  </si>
  <si>
    <t>Debit/Credit Cards: Fee Charged for Service?</t>
  </si>
  <si>
    <t>Microleasing</t>
  </si>
  <si>
    <t>Microleasing: Yes/No</t>
  </si>
  <si>
    <t>Microleasing: Do Local Regulations Permit the MFI to Offer this Service?</t>
  </si>
  <si>
    <t>Microleasing: Number of Clients</t>
  </si>
  <si>
    <t>Microleasing: Fee Charged for Service?</t>
  </si>
  <si>
    <t>Mobile Banking Services</t>
  </si>
  <si>
    <t>Mobile Banking Services: Yes/No</t>
  </si>
  <si>
    <t>Mobile Banking Services: Do Local Regulations Permit the MFI to Offer this Service?</t>
  </si>
  <si>
    <t>Mobile Banking Services: Number of Clients</t>
  </si>
  <si>
    <t>Mobile Banking Services: Fee Charged for Service?</t>
  </si>
  <si>
    <t>Remittance Services</t>
  </si>
  <si>
    <t>Remittance Services: Yes/No</t>
  </si>
  <si>
    <t>Remittance Services: Do Local Regulations Permit the MFI to Offer this Service?</t>
  </si>
  <si>
    <t>Remittance Services: Number of Clients</t>
  </si>
  <si>
    <t>Remittance Services: Fee Charged for Service?</t>
  </si>
  <si>
    <t>In addition to loans, the MFI offers:</t>
  </si>
  <si>
    <t>Payments by Check</t>
  </si>
  <si>
    <t>Payments by Check: Yes/No</t>
  </si>
  <si>
    <t>Payments by Check: Do Local Regulations Permit the MFI to Offer this Service?</t>
  </si>
  <si>
    <t>Payments by Check: Number of Clients</t>
  </si>
  <si>
    <t>Payments by Check: Fee Charged for Service?</t>
  </si>
  <si>
    <t>Savings Facilitation Services</t>
  </si>
  <si>
    <t>Savings Facilitation Services: Yes/No</t>
  </si>
  <si>
    <t>Savings Facilitation Services: Do Local Regulations Permit the MFI to Offer this Service?</t>
  </si>
  <si>
    <t>Savings Facilitation Services: Number of Clients</t>
  </si>
  <si>
    <t>Savings Facilitation Services: Fee Charged for Service?</t>
  </si>
  <si>
    <t>Loan Insurance</t>
  </si>
  <si>
    <t>Loan Insurance: Yes/No</t>
  </si>
  <si>
    <t>Loan Insurance: Do Local Regulations Permit the MFI to Offer this Service?</t>
  </si>
  <si>
    <t>Loan Insurance: Number of Clients</t>
  </si>
  <si>
    <t>Loan Insurance: Fee Charged for Service?</t>
  </si>
  <si>
    <t>Loan Insurance: Cumpolsory?</t>
  </si>
  <si>
    <t>Agricultural Insurance</t>
  </si>
  <si>
    <t>Agricultural Insurance: Yes/No</t>
  </si>
  <si>
    <t>Agricultural Insurance: Do Local Regulations Permit the MFI to Offer this Service?</t>
  </si>
  <si>
    <t>Agricultural Insurance: Number of Clients</t>
  </si>
  <si>
    <t>Agricultural Insurance: Fee Charged for Service?</t>
  </si>
  <si>
    <t>Agricultural Insurance: Cumpolsory?</t>
  </si>
  <si>
    <t>Life Insurance</t>
  </si>
  <si>
    <t>Life Insurance: Yes/No</t>
  </si>
  <si>
    <t>Life Insurance: Do Local Regulations Permit the MFI to Offer this Service?</t>
  </si>
  <si>
    <t>Life Insurance: Number of Clients</t>
  </si>
  <si>
    <t>Life Insurance: Fee Charged for Service?</t>
  </si>
  <si>
    <t>Life Insurance: Cumpolsory?</t>
  </si>
  <si>
    <t>Other (Specify Below): Yes/No</t>
  </si>
  <si>
    <t>Other (Specify Below): Do Local Regulations Permit the MFI to Offer this Service?</t>
  </si>
  <si>
    <t>Other (Specify Below): Number of Clients</t>
  </si>
  <si>
    <t>Other (Specify Below): Fee Charged for Service?</t>
  </si>
  <si>
    <t>Other (Specify Below): Cumpolsory?</t>
  </si>
  <si>
    <t>In addition to financial products, the MFI provides:</t>
  </si>
  <si>
    <t>Non-Financial Services</t>
  </si>
  <si>
    <t>Business Development assistance</t>
  </si>
  <si>
    <t>Business Development assistance: Yes/No</t>
  </si>
  <si>
    <t>Business Development assistance: Do Local Regulations Permit the MFI to Offer this Service?</t>
  </si>
  <si>
    <t>Business Development assistance: Number of Clients</t>
  </si>
  <si>
    <t>Business Development assistance: Fee Charged for Service?</t>
  </si>
  <si>
    <t>Enterprise Skills development</t>
  </si>
  <si>
    <t>Enterprise Skills development: Yes/No</t>
  </si>
  <si>
    <t>Enterprise Skills development: Do Local Regulations Permit the MFI to Offer this Service?</t>
  </si>
  <si>
    <t>Enterprise Skills development: Number of Clients</t>
  </si>
  <si>
    <t>Enterprise Skills development: Fee Charged for Service?</t>
  </si>
  <si>
    <t>Basic health education or nutrition education</t>
  </si>
  <si>
    <t>Basic health education or nutrition education: Yes/No</t>
  </si>
  <si>
    <t>Basic health education or nutrition education: Do Local Regulations Permit the MFI to Offer this Service?</t>
  </si>
  <si>
    <t>Basic health education or nutrition education: Number of Clients</t>
  </si>
  <si>
    <t>Basic health education or nutrition education: Fee Charged for Service?</t>
  </si>
  <si>
    <t>Basic medical care</t>
  </si>
  <si>
    <t>Basic medical care: Yes/No</t>
  </si>
  <si>
    <t>Basic medical care: Do Local Regulations Permit the MFI to Offer this Service?</t>
  </si>
  <si>
    <t>Basic medical care: Number of Clients</t>
  </si>
  <si>
    <t>Basic medical care: Fee Charged for Service?</t>
  </si>
  <si>
    <t>Other non-financial services (Specify Below)</t>
  </si>
  <si>
    <t>Other non-financial services (Specify Below): Yes/No</t>
  </si>
  <si>
    <t>Other non-financial services (Specify Below): Do Local Regulations Permit the MFI to Offer this Service?</t>
  </si>
  <si>
    <t>Other non-financial services (Specify Below): Number of Clients</t>
  </si>
  <si>
    <t>Other non-financial services (Specify Below): Fee Charged for Service?</t>
  </si>
  <si>
    <t>These services are offered:</t>
  </si>
  <si>
    <t>Tailored Services for Women</t>
  </si>
  <si>
    <t>Women are offered tailored:</t>
  </si>
  <si>
    <t>Services</t>
  </si>
  <si>
    <t>Number of Recipients Last Fiscal Year</t>
  </si>
  <si>
    <t>Business training</t>
  </si>
  <si>
    <t>Business training: Yes/No</t>
  </si>
  <si>
    <t>Business training: Number of Recipients Last Fiscal Year</t>
  </si>
  <si>
    <t>Medical services (also for children)</t>
  </si>
  <si>
    <t>Medical services (also for children): Yes/No</t>
  </si>
  <si>
    <t>Medical services (also for children): Number of Recipients Last Fiscal Year</t>
  </si>
  <si>
    <t>Counseling or legal services for female victims of violence</t>
  </si>
  <si>
    <t>Counseling or legal services for female victims of violence: Yes/No</t>
  </si>
  <si>
    <t>Counseling or legal services for female victims of violence: Number of Recipients Last Fiscal Year</t>
  </si>
  <si>
    <t>Women's leadership training</t>
  </si>
  <si>
    <t>Women's leadership training: Yes/No</t>
  </si>
  <si>
    <t>Women's leadership training: Number of Recipients Last Fiscal Year</t>
  </si>
  <si>
    <t>Women's rights/gender issue training</t>
  </si>
  <si>
    <t>Women's rights/gender issue training: Yes/No</t>
  </si>
  <si>
    <t>Women's rights/gender issue training: Number of Recipients Last Fiscal Year</t>
  </si>
  <si>
    <t>Other (Specify Below): Number of Recipients Last Fiscal Year</t>
  </si>
  <si>
    <t>Measure Client Life Improvement</t>
  </si>
  <si>
    <t>The MFI measures improvement in client lives (e.g. income levels):</t>
  </si>
  <si>
    <t>Criteria:</t>
  </si>
  <si>
    <t>As part of the loan process for re-financing</t>
  </si>
  <si>
    <t>As part of the loan process for re-financing: Yes/No</t>
  </si>
  <si>
    <t>Separately</t>
  </si>
  <si>
    <t>Separately: Yes/No</t>
  </si>
  <si>
    <t>Measurement Occurs:</t>
  </si>
  <si>
    <t>C: GOVERNANCE</t>
  </si>
  <si>
    <t>Mission and Vision</t>
  </si>
  <si>
    <t>Please insert the MFI's Mission Statement:</t>
  </si>
  <si>
    <t>If "Yes", please describe target or objective:</t>
  </si>
  <si>
    <t>Access to clean water</t>
  </si>
  <si>
    <t>Access to clean water: Yes / No</t>
  </si>
  <si>
    <t>Access to clean water: If "Yes", please describe target or objective:</t>
  </si>
  <si>
    <t>Access to energy</t>
  </si>
  <si>
    <t>Access to energy: Yes / No</t>
  </si>
  <si>
    <t>Access to energy: If "Yes", please describe target or objective:</t>
  </si>
  <si>
    <t>Access to financial services</t>
  </si>
  <si>
    <t>Access to financial services: Yes / No</t>
  </si>
  <si>
    <t>Access to financial services: If "Yes", please describe target or objective:</t>
  </si>
  <si>
    <t>Access to education</t>
  </si>
  <si>
    <t>Access to education: Yes / No</t>
  </si>
  <si>
    <t>Access to education: If "Yes", please describe target or objective:</t>
  </si>
  <si>
    <t>Affordable housing</t>
  </si>
  <si>
    <t>Affordable housing: Yes / No</t>
  </si>
  <si>
    <t>Affordable housing: If "Yes", please describe target or objective:</t>
  </si>
  <si>
    <t>Agricultural productivity</t>
  </si>
  <si>
    <t>Agricultural productivity: Yes / No</t>
  </si>
  <si>
    <t>Agricultural productivity: If "Yes", please describe target or objective:</t>
  </si>
  <si>
    <t>The MFI's Mission Targets:</t>
  </si>
  <si>
    <t>Capacity-building</t>
  </si>
  <si>
    <t>Capacity-building: Yes / No</t>
  </si>
  <si>
    <t>Capacity-building: If "Yes", please describe target or objective:</t>
  </si>
  <si>
    <t>(Mark all that apply)</t>
  </si>
  <si>
    <t>Community development</t>
  </si>
  <si>
    <t>Community development: Yes / No</t>
  </si>
  <si>
    <t>Community development: If "Yes", please describe target or objective:</t>
  </si>
  <si>
    <t>Conflict resolution</t>
  </si>
  <si>
    <t>Conflict resolution: Yes / No</t>
  </si>
  <si>
    <t>Conflict resolution: If "Yes", please describe target or objective:</t>
  </si>
  <si>
    <t>Disease-specific prevention and mitigation</t>
  </si>
  <si>
    <t>Disease-specific prevention and mitigation: Yes / No</t>
  </si>
  <si>
    <t>Disease-specific prevention and mitigation: If "Yes", please describe target or objective:</t>
  </si>
  <si>
    <t>Employment generation</t>
  </si>
  <si>
    <t>Employment generation: Yes / No</t>
  </si>
  <si>
    <t>Employment generation: If "Yes", please describe target or objective:</t>
  </si>
  <si>
    <t>Equality and empowerment</t>
  </si>
  <si>
    <t>Equality and empowerment: Yes / No</t>
  </si>
  <si>
    <t>Equality and empowerment: If "Yes", please describe target or objective:</t>
  </si>
  <si>
    <t>Food security</t>
  </si>
  <si>
    <t>Food security: Yes / No</t>
  </si>
  <si>
    <t>Food security: If "Yes", please describe target or objective:</t>
  </si>
  <si>
    <t>Generation funds for charitable giving</t>
  </si>
  <si>
    <t>Generation funds for charitable giving: Yes / No</t>
  </si>
  <si>
    <t>Generation funds for charitable giving: If "Yes", please describe target or objective:</t>
  </si>
  <si>
    <t>Health improvement</t>
  </si>
  <si>
    <t>Health improvement: Yes / No</t>
  </si>
  <si>
    <t>Health improvement: If "Yes", please describe target or objective:</t>
  </si>
  <si>
    <t>Income/productivity growth</t>
  </si>
  <si>
    <t>Income/productivity growth: Yes / No</t>
  </si>
  <si>
    <t>Income/productivity growth: If "Yes", please describe target or objective:</t>
  </si>
  <si>
    <t>The MFI has a committee or staff member dedicated to social and or environmental objectives</t>
  </si>
  <si>
    <t>The MFI has a committee or staff member dedicated to social and or environmental objectives: Yes / No</t>
  </si>
  <si>
    <t>Orientation and Experience of Board and Management</t>
  </si>
  <si>
    <t>Number</t>
  </si>
  <si>
    <t>How many members?</t>
  </si>
  <si>
    <t>How many members?: Yes / No</t>
  </si>
  <si>
    <t>How many independent members?</t>
  </si>
  <si>
    <t>How many independent members?: Yes / No</t>
  </si>
  <si>
    <t>The MFI's Board of Directors Includes:</t>
  </si>
  <si>
    <t>How many female members?</t>
  </si>
  <si>
    <t>How many female members?: Yes / No</t>
  </si>
  <si>
    <t>How many minority/previously excluded members?</t>
  </si>
  <si>
    <t>How many minority/previously excluded members?: Yes / No</t>
  </si>
  <si>
    <t>How many members who are experienced in finance/capital markets?</t>
  </si>
  <si>
    <t>How many members who are experienced in finance/capital markets?: Yes / No</t>
  </si>
  <si>
    <t>How many members oriented to development/social services?</t>
  </si>
  <si>
    <t>How many members oriented to development/social services?: Yes / No</t>
  </si>
  <si>
    <t>The MFI's Management Team Includes:</t>
  </si>
  <si>
    <t>Salaries, Remuneration, and Incentives</t>
  </si>
  <si>
    <t>Has an industry-benchmarked salary scale</t>
  </si>
  <si>
    <t>Has an industry-benchmarked salary scale: Yes / No</t>
  </si>
  <si>
    <t>Complies with statutory labour regulations</t>
  </si>
  <si>
    <t>Complies with statutory labour regulations: Yes / No</t>
  </si>
  <si>
    <t>Puts limits on top management remuneration, bonuses and incentives</t>
  </si>
  <si>
    <t>Puts limits on top management remuneration, bonuses and incentives: Yes / No</t>
  </si>
  <si>
    <t>Has fair recruitment practices</t>
  </si>
  <si>
    <t>Has fair recruitment practices: Yes / No</t>
  </si>
  <si>
    <t>Complies with worker safety regulations</t>
  </si>
  <si>
    <t>Complies with worker safety regulations: Yes / No</t>
  </si>
  <si>
    <t>Has fair career advancement practices</t>
  </si>
  <si>
    <t>Has fair career advancement practices: Yes / No</t>
  </si>
  <si>
    <t>Has a child labour policy</t>
  </si>
  <si>
    <t>Has a child labour policy: Yes / No</t>
  </si>
  <si>
    <t>Has a sexual harassment policy</t>
  </si>
  <si>
    <t>Has a sexual harassment policy: Yes / No</t>
  </si>
  <si>
    <t>Ratio of highest to lowest annual salary is</t>
  </si>
  <si>
    <t>Ratio of highest to lowest annual salary is: Number</t>
  </si>
  <si>
    <t>Highest annual salary is (optional)</t>
  </si>
  <si>
    <t>Highest annual salary is (optional): Number</t>
  </si>
  <si>
    <t>The MFI's:</t>
  </si>
  <si>
    <t>Lowest annual salary is (optional)</t>
  </si>
  <si>
    <t>Lowest annual salary is (optional): Number</t>
  </si>
  <si>
    <t>Average Loan Officer annual salary is</t>
  </si>
  <si>
    <t>Average Loan Officer annual salary is: Number</t>
  </si>
  <si>
    <t>Average Loan Officer bonus is</t>
  </si>
  <si>
    <t>Average Loan Officer bonus is: Number</t>
  </si>
  <si>
    <t>Ownership</t>
  </si>
  <si>
    <t>% Share</t>
  </si>
  <si>
    <t>The following groups have this % of equity ownership at the end of the reporting period:</t>
  </si>
  <si>
    <t>Single Interests (individuals/families excluding, holding companies, networks with a social mission or double bottom line insitutional investors)</t>
  </si>
  <si>
    <t>Single Interests (individuals/families excluding, holding companies, networks with a social mission or double bottom line insitutional investors): % Share</t>
  </si>
  <si>
    <t>Management &amp; Board of Directors</t>
  </si>
  <si>
    <t>Management &amp; Board of Directors: % Share</t>
  </si>
  <si>
    <t>Employees</t>
  </si>
  <si>
    <t>Employees: % Share</t>
  </si>
  <si>
    <t>Women/Female-Focused Organization</t>
  </si>
  <si>
    <t>Women/Female-Focused Organization: % Share</t>
  </si>
  <si>
    <t>Minorities/previously excluded persons/related entities</t>
  </si>
  <si>
    <t>Minorities/previously excluded persons/related entities: % Share</t>
  </si>
  <si>
    <t>D: ENVIRONMENT</t>
  </si>
  <si>
    <t>Environmental Compliance and Policy</t>
  </si>
  <si>
    <t>Complies with local environmental regulation</t>
  </si>
  <si>
    <t>Complies with local environmental regulation: Yes/No</t>
  </si>
  <si>
    <t>Identifies enterprises with environmental risk</t>
  </si>
  <si>
    <t>Identifies enterprises with environmental risk: Yes/No</t>
  </si>
  <si>
    <t>Includes specific clauses in the loan contract to mitigate social and environmental risks</t>
  </si>
  <si>
    <t>Includes specific clauses in the loan contract to mitigate social and environmental risks: Yes/No</t>
  </si>
  <si>
    <t>Monitors clients  to verify compliance with environmental policies</t>
  </si>
  <si>
    <t>Monitors clients  to verify compliance with environmental policies: Yes/No</t>
  </si>
  <si>
    <t>Stated Objectives and Targets Address:</t>
  </si>
  <si>
    <t>Biodiversity conservation</t>
  </si>
  <si>
    <t>Biodiversity conservation: Yes/No</t>
  </si>
  <si>
    <t>Energy and Fuel Efficiency</t>
  </si>
  <si>
    <t>Energy and Fuel Efficiency: Yes/No</t>
  </si>
  <si>
    <t>Natural resources conservation</t>
  </si>
  <si>
    <t>Natural resources conservation: Yes/No</t>
  </si>
  <si>
    <t>Pollution prevention and management</t>
  </si>
  <si>
    <t>Pollution prevention and management: Yes/No</t>
  </si>
  <si>
    <t>Sustainable energy</t>
  </si>
  <si>
    <t>Sustainable energy: Yes/No</t>
  </si>
  <si>
    <t>Sustainable land use</t>
  </si>
  <si>
    <t>Sustainable land use: Yes/No</t>
  </si>
  <si>
    <t>Water resources management</t>
  </si>
  <si>
    <t>Water resources management: Yes/No</t>
  </si>
  <si>
    <t>Environmental assessment</t>
  </si>
  <si>
    <t>Environmental assessment: Yes/No</t>
  </si>
  <si>
    <t>Internal Policies Include:</t>
  </si>
  <si>
    <t>Program to meet targets</t>
  </si>
  <si>
    <t>Program to meet targets: Yes/No</t>
  </si>
  <si>
    <t>Periodic compliance and auditing</t>
  </si>
  <si>
    <t>Periodic compliance and auditing: Yes/No</t>
  </si>
  <si>
    <t>Raising client awareness about environmental impact</t>
  </si>
  <si>
    <t>Raising client awareness about environmental impact: Yes/No</t>
  </si>
  <si>
    <t>Client Policies Include:</t>
  </si>
  <si>
    <t>Training clients regarding environmental improvements</t>
  </si>
  <si>
    <t>Training clients regarding environmental improvements: Yes/No</t>
  </si>
  <si>
    <t>Linking lending lines to alternative energies</t>
  </si>
  <si>
    <t>Linking lending lines to alternative energies: Yes/No</t>
  </si>
  <si>
    <t>Linking lending lines to other environmentally friendly products</t>
  </si>
  <si>
    <t>Linking lending lines to other environmentally friendly products: Yes/No</t>
  </si>
  <si>
    <t>Preliminary Feedback - Staff</t>
  </si>
  <si>
    <t>Employees at the Beginning of Last Fiscal Year</t>
  </si>
  <si>
    <t>Employees at the End of Last Fiscal Year</t>
  </si>
  <si>
    <t>New Employees hired During last Fiscal Year</t>
  </si>
  <si>
    <t>New Loan Officers Hired during the last Fiscal Year</t>
  </si>
  <si>
    <t>Total Current Number of Employees</t>
  </si>
  <si>
    <t>E: RESPONSIBILITY TO COMMUNITY &amp; STAFF</t>
  </si>
  <si>
    <t>Staff Feedback and Grievance Procedures</t>
  </si>
  <si>
    <t>A policy and system for regular staff feedback</t>
  </si>
  <si>
    <t>A policy and system for regular staff feedback: Yes / No</t>
  </si>
  <si>
    <t>A policy and procedure for reacting to that feedback</t>
  </si>
  <si>
    <t>A policy and procedure for reacting to that feedback: Yes / No</t>
  </si>
  <si>
    <t>A committee or position dedicated to reviewing staff greivances</t>
  </si>
  <si>
    <t>A committee or position dedicated to reviewing staff greivances: Yes / No</t>
  </si>
  <si>
    <t>Staff Appraisal and Social Contribution</t>
  </si>
  <si>
    <t>Incentives</t>
  </si>
  <si>
    <t>Portfolio Quality</t>
  </si>
  <si>
    <t>Portfolio Quality: Yes / No</t>
  </si>
  <si>
    <t>New Client Attraction</t>
  </si>
  <si>
    <t>New Client Attraction: Yes / No</t>
  </si>
  <si>
    <t>Client Retention</t>
  </si>
  <si>
    <t>Client Retention: Yes / No</t>
  </si>
  <si>
    <t>The MFI's incentives encompass:</t>
  </si>
  <si>
    <t>Female Outreach</t>
  </si>
  <si>
    <t>Female Outreach: Yes / No</t>
  </si>
  <si>
    <t>Rural Outreach</t>
  </si>
  <si>
    <t>Rural Outreach: Yes / No</t>
  </si>
  <si>
    <t>Client Interaction</t>
  </si>
  <si>
    <t>Client Interaction: Yes / No</t>
  </si>
  <si>
    <t>Social Data Collection</t>
  </si>
  <si>
    <t>Social Data Collection: Yes / No</t>
  </si>
  <si>
    <t>Profit Distribution to Community Projects and Clients</t>
  </si>
  <si>
    <t>The amount of money allocated or donated to community service projects during the last fiscal year was:</t>
  </si>
  <si>
    <t>The amount of money allocated or donated to community service projects during the last fiscal year was:: 2010</t>
  </si>
  <si>
    <t>The amount of money allocated or donated to community service projects during the last fiscal year was:: 2009</t>
  </si>
  <si>
    <t>Staff volunteered the following number of hours to community service projects during the last fiscal year (employees times hours volunteered):</t>
  </si>
  <si>
    <t>Staff volunteered the following number of hours to community service projects during the last fiscal year (employees times hours volunteered):: 2010</t>
  </si>
  <si>
    <t>Staff volunteered the following number of hours to community service projects during the last fiscal year (employees times hours volunteered):: 2009</t>
  </si>
  <si>
    <t>Evaluates borrower capacity as standard practice</t>
  </si>
  <si>
    <t>New product development assessment</t>
  </si>
  <si>
    <t>Market research on clients occurs at this frequency:</t>
  </si>
  <si>
    <t>Code of Conduct and Client Grievance Procedures</t>
  </si>
  <si>
    <t>Implemented 'Client Protection Principles'</t>
  </si>
  <si>
    <t>Number of Complaints Last Fiscal Year</t>
  </si>
  <si>
    <t>Number of Training Recipients Last Fiscal Year</t>
  </si>
  <si>
    <t>An Ethics Audit Occurs</t>
  </si>
  <si>
    <t>Is the MFI legally permitted to offer this service?</t>
  </si>
  <si>
    <t>Financial products</t>
  </si>
  <si>
    <t>MFI's Target or Objective</t>
  </si>
  <si>
    <t>If Applicable, Stated Objectives and Targets Address:</t>
  </si>
  <si>
    <t/>
  </si>
  <si>
    <t>Development of start-up businesses</t>
  </si>
  <si>
    <t>Note: This row was not in the old template</t>
  </si>
  <si>
    <t>Development of start-up businesses: Yes / No</t>
  </si>
  <si>
    <t>Development of start-up businesses: If "Yes", please describe target or objective:</t>
  </si>
  <si>
    <t>Poverty Reduction</t>
  </si>
  <si>
    <t>Poverty Reduction: Yes/No</t>
  </si>
  <si>
    <t>Poverty Reduction: If "Yes", please describe target or objective:</t>
  </si>
  <si>
    <t>The MFI reports on progress in achieving Mission Targets at this frequency:</t>
  </si>
  <si>
    <t>Scoring</t>
  </si>
  <si>
    <t>Country GDP Per Capita (Local Currency):</t>
  </si>
  <si>
    <t>Personnel + Administrative Cost</t>
  </si>
  <si>
    <t xml:space="preserve">Question </t>
  </si>
  <si>
    <t>Score</t>
  </si>
  <si>
    <t>Description</t>
  </si>
  <si>
    <t>Client Income</t>
  </si>
  <si>
    <t>1 point for targetting low-income clients, 2 points for monitoring number of clients and portfolio amount captured by this demographic</t>
  </si>
  <si>
    <t>Loan Size to GDP per Capita</t>
  </si>
  <si>
    <t>1 point for avg. loan size under 150% of GDP per capita, 2 points for avg. loan size under 20% per capita</t>
  </si>
  <si>
    <t>A. Score:</t>
  </si>
  <si>
    <t>B: CLIENT BENEFIT AND WELFARE</t>
  </si>
  <si>
    <t>Overindebtedness Prevention</t>
  </si>
  <si>
    <t>1 point for evaluating borrower capacity as standard practice, 2 points for taking additional measures, such as the use of a credit bureau</t>
  </si>
  <si>
    <t>Market Research</t>
  </si>
  <si>
    <t>1 point for conducting market research to better address client needs, 2 points for doing so on a regular basis</t>
  </si>
  <si>
    <t>Ethics</t>
  </si>
  <si>
    <t>1 point for having a code of ethics, 2 points for tracking client complaints, conducting staff ethics training, or having regular ethics audits</t>
  </si>
  <si>
    <t>Disclosure of Terms</t>
  </si>
  <si>
    <t>1 point for disclosing terms prior to sale and including terms in loan agreement, training staff to communicate terms, or providing financial literacy training to clients, 2 points for monitoring number of clients or staff receiving training</t>
  </si>
  <si>
    <t>1 point for providing any non-financial service, 2 points for doing so on a regular basis</t>
  </si>
  <si>
    <t>1 point for providing any tailored financial services for women, 2 points for providing any additional non-financial service tailored to women</t>
  </si>
  <si>
    <t>Quality of Life Measurement</t>
  </si>
  <si>
    <t>1 point for measuring changes in client quality of life (eg. Income levels), 2 points for doing so regularly</t>
  </si>
  <si>
    <t>B. Score</t>
  </si>
  <si>
    <t>Mission</t>
  </si>
  <si>
    <t>1 point for including MFI's targetted areas, 2 points for including mission text</t>
  </si>
  <si>
    <t>Objectives</t>
  </si>
  <si>
    <t>1 point for including objectives for targetted areas, 2 points for having a committee dedicated to meeting the MFI's environmental and social targets</t>
  </si>
  <si>
    <t>Orientation of Board and Management</t>
  </si>
  <si>
    <t>1 point if 40-60% of board and management has an ESG orientation and experience in financial markets, 2 points for over 75%</t>
  </si>
  <si>
    <t>Labor Standards</t>
  </si>
  <si>
    <t>1 point for compliance with labor regulations and an industry benchmarked salary scale, 2 if MFI additionally limits remuneration for top management</t>
  </si>
  <si>
    <t>Single Interests</t>
  </si>
  <si>
    <t>1 point if single interests own less than 30% of the MFI, 2 points if they own less than 15%</t>
  </si>
  <si>
    <t>C. Score</t>
  </si>
  <si>
    <t xml:space="preserve">D: ENVIRONMENT </t>
  </si>
  <si>
    <t>Environmental Compliance</t>
  </si>
  <si>
    <t>1 point for complying with local environmental regulations, 2 points if specific environmental clauses are included in loan agreements or clients are monitored for environmental compliance</t>
  </si>
  <si>
    <t>Environmental Objectives</t>
  </si>
  <si>
    <t>1 point if MFI has specific environmental protection targets, 2 points if progress in meeting targets is regularly monitored</t>
  </si>
  <si>
    <t>D. Score</t>
  </si>
  <si>
    <t xml:space="preserve">E: RESPONSIBILITY TO COMMUNITY &amp; STAFF </t>
  </si>
  <si>
    <t>Women in Management and Board</t>
  </si>
  <si>
    <t>1 point if board or management is comprised of over 30% women, 2 points if board or management are comprised of over 50% women</t>
  </si>
  <si>
    <t>Staff Feedback</t>
  </si>
  <si>
    <t>1 point if MFI has a policy or system for regular staff feedback, 2 points if MFI has a policy or procedure for reacting to that feedback or a position dedicated to handling feedback</t>
  </si>
  <si>
    <t>Social Incentives</t>
  </si>
  <si>
    <t>1 point for incentivizing at least one social component of in new loans, 2 points for including two or more social factors in incentive system</t>
  </si>
  <si>
    <t>Community Donations</t>
  </si>
  <si>
    <t>1 point for giving donations to community, 2 points if donations total more than 5% of net income</t>
  </si>
  <si>
    <t>E. Score</t>
  </si>
  <si>
    <t>F: SUPPLEMENT QUESTIONS</t>
  </si>
  <si>
    <t>Creating added value</t>
  </si>
  <si>
    <t>Please use this space to report any other activities that have not had an opportunity to be mentioned yet, but that contribute to the Environmental or Social enrichment of the communities in which the MFI operates.</t>
  </si>
  <si>
    <t>These efforts, in your opinion, merit how much additional ESG recognition:</t>
  </si>
  <si>
    <t>Rural and Agricultural Lending</t>
  </si>
  <si>
    <t>1 point if over 30% of GLP or total loans are composed of rural or agricultural loans, 2 points if over 50% of GLP or total loans are rural or agricultural</t>
  </si>
  <si>
    <t>Community Involvement</t>
  </si>
  <si>
    <t>1 point for either making community donations or having staff volunteer, two points for doing both</t>
  </si>
  <si>
    <t>Supplement</t>
  </si>
  <si>
    <t>1 or 2 points for any additional social undertakings, as indicated by RM in the text box above</t>
  </si>
  <si>
    <t>F. Score</t>
  </si>
  <si>
    <t>SUBTOTAL</t>
  </si>
  <si>
    <t>WEIGHTED TOTALS</t>
  </si>
  <si>
    <t>OUTREACH AND TARGETING (25%)</t>
  </si>
  <si>
    <t>CLIENT BENEFIT AND WELFARE (40%)</t>
  </si>
  <si>
    <t xml:space="preserve">GOVERNANCE (20%) </t>
  </si>
  <si>
    <t xml:space="preserve"> ENVIRONMENT (5%)</t>
  </si>
  <si>
    <t>RESPONSIBILITY TO COMMUNITY &amp; STAFF (10%)</t>
  </si>
  <si>
    <t>SUPPLEMENT QUESTIONS</t>
  </si>
  <si>
    <t>TOTAL</t>
  </si>
  <si>
    <t>TOTAL (INCL BONUS)</t>
  </si>
  <si>
    <t xml:space="preserve">	</t>
  </si>
  <si>
    <t>Please enter a corresponding number in column C (highlighted in light Olive Green color)</t>
  </si>
  <si>
    <t>Name MFI</t>
  </si>
  <si>
    <t>Country + Region</t>
  </si>
  <si>
    <t>Azerbaijan - CAC</t>
  </si>
  <si>
    <t>Year of assessment</t>
  </si>
  <si>
    <t>Portfolio size</t>
  </si>
  <si>
    <t xml:space="preserve">A: OUTREACH AND TARGETING (25%) </t>
  </si>
  <si>
    <t>Poverty screening</t>
  </si>
  <si>
    <t>0,1 or 2</t>
  </si>
  <si>
    <t>The organisation has a policy and uses a poverty assessment tool to screen potential clients or assess client income level during the loan process.</t>
  </si>
  <si>
    <t xml:space="preserve">The organisation has no policy and does not use a poverty assessment tool as a standard practice. (0) </t>
  </si>
  <si>
    <t xml:space="preserve">  </t>
  </si>
  <si>
    <r>
      <t xml:space="preserve">The organisation has a policy and either uses a poverty assessment tool to screen potential clients </t>
    </r>
    <r>
      <rPr>
        <i/>
        <sz val="11"/>
        <rFont val="Calibri"/>
        <family val="2"/>
      </rPr>
      <t>or</t>
    </r>
    <r>
      <rPr>
        <sz val="11"/>
        <rFont val="Calibri"/>
        <family val="2"/>
      </rPr>
      <t xml:space="preserve"> assesses client income level during the loan process. (1)</t>
    </r>
  </si>
  <si>
    <t>The organisation has a policy and either uses a poverty assessment tool to screen potential clients or assesses client income level during the loan process. In addition, the organisation's MIS captures, monitors and reports upon this information. (2)</t>
  </si>
  <si>
    <t>Average loan size</t>
  </si>
  <si>
    <t>Average loan size of clients compared to Gross Domestic Product (GDP) per capita.</t>
  </si>
  <si>
    <t>Average loan size ≥150% of GDP per capita. (0)</t>
  </si>
  <si>
    <t>Average loan size &gt;20% but &lt;150% of GDP per capita. (1)</t>
  </si>
  <si>
    <t>Average loan size ≤20% of GDP per capita. (2)</t>
  </si>
  <si>
    <t xml:space="preserve">B: CLIENT BENEFIT AND WELFARE (40%) </t>
  </si>
  <si>
    <t>Prevention of client overindebtedness</t>
  </si>
  <si>
    <t xml:space="preserve">The credit application process includes a standardised evaluation of client's ability to repay the loan to avoid over-indebtedness of clients. </t>
  </si>
  <si>
    <t>Justification</t>
  </si>
  <si>
    <t>The standard practice for the loan approval process does not require an evaluation of borrower repayment capacity and loan affordability. (0)</t>
  </si>
  <si>
    <r>
      <t xml:space="preserve">Please highlight 'measures' taken by MFI in tab 'Additional non-financial q.' If any </t>
    </r>
    <r>
      <rPr>
        <i/>
        <sz val="11"/>
        <rFont val="Calibri"/>
        <family val="2"/>
      </rPr>
      <t>other</t>
    </r>
    <r>
      <rPr>
        <sz val="11"/>
        <rFont val="Calibri"/>
        <family val="2"/>
      </rPr>
      <t xml:space="preserve"> measures are implemented / if the MFI fails to implement sufficient measures, please elaborate briefly.</t>
    </r>
  </si>
  <si>
    <t>The capacity of the client to repay the loan is assessed as a standard practice. (1)</t>
  </si>
  <si>
    <t>The capacity of the client to repay the loan is assessed as a standard practice and includes regular coordination with other MFIs and/or credit bureau to assess existing debts as part of assessing clients' ability to pay. (2)</t>
  </si>
  <si>
    <t>Client feedback</t>
  </si>
  <si>
    <t xml:space="preserve">The organisation collects data through standard client satisfaction forms, market research, client exit interviews or focus group discussions and uses the data to improve products and services. </t>
  </si>
  <si>
    <t>The organisation does not collect data from clients or conduct market research to improve their products and services. (0)</t>
  </si>
  <si>
    <t>The organisation collects data from clients or conducts market research to improve their products and services on an irregular basis. (1)</t>
  </si>
  <si>
    <t>The organisation collects data from clients or conducts market research to improve their products and services on a regular basis. (2)</t>
  </si>
  <si>
    <t>Code of conduct and client grievance procedures</t>
  </si>
  <si>
    <t>The organisation has an established code of ethics and defined policies to prevent unethical treatment of clients, safeguard privacy of client data, and disseminates policies to staff and verifies compliance through an internal audit process.</t>
  </si>
  <si>
    <t>The organisation has no established code of ethics dealing with treatment of clients. (0)</t>
  </si>
  <si>
    <t>Please elaborate briefly on collection practices (intern /externally organised? what type of pressure is used to ensure clients repay: court? naming &amp; shaming in group/in neighbourhood?)</t>
  </si>
  <si>
    <t>The organisation has an established code of ethics on the treatment of clients and these policies are integrated in staff training and there is a grievance mechanism for clients. (1)</t>
  </si>
  <si>
    <t>The organisation has an established code of ethics on the treatment of clients and the policies are integrated in staff training and appraisal, and there is a grievance mechanism for clients. In addition, the organisation verifies compliance with the code of ethics. (2)</t>
  </si>
  <si>
    <t>Transparancy about costs to clients</t>
  </si>
  <si>
    <t xml:space="preserve">The organisation actively discloses and promotes client understanding of loan terms and all costs in a language that takes into consideration literacy levels of clients. </t>
  </si>
  <si>
    <t>The organisation does not disclose effective interest rates, all costs prices, terms and conditions of all financial products fully to the client prior to sale [as an standard practice]. (0)</t>
  </si>
  <si>
    <t>The organisation fully discloses effective interest rates, all costs, prices, terms and conditions of all financial products to clients prior to sale. Information provided includes interest charges, insurance premiums, minimum balances, all fees, penalties, linked products, third party fees, and whether those can change over time. (1)</t>
  </si>
  <si>
    <t>The organisation fully discloses effective interest rates, all costs, prices, terms and conditions of all financial products to clients prior to sale. In addition, the organisation provides clients with financial literacy training.</t>
  </si>
  <si>
    <t>Non-financial products and services</t>
  </si>
  <si>
    <t xml:space="preserve">The organisation provides or facilitates non-financial products and/or services to its clients on a regular basis. </t>
  </si>
  <si>
    <t>The organisation provides only financial services to its clients. (0)</t>
  </si>
  <si>
    <t>The organisation provides access to financial services to its clients and also provides some non-financial services. (1)</t>
  </si>
  <si>
    <t>The organisation provides access to financial services to its clients and also provides access to a range of non-financial services on regular basis. (2)</t>
  </si>
  <si>
    <t>Tailored services for women</t>
  </si>
  <si>
    <t>The organisation provides or facilitatesing access to special programs/services tailored to women.</t>
  </si>
  <si>
    <t>The organisation does not target women as beneficiaries of its products nor does it offer specific services tailored to women. (0)</t>
  </si>
  <si>
    <t>The organisation targets women as a beneficiary demographic of its financial products. (1)</t>
  </si>
  <si>
    <t>The organisation targets women as a beneficiary demographic of its financial products and also provides non-financial services specific to women, services include special medical services or women's empowerment training. (2)</t>
  </si>
  <si>
    <t>Measure client life improvement</t>
  </si>
  <si>
    <t>The organisation is measuring improvements in the lives of their clients to assess impacts of their products and services. This assessment can be done directly, through a formal tracking system, or indirectly, through integrating social economic indicators in the loan application process.</t>
  </si>
  <si>
    <t>The organisation does not measure the improvement in the lives of their clients. (0)</t>
  </si>
  <si>
    <t>The organisation is measuring the improvement in the lives of their clients on an irregular basis, either directly or indirectly through the loan application process. (1)</t>
  </si>
  <si>
    <t>The organisation is measuring the improvement in the lives of their clients on a regular basis and through a formal tracking system. (2)</t>
  </si>
  <si>
    <t xml:space="preserve">C: GOVERNANCE (20%) </t>
  </si>
  <si>
    <t>Mission and vision</t>
  </si>
  <si>
    <t>The organisation's mission or vision statement clearly describes its social goals and objectives.</t>
  </si>
  <si>
    <t>Mission and vision statement are not explicit in terms of social impact objectives. (0)</t>
  </si>
  <si>
    <t>Mission and vision statement clearly set out a well defined focus on social impact objectives. (1)</t>
  </si>
  <si>
    <t>Mission and vision statement clearly set out a well defined focus on social impact objectives and the organisation regularly reports about progress made. (2)</t>
  </si>
  <si>
    <t>Strategic plan: Active focus on social issues</t>
  </si>
  <si>
    <t>The organisation has a strategic plan that includes clear targets and actions to reach social goals and social issues are discussed as a standard item within Board and Management meetings.</t>
  </si>
  <si>
    <t>The organisation does not have a strategic plan to implement social goals and objectives. (0)</t>
  </si>
  <si>
    <t>The organisation has a strategic plan to reach social goals and objectives. (1)</t>
  </si>
  <si>
    <t>The organisation has a strategic plan with clear targets and actions to reach social goals and objectives. In addition, social issues are discussed as a standard item in Board and / or Management meetings and reports. (2)</t>
  </si>
  <si>
    <t>Orientation and experience of Board and management</t>
  </si>
  <si>
    <t>Board and Senior Management should be well balanced between social development professionals and financial professionals. At Board and senior management level, there are members with strong social orientation and experience.</t>
  </si>
  <si>
    <r>
      <t>&gt;75% development/social services orientation or financial/capital markets orientation and experience at Board and/or Senior management level</t>
    </r>
    <r>
      <rPr>
        <sz val="11"/>
        <rFont val="Calibri"/>
        <family val="2"/>
      </rPr>
      <t xml:space="preserve">. (0) </t>
    </r>
  </si>
  <si>
    <r>
      <t xml:space="preserve">Between 40% and 60% social/financial orientation and experience at Board </t>
    </r>
    <r>
      <rPr>
        <i/>
        <sz val="11"/>
        <rFont val="Calibri"/>
        <family val="2"/>
      </rPr>
      <t>or</t>
    </r>
    <r>
      <rPr>
        <sz val="11"/>
        <rFont val="Calibri"/>
        <family val="2"/>
      </rPr>
      <t xml:space="preserve"> senior management level. (1)</t>
    </r>
  </si>
  <si>
    <r>
      <t xml:space="preserve">Between 40% and 60% development/social services orientation and/or financial/capital markets orientation and experience at Board </t>
    </r>
    <r>
      <rPr>
        <i/>
        <sz val="11"/>
        <rFont val="Calibri"/>
        <family val="2"/>
      </rPr>
      <t>and</t>
    </r>
    <r>
      <rPr>
        <sz val="11"/>
        <rFont val="Calibri"/>
        <family val="2"/>
      </rPr>
      <t xml:space="preserve"> senior management level. (2)</t>
    </r>
  </si>
  <si>
    <t>Salaries/ remuneration and incentives</t>
  </si>
  <si>
    <t>The organisation is fully compliant with statutory labour requirements and has a clear salary scale benchmarked against regional or national industry standards, including a clear remuneration policy for top management.</t>
  </si>
  <si>
    <t>The organisation has no salary scale benchmarked against industry standards. (0)</t>
  </si>
  <si>
    <t>Additional salary information:</t>
  </si>
  <si>
    <t xml:space="preserve">The organisation complies with all statutory labour requirements and has a salary scale benchmarked against industry standards. (1) </t>
  </si>
  <si>
    <t xml:space="preserve">The organisation complies with all statutory labour requirements and has a salary scale benchmarked against industry standards, including a policy setting limits on remuneration, bonuses and incentives to top management. (2) </t>
  </si>
  <si>
    <t>Diversified ownership base / control</t>
  </si>
  <si>
    <t>The organisation has a diversified ownership base with clients included where possible.</t>
  </si>
  <si>
    <t>There are single interests (individuals or family groups, but not including holding companies, networks that have a social mission or double bottom line institutional investors) with a stake of ≥30%. (0)</t>
  </si>
  <si>
    <t>There are single interests (individuals or family groups, but not including holding companies, networks that have a social mission or double bottom line institutional investors) with a stake of &gt;15% but &lt;30%. (1)</t>
  </si>
  <si>
    <t>There are no single interests (individuals or family groups, but not including holding companies, networks that have a social mission or double bottom line institutional investors) with a stake of ≥15%. (2)</t>
  </si>
  <si>
    <t>D: ENVIRONMENT (5%)</t>
  </si>
  <si>
    <t>Environmental compliance and policy</t>
  </si>
  <si>
    <t xml:space="preserve">The organisation complies with environmental policies and excludes harmful enterprises from financing.  </t>
  </si>
  <si>
    <t>The organisation complies with all applicable environmental regulations. (0)</t>
  </si>
  <si>
    <t>The organisation complies with all applicable environmental regulations and has clear policies prohibiting financing activities with adverse environmental effects. (1)</t>
  </si>
  <si>
    <t>The organisation complies with all applicable environmental regulations and has clear policies prohibiting financing activities with adverse environmental effects. In addition, compliance with these policies is monitored. (2)</t>
  </si>
  <si>
    <t>Organisation's environmental conduct</t>
  </si>
  <si>
    <t xml:space="preserve">Organisational policy governing internal practices which impact on the environment. </t>
  </si>
  <si>
    <t>The organisation has no policy documenting its commitment to the environment and no stated objectives for environmental aspects of the organization's operations. (0)</t>
  </si>
  <si>
    <t>The organisation has stated objectives and targets for environmental aspects of the organisation's operations, but no policy documenting its commitment to the environment. (1)</t>
  </si>
  <si>
    <t>The organisation has a formal policy and systems in place [and/or conduct periodic audit] to ensure compliance on all levels with policies governing its own practices that impact the environment. (2)</t>
  </si>
  <si>
    <t>E: RESPONSIBILITY TO COMMUNITY &amp; STAFF (10%)</t>
  </si>
  <si>
    <t>Women representation</t>
  </si>
  <si>
    <t>Women are well represented at both Board and senior management positions.</t>
  </si>
  <si>
    <t>&lt;30% of both the Board and senior management positions are filled by women. (0)</t>
  </si>
  <si>
    <t>≥30% of Board or senior management positions are filled by women. (1)</t>
  </si>
  <si>
    <t>≥50% of both the Board or senior management positions are filled by women. (2)</t>
  </si>
  <si>
    <t>Staff feedback and grievance procedures</t>
  </si>
  <si>
    <t>The organisation has an established system to solicit staff feedback and redress staff grievances.</t>
  </si>
  <si>
    <t>The organisation has no formal system to regularly solicit staff feedback and redress grievances. (0)</t>
  </si>
  <si>
    <t>If not included in investment memo, please elaborate on feedback process: what kind of complaints are received? How often?</t>
  </si>
  <si>
    <t>The organisation has a system to solicit staff feedback. (1)</t>
  </si>
  <si>
    <t>The organisation has a system to solicit staff feedback and has an established procedure and/or committee to deal with staff feedback and grievances. (2)</t>
  </si>
  <si>
    <t>Staff appraisal and social contribution</t>
  </si>
  <si>
    <t xml:space="preserve">The organisation encourages, rewards and appraises staff for social performance, for example, through creating a social forum and stimulating staff to do volunteer work in the community. </t>
  </si>
  <si>
    <t>The organisation does not actively reward staff for social performance. (0)</t>
  </si>
  <si>
    <t>The organisation actively encourages or rewards or provides incentives to staff for social performance. (1)</t>
  </si>
  <si>
    <t>The organisation is actively encouraging or rewarding or provides incentives to staff based on social performance. In addition, performance appraisal looks at both financial and social performance. (2)</t>
  </si>
  <si>
    <t>Profit distribution to community projects and client</t>
  </si>
  <si>
    <t>The organisation allocates profits to community projects or to clients (directly, for example, in the form of dividend to clients, or indirectly through the financing of social programs and services for clients, such as effective interest rate reductions, health campaigns etc).</t>
  </si>
  <si>
    <t>The organisation allocated 0% of profits to support community projects / clients in the last three years. (0)</t>
  </si>
  <si>
    <t>The organisation has allocated &lt;5% of profits to support community projects / clients in the last three years. (1)</t>
  </si>
  <si>
    <t>The organisation has allocated &gt;5% of profits to support community projects / clients in the last three years. (2)</t>
  </si>
  <si>
    <t>Rural orientation and agricultural focus</t>
  </si>
  <si>
    <t>50% or more of clients or portfolio are in rural areas as defined by the national census authority or 50% or more of outstanding portfolio is in agriculture and agri-related activities.</t>
  </si>
  <si>
    <t>&lt;30% of clients or outstanding portfolio are in rural areas or involved in agriculture and agri-related activities. (0)</t>
  </si>
  <si>
    <t>≥30% but &lt;50% of clients or outstanding portfolio are in rural areas or involved in agriculture and agri-related activities. (1)</t>
  </si>
  <si>
    <t>≥50% of clients or outstanding portfolio are in rural areas or involved in agriculture and agri-related activities. (2)</t>
  </si>
  <si>
    <t>Environmental programs and education</t>
  </si>
  <si>
    <t>Organisational promotion of environmental awareness and environmentally friendly alternatives.</t>
  </si>
  <si>
    <t>The organisation has no special environmental programs and/or provides environmental education. (0)</t>
  </si>
  <si>
    <t xml:space="preserve">The organisation has a special environmental program and/or provides environmental education. (1) </t>
  </si>
  <si>
    <t>The organisation has a special environmental program and provides environmental education, and where appropriate, environmentally friendly alternatives for their enterprises is promoted. (2)</t>
  </si>
  <si>
    <t>Bonus points will be given for activities that have not been scored in the questions above if the organisation has specific programs or activities that create added value to the clients and/or the community and these programs are embedded in the organisation's DNA.</t>
  </si>
  <si>
    <t>The organisation has no specific programs or activities that create added value for their clients or the community. (0)</t>
  </si>
  <si>
    <t>If not elaborated in investment memo, please briefly explain how added value is created: which program / policies?</t>
  </si>
  <si>
    <t>The organisation has specific programs or activities that create added value for their clients or the community. (1)</t>
  </si>
  <si>
    <t>The organisation has specific programs or activities that create added value for their clients or the community, and these programs are embedded in the organisation's mission, vision and policies. (2)</t>
  </si>
  <si>
    <t>SUBTOT</t>
  </si>
  <si>
    <t>OUTREACH AND TARGETING</t>
  </si>
  <si>
    <t>CLIENT BENEFIT AND WELFARE</t>
  </si>
  <si>
    <t>GOVERNANCE</t>
  </si>
  <si>
    <t xml:space="preserve"> ENVIRONMENT </t>
  </si>
  <si>
    <t>RESPONSIBILITY TO COMMUNITY &amp; STAFF</t>
  </si>
  <si>
    <t>TOTAL SCORE</t>
  </si>
  <si>
    <t>TOTAL RESPONSIBILITY &amp; IMPACT SCORE</t>
  </si>
  <si>
    <t>N/A</t>
  </si>
</sst>
</file>

<file path=xl/styles.xml><?xml version="1.0" encoding="utf-8"?>
<styleSheet xmlns="http://schemas.openxmlformats.org/spreadsheetml/2006/main">
  <numFmts count="3">
    <numFmt numFmtId="44" formatCode="_(&quot;$&quot;* #,##0.00_);_(&quot;$&quot;* \(#,##0.00\);_(&quot;$&quot;* &quot;-&quot;??_);_(@_)"/>
    <numFmt numFmtId="43" formatCode="_(* #,##0.00_);_(* \(#,##0.00\);_(* &quot;-&quot;??_);_(@_)"/>
    <numFmt numFmtId="164" formatCode="0.0%"/>
  </numFmts>
  <fonts count="36">
    <font>
      <sz val="11"/>
      <color theme="1"/>
      <name val="Calibri"/>
      <family val="2"/>
      <scheme val="minor"/>
    </font>
    <font>
      <sz val="11"/>
      <color theme="1"/>
      <name val="Calibri"/>
      <family val="2"/>
      <scheme val="minor"/>
    </font>
    <font>
      <b/>
      <sz val="11"/>
      <color theme="0"/>
      <name val="Calibri"/>
      <family val="2"/>
      <scheme val="minor"/>
    </font>
    <font>
      <sz val="11"/>
      <color theme="0"/>
      <name val="Calibri"/>
      <family val="2"/>
      <scheme val="minor"/>
    </font>
    <font>
      <b/>
      <sz val="10"/>
      <color theme="0"/>
      <name val="Calibri"/>
      <family val="2"/>
      <scheme val="minor"/>
    </font>
    <font>
      <sz val="12"/>
      <color theme="1"/>
      <name val="Calibri"/>
      <family val="2"/>
      <scheme val="minor"/>
    </font>
    <font>
      <b/>
      <sz val="16"/>
      <color theme="8" tint="-0.499984740745262"/>
      <name val="Calibri"/>
      <family val="2"/>
      <scheme val="minor"/>
    </font>
    <font>
      <sz val="16"/>
      <name val="Calibri"/>
      <family val="2"/>
      <scheme val="minor"/>
    </font>
    <font>
      <sz val="16"/>
      <color theme="1"/>
      <name val="Calibri"/>
      <family val="2"/>
      <scheme val="minor"/>
    </font>
    <font>
      <b/>
      <sz val="14"/>
      <color theme="3"/>
      <name val="Calibri"/>
      <family val="2"/>
      <scheme val="minor"/>
    </font>
    <font>
      <b/>
      <sz val="11"/>
      <name val="Calibri"/>
      <family val="2"/>
      <scheme val="minor"/>
    </font>
    <font>
      <sz val="11"/>
      <name val="Calibri"/>
      <family val="2"/>
      <scheme val="minor"/>
    </font>
    <font>
      <b/>
      <sz val="14"/>
      <color theme="0"/>
      <name val="Calibri"/>
      <family val="2"/>
      <scheme val="minor"/>
    </font>
    <font>
      <i/>
      <sz val="11"/>
      <name val="Calibri"/>
      <family val="2"/>
      <scheme val="minor"/>
    </font>
    <font>
      <b/>
      <sz val="11"/>
      <color theme="8" tint="-0.499984740745262"/>
      <name val="Calibri"/>
      <family val="2"/>
      <scheme val="minor"/>
    </font>
    <font>
      <sz val="10"/>
      <name val="Calibri"/>
      <family val="2"/>
      <scheme val="minor"/>
    </font>
    <font>
      <sz val="10"/>
      <name val="Calibri"/>
      <family val="2"/>
    </font>
    <font>
      <sz val="11"/>
      <color theme="8" tint="-0.499984740745262"/>
      <name val="Calibri"/>
      <family val="2"/>
      <scheme val="minor"/>
    </font>
    <font>
      <sz val="11"/>
      <color theme="8" tint="-0.499984740745262"/>
      <name val="Calibri"/>
      <family val="2"/>
    </font>
    <font>
      <sz val="10"/>
      <color theme="1"/>
      <name val="Calibri"/>
      <family val="2"/>
      <scheme val="minor"/>
    </font>
    <font>
      <sz val="11"/>
      <name val="Calibri"/>
      <family val="2"/>
    </font>
    <font>
      <sz val="14"/>
      <color theme="3"/>
      <name val="Calibri"/>
      <family val="2"/>
      <scheme val="minor"/>
    </font>
    <font>
      <b/>
      <sz val="11"/>
      <color theme="1"/>
      <name val="Calibri"/>
      <family val="2"/>
      <scheme val="minor"/>
    </font>
    <font>
      <b/>
      <sz val="11"/>
      <name val="Calibri"/>
      <family val="2"/>
    </font>
    <font>
      <b/>
      <sz val="11"/>
      <color theme="1" tint="0.14999847407452621"/>
      <name val="Calibri"/>
      <family val="2"/>
    </font>
    <font>
      <b/>
      <sz val="11"/>
      <color theme="0"/>
      <name val="Calibri"/>
      <family val="2"/>
    </font>
    <font>
      <b/>
      <sz val="12"/>
      <color theme="8" tint="-0.499984740745262"/>
      <name val="Calibri"/>
      <family val="2"/>
    </font>
    <font>
      <sz val="10"/>
      <name val="Arial"/>
      <family val="2"/>
    </font>
    <font>
      <sz val="8"/>
      <name val="Arial"/>
      <family val="2"/>
    </font>
    <font>
      <sz val="11"/>
      <color indexed="8"/>
      <name val="Calibri"/>
      <family val="2"/>
    </font>
    <font>
      <b/>
      <sz val="11"/>
      <color indexed="8"/>
      <name val="Calibri"/>
      <family val="2"/>
    </font>
    <font>
      <b/>
      <sz val="10"/>
      <name val="Arial"/>
      <family val="2"/>
    </font>
    <font>
      <sz val="11"/>
      <color indexed="9"/>
      <name val="Calibri"/>
      <family val="2"/>
    </font>
    <font>
      <i/>
      <sz val="11"/>
      <name val="Calibri"/>
      <family val="2"/>
    </font>
    <font>
      <b/>
      <i/>
      <sz val="11"/>
      <name val="Calibri"/>
      <family val="2"/>
    </font>
    <font>
      <sz val="11"/>
      <color indexed="10"/>
      <name val="Calibri"/>
      <family val="2"/>
    </font>
  </fonts>
  <fills count="23">
    <fill>
      <patternFill patternType="none"/>
    </fill>
    <fill>
      <patternFill patternType="gray125"/>
    </fill>
    <fill>
      <patternFill patternType="solid">
        <fgColor theme="1"/>
        <bgColor indexed="64"/>
      </patternFill>
    </fill>
    <fill>
      <patternFill patternType="solid">
        <fgColor theme="9" tint="0.59999389629810485"/>
        <bgColor indexed="64"/>
      </patternFill>
    </fill>
    <fill>
      <patternFill patternType="solid">
        <fgColor theme="4" tint="0.79998168889431442"/>
        <bgColor indexed="64"/>
      </patternFill>
    </fill>
    <fill>
      <patternFill patternType="solid">
        <fgColor theme="0" tint="-4.9989318521683403E-2"/>
        <bgColor indexed="64"/>
      </patternFill>
    </fill>
    <fill>
      <patternFill patternType="solid">
        <fgColor theme="0"/>
        <bgColor indexed="64"/>
      </patternFill>
    </fill>
    <fill>
      <patternFill patternType="solid">
        <fgColor theme="2" tint="-0.249977111117893"/>
        <bgColor indexed="64"/>
      </patternFill>
    </fill>
    <fill>
      <patternFill patternType="solid">
        <fgColor theme="8" tint="0.79998168889431442"/>
        <bgColor indexed="64"/>
      </patternFill>
    </fill>
    <fill>
      <patternFill patternType="solid">
        <fgColor theme="8" tint="-0.499984740745262"/>
        <bgColor indexed="64"/>
      </patternFill>
    </fill>
    <fill>
      <patternFill patternType="solid">
        <fgColor theme="0" tint="-0.499984740745262"/>
        <bgColor indexed="64"/>
      </patternFill>
    </fill>
    <fill>
      <patternFill patternType="solid">
        <fgColor theme="2"/>
        <bgColor indexed="64"/>
      </patternFill>
    </fill>
    <fill>
      <patternFill patternType="solid">
        <fgColor theme="1" tint="0.499984740745262"/>
        <bgColor indexed="64"/>
      </patternFill>
    </fill>
    <fill>
      <patternFill patternType="solid">
        <fgColor rgb="FFFF0000"/>
        <bgColor indexed="64"/>
      </patternFill>
    </fill>
    <fill>
      <patternFill patternType="solid">
        <fgColor theme="4" tint="0.59999389629810485"/>
        <bgColor indexed="64"/>
      </patternFill>
    </fill>
    <fill>
      <patternFill patternType="solid">
        <fgColor theme="0" tint="-0.14999847407452621"/>
        <bgColor indexed="64"/>
      </patternFill>
    </fill>
    <fill>
      <patternFill patternType="solid">
        <fgColor theme="3" tint="0.59999389629810485"/>
        <bgColor indexed="64"/>
      </patternFill>
    </fill>
    <fill>
      <patternFill patternType="solid">
        <fgColor indexed="42"/>
        <bgColor indexed="64"/>
      </patternFill>
    </fill>
    <fill>
      <patternFill patternType="solid">
        <fgColor indexed="9"/>
        <bgColor indexed="64"/>
      </patternFill>
    </fill>
    <fill>
      <patternFill patternType="solid">
        <fgColor indexed="57"/>
        <bgColor indexed="64"/>
      </patternFill>
    </fill>
    <fill>
      <patternFill patternType="solid">
        <fgColor indexed="58"/>
        <bgColor indexed="64"/>
      </patternFill>
    </fill>
    <fill>
      <patternFill patternType="solid">
        <fgColor indexed="17"/>
        <bgColor indexed="64"/>
      </patternFill>
    </fill>
    <fill>
      <patternFill patternType="solid">
        <fgColor theme="6" tint="0.59999389629810485"/>
        <bgColor indexed="64"/>
      </patternFill>
    </fill>
  </fills>
  <borders count="88">
    <border>
      <left/>
      <right/>
      <top/>
      <bottom/>
      <diagonal/>
    </border>
    <border>
      <left style="thin">
        <color theme="0" tint="-0.499984740745262"/>
      </left>
      <right/>
      <top style="thin">
        <color theme="0" tint="-0.499984740745262"/>
      </top>
      <bottom/>
      <diagonal/>
    </border>
    <border>
      <left/>
      <right/>
      <top style="thin">
        <color theme="0" tint="-0.499984740745262"/>
      </top>
      <bottom/>
      <diagonal/>
    </border>
    <border>
      <left/>
      <right style="thin">
        <color theme="0" tint="-0.499984740745262"/>
      </right>
      <top style="thin">
        <color theme="0" tint="-0.499984740745262"/>
      </top>
      <bottom/>
      <diagonal/>
    </border>
    <border>
      <left style="thin">
        <color theme="0" tint="-0.499984740745262"/>
      </left>
      <right/>
      <top/>
      <bottom/>
      <diagonal/>
    </border>
    <border>
      <left style="thin">
        <color theme="0"/>
      </left>
      <right style="thin">
        <color theme="0"/>
      </right>
      <top style="thin">
        <color theme="0"/>
      </top>
      <bottom style="thin">
        <color theme="8" tint="-0.499984740745262"/>
      </bottom>
      <diagonal/>
    </border>
    <border>
      <left/>
      <right style="thin">
        <color theme="0" tint="-0.499984740745262"/>
      </right>
      <top/>
      <bottom/>
      <diagonal/>
    </border>
    <border>
      <left style="thin">
        <color theme="8" tint="-0.499984740745262"/>
      </left>
      <right/>
      <top style="thin">
        <color theme="8" tint="-0.499984740745262"/>
      </top>
      <bottom/>
      <diagonal/>
    </border>
    <border>
      <left/>
      <right/>
      <top style="thin">
        <color theme="8" tint="-0.499984740745262"/>
      </top>
      <bottom/>
      <diagonal/>
    </border>
    <border>
      <left/>
      <right style="thin">
        <color theme="8" tint="-0.499984740745262"/>
      </right>
      <top style="thin">
        <color theme="8" tint="-0.499984740745262"/>
      </top>
      <bottom/>
      <diagonal/>
    </border>
    <border>
      <left/>
      <right style="thin">
        <color theme="0"/>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theme="8" tint="-0.499984740745262"/>
      </left>
      <right/>
      <top/>
      <bottom/>
      <diagonal/>
    </border>
    <border>
      <left/>
      <right style="thin">
        <color theme="8" tint="-0.499984740745262"/>
      </right>
      <top/>
      <bottom/>
      <diagonal/>
    </border>
    <border>
      <left style="thin">
        <color theme="8" tint="-0.499984740745262"/>
      </left>
      <right/>
      <top/>
      <bottom style="thin">
        <color theme="8" tint="-0.499984740745262"/>
      </bottom>
      <diagonal/>
    </border>
    <border>
      <left/>
      <right/>
      <top/>
      <bottom style="thin">
        <color theme="8" tint="-0.499984740745262"/>
      </bottom>
      <diagonal/>
    </border>
    <border>
      <left/>
      <right style="thin">
        <color theme="8" tint="-0.499984740745262"/>
      </right>
      <top/>
      <bottom style="thin">
        <color theme="8" tint="-0.499984740745262"/>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theme="0"/>
      </bottom>
      <diagonal/>
    </border>
    <border>
      <left style="thin">
        <color theme="0"/>
      </left>
      <right style="thin">
        <color theme="0"/>
      </right>
      <top/>
      <bottom/>
      <diagonal/>
    </border>
    <border>
      <left style="thin">
        <color indexed="64"/>
      </left>
      <right style="thin">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style="thin">
        <color indexed="64"/>
      </right>
      <top/>
      <bottom/>
      <diagonal/>
    </border>
    <border>
      <left/>
      <right/>
      <top style="thin">
        <color theme="0"/>
      </top>
      <bottom style="thin">
        <color theme="0"/>
      </bottom>
      <diagonal/>
    </border>
    <border>
      <left style="thin">
        <color indexed="64"/>
      </left>
      <right style="thin">
        <color indexed="64"/>
      </right>
      <top/>
      <bottom/>
      <diagonal/>
    </border>
    <border>
      <left/>
      <right style="thin">
        <color theme="0"/>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theme="0"/>
      </right>
      <top/>
      <bottom style="thin">
        <color theme="0"/>
      </bottom>
      <diagonal/>
    </border>
    <border>
      <left style="thin">
        <color theme="0"/>
      </left>
      <right style="thin">
        <color theme="0"/>
      </right>
      <top/>
      <bottom style="thin">
        <color theme="0"/>
      </bottom>
      <diagonal/>
    </border>
    <border>
      <left style="thin">
        <color indexed="64"/>
      </left>
      <right/>
      <top/>
      <bottom style="thin">
        <color indexed="64"/>
      </bottom>
      <diagonal/>
    </border>
    <border>
      <left style="thin">
        <color indexed="64"/>
      </left>
      <right style="thin">
        <color theme="0"/>
      </right>
      <top style="thin">
        <color indexed="64"/>
      </top>
      <bottom style="thin">
        <color indexed="64"/>
      </bottom>
      <diagonal/>
    </border>
    <border>
      <left style="thin">
        <color theme="0" tint="-0.499984740745262"/>
      </left>
      <right/>
      <top/>
      <bottom style="thin">
        <color theme="0" tint="-0.499984740745262"/>
      </bottom>
      <diagonal/>
    </border>
    <border>
      <left/>
      <right/>
      <top/>
      <bottom style="thin">
        <color theme="0" tint="-0.499984740745262"/>
      </bottom>
      <diagonal/>
    </border>
    <border>
      <left/>
      <right style="thin">
        <color theme="0" tint="-0.499984740745262"/>
      </right>
      <top/>
      <bottom style="thin">
        <color theme="0" tint="-0.499984740745262"/>
      </bottom>
      <diagonal/>
    </border>
    <border>
      <left style="thin">
        <color theme="0"/>
      </left>
      <right/>
      <top style="thin">
        <color theme="0"/>
      </top>
      <bottom style="thin">
        <color theme="8" tint="-0.499984740745262"/>
      </bottom>
      <diagonal/>
    </border>
    <border>
      <left/>
      <right style="thin">
        <color theme="0"/>
      </right>
      <top style="thin">
        <color theme="0"/>
      </top>
      <bottom style="thin">
        <color theme="8" tint="-0.499984740745262"/>
      </bottom>
      <diagonal/>
    </border>
    <border>
      <left style="thin">
        <color theme="0"/>
      </left>
      <right/>
      <top/>
      <bottom/>
      <diagonal/>
    </border>
    <border>
      <left/>
      <right style="thin">
        <color theme="0" tint="-0.499984740745262"/>
      </right>
      <top/>
      <bottom style="thin">
        <color theme="0"/>
      </bottom>
      <diagonal/>
    </border>
    <border>
      <left/>
      <right style="thin">
        <color theme="0" tint="-0.499984740745262"/>
      </right>
      <top style="thin">
        <color theme="0"/>
      </top>
      <bottom style="thin">
        <color theme="0"/>
      </bottom>
      <diagonal/>
    </border>
    <border>
      <left style="thin">
        <color indexed="64"/>
      </left>
      <right/>
      <top/>
      <bottom/>
      <diagonal/>
    </border>
    <border>
      <left style="thin">
        <color indexed="64"/>
      </left>
      <right style="thin">
        <color indexed="64"/>
      </right>
      <top/>
      <bottom style="dotted">
        <color indexed="64"/>
      </bottom>
      <diagonal/>
    </border>
    <border>
      <left style="thin">
        <color indexed="64"/>
      </left>
      <right style="thin">
        <color indexed="64"/>
      </right>
      <top style="dotted">
        <color indexed="64"/>
      </top>
      <bottom/>
      <diagonal/>
    </border>
    <border>
      <left style="thin">
        <color indexed="64"/>
      </left>
      <right style="thin">
        <color indexed="64"/>
      </right>
      <top style="thin">
        <color indexed="64"/>
      </top>
      <bottom style="hair">
        <color indexed="64"/>
      </bottom>
      <diagonal/>
    </border>
    <border>
      <left style="thin">
        <color indexed="64"/>
      </left>
      <right style="thin">
        <color theme="0"/>
      </right>
      <top/>
      <bottom style="thin">
        <color indexed="64"/>
      </bottom>
      <diagonal/>
    </border>
    <border>
      <left/>
      <right style="thin">
        <color theme="0"/>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diagonal/>
    </border>
    <border>
      <left/>
      <right/>
      <top style="thin">
        <color theme="4"/>
      </top>
      <bottom style="double">
        <color theme="4"/>
      </bottom>
      <diagonal/>
    </border>
    <border>
      <left style="thin">
        <color theme="0"/>
      </left>
      <right style="thin">
        <color theme="0"/>
      </right>
      <top style="thin">
        <color theme="0"/>
      </top>
      <bottom style="thin">
        <color theme="0"/>
      </bottom>
      <diagonal/>
    </border>
    <border>
      <left style="thin">
        <color theme="0"/>
      </left>
      <right style="thin">
        <color theme="0"/>
      </right>
      <top style="thin">
        <color theme="4"/>
      </top>
      <bottom style="double">
        <color theme="4"/>
      </bottom>
      <diagonal/>
    </border>
    <border>
      <left style="thin">
        <color theme="0"/>
      </left>
      <right style="thin">
        <color theme="0"/>
      </right>
      <top style="thin">
        <color theme="0"/>
      </top>
      <bottom/>
      <diagonal/>
    </border>
    <border>
      <left style="thin">
        <color theme="0"/>
      </left>
      <right/>
      <top style="thin">
        <color theme="0"/>
      </top>
      <bottom style="thin">
        <color theme="0"/>
      </bottom>
      <diagonal/>
    </border>
    <border>
      <left/>
      <right style="thin">
        <color theme="0"/>
      </right>
      <top style="thin">
        <color theme="0"/>
      </top>
      <bottom style="thin">
        <color theme="0"/>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medium">
        <color indexed="64"/>
      </right>
      <top style="medium">
        <color indexed="64"/>
      </top>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right style="medium">
        <color indexed="64"/>
      </right>
      <top style="thin">
        <color indexed="64"/>
      </top>
      <bottom/>
      <diagonal/>
    </border>
    <border>
      <left style="medium">
        <color indexed="64"/>
      </left>
      <right style="medium">
        <color indexed="64"/>
      </right>
      <top style="medium">
        <color indexed="64"/>
      </top>
      <bottom style="medium">
        <color indexed="64"/>
      </bottom>
      <diagonal/>
    </border>
    <border>
      <left/>
      <right style="thin">
        <color indexed="64"/>
      </right>
      <top/>
      <bottom style="dotted">
        <color indexed="64"/>
      </bottom>
      <diagonal/>
    </border>
    <border>
      <left style="thin">
        <color indexed="64"/>
      </left>
      <right style="thin">
        <color indexed="64"/>
      </right>
      <top style="medium">
        <color indexed="64"/>
      </top>
      <bottom style="medium">
        <color indexed="64"/>
      </bottom>
      <diagonal/>
    </border>
    <border>
      <left/>
      <right/>
      <top style="medium">
        <color indexed="64"/>
      </top>
      <bottom/>
      <diagonal/>
    </border>
    <border>
      <left style="medium">
        <color indexed="64"/>
      </left>
      <right style="medium">
        <color indexed="64"/>
      </right>
      <top style="medium">
        <color indexed="64"/>
      </top>
      <bottom style="thin">
        <color theme="0"/>
      </bottom>
      <diagonal/>
    </border>
    <border>
      <left style="medium">
        <color indexed="64"/>
      </left>
      <right style="medium">
        <color indexed="64"/>
      </right>
      <top style="thin">
        <color theme="0"/>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thin">
        <color theme="0"/>
      </bottom>
      <diagonal/>
    </border>
    <border>
      <left style="thin">
        <color indexed="64"/>
      </left>
      <right/>
      <top style="medium">
        <color indexed="64"/>
      </top>
      <bottom style="medium">
        <color indexed="64"/>
      </bottom>
      <diagonal/>
    </border>
    <border>
      <left style="medium">
        <color indexed="64"/>
      </left>
      <right style="medium">
        <color indexed="64"/>
      </right>
      <top/>
      <bottom/>
      <diagonal/>
    </border>
    <border>
      <left/>
      <right style="medium">
        <color indexed="64"/>
      </right>
      <top/>
      <bottom style="dotted">
        <color indexed="64"/>
      </bottom>
      <diagonal/>
    </border>
    <border>
      <left/>
      <right style="medium">
        <color indexed="64"/>
      </right>
      <top/>
      <bottom style="medium">
        <color indexed="64"/>
      </bottom>
      <diagonal/>
    </border>
  </borders>
  <cellStyleXfs count="29">
    <xf numFmtId="0" fontId="0" fillId="0" borderId="0"/>
    <xf numFmtId="9" fontId="1" fillId="0" borderId="0" applyFont="0" applyFill="0" applyBorder="0" applyAlignment="0" applyProtection="0"/>
    <xf numFmtId="0" fontId="22" fillId="0" borderId="56" applyNumberFormat="0" applyFill="0" applyAlignment="0" applyProtection="0"/>
    <xf numFmtId="43" fontId="27" fillId="0" borderId="0" applyFont="0" applyFill="0" applyBorder="0" applyAlignment="0" applyProtection="0"/>
    <xf numFmtId="38" fontId="28" fillId="17" borderId="54">
      <alignment vertical="top"/>
    </xf>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0"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0" fontId="27" fillId="0" borderId="0"/>
    <xf numFmtId="0" fontId="27" fillId="0" borderId="0"/>
    <xf numFmtId="0" fontId="27" fillId="0" borderId="0"/>
    <xf numFmtId="0" fontId="27" fillId="0" borderId="0"/>
    <xf numFmtId="0" fontId="27" fillId="0" borderId="0"/>
    <xf numFmtId="0" fontId="27" fillId="0" borderId="0"/>
    <xf numFmtId="9" fontId="27" fillId="0" borderId="0" applyFont="0" applyFill="0" applyBorder="0" applyAlignment="0" applyProtection="0"/>
    <xf numFmtId="9" fontId="27" fillId="0" borderId="0" applyFont="0" applyFill="0" applyBorder="0" applyAlignment="0" applyProtection="0"/>
    <xf numFmtId="9" fontId="27" fillId="0" borderId="0" applyFont="0" applyFill="0" applyBorder="0" applyAlignment="0" applyProtection="0"/>
    <xf numFmtId="9" fontId="27" fillId="0" borderId="0" applyFont="0" applyFill="0" applyBorder="0" applyAlignment="0" applyProtection="0"/>
    <xf numFmtId="9" fontId="27" fillId="0" borderId="0" applyFont="0" applyFill="0" applyBorder="0" applyAlignment="0" applyProtection="0"/>
    <xf numFmtId="0" fontId="29" fillId="0" borderId="0"/>
    <xf numFmtId="0" fontId="30" fillId="18" borderId="23" applyFont="0" applyFill="0" applyAlignment="0">
      <alignment vertical="top"/>
    </xf>
    <xf numFmtId="44" fontId="27" fillId="0" borderId="0" applyFont="0" applyFill="0" applyBorder="0" applyAlignment="0" applyProtection="0"/>
    <xf numFmtId="44" fontId="27" fillId="0" borderId="0" applyFont="0" applyFill="0" applyBorder="0" applyAlignment="0" applyProtection="0"/>
    <xf numFmtId="44" fontId="27" fillId="0" borderId="0" applyFont="0" applyFill="0" applyBorder="0" applyAlignment="0" applyProtection="0"/>
    <xf numFmtId="44" fontId="27" fillId="0" borderId="0" applyFont="0" applyFill="0" applyBorder="0" applyAlignment="0" applyProtection="0"/>
    <xf numFmtId="44" fontId="27" fillId="0" borderId="0" applyFont="0" applyFill="0" applyBorder="0" applyAlignment="0" applyProtection="0"/>
  </cellStyleXfs>
  <cellXfs count="446">
    <xf numFmtId="0" fontId="0" fillId="0" borderId="0" xfId="0"/>
    <xf numFmtId="0" fontId="4" fillId="0" borderId="0" xfId="0" applyFont="1"/>
    <xf numFmtId="0" fontId="3" fillId="0" borderId="0" xfId="0" applyFont="1"/>
    <xf numFmtId="0" fontId="0" fillId="2" borderId="0" xfId="0" applyFill="1"/>
    <xf numFmtId="0" fontId="0" fillId="0" borderId="1" xfId="0" applyBorder="1"/>
    <xf numFmtId="0" fontId="0" fillId="0" borderId="2" xfId="0" applyBorder="1"/>
    <xf numFmtId="16" fontId="5" fillId="0" borderId="2" xfId="0" quotePrefix="1" applyNumberFormat="1" applyFont="1" applyBorder="1" applyAlignment="1">
      <alignment horizontal="center"/>
    </xf>
    <xf numFmtId="16" fontId="5" fillId="0" borderId="3" xfId="0" quotePrefix="1" applyNumberFormat="1" applyFont="1" applyBorder="1" applyAlignment="1">
      <alignment horizontal="center"/>
    </xf>
    <xf numFmtId="0" fontId="0" fillId="3" borderId="0" xfId="0" applyFill="1"/>
    <xf numFmtId="0" fontId="0" fillId="0" borderId="4" xfId="0" applyBorder="1"/>
    <xf numFmtId="0" fontId="6" fillId="0" borderId="5" xfId="0" applyFont="1" applyFill="1" applyBorder="1"/>
    <xf numFmtId="0" fontId="6" fillId="0" borderId="5" xfId="0" applyFont="1" applyBorder="1"/>
    <xf numFmtId="0" fontId="7" fillId="0" borderId="5" xfId="0" applyFont="1" applyBorder="1"/>
    <xf numFmtId="0" fontId="8" fillId="0" borderId="5" xfId="0" applyFont="1" applyBorder="1"/>
    <xf numFmtId="0" fontId="8" fillId="0" borderId="5" xfId="0" applyFont="1" applyFill="1" applyBorder="1" applyAlignment="1">
      <alignment horizontal="center" vertical="center"/>
    </xf>
    <xf numFmtId="0" fontId="0" fillId="0" borderId="0" xfId="0" applyBorder="1"/>
    <xf numFmtId="0" fontId="0" fillId="0" borderId="6" xfId="0" applyBorder="1"/>
    <xf numFmtId="0" fontId="0" fillId="0" borderId="10" xfId="0" applyBorder="1"/>
    <xf numFmtId="0" fontId="10" fillId="5" borderId="11" xfId="0" applyFont="1" applyFill="1" applyBorder="1" applyAlignment="1">
      <alignment horizontal="center" vertical="center"/>
    </xf>
    <xf numFmtId="0" fontId="3" fillId="0" borderId="0" xfId="0" applyFont="1" applyFill="1"/>
    <xf numFmtId="0" fontId="0" fillId="7" borderId="0" xfId="0" applyFill="1"/>
    <xf numFmtId="0" fontId="0" fillId="0" borderId="4" xfId="0" applyFill="1" applyBorder="1" applyAlignment="1"/>
    <xf numFmtId="0" fontId="12" fillId="0" borderId="0" xfId="0" applyFont="1" applyFill="1" applyBorder="1" applyAlignment="1"/>
    <xf numFmtId="0" fontId="0" fillId="0" borderId="6" xfId="0" applyFill="1" applyBorder="1" applyAlignment="1"/>
    <xf numFmtId="0" fontId="0" fillId="0" borderId="0" xfId="0" applyFill="1" applyBorder="1" applyAlignment="1"/>
    <xf numFmtId="0" fontId="0" fillId="2" borderId="0" xfId="0" applyFill="1" applyBorder="1" applyAlignment="1"/>
    <xf numFmtId="0" fontId="0" fillId="0" borderId="4" xfId="0" applyFill="1" applyBorder="1"/>
    <xf numFmtId="0" fontId="0" fillId="0" borderId="6" xfId="0" applyFill="1" applyBorder="1"/>
    <xf numFmtId="0" fontId="0" fillId="0" borderId="0" xfId="0" applyFill="1" applyBorder="1"/>
    <xf numFmtId="0" fontId="0" fillId="2" borderId="0" xfId="0" applyFill="1" applyBorder="1"/>
    <xf numFmtId="3" fontId="0" fillId="8" borderId="13" xfId="0" applyNumberFormat="1" applyFill="1" applyBorder="1" applyAlignment="1" applyProtection="1">
      <alignment horizontal="center"/>
      <protection locked="0"/>
    </xf>
    <xf numFmtId="0" fontId="13" fillId="0" borderId="0" xfId="0" applyFont="1" applyFill="1" applyBorder="1" applyAlignment="1">
      <alignment horizontal="left"/>
    </xf>
    <xf numFmtId="3" fontId="0" fillId="0" borderId="0" xfId="0" applyNumberFormat="1" applyFill="1" applyBorder="1" applyAlignment="1">
      <alignment horizontal="center"/>
    </xf>
    <xf numFmtId="3" fontId="11" fillId="0" borderId="0" xfId="0" applyNumberFormat="1" applyFont="1" applyFill="1" applyBorder="1" applyAlignment="1">
      <alignment horizontal="center"/>
    </xf>
    <xf numFmtId="3" fontId="0" fillId="0" borderId="0" xfId="0" applyNumberFormat="1" applyFill="1" applyBorder="1" applyAlignment="1">
      <alignment horizontal="centerContinuous"/>
    </xf>
    <xf numFmtId="3" fontId="11" fillId="0" borderId="0" xfId="0" applyNumberFormat="1" applyFont="1" applyFill="1" applyBorder="1" applyAlignment="1">
      <alignment horizontal="centerContinuous"/>
    </xf>
    <xf numFmtId="0" fontId="10" fillId="0" borderId="0" xfId="0" applyFont="1" applyFill="1" applyBorder="1" applyAlignment="1">
      <alignment horizontal="center" vertical="center"/>
    </xf>
    <xf numFmtId="3" fontId="11" fillId="0" borderId="0" xfId="0" applyNumberFormat="1" applyFont="1" applyFill="1" applyBorder="1" applyAlignment="1"/>
    <xf numFmtId="0" fontId="12" fillId="9" borderId="19" xfId="0" applyFont="1" applyFill="1" applyBorder="1" applyAlignment="1">
      <alignment horizontal="centerContinuous"/>
    </xf>
    <xf numFmtId="0" fontId="12" fillId="9" borderId="20" xfId="0" applyFont="1" applyFill="1" applyBorder="1" applyAlignment="1">
      <alignment horizontal="centerContinuous"/>
    </xf>
    <xf numFmtId="0" fontId="12" fillId="9" borderId="21" xfId="0" applyFont="1" applyFill="1" applyBorder="1" applyAlignment="1">
      <alignment horizontal="centerContinuous"/>
    </xf>
    <xf numFmtId="0" fontId="13" fillId="0" borderId="0" xfId="0" applyFont="1" applyFill="1" applyBorder="1" applyAlignment="1">
      <alignment horizontal="left" vertical="center"/>
    </xf>
    <xf numFmtId="0" fontId="12" fillId="0" borderId="0" xfId="0" applyFont="1" applyFill="1" applyBorder="1" applyAlignment="1">
      <alignment horizontal="centerContinuous"/>
    </xf>
    <xf numFmtId="0" fontId="14" fillId="6" borderId="22" xfId="0" applyFont="1" applyFill="1" applyBorder="1" applyAlignment="1">
      <alignment horizontal="centerContinuous" vertical="center"/>
    </xf>
    <xf numFmtId="0" fontId="14" fillId="6" borderId="23" xfId="0" applyFont="1" applyFill="1" applyBorder="1" applyAlignment="1">
      <alignment horizontal="centerContinuous" vertical="center"/>
    </xf>
    <xf numFmtId="0" fontId="14" fillId="6" borderId="24" xfId="0" applyFont="1" applyFill="1" applyBorder="1" applyAlignment="1">
      <alignment horizontal="centerContinuous" vertical="center"/>
    </xf>
    <xf numFmtId="0" fontId="0" fillId="0" borderId="25" xfId="0" applyBorder="1"/>
    <xf numFmtId="0" fontId="0" fillId="0" borderId="26" xfId="0" applyBorder="1"/>
    <xf numFmtId="0" fontId="0" fillId="5" borderId="27" xfId="0" applyFill="1" applyBorder="1" applyAlignment="1">
      <alignment horizontal="center" vertical="center" wrapText="1"/>
    </xf>
    <xf numFmtId="0" fontId="15" fillId="6" borderId="28" xfId="0" applyFont="1" applyFill="1" applyBorder="1" applyAlignment="1">
      <alignment horizontal="centerContinuous" vertical="center" wrapText="1"/>
    </xf>
    <xf numFmtId="0" fontId="15" fillId="6" borderId="29" xfId="0" applyFont="1" applyFill="1" applyBorder="1" applyAlignment="1">
      <alignment horizontal="centerContinuous" vertical="center" wrapText="1"/>
    </xf>
    <xf numFmtId="0" fontId="15" fillId="6" borderId="30" xfId="0" applyFont="1" applyFill="1" applyBorder="1" applyAlignment="1">
      <alignment horizontal="center" vertical="center" wrapText="1"/>
    </xf>
    <xf numFmtId="0" fontId="15" fillId="10" borderId="31" xfId="0" applyFont="1" applyFill="1" applyBorder="1" applyAlignment="1">
      <alignment horizontal="center" vertical="center" wrapText="1"/>
    </xf>
    <xf numFmtId="0" fontId="0" fillId="0" borderId="32" xfId="0" applyBorder="1"/>
    <xf numFmtId="3" fontId="3" fillId="0" borderId="0" xfId="0" applyNumberFormat="1" applyFont="1" applyFill="1"/>
    <xf numFmtId="3" fontId="3" fillId="0" borderId="4" xfId="0" applyNumberFormat="1" applyFont="1" applyFill="1" applyBorder="1"/>
    <xf numFmtId="0" fontId="0" fillId="5" borderId="33" xfId="0" applyFill="1" applyBorder="1" applyAlignment="1">
      <alignment horizontal="center" vertical="center" wrapText="1"/>
    </xf>
    <xf numFmtId="0" fontId="3" fillId="0" borderId="34" xfId="0" applyFont="1" applyBorder="1" applyAlignment="1" applyProtection="1">
      <alignment horizontal="center" vertical="center" wrapText="1"/>
      <protection locked="0"/>
    </xf>
    <xf numFmtId="0" fontId="16" fillId="0" borderId="24" xfId="0" applyFont="1" applyBorder="1" applyAlignment="1">
      <alignment vertical="top" wrapText="1"/>
    </xf>
    <xf numFmtId="3" fontId="0" fillId="11" borderId="24" xfId="0" applyNumberFormat="1" applyFill="1" applyBorder="1" applyAlignment="1" applyProtection="1">
      <alignment horizontal="center" vertical="center"/>
      <protection locked="0"/>
    </xf>
    <xf numFmtId="3" fontId="0" fillId="11" borderId="35" xfId="0" applyNumberFormat="1" applyFill="1" applyBorder="1" applyAlignment="1" applyProtection="1">
      <alignment horizontal="center" vertical="center"/>
      <protection locked="0"/>
    </xf>
    <xf numFmtId="3" fontId="0" fillId="10" borderId="31" xfId="0" applyNumberFormat="1" applyFill="1" applyBorder="1" applyAlignment="1">
      <alignment horizontal="center"/>
    </xf>
    <xf numFmtId="0" fontId="0" fillId="5" borderId="33" xfId="0" applyFill="1" applyBorder="1" applyAlignment="1">
      <alignment horizontal="centerContinuous" vertical="center" wrapText="1"/>
    </xf>
    <xf numFmtId="0" fontId="0" fillId="5" borderId="30" xfId="0" applyFill="1" applyBorder="1" applyAlignment="1">
      <alignment horizontal="center" vertical="center" wrapText="1"/>
    </xf>
    <xf numFmtId="0" fontId="16" fillId="0" borderId="24" xfId="0" applyFont="1" applyBorder="1" applyAlignment="1">
      <alignment vertical="center" wrapText="1"/>
    </xf>
    <xf numFmtId="3" fontId="0" fillId="10" borderId="29" xfId="0" applyNumberFormat="1" applyFill="1" applyBorder="1" applyAlignment="1">
      <alignment horizontal="center"/>
    </xf>
    <xf numFmtId="0" fontId="0" fillId="0" borderId="0" xfId="0" applyFill="1" applyBorder="1" applyAlignment="1">
      <alignment horizontal="center" vertical="center" wrapText="1"/>
    </xf>
    <xf numFmtId="0" fontId="17" fillId="0" borderId="0" xfId="0" applyFont="1" applyBorder="1" applyAlignment="1">
      <alignment horizontal="centerContinuous" vertical="center" wrapText="1"/>
    </xf>
    <xf numFmtId="0" fontId="18" fillId="0" borderId="0" xfId="0" applyFont="1" applyBorder="1" applyAlignment="1">
      <alignment horizontal="centerContinuous" vertical="center" wrapText="1"/>
    </xf>
    <xf numFmtId="0" fontId="17" fillId="0" borderId="0" xfId="0" quotePrefix="1" applyFont="1" applyFill="1" applyBorder="1" applyAlignment="1">
      <alignment horizontal="center"/>
    </xf>
    <xf numFmtId="0" fontId="3" fillId="0" borderId="0" xfId="0" applyFont="1" applyBorder="1" applyAlignment="1">
      <alignment horizontal="right"/>
    </xf>
    <xf numFmtId="0" fontId="3" fillId="0" borderId="6" xfId="0" applyFont="1" applyBorder="1" applyAlignment="1">
      <alignment horizontal="right"/>
    </xf>
    <xf numFmtId="0" fontId="0" fillId="0" borderId="0" xfId="0" applyBorder="1" applyAlignment="1">
      <alignment horizontal="right"/>
    </xf>
    <xf numFmtId="0" fontId="0" fillId="0" borderId="6" xfId="0" applyBorder="1" applyAlignment="1">
      <alignment horizontal="right"/>
    </xf>
    <xf numFmtId="0" fontId="0" fillId="0" borderId="36" xfId="0" applyBorder="1"/>
    <xf numFmtId="0" fontId="0" fillId="0" borderId="37" xfId="0" applyBorder="1"/>
    <xf numFmtId="0" fontId="0" fillId="0" borderId="0" xfId="0" applyFont="1" applyBorder="1" applyAlignment="1"/>
    <xf numFmtId="0" fontId="19" fillId="0" borderId="0" xfId="0" applyFont="1" applyBorder="1" applyAlignment="1"/>
    <xf numFmtId="0" fontId="0" fillId="0" borderId="0" xfId="0" applyFill="1" applyBorder="1" applyAlignment="1">
      <alignment horizontal="centerContinuous" vertical="center"/>
    </xf>
    <xf numFmtId="0" fontId="0" fillId="0" borderId="32" xfId="0" applyBorder="1" applyAlignment="1">
      <alignment horizontal="right"/>
    </xf>
    <xf numFmtId="0" fontId="0" fillId="0" borderId="0" xfId="0" applyBorder="1" applyAlignment="1">
      <alignment vertical="top"/>
    </xf>
    <xf numFmtId="0" fontId="0" fillId="0" borderId="0" xfId="0" applyFill="1"/>
    <xf numFmtId="0" fontId="0" fillId="5" borderId="33" xfId="0" applyFill="1" applyBorder="1" applyAlignment="1">
      <alignment vertical="center" wrapText="1"/>
    </xf>
    <xf numFmtId="0" fontId="15" fillId="6" borderId="38" xfId="0" applyFont="1" applyFill="1" applyBorder="1" applyAlignment="1">
      <alignment horizontal="centerContinuous" vertical="center" wrapText="1"/>
    </xf>
    <xf numFmtId="0" fontId="15" fillId="6" borderId="30" xfId="0" applyFont="1" applyFill="1" applyBorder="1" applyAlignment="1">
      <alignment horizontal="center" vertical="center"/>
    </xf>
    <xf numFmtId="0" fontId="15" fillId="6" borderId="35" xfId="0" applyFont="1" applyFill="1" applyBorder="1" applyAlignment="1">
      <alignment horizontal="center" vertical="center"/>
    </xf>
    <xf numFmtId="0" fontId="3" fillId="0" borderId="39" xfId="0" applyFont="1" applyBorder="1" applyAlignment="1" applyProtection="1">
      <alignment horizontal="center" vertical="center" wrapText="1"/>
      <protection locked="0"/>
    </xf>
    <xf numFmtId="0" fontId="0" fillId="5" borderId="33" xfId="0" applyFont="1" applyFill="1" applyBorder="1" applyAlignment="1">
      <alignment horizontal="center" vertical="center" wrapText="1"/>
    </xf>
    <xf numFmtId="0" fontId="0" fillId="5" borderId="30" xfId="0" applyFill="1" applyBorder="1" applyAlignment="1">
      <alignment vertical="center" wrapText="1"/>
    </xf>
    <xf numFmtId="0" fontId="0" fillId="0" borderId="0" xfId="0" applyFill="1" applyBorder="1" applyAlignment="1">
      <alignment vertical="center" wrapText="1"/>
    </xf>
    <xf numFmtId="0" fontId="3" fillId="0" borderId="0" xfId="0" applyFont="1" applyFill="1" applyBorder="1" applyAlignment="1">
      <alignment horizontal="center" vertical="center" wrapText="1"/>
    </xf>
    <xf numFmtId="0" fontId="16" fillId="0" borderId="0" xfId="0" applyFont="1" applyFill="1" applyBorder="1" applyAlignment="1">
      <alignment vertical="top" wrapText="1"/>
    </xf>
    <xf numFmtId="0" fontId="0" fillId="0" borderId="0" xfId="0" applyFill="1" applyBorder="1" applyAlignment="1">
      <alignment horizontal="right"/>
    </xf>
    <xf numFmtId="0" fontId="0" fillId="0" borderId="6" xfId="0" applyFill="1" applyBorder="1" applyAlignment="1">
      <alignment horizontal="right"/>
    </xf>
    <xf numFmtId="0" fontId="3" fillId="0" borderId="0" xfId="0" applyFont="1" applyBorder="1" applyAlignment="1">
      <alignment horizontal="center" vertical="center" wrapText="1"/>
    </xf>
    <xf numFmtId="0" fontId="0" fillId="5" borderId="27" xfId="0" applyFill="1" applyBorder="1" applyAlignment="1">
      <alignment vertical="center" wrapText="1"/>
    </xf>
    <xf numFmtId="0" fontId="0" fillId="0" borderId="40" xfId="0" applyBorder="1"/>
    <xf numFmtId="0" fontId="0" fillId="0" borderId="41" xfId="0" applyBorder="1"/>
    <xf numFmtId="0" fontId="0" fillId="0" borderId="42" xfId="0" applyBorder="1"/>
    <xf numFmtId="0" fontId="3" fillId="0" borderId="0" xfId="0" applyFont="1" applyBorder="1"/>
    <xf numFmtId="0" fontId="2" fillId="0" borderId="0" xfId="0" applyFont="1"/>
    <xf numFmtId="0" fontId="2" fillId="0" borderId="0" xfId="0" applyFont="1" applyFill="1" applyBorder="1"/>
    <xf numFmtId="0" fontId="8" fillId="0" borderId="43" xfId="0" applyFont="1" applyBorder="1"/>
    <xf numFmtId="0" fontId="8" fillId="0" borderId="44" xfId="0" applyFont="1" applyFill="1" applyBorder="1" applyAlignment="1">
      <alignment horizontal="center" vertical="center"/>
    </xf>
    <xf numFmtId="0" fontId="11" fillId="0" borderId="26" xfId="0" applyFont="1" applyBorder="1"/>
    <xf numFmtId="0" fontId="0" fillId="0" borderId="45" xfId="0" applyBorder="1"/>
    <xf numFmtId="0" fontId="14" fillId="6" borderId="20" xfId="0" applyFont="1" applyFill="1" applyBorder="1" applyAlignment="1">
      <alignment horizontal="centerContinuous" vertical="center"/>
    </xf>
    <xf numFmtId="0" fontId="14" fillId="6" borderId="21" xfId="0" applyFont="1" applyFill="1" applyBorder="1" applyAlignment="1">
      <alignment horizontal="centerContinuous" vertical="center"/>
    </xf>
    <xf numFmtId="0" fontId="0" fillId="0" borderId="46" xfId="0" applyBorder="1"/>
    <xf numFmtId="0" fontId="15" fillId="6" borderId="29" xfId="0" applyFont="1" applyFill="1" applyBorder="1" applyAlignment="1">
      <alignment horizontal="center" vertical="center"/>
    </xf>
    <xf numFmtId="0" fontId="15" fillId="6" borderId="38" xfId="0" applyFont="1" applyFill="1" applyBorder="1" applyAlignment="1">
      <alignment horizontal="center" vertical="center" wrapText="1"/>
    </xf>
    <xf numFmtId="0" fontId="15" fillId="12" borderId="19" xfId="0" applyFont="1" applyFill="1" applyBorder="1" applyAlignment="1">
      <alignment horizontal="center" vertical="center" wrapText="1"/>
    </xf>
    <xf numFmtId="0" fontId="15" fillId="12" borderId="20" xfId="0" applyFont="1" applyFill="1" applyBorder="1" applyAlignment="1">
      <alignment horizontal="center" vertical="center" wrapText="1"/>
    </xf>
    <xf numFmtId="0" fontId="15" fillId="10" borderId="21" xfId="0" applyFont="1" applyFill="1" applyBorder="1" applyAlignment="1">
      <alignment horizontal="center" vertical="center" wrapText="1"/>
    </xf>
    <xf numFmtId="0" fontId="0" fillId="0" borderId="47" xfId="0" applyBorder="1"/>
    <xf numFmtId="3" fontId="2" fillId="0" borderId="0" xfId="0" applyNumberFormat="1" applyFont="1" applyFill="1"/>
    <xf numFmtId="0" fontId="11" fillId="6" borderId="29" xfId="0" applyFont="1" applyFill="1" applyBorder="1" applyAlignment="1">
      <alignment horizontal="left" vertical="center" wrapText="1"/>
    </xf>
    <xf numFmtId="3" fontId="0" fillId="11" borderId="23" xfId="0" applyNumberFormat="1" applyFill="1" applyBorder="1" applyAlignment="1" applyProtection="1">
      <alignment horizontal="center" vertical="center"/>
      <protection locked="0"/>
    </xf>
    <xf numFmtId="3" fontId="0" fillId="12" borderId="48" xfId="0" applyNumberFormat="1" applyFill="1" applyBorder="1" applyAlignment="1">
      <alignment horizontal="center"/>
    </xf>
    <xf numFmtId="3" fontId="0" fillId="12" borderId="0" xfId="0" applyNumberFormat="1" applyFill="1" applyBorder="1" applyAlignment="1">
      <alignment horizontal="center"/>
    </xf>
    <xf numFmtId="0" fontId="20" fillId="0" borderId="24" xfId="0" applyFont="1" applyBorder="1" applyAlignment="1">
      <alignment horizontal="left" vertical="center" wrapText="1"/>
    </xf>
    <xf numFmtId="3" fontId="0" fillId="11" borderId="22" xfId="0" applyNumberFormat="1" applyFill="1" applyBorder="1" applyAlignment="1" applyProtection="1">
      <alignment horizontal="center" vertical="center"/>
      <protection locked="0"/>
    </xf>
    <xf numFmtId="0" fontId="20" fillId="0" borderId="24" xfId="0" applyFont="1" applyBorder="1" applyAlignment="1">
      <alignment vertical="center" wrapText="1"/>
    </xf>
    <xf numFmtId="3" fontId="0" fillId="12" borderId="38" xfId="0" applyNumberFormat="1" applyFill="1" applyBorder="1" applyAlignment="1">
      <alignment horizontal="center"/>
    </xf>
    <xf numFmtId="3" fontId="0" fillId="12" borderId="28" xfId="0" applyNumberFormat="1" applyFill="1" applyBorder="1" applyAlignment="1">
      <alignment horizontal="center"/>
    </xf>
    <xf numFmtId="0" fontId="0" fillId="0" borderId="47" xfId="0" applyBorder="1" applyAlignment="1">
      <alignment horizontal="right"/>
    </xf>
    <xf numFmtId="0" fontId="16" fillId="0" borderId="24" xfId="0" applyFont="1" applyBorder="1" applyAlignment="1">
      <alignment horizontal="left" vertical="center" wrapText="1"/>
    </xf>
    <xf numFmtId="0" fontId="0" fillId="5" borderId="27" xfId="0" applyFont="1" applyFill="1" applyBorder="1" applyAlignment="1">
      <alignment horizontal="center" vertical="center" wrapText="1"/>
    </xf>
    <xf numFmtId="0" fontId="0" fillId="0" borderId="0" xfId="0" applyFill="1" applyBorder="1" applyAlignment="1">
      <alignment vertical="center"/>
    </xf>
    <xf numFmtId="0" fontId="15" fillId="0" borderId="35" xfId="0" applyFont="1" applyBorder="1" applyAlignment="1">
      <alignment horizontal="left" vertical="center" wrapText="1"/>
    </xf>
    <xf numFmtId="0" fontId="15" fillId="0" borderId="24" xfId="0" applyFont="1" applyBorder="1" applyAlignment="1">
      <alignment horizontal="center" vertical="center" wrapText="1"/>
    </xf>
    <xf numFmtId="0" fontId="15" fillId="6" borderId="35" xfId="0" applyFont="1" applyFill="1" applyBorder="1" applyAlignment="1">
      <alignment horizontal="center" vertical="center" wrapText="1"/>
    </xf>
    <xf numFmtId="0" fontId="15" fillId="0" borderId="35" xfId="0" applyFont="1" applyBorder="1" applyAlignment="1">
      <alignment horizontal="center" vertical="center" wrapText="1"/>
    </xf>
    <xf numFmtId="0" fontId="20" fillId="5" borderId="27" xfId="0" applyFont="1" applyFill="1" applyBorder="1" applyAlignment="1">
      <alignment vertical="top" wrapText="1"/>
    </xf>
    <xf numFmtId="0" fontId="20" fillId="0" borderId="29" xfId="0" applyFont="1" applyBorder="1" applyAlignment="1" applyProtection="1">
      <alignment vertical="center" wrapText="1"/>
      <protection locked="0"/>
    </xf>
    <xf numFmtId="0" fontId="20" fillId="8" borderId="30" xfId="0" applyFont="1" applyFill="1" applyBorder="1" applyAlignment="1" applyProtection="1">
      <alignment horizontal="center" vertical="center"/>
      <protection locked="0"/>
    </xf>
    <xf numFmtId="10" fontId="20" fillId="8" borderId="30" xfId="0" applyNumberFormat="1" applyFont="1" applyFill="1" applyBorder="1" applyAlignment="1" applyProtection="1">
      <alignment horizontal="center" vertical="center"/>
      <protection locked="0"/>
    </xf>
    <xf numFmtId="164" fontId="20" fillId="8" borderId="30" xfId="0" applyNumberFormat="1" applyFont="1" applyFill="1" applyBorder="1" applyAlignment="1" applyProtection="1">
      <alignment horizontal="center" vertical="center"/>
      <protection locked="0"/>
    </xf>
    <xf numFmtId="0" fontId="20" fillId="5" borderId="33" xfId="0" applyFont="1" applyFill="1" applyBorder="1" applyAlignment="1">
      <alignment vertical="top" wrapText="1"/>
    </xf>
    <xf numFmtId="0" fontId="20" fillId="0" borderId="24" xfId="0" applyFont="1" applyBorder="1" applyAlignment="1" applyProtection="1">
      <alignment vertical="center" wrapText="1"/>
      <protection locked="0"/>
    </xf>
    <xf numFmtId="0" fontId="20" fillId="8" borderId="35" xfId="0" applyFont="1" applyFill="1" applyBorder="1" applyAlignment="1" applyProtection="1">
      <alignment horizontal="center" vertical="center"/>
      <protection locked="0"/>
    </xf>
    <xf numFmtId="10" fontId="20" fillId="8" borderId="35" xfId="0" applyNumberFormat="1" applyFont="1" applyFill="1" applyBorder="1" applyAlignment="1" applyProtection="1">
      <alignment horizontal="center" vertical="center"/>
      <protection locked="0"/>
    </xf>
    <xf numFmtId="164" fontId="20" fillId="8" borderId="35" xfId="0" applyNumberFormat="1" applyFont="1" applyFill="1" applyBorder="1" applyAlignment="1" applyProtection="1">
      <alignment horizontal="center" vertical="center"/>
      <protection locked="0"/>
    </xf>
    <xf numFmtId="0" fontId="20" fillId="5" borderId="33" xfId="0" applyFont="1" applyFill="1" applyBorder="1" applyAlignment="1">
      <alignment horizontal="center" vertical="center" wrapText="1"/>
    </xf>
    <xf numFmtId="0" fontId="20" fillId="5" borderId="30" xfId="0" applyFont="1" applyFill="1" applyBorder="1" applyAlignment="1">
      <alignment vertical="top" wrapText="1"/>
    </xf>
    <xf numFmtId="0" fontId="19" fillId="5" borderId="27" xfId="0" applyFont="1" applyFill="1" applyBorder="1" applyAlignment="1">
      <alignment vertical="center" wrapText="1"/>
    </xf>
    <xf numFmtId="0" fontId="0" fillId="5" borderId="33" xfId="0" applyFill="1" applyBorder="1" applyAlignment="1"/>
    <xf numFmtId="3" fontId="0" fillId="12" borderId="0" xfId="0" applyNumberFormat="1" applyFill="1" applyBorder="1" applyAlignment="1">
      <alignment horizontal="center" vertical="center"/>
    </xf>
    <xf numFmtId="0" fontId="15" fillId="12" borderId="0" xfId="0" applyFont="1" applyFill="1" applyBorder="1" applyAlignment="1">
      <alignment horizontal="center" vertical="center" wrapText="1"/>
    </xf>
    <xf numFmtId="0" fontId="0" fillId="5" borderId="33" xfId="0" applyFill="1" applyBorder="1" applyAlignment="1">
      <alignment horizontal="center" vertical="center"/>
    </xf>
    <xf numFmtId="0" fontId="15" fillId="12" borderId="48" xfId="0" applyFont="1" applyFill="1" applyBorder="1" applyAlignment="1">
      <alignment horizontal="center" vertical="center" wrapText="1"/>
    </xf>
    <xf numFmtId="0" fontId="0" fillId="5" borderId="33" xfId="0" applyFont="1" applyFill="1" applyBorder="1" applyAlignment="1">
      <alignment horizontal="center" vertical="center"/>
    </xf>
    <xf numFmtId="0" fontId="0" fillId="5" borderId="49" xfId="0" applyFill="1" applyBorder="1" applyAlignment="1">
      <alignment horizontal="centerContinuous" vertical="center" wrapText="1"/>
    </xf>
    <xf numFmtId="0" fontId="16" fillId="0" borderId="24" xfId="0" applyFont="1" applyBorder="1" applyAlignment="1">
      <alignment horizontal="center" vertical="center" wrapText="1"/>
    </xf>
    <xf numFmtId="0" fontId="15" fillId="10" borderId="29" xfId="0" applyFont="1" applyFill="1" applyBorder="1" applyAlignment="1">
      <alignment horizontal="center" vertical="center" wrapText="1"/>
    </xf>
    <xf numFmtId="0" fontId="0" fillId="0" borderId="0" xfId="0" applyBorder="1" applyAlignment="1">
      <alignment vertical="center"/>
    </xf>
    <xf numFmtId="0" fontId="3" fillId="0" borderId="0" xfId="0" applyFont="1" applyFill="1" applyBorder="1"/>
    <xf numFmtId="0" fontId="14" fillId="6" borderId="19" xfId="0" applyFont="1" applyFill="1" applyBorder="1" applyAlignment="1">
      <alignment horizontal="centerContinuous" vertical="center"/>
    </xf>
    <xf numFmtId="0" fontId="15" fillId="12" borderId="21" xfId="0" applyFont="1" applyFill="1" applyBorder="1" applyAlignment="1">
      <alignment horizontal="center" vertical="center" wrapText="1"/>
    </xf>
    <xf numFmtId="0" fontId="15" fillId="12" borderId="31" xfId="0" applyFont="1" applyFill="1" applyBorder="1" applyAlignment="1">
      <alignment horizontal="center" vertical="center" wrapText="1"/>
    </xf>
    <xf numFmtId="0" fontId="15" fillId="12" borderId="38" xfId="0" applyFont="1" applyFill="1" applyBorder="1" applyAlignment="1">
      <alignment horizontal="center" vertical="center" wrapText="1"/>
    </xf>
    <xf numFmtId="0" fontId="15" fillId="12" borderId="28" xfId="0" applyFont="1" applyFill="1" applyBorder="1" applyAlignment="1">
      <alignment horizontal="center" vertical="center" wrapText="1"/>
    </xf>
    <xf numFmtId="0" fontId="15" fillId="12" borderId="29" xfId="0" applyFont="1" applyFill="1" applyBorder="1" applyAlignment="1">
      <alignment horizontal="center" vertical="center" wrapText="1"/>
    </xf>
    <xf numFmtId="0" fontId="15" fillId="10" borderId="19" xfId="0" applyFont="1" applyFill="1" applyBorder="1" applyAlignment="1">
      <alignment horizontal="center" vertical="center" wrapText="1"/>
    </xf>
    <xf numFmtId="0" fontId="15" fillId="10" borderId="20" xfId="0" applyFont="1" applyFill="1" applyBorder="1" applyAlignment="1">
      <alignment horizontal="center" vertical="center" wrapText="1"/>
    </xf>
    <xf numFmtId="0" fontId="0" fillId="0" borderId="35" xfId="0" applyFont="1" applyBorder="1" applyAlignment="1">
      <alignment horizontal="left" vertical="center"/>
    </xf>
    <xf numFmtId="0" fontId="0" fillId="10" borderId="48" xfId="0" applyFill="1" applyBorder="1"/>
    <xf numFmtId="0" fontId="0" fillId="10" borderId="0" xfId="0" applyFill="1" applyBorder="1"/>
    <xf numFmtId="0" fontId="0" fillId="10" borderId="31" xfId="0" applyFill="1" applyBorder="1"/>
    <xf numFmtId="0" fontId="0" fillId="10" borderId="38" xfId="0" applyFill="1" applyBorder="1"/>
    <xf numFmtId="0" fontId="0" fillId="10" borderId="28" xfId="0" applyFill="1" applyBorder="1"/>
    <xf numFmtId="0" fontId="0" fillId="10" borderId="29" xfId="0" applyFill="1" applyBorder="1"/>
    <xf numFmtId="0" fontId="11" fillId="0" borderId="5" xfId="0" applyFont="1" applyBorder="1"/>
    <xf numFmtId="0" fontId="0" fillId="0" borderId="5" xfId="0" applyBorder="1"/>
    <xf numFmtId="0" fontId="0" fillId="0" borderId="5" xfId="0" applyFont="1" applyBorder="1" applyAlignment="1">
      <alignment horizontal="center"/>
    </xf>
    <xf numFmtId="0" fontId="0" fillId="5" borderId="51" xfId="0" applyFill="1" applyBorder="1" applyAlignment="1">
      <alignment horizontal="center" vertical="center" wrapText="1"/>
    </xf>
    <xf numFmtId="0" fontId="0" fillId="5" borderId="22" xfId="0" applyFill="1" applyBorder="1" applyAlignment="1">
      <alignment vertical="center" wrapText="1"/>
    </xf>
    <xf numFmtId="0" fontId="0" fillId="5" borderId="23" xfId="0" applyFill="1" applyBorder="1" applyAlignment="1">
      <alignment horizontal="centerContinuous" vertical="center" wrapText="1"/>
    </xf>
    <xf numFmtId="0" fontId="0" fillId="5" borderId="24" xfId="0" applyFill="1" applyBorder="1" applyAlignment="1">
      <alignment horizontal="center" vertical="center" wrapText="1"/>
    </xf>
    <xf numFmtId="0" fontId="15" fillId="6" borderId="22" xfId="0" applyFont="1" applyFill="1" applyBorder="1" applyAlignment="1">
      <alignment horizontal="center" vertical="center" wrapText="1"/>
    </xf>
    <xf numFmtId="0" fontId="11" fillId="6" borderId="35" xfId="0" applyFont="1" applyFill="1" applyBorder="1" applyAlignment="1">
      <alignment horizontal="centerContinuous" vertical="center"/>
    </xf>
    <xf numFmtId="0" fontId="3" fillId="6" borderId="0" xfId="0" applyFont="1" applyFill="1" applyProtection="1">
      <protection hidden="1"/>
    </xf>
    <xf numFmtId="0" fontId="20" fillId="0" borderId="52" xfId="0" applyFont="1" applyBorder="1" applyAlignment="1">
      <alignment vertical="top"/>
    </xf>
    <xf numFmtId="0" fontId="15" fillId="6" borderId="29" xfId="0" applyFont="1" applyFill="1" applyBorder="1" applyAlignment="1">
      <alignment horizontal="center" vertical="center" wrapText="1"/>
    </xf>
    <xf numFmtId="0" fontId="3" fillId="0" borderId="34" xfId="0" applyFont="1" applyBorder="1" applyAlignment="1">
      <alignment horizontal="center" vertical="center" wrapText="1"/>
    </xf>
    <xf numFmtId="0" fontId="0" fillId="5" borderId="30" xfId="0" applyFont="1" applyFill="1" applyBorder="1" applyAlignment="1">
      <alignment horizontal="centerContinuous" vertical="center" wrapText="1"/>
    </xf>
    <xf numFmtId="0" fontId="15" fillId="6" borderId="24" xfId="0" applyFont="1" applyFill="1" applyBorder="1" applyAlignment="1">
      <alignment horizontal="center" vertical="center"/>
    </xf>
    <xf numFmtId="0" fontId="20" fillId="0" borderId="39" xfId="0" applyFont="1" applyBorder="1" applyAlignment="1">
      <alignment vertical="top"/>
    </xf>
    <xf numFmtId="0" fontId="15" fillId="6" borderId="34" xfId="0" applyFont="1" applyFill="1" applyBorder="1" applyAlignment="1">
      <alignment horizontal="centerContinuous" vertical="center" wrapText="1"/>
    </xf>
    <xf numFmtId="0" fontId="20" fillId="0" borderId="34" xfId="0" applyFont="1" applyBorder="1" applyAlignment="1">
      <alignment vertical="top"/>
    </xf>
    <xf numFmtId="38" fontId="0" fillId="11" borderId="35" xfId="0" applyNumberFormat="1" applyFill="1" applyBorder="1" applyAlignment="1" applyProtection="1">
      <alignment horizontal="center" vertical="center"/>
      <protection locked="0"/>
    </xf>
    <xf numFmtId="0" fontId="15" fillId="6" borderId="53" xfId="0" applyFont="1" applyFill="1" applyBorder="1" applyAlignment="1">
      <alignment horizontal="centerContinuous" vertical="center" wrapText="1"/>
    </xf>
    <xf numFmtId="0" fontId="20" fillId="0" borderId="53" xfId="0" applyFont="1" applyBorder="1" applyAlignment="1">
      <alignment vertical="top"/>
    </xf>
    <xf numFmtId="0" fontId="0" fillId="5" borderId="54" xfId="0" applyFill="1" applyBorder="1" applyAlignment="1">
      <alignment vertical="center" wrapText="1"/>
    </xf>
    <xf numFmtId="38" fontId="0" fillId="11" borderId="30" xfId="0" applyNumberFormat="1" applyFill="1" applyBorder="1" applyAlignment="1" applyProtection="1">
      <alignment horizontal="center" vertical="center"/>
      <protection locked="0"/>
    </xf>
    <xf numFmtId="0" fontId="20" fillId="0" borderId="24" xfId="0" applyFont="1" applyBorder="1" applyAlignment="1">
      <alignment vertical="top"/>
    </xf>
    <xf numFmtId="3" fontId="11" fillId="11" borderId="35" xfId="0" applyNumberFormat="1" applyFont="1" applyFill="1" applyBorder="1" applyAlignment="1" applyProtection="1">
      <alignment horizontal="center" vertical="center"/>
      <protection locked="0"/>
    </xf>
    <xf numFmtId="0" fontId="20" fillId="0" borderId="29" xfId="0" applyFont="1" applyBorder="1" applyAlignment="1">
      <alignment vertical="top"/>
    </xf>
    <xf numFmtId="0" fontId="0" fillId="5" borderId="54" xfId="0" applyFont="1" applyFill="1" applyBorder="1" applyAlignment="1">
      <alignment horizontal="center" vertical="center" wrapText="1"/>
    </xf>
    <xf numFmtId="3" fontId="11" fillId="11" borderId="27" xfId="0" applyNumberFormat="1" applyFont="1" applyFill="1" applyBorder="1" applyAlignment="1" applyProtection="1">
      <alignment horizontal="center" vertical="center"/>
      <protection locked="0"/>
    </xf>
    <xf numFmtId="0" fontId="20" fillId="0" borderId="30" xfId="0" applyFont="1" applyBorder="1" applyAlignment="1">
      <alignment vertical="top"/>
    </xf>
    <xf numFmtId="0" fontId="20" fillId="0" borderId="28" xfId="0" applyFont="1" applyBorder="1" applyAlignment="1">
      <alignment vertical="top"/>
    </xf>
    <xf numFmtId="0" fontId="20" fillId="0" borderId="22" xfId="0" applyFont="1" applyBorder="1" applyAlignment="1">
      <alignment vertical="top"/>
    </xf>
    <xf numFmtId="0" fontId="20" fillId="0" borderId="19" xfId="0" applyFont="1" applyBorder="1" applyAlignment="1">
      <alignment vertical="top"/>
    </xf>
    <xf numFmtId="0" fontId="20" fillId="0" borderId="23" xfId="0" applyFont="1" applyBorder="1" applyAlignment="1">
      <alignment vertical="top"/>
    </xf>
    <xf numFmtId="0" fontId="14" fillId="6" borderId="23" xfId="0" applyFont="1" applyFill="1" applyBorder="1" applyAlignment="1">
      <alignment horizontal="center" vertical="center"/>
    </xf>
    <xf numFmtId="164" fontId="0" fillId="11" borderId="35" xfId="1" applyNumberFormat="1" applyFont="1" applyFill="1" applyBorder="1" applyAlignment="1" applyProtection="1">
      <alignment horizontal="center" vertical="center"/>
      <protection locked="0"/>
    </xf>
    <xf numFmtId="0" fontId="20" fillId="0" borderId="22" xfId="0" applyFont="1" applyBorder="1" applyAlignment="1">
      <alignment vertical="center"/>
    </xf>
    <xf numFmtId="0" fontId="20" fillId="0" borderId="28" xfId="0" applyFont="1" applyBorder="1" applyAlignment="1">
      <alignment vertical="center"/>
    </xf>
    <xf numFmtId="0" fontId="3" fillId="0" borderId="0" xfId="0" applyFont="1" applyProtection="1">
      <protection hidden="1"/>
    </xf>
    <xf numFmtId="0" fontId="15" fillId="6" borderId="24" xfId="0" applyFont="1" applyFill="1" applyBorder="1" applyAlignment="1">
      <alignment horizontal="center" vertical="center" wrapText="1"/>
    </xf>
    <xf numFmtId="0" fontId="20" fillId="0" borderId="35" xfId="0" applyFont="1" applyBorder="1" applyAlignment="1">
      <alignment vertical="top"/>
    </xf>
    <xf numFmtId="0" fontId="16" fillId="0" borderId="29" xfId="0" applyFont="1" applyBorder="1" applyAlignment="1">
      <alignment vertical="top" wrapText="1"/>
    </xf>
    <xf numFmtId="0" fontId="15" fillId="6" borderId="24" xfId="0" applyFont="1" applyFill="1" applyBorder="1" applyAlignment="1">
      <alignment horizontal="centerContinuous" vertical="center" wrapText="1"/>
    </xf>
    <xf numFmtId="0" fontId="20" fillId="0" borderId="31" xfId="0" applyFont="1" applyBorder="1" applyAlignment="1">
      <alignment vertical="top"/>
    </xf>
    <xf numFmtId="0" fontId="15" fillId="6" borderId="31" xfId="0" applyFont="1" applyFill="1" applyBorder="1" applyAlignment="1">
      <alignment horizontal="centerContinuous" vertical="center" wrapText="1"/>
    </xf>
    <xf numFmtId="3" fontId="0" fillId="11" borderId="31" xfId="0" applyNumberFormat="1" applyFill="1" applyBorder="1" applyAlignment="1" applyProtection="1">
      <alignment horizontal="center" vertical="center"/>
      <protection locked="0"/>
    </xf>
    <xf numFmtId="3" fontId="0" fillId="11" borderId="29" xfId="0" applyNumberFormat="1" applyFill="1" applyBorder="1" applyAlignment="1" applyProtection="1">
      <alignment horizontal="center" vertical="center"/>
      <protection locked="0"/>
    </xf>
    <xf numFmtId="0" fontId="0" fillId="5" borderId="30" xfId="0" applyFont="1" applyFill="1" applyBorder="1" applyAlignment="1">
      <alignment horizontal="center" vertical="center" wrapText="1"/>
    </xf>
    <xf numFmtId="0" fontId="0" fillId="0" borderId="5" xfId="0" applyFont="1" applyBorder="1"/>
    <xf numFmtId="0" fontId="0" fillId="0" borderId="0" xfId="0" applyAlignment="1">
      <alignment horizontal="center"/>
    </xf>
    <xf numFmtId="0" fontId="9" fillId="0" borderId="0" xfId="0" applyFont="1" applyFill="1" applyBorder="1" applyAlignment="1">
      <alignment horizontal="center" vertical="center"/>
    </xf>
    <xf numFmtId="0" fontId="21" fillId="0" borderId="0" xfId="0" applyFont="1" applyFill="1" applyBorder="1" applyAlignment="1">
      <alignment vertical="center"/>
    </xf>
    <xf numFmtId="0" fontId="11" fillId="6" borderId="13" xfId="0" applyFont="1" applyFill="1" applyBorder="1" applyAlignment="1">
      <alignment horizontal="center"/>
    </xf>
    <xf numFmtId="0" fontId="11" fillId="0" borderId="0" xfId="0" applyFont="1" applyBorder="1"/>
    <xf numFmtId="0" fontId="15" fillId="6" borderId="38" xfId="0" applyFont="1" applyFill="1" applyBorder="1" applyAlignment="1">
      <alignment horizontal="center" vertical="center"/>
    </xf>
    <xf numFmtId="0" fontId="15" fillId="12" borderId="19" xfId="0" applyFont="1" applyFill="1" applyBorder="1" applyAlignment="1">
      <alignment horizontal="center" vertical="center"/>
    </xf>
    <xf numFmtId="0" fontId="15" fillId="12" borderId="20" xfId="0" applyFont="1" applyFill="1" applyBorder="1" applyAlignment="1">
      <alignment horizontal="center" vertical="center"/>
    </xf>
    <xf numFmtId="0" fontId="15" fillId="12" borderId="21" xfId="0" applyFont="1" applyFill="1" applyBorder="1" applyAlignment="1">
      <alignment horizontal="center" vertical="center"/>
    </xf>
    <xf numFmtId="3" fontId="0" fillId="12" borderId="31" xfId="0" applyNumberFormat="1" applyFill="1" applyBorder="1" applyAlignment="1">
      <alignment horizontal="center"/>
    </xf>
    <xf numFmtId="3" fontId="0" fillId="12" borderId="29" xfId="0" applyNumberFormat="1" applyFill="1" applyBorder="1" applyAlignment="1">
      <alignment horizontal="center"/>
    </xf>
    <xf numFmtId="0" fontId="0" fillId="5" borderId="27" xfId="0" applyFill="1" applyBorder="1" applyAlignment="1">
      <alignment horizontal="center" vertical="center"/>
    </xf>
    <xf numFmtId="3" fontId="0" fillId="10" borderId="21" xfId="0" applyNumberFormat="1" applyFill="1" applyBorder="1" applyAlignment="1">
      <alignment horizontal="center"/>
    </xf>
    <xf numFmtId="0" fontId="15" fillId="12" borderId="0" xfId="0" applyFont="1" applyFill="1" applyBorder="1" applyAlignment="1">
      <alignment horizontal="center" vertical="center"/>
    </xf>
    <xf numFmtId="0" fontId="0" fillId="5" borderId="30" xfId="0" applyFill="1" applyBorder="1" applyAlignment="1">
      <alignment horizontal="center" vertical="center"/>
    </xf>
    <xf numFmtId="0" fontId="0" fillId="5" borderId="33" xfId="0" applyFill="1" applyBorder="1" applyAlignment="1">
      <alignment horizontal="center" vertical="center" wrapText="1"/>
    </xf>
    <xf numFmtId="0" fontId="3" fillId="13" borderId="0" xfId="0" applyFont="1" applyFill="1"/>
    <xf numFmtId="0" fontId="17" fillId="5" borderId="29" xfId="0" quotePrefix="1" applyFont="1" applyFill="1" applyBorder="1" applyAlignment="1">
      <alignment horizontal="center"/>
    </xf>
    <xf numFmtId="3" fontId="0" fillId="11" borderId="35" xfId="0" applyNumberFormat="1" applyFill="1" applyBorder="1" applyAlignment="1" applyProtection="1">
      <alignment vertical="center"/>
      <protection locked="0"/>
    </xf>
    <xf numFmtId="0" fontId="0" fillId="0" borderId="57" xfId="0" applyBorder="1"/>
    <xf numFmtId="0" fontId="22" fillId="0" borderId="58" xfId="2" applyBorder="1"/>
    <xf numFmtId="0" fontId="22" fillId="0" borderId="56" xfId="2"/>
    <xf numFmtId="0" fontId="23" fillId="0" borderId="57" xfId="0" applyFont="1" applyBorder="1" applyAlignment="1">
      <alignment vertical="top"/>
    </xf>
    <xf numFmtId="0" fontId="0" fillId="0" borderId="59" xfId="0" applyBorder="1"/>
    <xf numFmtId="0" fontId="0" fillId="0" borderId="60" xfId="0" applyBorder="1"/>
    <xf numFmtId="0" fontId="0" fillId="14" borderId="35" xfId="0" applyFill="1" applyBorder="1" applyAlignment="1">
      <alignment horizontal="right"/>
    </xf>
    <xf numFmtId="0" fontId="0" fillId="0" borderId="61" xfId="0" applyBorder="1"/>
    <xf numFmtId="0" fontId="23" fillId="0" borderId="59" xfId="0" applyFont="1" applyBorder="1" applyAlignment="1">
      <alignment vertical="top"/>
    </xf>
    <xf numFmtId="0" fontId="0" fillId="14" borderId="35" xfId="0" applyFill="1" applyBorder="1"/>
    <xf numFmtId="0" fontId="0" fillId="14" borderId="22" xfId="0" applyFill="1" applyBorder="1"/>
    <xf numFmtId="0" fontId="23" fillId="0" borderId="30" xfId="0" applyFont="1" applyBorder="1" applyAlignment="1">
      <alignment horizontal="left" vertical="top"/>
    </xf>
    <xf numFmtId="0" fontId="23" fillId="0" borderId="38" xfId="0" applyFont="1" applyBorder="1" applyAlignment="1">
      <alignment horizontal="center" vertical="top" wrapText="1"/>
    </xf>
    <xf numFmtId="0" fontId="23" fillId="0" borderId="35" xfId="0" applyFont="1" applyBorder="1" applyAlignment="1">
      <alignment vertical="top" wrapText="1"/>
    </xf>
    <xf numFmtId="0" fontId="23" fillId="0" borderId="22" xfId="0" applyFont="1" applyBorder="1" applyAlignment="1">
      <alignment horizontal="center" vertical="top" wrapText="1"/>
    </xf>
    <xf numFmtId="0" fontId="23" fillId="0" borderId="35" xfId="0" applyFont="1" applyBorder="1" applyAlignment="1">
      <alignment horizontal="left" vertical="top"/>
    </xf>
    <xf numFmtId="0" fontId="0" fillId="15" borderId="22" xfId="0" applyFill="1" applyBorder="1"/>
    <xf numFmtId="0" fontId="0" fillId="15" borderId="23" xfId="0" applyFill="1" applyBorder="1"/>
    <xf numFmtId="0" fontId="0" fillId="15" borderId="24" xfId="0" applyFill="1" applyBorder="1"/>
    <xf numFmtId="0" fontId="23" fillId="0" borderId="0" xfId="0" applyFont="1" applyAlignment="1">
      <alignment vertical="top"/>
    </xf>
    <xf numFmtId="0" fontId="23" fillId="0" borderId="35" xfId="0" applyFont="1" applyBorder="1" applyAlignment="1">
      <alignment horizontal="center" vertical="top" wrapText="1"/>
    </xf>
    <xf numFmtId="0" fontId="23" fillId="0" borderId="35" xfId="0" applyFont="1" applyBorder="1" applyAlignment="1">
      <alignment horizontal="center" wrapText="1"/>
    </xf>
    <xf numFmtId="0" fontId="23" fillId="6" borderId="35" xfId="0" applyFont="1" applyFill="1" applyBorder="1" applyAlignment="1">
      <alignment horizontal="center" vertical="top" wrapText="1"/>
    </xf>
    <xf numFmtId="0" fontId="23" fillId="0" borderId="35" xfId="0" applyFont="1" applyBorder="1" applyAlignment="1">
      <alignment vertical="top"/>
    </xf>
    <xf numFmtId="0" fontId="23" fillId="0" borderId="35" xfId="0" applyFont="1" applyBorder="1" applyAlignment="1">
      <alignment horizontal="center"/>
    </xf>
    <xf numFmtId="0" fontId="24" fillId="0" borderId="35" xfId="0" applyFont="1" applyBorder="1" applyAlignment="1">
      <alignment horizontal="center"/>
    </xf>
    <xf numFmtId="0" fontId="23" fillId="0" borderId="35" xfId="0" applyFont="1" applyBorder="1" applyAlignment="1">
      <alignment horizontal="center" vertical="center" wrapText="1"/>
    </xf>
    <xf numFmtId="0" fontId="3" fillId="0" borderId="57" xfId="0" applyFont="1" applyBorder="1"/>
    <xf numFmtId="0" fontId="20" fillId="0" borderId="22" xfId="0" applyFont="1" applyFill="1" applyBorder="1" applyAlignment="1">
      <alignment horizontal="center" vertical="top" wrapText="1"/>
    </xf>
    <xf numFmtId="0" fontId="20" fillId="14" borderId="35" xfId="0" applyFont="1" applyFill="1" applyBorder="1" applyAlignment="1" applyProtection="1">
      <alignment horizontal="center" vertical="center"/>
      <protection locked="0"/>
    </xf>
    <xf numFmtId="0" fontId="23" fillId="0" borderId="0" xfId="0" applyFont="1" applyBorder="1"/>
    <xf numFmtId="0" fontId="23" fillId="0" borderId="62" xfId="0" applyFont="1" applyBorder="1"/>
    <xf numFmtId="0" fontId="23" fillId="0" borderId="63" xfId="0" applyFont="1" applyBorder="1"/>
    <xf numFmtId="0" fontId="20" fillId="14" borderId="64" xfId="0" applyFont="1" applyFill="1" applyBorder="1" applyAlignment="1">
      <alignment horizontal="center" vertical="center" wrapText="1"/>
    </xf>
    <xf numFmtId="9" fontId="20" fillId="0" borderId="65" xfId="1" applyFont="1" applyBorder="1"/>
    <xf numFmtId="0" fontId="20" fillId="14" borderId="66" xfId="0" applyFont="1" applyFill="1" applyBorder="1" applyAlignment="1">
      <alignment horizontal="center" vertical="center" wrapText="1"/>
    </xf>
    <xf numFmtId="9" fontId="20" fillId="0" borderId="35" xfId="1" applyFont="1" applyBorder="1"/>
    <xf numFmtId="0" fontId="20" fillId="16" borderId="66" xfId="0" applyFont="1" applyFill="1" applyBorder="1" applyAlignment="1">
      <alignment horizontal="center" vertical="center" wrapText="1"/>
    </xf>
    <xf numFmtId="9" fontId="20" fillId="0" borderId="35" xfId="1" applyFont="1" applyFill="1" applyBorder="1"/>
    <xf numFmtId="0" fontId="25" fillId="9" borderId="67" xfId="0" applyFont="1" applyFill="1" applyBorder="1" applyAlignment="1">
      <alignment horizontal="center" vertical="center" wrapText="1"/>
    </xf>
    <xf numFmtId="2" fontId="20" fillId="0" borderId="27" xfId="0" applyNumberFormat="1" applyFont="1" applyBorder="1"/>
    <xf numFmtId="2" fontId="20" fillId="0" borderId="35" xfId="0" applyNumberFormat="1" applyFont="1" applyBorder="1"/>
    <xf numFmtId="9" fontId="26" fillId="0" borderId="35" xfId="1" applyFont="1" applyBorder="1"/>
    <xf numFmtId="0" fontId="20" fillId="0" borderId="0" xfId="11" applyFont="1"/>
    <xf numFmtId="0" fontId="20" fillId="0" borderId="0" xfId="11" applyFont="1" applyFill="1"/>
    <xf numFmtId="0" fontId="23" fillId="0" borderId="0" xfId="11" applyFont="1" applyFill="1" applyBorder="1" applyAlignment="1">
      <alignment horizontal="center"/>
    </xf>
    <xf numFmtId="0" fontId="31" fillId="0" borderId="0" xfId="11" applyFont="1" applyBorder="1" applyAlignment="1">
      <alignment horizontal="center"/>
    </xf>
    <xf numFmtId="0" fontId="20" fillId="0" borderId="71" xfId="11" applyFont="1" applyBorder="1" applyAlignment="1">
      <alignment horizontal="center" vertical="center"/>
    </xf>
    <xf numFmtId="0" fontId="20" fillId="0" borderId="72" xfId="11" applyFont="1" applyBorder="1" applyAlignment="1">
      <alignment horizontal="center" vertical="center"/>
    </xf>
    <xf numFmtId="3" fontId="20" fillId="0" borderId="73" xfId="11" applyNumberFormat="1" applyFont="1" applyBorder="1" applyAlignment="1">
      <alignment horizontal="center" vertical="center"/>
    </xf>
    <xf numFmtId="0" fontId="23" fillId="0" borderId="0" xfId="11" applyFont="1" applyAlignment="1">
      <alignment horizontal="center" vertical="top"/>
    </xf>
    <xf numFmtId="0" fontId="20" fillId="0" borderId="0" xfId="11" applyFont="1" applyBorder="1" applyAlignment="1">
      <alignment horizontal="center" vertical="top"/>
    </xf>
    <xf numFmtId="0" fontId="23" fillId="0" borderId="0" xfId="11" applyFont="1" applyAlignment="1">
      <alignment horizontal="right" vertical="top"/>
    </xf>
    <xf numFmtId="0" fontId="23" fillId="0" borderId="27" xfId="11" applyFont="1" applyBorder="1" applyAlignment="1">
      <alignment vertical="top" wrapText="1"/>
    </xf>
    <xf numFmtId="0" fontId="20" fillId="0" borderId="74" xfId="11" applyFont="1" applyBorder="1" applyAlignment="1">
      <alignment vertical="top"/>
    </xf>
    <xf numFmtId="0" fontId="23" fillId="0" borderId="75" xfId="11" applyFont="1" applyBorder="1" applyAlignment="1">
      <alignment vertical="top" wrapText="1"/>
    </xf>
    <xf numFmtId="0" fontId="23" fillId="0" borderId="0" xfId="11" applyFont="1" applyBorder="1" applyAlignment="1">
      <alignment vertical="top" wrapText="1"/>
    </xf>
    <xf numFmtId="0" fontId="20" fillId="0" borderId="0" xfId="11" applyFont="1" applyAlignment="1">
      <alignment vertical="top"/>
    </xf>
    <xf numFmtId="0" fontId="23" fillId="0" borderId="33" xfId="11" applyFont="1" applyBorder="1" applyAlignment="1">
      <alignment vertical="top" wrapText="1"/>
    </xf>
    <xf numFmtId="0" fontId="20" fillId="17" borderId="12" xfId="11" applyFont="1" applyFill="1" applyBorder="1" applyAlignment="1">
      <alignment horizontal="center" vertical="top"/>
    </xf>
    <xf numFmtId="0" fontId="20" fillId="0" borderId="76" xfId="11" applyFont="1" applyBorder="1" applyAlignment="1">
      <alignment vertical="top" wrapText="1"/>
    </xf>
    <xf numFmtId="0" fontId="20" fillId="0" borderId="0" xfId="11" applyFont="1" applyBorder="1" applyAlignment="1">
      <alignment vertical="top" wrapText="1"/>
    </xf>
    <xf numFmtId="0" fontId="23" fillId="0" borderId="33" xfId="11" applyFont="1" applyBorder="1" applyAlignment="1">
      <alignment vertical="top"/>
    </xf>
    <xf numFmtId="0" fontId="23" fillId="0" borderId="30" xfId="11" applyFont="1" applyBorder="1" applyAlignment="1">
      <alignment vertical="top"/>
    </xf>
    <xf numFmtId="0" fontId="20" fillId="0" borderId="29" xfId="11" applyFont="1" applyBorder="1" applyAlignment="1">
      <alignment wrapText="1"/>
    </xf>
    <xf numFmtId="0" fontId="20" fillId="0" borderId="31" xfId="11" applyFont="1" applyBorder="1" applyAlignment="1">
      <alignment vertical="top"/>
    </xf>
    <xf numFmtId="0" fontId="23" fillId="0" borderId="30" xfId="11" applyFont="1" applyBorder="1" applyAlignment="1">
      <alignment vertical="top" wrapText="1"/>
    </xf>
    <xf numFmtId="0" fontId="20" fillId="0" borderId="62" xfId="11" applyFont="1" applyBorder="1" applyAlignment="1">
      <alignment horizontal="center" vertical="top"/>
    </xf>
    <xf numFmtId="0" fontId="20" fillId="0" borderId="77" xfId="11" applyFont="1" applyBorder="1"/>
    <xf numFmtId="0" fontId="20" fillId="0" borderId="63" xfId="11" applyFont="1" applyBorder="1"/>
    <xf numFmtId="0" fontId="23" fillId="0" borderId="0" xfId="11" applyFont="1" applyAlignment="1">
      <alignment vertical="top"/>
    </xf>
    <xf numFmtId="0" fontId="20" fillId="0" borderId="0" xfId="11" applyFont="1" applyAlignment="1">
      <alignment horizontal="center" vertical="top" wrapText="1"/>
    </xf>
    <xf numFmtId="0" fontId="20" fillId="0" borderId="0" xfId="11" applyFont="1" applyAlignment="1">
      <alignment horizontal="center" vertical="top"/>
    </xf>
    <xf numFmtId="0" fontId="20" fillId="0" borderId="0" xfId="11" applyFont="1" applyBorder="1" applyAlignment="1">
      <alignment horizontal="center" vertical="top" wrapText="1"/>
    </xf>
    <xf numFmtId="0" fontId="34" fillId="0" borderId="75" xfId="11" applyFont="1" applyBorder="1" applyAlignment="1">
      <alignment horizontal="center" vertical="center" wrapText="1"/>
    </xf>
    <xf numFmtId="0" fontId="20" fillId="0" borderId="79" xfId="11" applyFont="1" applyBorder="1" applyAlignment="1">
      <alignment vertical="top" wrapText="1"/>
    </xf>
    <xf numFmtId="0" fontId="23" fillId="0" borderId="31" xfId="11" applyFont="1" applyBorder="1" applyAlignment="1">
      <alignment vertical="top"/>
    </xf>
    <xf numFmtId="0" fontId="23" fillId="0" borderId="33" xfId="11" applyFont="1" applyFill="1" applyBorder="1" applyAlignment="1">
      <alignment vertical="top" wrapText="1"/>
    </xf>
    <xf numFmtId="0" fontId="20" fillId="0" borderId="33" xfId="11" applyFont="1" applyBorder="1" applyAlignment="1">
      <alignment vertical="top" wrapText="1"/>
    </xf>
    <xf numFmtId="0" fontId="20" fillId="0" borderId="81" xfId="11" applyFont="1" applyBorder="1" applyAlignment="1">
      <alignment horizontal="left" vertical="top" wrapText="1"/>
    </xf>
    <xf numFmtId="0" fontId="20" fillId="0" borderId="0" xfId="11" applyFont="1" applyBorder="1" applyAlignment="1">
      <alignment vertical="justify" wrapText="1"/>
    </xf>
    <xf numFmtId="0" fontId="20" fillId="17" borderId="1" xfId="11" applyFont="1" applyFill="1" applyBorder="1" applyAlignment="1">
      <alignment horizontal="center" vertical="top"/>
    </xf>
    <xf numFmtId="0" fontId="20" fillId="0" borderId="31" xfId="11" applyFont="1" applyBorder="1" applyAlignment="1">
      <alignment wrapText="1"/>
    </xf>
    <xf numFmtId="0" fontId="20" fillId="0" borderId="84" xfId="11" applyFont="1" applyBorder="1"/>
    <xf numFmtId="0" fontId="20" fillId="0" borderId="75" xfId="11" applyFont="1" applyBorder="1"/>
    <xf numFmtId="0" fontId="20" fillId="0" borderId="0" xfId="11" applyFont="1" applyAlignment="1">
      <alignment wrapText="1"/>
    </xf>
    <xf numFmtId="0" fontId="23" fillId="0" borderId="0" xfId="11" applyFont="1" applyAlignment="1">
      <alignment vertical="top" wrapText="1"/>
    </xf>
    <xf numFmtId="0" fontId="20" fillId="0" borderId="0" xfId="11" applyFont="1" applyAlignment="1">
      <alignment horizontal="right" vertical="top"/>
    </xf>
    <xf numFmtId="0" fontId="23" fillId="0" borderId="0" xfId="11" applyFont="1" applyAlignment="1">
      <alignment horizontal="center" vertical="top" wrapText="1"/>
    </xf>
    <xf numFmtId="0" fontId="20" fillId="0" borderId="0" xfId="11" applyFont="1" applyAlignment="1">
      <alignment vertical="top" wrapText="1"/>
    </xf>
    <xf numFmtId="0" fontId="23" fillId="0" borderId="0" xfId="11" applyFont="1"/>
    <xf numFmtId="0" fontId="20" fillId="0" borderId="82" xfId="11" applyFont="1" applyBorder="1" applyAlignment="1">
      <alignment vertical="top" wrapText="1"/>
    </xf>
    <xf numFmtId="9" fontId="20" fillId="0" borderId="0" xfId="11" applyNumberFormat="1" applyFont="1"/>
    <xf numFmtId="0" fontId="20" fillId="17" borderId="35" xfId="11" applyFont="1" applyFill="1" applyBorder="1" applyAlignment="1">
      <alignment vertical="top"/>
    </xf>
    <xf numFmtId="0" fontId="20" fillId="17" borderId="27" xfId="11" applyFont="1" applyFill="1" applyBorder="1" applyAlignment="1">
      <alignment vertical="top"/>
    </xf>
    <xf numFmtId="0" fontId="20" fillId="0" borderId="68" xfId="11" applyFont="1" applyBorder="1" applyAlignment="1">
      <alignment horizontal="center" vertical="top"/>
    </xf>
    <xf numFmtId="0" fontId="20" fillId="0" borderId="70" xfId="11" applyFont="1" applyBorder="1"/>
    <xf numFmtId="0" fontId="20" fillId="0" borderId="28" xfId="11" applyFont="1" applyBorder="1" applyAlignment="1">
      <alignment vertical="top" wrapText="1"/>
    </xf>
    <xf numFmtId="0" fontId="20" fillId="0" borderId="28" xfId="11" applyFont="1" applyBorder="1"/>
    <xf numFmtId="0" fontId="20" fillId="0" borderId="0" xfId="11" applyFont="1" applyBorder="1" applyAlignment="1">
      <alignment vertical="top"/>
    </xf>
    <xf numFmtId="0" fontId="20" fillId="0" borderId="69" xfId="11" applyFont="1" applyBorder="1"/>
    <xf numFmtId="0" fontId="20" fillId="0" borderId="0" xfId="11" applyFont="1" applyBorder="1" applyAlignment="1">
      <alignment wrapText="1"/>
    </xf>
    <xf numFmtId="0" fontId="20" fillId="0" borderId="0" xfId="11" applyFont="1" applyBorder="1"/>
    <xf numFmtId="0" fontId="20" fillId="0" borderId="72" xfId="11" applyFont="1" applyBorder="1" applyAlignment="1">
      <alignment vertical="top"/>
    </xf>
    <xf numFmtId="0" fontId="20" fillId="0" borderId="86" xfId="11" applyFont="1" applyBorder="1" applyAlignment="1">
      <alignment vertical="top" wrapText="1"/>
    </xf>
    <xf numFmtId="0" fontId="20" fillId="0" borderId="87" xfId="11" applyFont="1" applyBorder="1" applyAlignment="1">
      <alignment vertical="top" wrapText="1"/>
    </xf>
    <xf numFmtId="0" fontId="23" fillId="0" borderId="0" xfId="11" applyFont="1" applyBorder="1"/>
    <xf numFmtId="0" fontId="23" fillId="0" borderId="62" xfId="11" applyFont="1" applyBorder="1"/>
    <xf numFmtId="0" fontId="23" fillId="0" borderId="63" xfId="11" applyFont="1" applyBorder="1"/>
    <xf numFmtId="0" fontId="32" fillId="19" borderId="64" xfId="11" applyFont="1" applyFill="1" applyBorder="1" applyAlignment="1">
      <alignment horizontal="center" vertical="center" wrapText="1"/>
    </xf>
    <xf numFmtId="2" fontId="20" fillId="0" borderId="65" xfId="11" applyNumberFormat="1" applyFont="1" applyBorder="1"/>
    <xf numFmtId="0" fontId="32" fillId="19" borderId="66" xfId="11" applyFont="1" applyFill="1" applyBorder="1" applyAlignment="1">
      <alignment horizontal="center" vertical="center" wrapText="1"/>
    </xf>
    <xf numFmtId="2" fontId="20" fillId="0" borderId="35" xfId="11" applyNumberFormat="1" applyFont="1" applyBorder="1"/>
    <xf numFmtId="0" fontId="32" fillId="20" borderId="67" xfId="11" applyFont="1" applyFill="1" applyBorder="1" applyAlignment="1">
      <alignment horizontal="center" vertical="center" wrapText="1"/>
    </xf>
    <xf numFmtId="2" fontId="20" fillId="0" borderId="27" xfId="11" applyNumberFormat="1" applyFont="1" applyBorder="1"/>
    <xf numFmtId="2" fontId="35" fillId="0" borderId="35" xfId="11" applyNumberFormat="1" applyFont="1" applyBorder="1"/>
    <xf numFmtId="43" fontId="20" fillId="0" borderId="0" xfId="3" applyFont="1" applyBorder="1"/>
    <xf numFmtId="0" fontId="32" fillId="21" borderId="66" xfId="11" applyFont="1" applyFill="1" applyBorder="1" applyAlignment="1">
      <alignment horizontal="center" vertical="center" wrapText="1"/>
    </xf>
    <xf numFmtId="2" fontId="35" fillId="0" borderId="35" xfId="11" applyNumberFormat="1" applyFont="1" applyFill="1" applyBorder="1"/>
    <xf numFmtId="0" fontId="20" fillId="2" borderId="0" xfId="11" applyFont="1" applyFill="1"/>
    <xf numFmtId="0" fontId="0" fillId="5" borderId="27" xfId="0" applyFont="1" applyFill="1" applyBorder="1" applyAlignment="1">
      <alignment horizontal="center" vertical="center" wrapText="1"/>
    </xf>
    <xf numFmtId="0" fontId="0" fillId="0" borderId="33" xfId="0" applyBorder="1" applyAlignment="1">
      <alignment vertical="center" wrapText="1"/>
    </xf>
    <xf numFmtId="0" fontId="0" fillId="0" borderId="30" xfId="0" applyBorder="1" applyAlignment="1">
      <alignment vertical="center" wrapText="1"/>
    </xf>
    <xf numFmtId="0" fontId="0" fillId="5" borderId="27" xfId="0" applyFill="1" applyBorder="1" applyAlignment="1">
      <alignment horizontal="center" vertical="center" wrapText="1"/>
    </xf>
    <xf numFmtId="0" fontId="0" fillId="5" borderId="33" xfId="0" applyFill="1" applyBorder="1" applyAlignment="1">
      <alignment horizontal="center" vertical="center" wrapText="1"/>
    </xf>
    <xf numFmtId="0" fontId="0" fillId="5" borderId="30" xfId="0" applyFill="1" applyBorder="1" applyAlignment="1">
      <alignment horizontal="center" vertical="center" wrapText="1"/>
    </xf>
    <xf numFmtId="0" fontId="9" fillId="4" borderId="1" xfId="0" applyFont="1" applyFill="1" applyBorder="1" applyAlignment="1">
      <alignment horizontal="center" vertical="center"/>
    </xf>
    <xf numFmtId="0" fontId="9" fillId="4" borderId="2" xfId="0" applyFont="1" applyFill="1" applyBorder="1" applyAlignment="1">
      <alignment horizontal="center" vertical="center"/>
    </xf>
    <xf numFmtId="0" fontId="9" fillId="4" borderId="3" xfId="0" applyFont="1" applyFill="1" applyBorder="1" applyAlignment="1">
      <alignment horizontal="center" vertical="center"/>
    </xf>
    <xf numFmtId="0" fontId="9" fillId="4" borderId="4" xfId="0" applyFont="1" applyFill="1" applyBorder="1" applyAlignment="1">
      <alignment horizontal="center" vertical="center"/>
    </xf>
    <xf numFmtId="0" fontId="9" fillId="4" borderId="0" xfId="0" applyFont="1" applyFill="1" applyBorder="1" applyAlignment="1">
      <alignment horizontal="center" vertical="center"/>
    </xf>
    <xf numFmtId="0" fontId="9" fillId="4" borderId="6" xfId="0" applyFont="1" applyFill="1" applyBorder="1" applyAlignment="1">
      <alignment horizontal="center" vertical="center"/>
    </xf>
    <xf numFmtId="0" fontId="9" fillId="4" borderId="40" xfId="0" applyFont="1" applyFill="1" applyBorder="1" applyAlignment="1">
      <alignment horizontal="center" vertical="center"/>
    </xf>
    <xf numFmtId="0" fontId="9" fillId="4" borderId="41" xfId="0" applyFont="1" applyFill="1" applyBorder="1" applyAlignment="1">
      <alignment horizontal="center" vertical="center"/>
    </xf>
    <xf numFmtId="0" fontId="9" fillId="4" borderId="42" xfId="0" applyFont="1" applyFill="1" applyBorder="1" applyAlignment="1">
      <alignment horizontal="center" vertical="center"/>
    </xf>
    <xf numFmtId="0" fontId="11" fillId="6" borderId="12" xfId="0" applyFont="1" applyFill="1" applyBorder="1" applyAlignment="1">
      <alignment horizontal="center"/>
    </xf>
    <xf numFmtId="0" fontId="11" fillId="6" borderId="13" xfId="0" applyFont="1" applyFill="1" applyBorder="1" applyAlignment="1">
      <alignment horizontal="center"/>
    </xf>
    <xf numFmtId="3" fontId="0" fillId="8" borderId="12" xfId="0" applyNumberFormat="1" applyFill="1" applyBorder="1" applyAlignment="1" applyProtection="1">
      <alignment horizontal="center"/>
      <protection locked="0"/>
    </xf>
    <xf numFmtId="3" fontId="0" fillId="8" borderId="13" xfId="0" applyNumberFormat="1" applyFill="1" applyBorder="1" applyAlignment="1" applyProtection="1">
      <alignment horizontal="center"/>
      <protection locked="0"/>
    </xf>
    <xf numFmtId="0" fontId="9" fillId="4" borderId="7" xfId="0" applyFont="1" applyFill="1" applyBorder="1" applyAlignment="1">
      <alignment horizontal="center" vertical="center"/>
    </xf>
    <xf numFmtId="0" fontId="9" fillId="4" borderId="8" xfId="0" applyFont="1" applyFill="1" applyBorder="1" applyAlignment="1">
      <alignment horizontal="center" vertical="center"/>
    </xf>
    <xf numFmtId="0" fontId="9" fillId="4" borderId="9" xfId="0" applyFont="1" applyFill="1" applyBorder="1" applyAlignment="1">
      <alignment horizontal="center" vertical="center"/>
    </xf>
    <xf numFmtId="0" fontId="9" fillId="4" borderId="14" xfId="0" applyFont="1" applyFill="1" applyBorder="1" applyAlignment="1">
      <alignment horizontal="center" vertical="center"/>
    </xf>
    <xf numFmtId="0" fontId="9" fillId="4" borderId="15" xfId="0" applyFont="1" applyFill="1" applyBorder="1" applyAlignment="1">
      <alignment horizontal="center" vertical="center"/>
    </xf>
    <xf numFmtId="0" fontId="9" fillId="4" borderId="16" xfId="0" applyFont="1" applyFill="1" applyBorder="1" applyAlignment="1">
      <alignment horizontal="center" vertical="center"/>
    </xf>
    <xf numFmtId="0" fontId="9" fillId="4" borderId="17" xfId="0" applyFont="1" applyFill="1" applyBorder="1" applyAlignment="1">
      <alignment horizontal="center" vertical="center"/>
    </xf>
    <xf numFmtId="0" fontId="9" fillId="4" borderId="18" xfId="0" applyFont="1" applyFill="1" applyBorder="1" applyAlignment="1">
      <alignment horizontal="center" vertical="center"/>
    </xf>
    <xf numFmtId="0" fontId="0" fillId="0" borderId="33" xfId="0" applyBorder="1" applyAlignment="1">
      <alignment wrapText="1"/>
    </xf>
    <xf numFmtId="0" fontId="0" fillId="0" borderId="30" xfId="0" applyBorder="1" applyAlignment="1">
      <alignment wrapText="1"/>
    </xf>
    <xf numFmtId="0" fontId="0" fillId="0" borderId="49" xfId="0" applyBorder="1" applyAlignment="1">
      <alignment vertical="center" wrapText="1"/>
    </xf>
    <xf numFmtId="0" fontId="0" fillId="5" borderId="50" xfId="0" applyFont="1" applyFill="1" applyBorder="1" applyAlignment="1">
      <alignment horizontal="center" vertical="center" wrapText="1"/>
    </xf>
    <xf numFmtId="0" fontId="0" fillId="5" borderId="50" xfId="0" applyFill="1" applyBorder="1" applyAlignment="1">
      <alignment horizontal="center" vertical="center" wrapText="1"/>
    </xf>
    <xf numFmtId="0" fontId="0" fillId="0" borderId="33" xfId="0" applyBorder="1"/>
    <xf numFmtId="0" fontId="0" fillId="0" borderId="30" xfId="0" applyBorder="1"/>
    <xf numFmtId="0" fontId="0" fillId="5" borderId="33" xfId="0" applyFont="1" applyFill="1" applyBorder="1" applyAlignment="1">
      <alignment horizontal="center" vertical="center" wrapText="1"/>
    </xf>
    <xf numFmtId="0" fontId="0" fillId="5" borderId="30" xfId="0" applyFont="1" applyFill="1" applyBorder="1" applyAlignment="1">
      <alignment horizontal="center" vertical="center" wrapText="1"/>
    </xf>
    <xf numFmtId="0" fontId="15" fillId="6" borderId="22" xfId="0" applyFont="1" applyFill="1" applyBorder="1" applyAlignment="1">
      <alignment horizontal="center" vertical="center"/>
    </xf>
    <xf numFmtId="0" fontId="15" fillId="6" borderId="23" xfId="0" applyFont="1" applyFill="1" applyBorder="1" applyAlignment="1">
      <alignment horizontal="center" vertical="center"/>
    </xf>
    <xf numFmtId="0" fontId="15" fillId="6" borderId="24" xfId="0" applyFont="1" applyFill="1" applyBorder="1" applyAlignment="1">
      <alignment horizontal="center" vertical="center"/>
    </xf>
    <xf numFmtId="3" fontId="0" fillId="11" borderId="22" xfId="0" applyNumberFormat="1" applyFill="1" applyBorder="1" applyAlignment="1" applyProtection="1">
      <alignment horizontal="left" vertical="center"/>
      <protection locked="0"/>
    </xf>
    <xf numFmtId="3" fontId="0" fillId="11" borderId="23" xfId="0" applyNumberFormat="1" applyFill="1" applyBorder="1" applyAlignment="1" applyProtection="1">
      <alignment horizontal="left" vertical="center"/>
      <protection locked="0"/>
    </xf>
    <xf numFmtId="3" fontId="0" fillId="11" borderId="24" xfId="0" applyNumberFormat="1" applyFill="1" applyBorder="1" applyAlignment="1" applyProtection="1">
      <alignment horizontal="left" vertical="center"/>
      <protection locked="0"/>
    </xf>
    <xf numFmtId="0" fontId="0" fillId="5" borderId="27" xfId="0" applyFill="1" applyBorder="1" applyAlignment="1">
      <alignment horizontal="left" vertical="center" wrapText="1"/>
    </xf>
    <xf numFmtId="0" fontId="0" fillId="5" borderId="33" xfId="0" applyFill="1" applyBorder="1" applyAlignment="1">
      <alignment horizontal="left" vertical="center" wrapText="1"/>
    </xf>
    <xf numFmtId="0" fontId="20" fillId="0" borderId="22" xfId="0" applyFont="1" applyBorder="1" applyAlignment="1">
      <alignment horizontal="left" vertical="center" wrapText="1"/>
    </xf>
    <xf numFmtId="0" fontId="20" fillId="0" borderId="23" xfId="0" applyFont="1" applyBorder="1" applyAlignment="1">
      <alignment horizontal="left" vertical="center" wrapText="1"/>
    </xf>
    <xf numFmtId="0" fontId="0" fillId="5" borderId="22" xfId="0" applyFill="1" applyBorder="1" applyAlignment="1">
      <alignment horizontal="left" vertical="center" wrapText="1"/>
    </xf>
    <xf numFmtId="0" fontId="0" fillId="5" borderId="23" xfId="0" applyFont="1" applyFill="1" applyBorder="1" applyAlignment="1">
      <alignment horizontal="left" vertical="center" wrapText="1"/>
    </xf>
    <xf numFmtId="0" fontId="0" fillId="5" borderId="24" xfId="0" applyFont="1" applyFill="1" applyBorder="1" applyAlignment="1">
      <alignment horizontal="left" vertical="center" wrapText="1"/>
    </xf>
    <xf numFmtId="0" fontId="0" fillId="5" borderId="23" xfId="0" applyFill="1" applyBorder="1" applyAlignment="1">
      <alignment horizontal="left" vertical="center" wrapText="1"/>
    </xf>
    <xf numFmtId="0" fontId="0" fillId="0" borderId="54" xfId="0" applyBorder="1" applyAlignment="1">
      <alignment vertical="center" wrapText="1"/>
    </xf>
    <xf numFmtId="0" fontId="0" fillId="5" borderId="55" xfId="0" applyFill="1" applyBorder="1" applyAlignment="1">
      <alignment horizontal="center" vertical="center" wrapText="1"/>
    </xf>
    <xf numFmtId="0" fontId="0" fillId="0" borderId="33" xfId="0" applyBorder="1" applyAlignment="1">
      <alignment horizontal="center" vertical="center" wrapText="1"/>
    </xf>
    <xf numFmtId="0" fontId="0" fillId="0" borderId="30" xfId="0" applyBorder="1" applyAlignment="1">
      <alignment horizontal="center" vertical="center" wrapText="1"/>
    </xf>
    <xf numFmtId="0" fontId="20" fillId="0" borderId="82" xfId="11" applyFont="1" applyBorder="1" applyAlignment="1">
      <alignment horizontal="left" vertical="top" wrapText="1"/>
    </xf>
    <xf numFmtId="0" fontId="20" fillId="0" borderId="83" xfId="11" applyFont="1" applyBorder="1" applyAlignment="1">
      <alignment horizontal="left" vertical="top" wrapText="1"/>
    </xf>
    <xf numFmtId="0" fontId="23" fillId="17" borderId="68" xfId="11" applyFont="1" applyFill="1" applyBorder="1" applyAlignment="1">
      <alignment horizontal="center"/>
    </xf>
    <xf numFmtId="0" fontId="31" fillId="0" borderId="69" xfId="11" applyFont="1" applyBorder="1" applyAlignment="1">
      <alignment horizontal="center"/>
    </xf>
    <xf numFmtId="0" fontId="31" fillId="0" borderId="70" xfId="11" applyFont="1" applyBorder="1" applyAlignment="1">
      <alignment horizontal="center"/>
    </xf>
    <xf numFmtId="0" fontId="32" fillId="19" borderId="22" xfId="11" applyFont="1" applyFill="1" applyBorder="1" applyAlignment="1">
      <alignment horizontal="center" vertical="center" wrapText="1"/>
    </xf>
    <xf numFmtId="0" fontId="27" fillId="0" borderId="24" xfId="11" applyBorder="1" applyAlignment="1">
      <alignment horizontal="center"/>
    </xf>
    <xf numFmtId="0" fontId="23" fillId="0" borderId="0" xfId="11" applyFont="1" applyAlignment="1">
      <alignment horizontal="center" vertical="top"/>
    </xf>
    <xf numFmtId="0" fontId="20" fillId="0" borderId="0" xfId="11" applyFont="1" applyBorder="1" applyAlignment="1">
      <alignment horizontal="center" vertical="top"/>
    </xf>
    <xf numFmtId="0" fontId="23" fillId="0" borderId="78" xfId="11" applyFont="1" applyBorder="1" applyAlignment="1">
      <alignment vertical="top"/>
    </xf>
    <xf numFmtId="0" fontId="23" fillId="0" borderId="0" xfId="11" applyFont="1" applyAlignment="1">
      <alignment vertical="top"/>
    </xf>
    <xf numFmtId="0" fontId="20" fillId="0" borderId="80" xfId="11" applyFont="1" applyBorder="1" applyAlignment="1">
      <alignment horizontal="left" vertical="top" wrapText="1"/>
    </xf>
    <xf numFmtId="0" fontId="20" fillId="0" borderId="81" xfId="11" applyFont="1" applyBorder="1" applyAlignment="1">
      <alignment horizontal="left" vertical="top" wrapText="1"/>
    </xf>
    <xf numFmtId="0" fontId="23" fillId="0" borderId="0" xfId="11" applyFont="1" applyAlignment="1">
      <alignment horizontal="center" vertical="top" wrapText="1"/>
    </xf>
    <xf numFmtId="0" fontId="20" fillId="0" borderId="85" xfId="11" applyFont="1" applyBorder="1" applyAlignment="1">
      <alignment horizontal="left" vertical="top" wrapText="1"/>
    </xf>
    <xf numFmtId="0" fontId="27" fillId="0" borderId="85" xfId="11" applyBorder="1" applyAlignment="1">
      <alignment horizontal="left" vertical="top" wrapText="1"/>
    </xf>
    <xf numFmtId="0" fontId="27" fillId="0" borderId="81" xfId="11" applyBorder="1" applyAlignment="1">
      <alignment horizontal="left" vertical="top" wrapText="1"/>
    </xf>
    <xf numFmtId="0" fontId="23" fillId="0" borderId="78" xfId="11" applyFont="1" applyBorder="1" applyAlignment="1">
      <alignment vertical="top" wrapText="1"/>
    </xf>
    <xf numFmtId="0" fontId="23" fillId="0" borderId="0" xfId="11" applyFont="1" applyAlignment="1">
      <alignment vertical="top" wrapText="1"/>
    </xf>
    <xf numFmtId="0" fontId="0" fillId="14" borderId="35" xfId="0" applyFill="1" applyBorder="1" applyAlignment="1">
      <alignment horizontal="left"/>
    </xf>
    <xf numFmtId="0" fontId="0" fillId="0" borderId="27" xfId="0" applyBorder="1" applyAlignment="1">
      <alignment horizontal="left"/>
    </xf>
    <xf numFmtId="0" fontId="0" fillId="0" borderId="35" xfId="0" applyBorder="1" applyAlignment="1">
      <alignment horizontal="left"/>
    </xf>
    <xf numFmtId="0" fontId="0" fillId="0" borderId="22" xfId="0" applyFont="1" applyBorder="1" applyAlignment="1">
      <alignment horizontal="left" wrapText="1"/>
    </xf>
    <xf numFmtId="0" fontId="0" fillId="0" borderId="23" xfId="0" applyFont="1" applyBorder="1" applyAlignment="1">
      <alignment horizontal="left" wrapText="1"/>
    </xf>
    <xf numFmtId="0" fontId="0" fillId="0" borderId="24" xfId="0" applyFont="1" applyBorder="1" applyAlignment="1">
      <alignment horizontal="left" wrapText="1"/>
    </xf>
    <xf numFmtId="0" fontId="0" fillId="6" borderId="35" xfId="0" applyFill="1" applyBorder="1" applyAlignment="1">
      <alignment horizontal="left"/>
    </xf>
    <xf numFmtId="0" fontId="0" fillId="0" borderId="27" xfId="0" applyFont="1" applyBorder="1" applyAlignment="1">
      <alignment horizontal="left"/>
    </xf>
    <xf numFmtId="0" fontId="23" fillId="0" borderId="27" xfId="0" applyFont="1" applyFill="1" applyBorder="1" applyAlignment="1">
      <alignment horizontal="left" vertical="top" wrapText="1"/>
    </xf>
    <xf numFmtId="0" fontId="23" fillId="0" borderId="33" xfId="0" applyFont="1" applyFill="1" applyBorder="1" applyAlignment="1">
      <alignment horizontal="left" vertical="top" wrapText="1"/>
    </xf>
    <xf numFmtId="0" fontId="20" fillId="0" borderId="35" xfId="0" applyFont="1" applyFill="1" applyBorder="1" applyAlignment="1">
      <alignment horizontal="left" vertical="top" wrapText="1"/>
    </xf>
    <xf numFmtId="0" fontId="20" fillId="14" borderId="27" xfId="0" applyFont="1" applyFill="1" applyBorder="1" applyAlignment="1" applyProtection="1">
      <alignment horizontal="left" vertical="top" wrapText="1"/>
      <protection locked="0"/>
    </xf>
    <xf numFmtId="0" fontId="20" fillId="14" borderId="30" xfId="0" applyFont="1" applyFill="1" applyBorder="1" applyAlignment="1" applyProtection="1">
      <alignment horizontal="left" vertical="top" wrapText="1"/>
      <protection locked="0"/>
    </xf>
    <xf numFmtId="0" fontId="20" fillId="22" borderId="0" xfId="11" applyFont="1" applyFill="1"/>
  </cellXfs>
  <cellStyles count="29">
    <cellStyle name="Comma 3" xfId="3"/>
    <cellStyle name="Level2Def" xfId="4"/>
    <cellStyle name="Migliaia 2" xfId="5"/>
    <cellStyle name="Migliaia 3" xfId="6"/>
    <cellStyle name="Migliaia 4" xfId="7"/>
    <cellStyle name="Migliaia 4 2" xfId="8"/>
    <cellStyle name="Migliaia 5" xfId="9"/>
    <cellStyle name="Migliaia 6" xfId="10"/>
    <cellStyle name="Normal" xfId="0" builtinId="0"/>
    <cellStyle name="Normal 2 2 2 2 3" xfId="11"/>
    <cellStyle name="Normale 2" xfId="12"/>
    <cellStyle name="Normale 3" xfId="13"/>
    <cellStyle name="Normale 4" xfId="14"/>
    <cellStyle name="Normale 5" xfId="15"/>
    <cellStyle name="Normale 6" xfId="16"/>
    <cellStyle name="Percent" xfId="1" builtinId="5"/>
    <cellStyle name="Percentuale 2" xfId="17"/>
    <cellStyle name="Percentuale 3" xfId="18"/>
    <cellStyle name="Percentuale 4" xfId="19"/>
    <cellStyle name="Percentuale 5" xfId="20"/>
    <cellStyle name="Percentuale 6" xfId="21"/>
    <cellStyle name="Standaard_Kopie van Social Performance Report" xfId="22"/>
    <cellStyle name="Stile 1" xfId="23"/>
    <cellStyle name="Total" xfId="2" builtinId="25"/>
    <cellStyle name="Valuta 2" xfId="24"/>
    <cellStyle name="Valuta 3" xfId="25"/>
    <cellStyle name="Valuta 4" xfId="26"/>
    <cellStyle name="Valuta 5" xfId="27"/>
    <cellStyle name="Valuta 6" xfId="28"/>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18" Type="http://schemas.openxmlformats.org/officeDocument/2006/relationships/externalLink" Target="externalLinks/externalLink6.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5.xml"/><Relationship Id="rId2" Type="http://schemas.openxmlformats.org/officeDocument/2006/relationships/worksheet" Target="worksheets/sheet2.xml"/><Relationship Id="rId16" Type="http://schemas.openxmlformats.org/officeDocument/2006/relationships/externalLink" Target="externalLinks/externalLink4.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3.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2.xml"/><Relationship Id="rId22" Type="http://schemas.openxmlformats.org/officeDocument/2006/relationships/calcChain" Target="calcChain.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10.xml.rels><?xml version="1.0" encoding="UTF-8" standalone="yes"?>
<Relationships xmlns="http://schemas.openxmlformats.org/package/2006/relationships"><Relationship Id="rId1" Type="http://schemas.microsoft.com/office/2006/relationships/activeXControlBinary" Target="activeX10.bin"/></Relationships>
</file>

<file path=xl/activeX/_rels/activeX11.xml.rels><?xml version="1.0" encoding="UTF-8" standalone="yes"?>
<Relationships xmlns="http://schemas.openxmlformats.org/package/2006/relationships"><Relationship Id="rId1" Type="http://schemas.microsoft.com/office/2006/relationships/activeXControlBinary" Target="activeX11.bin"/></Relationships>
</file>

<file path=xl/activeX/_rels/activeX12.xml.rels><?xml version="1.0" encoding="UTF-8" standalone="yes"?>
<Relationships xmlns="http://schemas.openxmlformats.org/package/2006/relationships"><Relationship Id="rId1" Type="http://schemas.microsoft.com/office/2006/relationships/activeXControlBinary" Target="activeX12.bin"/></Relationships>
</file>

<file path=xl/activeX/_rels/activeX13.xml.rels><?xml version="1.0" encoding="UTF-8" standalone="yes"?>
<Relationships xmlns="http://schemas.openxmlformats.org/package/2006/relationships"><Relationship Id="rId1" Type="http://schemas.microsoft.com/office/2006/relationships/activeXControlBinary" Target="activeX13.bin"/></Relationships>
</file>

<file path=xl/activeX/_rels/activeX14.xml.rels><?xml version="1.0" encoding="UTF-8" standalone="yes"?>
<Relationships xmlns="http://schemas.openxmlformats.org/package/2006/relationships"><Relationship Id="rId1" Type="http://schemas.microsoft.com/office/2006/relationships/activeXControlBinary" Target="activeX14.bin"/></Relationships>
</file>

<file path=xl/activeX/_rels/activeX15.xml.rels><?xml version="1.0" encoding="UTF-8" standalone="yes"?>
<Relationships xmlns="http://schemas.openxmlformats.org/package/2006/relationships"><Relationship Id="rId1" Type="http://schemas.microsoft.com/office/2006/relationships/activeXControlBinary" Target="activeX15.bin"/></Relationships>
</file>

<file path=xl/activeX/_rels/activeX16.xml.rels><?xml version="1.0" encoding="UTF-8" standalone="yes"?>
<Relationships xmlns="http://schemas.openxmlformats.org/package/2006/relationships"><Relationship Id="rId1" Type="http://schemas.microsoft.com/office/2006/relationships/activeXControlBinary" Target="activeX16.bin"/></Relationships>
</file>

<file path=xl/activeX/_rels/activeX17.xml.rels><?xml version="1.0" encoding="UTF-8" standalone="yes"?>
<Relationships xmlns="http://schemas.openxmlformats.org/package/2006/relationships"><Relationship Id="rId1" Type="http://schemas.microsoft.com/office/2006/relationships/activeXControlBinary" Target="activeX17.bin"/></Relationships>
</file>

<file path=xl/activeX/_rels/activeX18.xml.rels><?xml version="1.0" encoding="UTF-8" standalone="yes"?>
<Relationships xmlns="http://schemas.openxmlformats.org/package/2006/relationships"><Relationship Id="rId1" Type="http://schemas.microsoft.com/office/2006/relationships/activeXControlBinary" Target="activeX18.bin"/></Relationships>
</file>

<file path=xl/activeX/_rels/activeX19.xml.rels><?xml version="1.0" encoding="UTF-8" standalone="yes"?>
<Relationships xmlns="http://schemas.openxmlformats.org/package/2006/relationships"><Relationship Id="rId1" Type="http://schemas.microsoft.com/office/2006/relationships/activeXControlBinary" Target="activeX19.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_rels/activeX20.xml.rels><?xml version="1.0" encoding="UTF-8" standalone="yes"?>
<Relationships xmlns="http://schemas.openxmlformats.org/package/2006/relationships"><Relationship Id="rId1" Type="http://schemas.microsoft.com/office/2006/relationships/activeXControlBinary" Target="activeX20.bin"/></Relationships>
</file>

<file path=xl/activeX/_rels/activeX21.xml.rels><?xml version="1.0" encoding="UTF-8" standalone="yes"?>
<Relationships xmlns="http://schemas.openxmlformats.org/package/2006/relationships"><Relationship Id="rId1" Type="http://schemas.microsoft.com/office/2006/relationships/activeXControlBinary" Target="activeX21.bin"/></Relationships>
</file>

<file path=xl/activeX/_rels/activeX22.xml.rels><?xml version="1.0" encoding="UTF-8" standalone="yes"?>
<Relationships xmlns="http://schemas.openxmlformats.org/package/2006/relationships"><Relationship Id="rId1" Type="http://schemas.microsoft.com/office/2006/relationships/activeXControlBinary" Target="activeX22.bin"/></Relationships>
</file>

<file path=xl/activeX/_rels/activeX23.xml.rels><?xml version="1.0" encoding="UTF-8" standalone="yes"?>
<Relationships xmlns="http://schemas.openxmlformats.org/package/2006/relationships"><Relationship Id="rId1" Type="http://schemas.microsoft.com/office/2006/relationships/activeXControlBinary" Target="activeX23.bin"/></Relationships>
</file>

<file path=xl/activeX/_rels/activeX24.xml.rels><?xml version="1.0" encoding="UTF-8" standalone="yes"?>
<Relationships xmlns="http://schemas.openxmlformats.org/package/2006/relationships"><Relationship Id="rId1" Type="http://schemas.microsoft.com/office/2006/relationships/activeXControlBinary" Target="activeX24.bin"/></Relationships>
</file>

<file path=xl/activeX/_rels/activeX25.xml.rels><?xml version="1.0" encoding="UTF-8" standalone="yes"?>
<Relationships xmlns="http://schemas.openxmlformats.org/package/2006/relationships"><Relationship Id="rId1" Type="http://schemas.microsoft.com/office/2006/relationships/activeXControlBinary" Target="activeX25.bin"/></Relationships>
</file>

<file path=xl/activeX/_rels/activeX26.xml.rels><?xml version="1.0" encoding="UTF-8" standalone="yes"?>
<Relationships xmlns="http://schemas.openxmlformats.org/package/2006/relationships"><Relationship Id="rId1" Type="http://schemas.microsoft.com/office/2006/relationships/activeXControlBinary" Target="activeX26.bin"/></Relationships>
</file>

<file path=xl/activeX/_rels/activeX27.xml.rels><?xml version="1.0" encoding="UTF-8" standalone="yes"?>
<Relationships xmlns="http://schemas.openxmlformats.org/package/2006/relationships"><Relationship Id="rId1" Type="http://schemas.microsoft.com/office/2006/relationships/activeXControlBinary" Target="activeX27.bin"/></Relationships>
</file>

<file path=xl/activeX/_rels/activeX28.xml.rels><?xml version="1.0" encoding="UTF-8" standalone="yes"?>
<Relationships xmlns="http://schemas.openxmlformats.org/package/2006/relationships"><Relationship Id="rId1" Type="http://schemas.microsoft.com/office/2006/relationships/activeXControlBinary" Target="activeX28.bin"/></Relationships>
</file>

<file path=xl/activeX/_rels/activeX29.xml.rels><?xml version="1.0" encoding="UTF-8" standalone="yes"?>
<Relationships xmlns="http://schemas.openxmlformats.org/package/2006/relationships"><Relationship Id="rId1" Type="http://schemas.microsoft.com/office/2006/relationships/activeXControlBinary" Target="activeX29.bin"/></Relationships>
</file>

<file path=xl/activeX/_rels/activeX3.xml.rels><?xml version="1.0" encoding="UTF-8" standalone="yes"?>
<Relationships xmlns="http://schemas.openxmlformats.org/package/2006/relationships"><Relationship Id="rId1" Type="http://schemas.microsoft.com/office/2006/relationships/activeXControlBinary" Target="activeX3.bin"/></Relationships>
</file>

<file path=xl/activeX/_rels/activeX30.xml.rels><?xml version="1.0" encoding="UTF-8" standalone="yes"?>
<Relationships xmlns="http://schemas.openxmlformats.org/package/2006/relationships"><Relationship Id="rId1" Type="http://schemas.microsoft.com/office/2006/relationships/activeXControlBinary" Target="activeX30.bin"/></Relationships>
</file>

<file path=xl/activeX/_rels/activeX31.xml.rels><?xml version="1.0" encoding="UTF-8" standalone="yes"?>
<Relationships xmlns="http://schemas.openxmlformats.org/package/2006/relationships"><Relationship Id="rId1" Type="http://schemas.microsoft.com/office/2006/relationships/activeXControlBinary" Target="activeX31.bin"/></Relationships>
</file>

<file path=xl/activeX/_rels/activeX32.xml.rels><?xml version="1.0" encoding="UTF-8" standalone="yes"?>
<Relationships xmlns="http://schemas.openxmlformats.org/package/2006/relationships"><Relationship Id="rId1" Type="http://schemas.microsoft.com/office/2006/relationships/activeXControlBinary" Target="activeX32.bin"/></Relationships>
</file>

<file path=xl/activeX/_rels/activeX33.xml.rels><?xml version="1.0" encoding="UTF-8" standalone="yes"?>
<Relationships xmlns="http://schemas.openxmlformats.org/package/2006/relationships"><Relationship Id="rId1" Type="http://schemas.microsoft.com/office/2006/relationships/activeXControlBinary" Target="activeX33.bin"/></Relationships>
</file>

<file path=xl/activeX/_rels/activeX34.xml.rels><?xml version="1.0" encoding="UTF-8" standalone="yes"?>
<Relationships xmlns="http://schemas.openxmlformats.org/package/2006/relationships"><Relationship Id="rId1" Type="http://schemas.microsoft.com/office/2006/relationships/activeXControlBinary" Target="activeX34.bin"/></Relationships>
</file>

<file path=xl/activeX/_rels/activeX35.xml.rels><?xml version="1.0" encoding="UTF-8" standalone="yes"?>
<Relationships xmlns="http://schemas.openxmlformats.org/package/2006/relationships"><Relationship Id="rId1" Type="http://schemas.microsoft.com/office/2006/relationships/activeXControlBinary" Target="activeX35.bin"/></Relationships>
</file>

<file path=xl/activeX/_rels/activeX36.xml.rels><?xml version="1.0" encoding="UTF-8" standalone="yes"?>
<Relationships xmlns="http://schemas.openxmlformats.org/package/2006/relationships"><Relationship Id="rId1" Type="http://schemas.microsoft.com/office/2006/relationships/activeXControlBinary" Target="activeX36.bin"/></Relationships>
</file>

<file path=xl/activeX/_rels/activeX37.xml.rels><?xml version="1.0" encoding="UTF-8" standalone="yes"?>
<Relationships xmlns="http://schemas.openxmlformats.org/package/2006/relationships"><Relationship Id="rId1" Type="http://schemas.microsoft.com/office/2006/relationships/activeXControlBinary" Target="activeX37.bin"/></Relationships>
</file>

<file path=xl/activeX/_rels/activeX38.xml.rels><?xml version="1.0" encoding="UTF-8" standalone="yes"?>
<Relationships xmlns="http://schemas.openxmlformats.org/package/2006/relationships"><Relationship Id="rId1" Type="http://schemas.microsoft.com/office/2006/relationships/activeXControlBinary" Target="activeX38.bin"/></Relationships>
</file>

<file path=xl/activeX/_rels/activeX39.xml.rels><?xml version="1.0" encoding="UTF-8" standalone="yes"?>
<Relationships xmlns="http://schemas.openxmlformats.org/package/2006/relationships"><Relationship Id="rId1" Type="http://schemas.microsoft.com/office/2006/relationships/activeXControlBinary" Target="activeX39.bin"/></Relationships>
</file>

<file path=xl/activeX/_rels/activeX4.xml.rels><?xml version="1.0" encoding="UTF-8" standalone="yes"?>
<Relationships xmlns="http://schemas.openxmlformats.org/package/2006/relationships"><Relationship Id="rId1" Type="http://schemas.microsoft.com/office/2006/relationships/activeXControlBinary" Target="activeX4.bin"/></Relationships>
</file>

<file path=xl/activeX/_rels/activeX40.xml.rels><?xml version="1.0" encoding="UTF-8" standalone="yes"?>
<Relationships xmlns="http://schemas.openxmlformats.org/package/2006/relationships"><Relationship Id="rId1" Type="http://schemas.microsoft.com/office/2006/relationships/activeXControlBinary" Target="activeX40.bin"/></Relationships>
</file>

<file path=xl/activeX/_rels/activeX41.xml.rels><?xml version="1.0" encoding="UTF-8" standalone="yes"?>
<Relationships xmlns="http://schemas.openxmlformats.org/package/2006/relationships"><Relationship Id="rId1" Type="http://schemas.microsoft.com/office/2006/relationships/activeXControlBinary" Target="activeX41.bin"/></Relationships>
</file>

<file path=xl/activeX/_rels/activeX42.xml.rels><?xml version="1.0" encoding="UTF-8" standalone="yes"?>
<Relationships xmlns="http://schemas.openxmlformats.org/package/2006/relationships"><Relationship Id="rId1" Type="http://schemas.microsoft.com/office/2006/relationships/activeXControlBinary" Target="activeX42.bin"/></Relationships>
</file>

<file path=xl/activeX/_rels/activeX43.xml.rels><?xml version="1.0" encoding="UTF-8" standalone="yes"?>
<Relationships xmlns="http://schemas.openxmlformats.org/package/2006/relationships"><Relationship Id="rId1" Type="http://schemas.microsoft.com/office/2006/relationships/activeXControlBinary" Target="activeX43.bin"/></Relationships>
</file>

<file path=xl/activeX/_rels/activeX44.xml.rels><?xml version="1.0" encoding="UTF-8" standalone="yes"?>
<Relationships xmlns="http://schemas.openxmlformats.org/package/2006/relationships"><Relationship Id="rId1" Type="http://schemas.microsoft.com/office/2006/relationships/activeXControlBinary" Target="activeX44.bin"/></Relationships>
</file>

<file path=xl/activeX/_rels/activeX45.xml.rels><?xml version="1.0" encoding="UTF-8" standalone="yes"?>
<Relationships xmlns="http://schemas.openxmlformats.org/package/2006/relationships"><Relationship Id="rId1" Type="http://schemas.microsoft.com/office/2006/relationships/activeXControlBinary" Target="activeX45.bin"/></Relationships>
</file>

<file path=xl/activeX/_rels/activeX46.xml.rels><?xml version="1.0" encoding="UTF-8" standalone="yes"?>
<Relationships xmlns="http://schemas.openxmlformats.org/package/2006/relationships"><Relationship Id="rId1" Type="http://schemas.microsoft.com/office/2006/relationships/activeXControlBinary" Target="activeX46.bin"/></Relationships>
</file>

<file path=xl/activeX/_rels/activeX47.xml.rels><?xml version="1.0" encoding="UTF-8" standalone="yes"?>
<Relationships xmlns="http://schemas.openxmlformats.org/package/2006/relationships"><Relationship Id="rId1" Type="http://schemas.microsoft.com/office/2006/relationships/activeXControlBinary" Target="activeX47.bin"/></Relationships>
</file>

<file path=xl/activeX/_rels/activeX48.xml.rels><?xml version="1.0" encoding="UTF-8" standalone="yes"?>
<Relationships xmlns="http://schemas.openxmlformats.org/package/2006/relationships"><Relationship Id="rId1" Type="http://schemas.microsoft.com/office/2006/relationships/activeXControlBinary" Target="activeX48.bin"/></Relationships>
</file>

<file path=xl/activeX/_rels/activeX49.xml.rels><?xml version="1.0" encoding="UTF-8" standalone="yes"?>
<Relationships xmlns="http://schemas.openxmlformats.org/package/2006/relationships"><Relationship Id="rId1" Type="http://schemas.microsoft.com/office/2006/relationships/activeXControlBinary" Target="activeX49.bin"/></Relationships>
</file>

<file path=xl/activeX/_rels/activeX5.xml.rels><?xml version="1.0" encoding="UTF-8" standalone="yes"?>
<Relationships xmlns="http://schemas.openxmlformats.org/package/2006/relationships"><Relationship Id="rId1" Type="http://schemas.microsoft.com/office/2006/relationships/activeXControlBinary" Target="activeX5.bin"/></Relationships>
</file>

<file path=xl/activeX/_rels/activeX50.xml.rels><?xml version="1.0" encoding="UTF-8" standalone="yes"?>
<Relationships xmlns="http://schemas.openxmlformats.org/package/2006/relationships"><Relationship Id="rId1" Type="http://schemas.microsoft.com/office/2006/relationships/activeXControlBinary" Target="activeX50.bin"/></Relationships>
</file>

<file path=xl/activeX/_rels/activeX51.xml.rels><?xml version="1.0" encoding="UTF-8" standalone="yes"?>
<Relationships xmlns="http://schemas.openxmlformats.org/package/2006/relationships"><Relationship Id="rId1" Type="http://schemas.microsoft.com/office/2006/relationships/activeXControlBinary" Target="activeX51.bin"/></Relationships>
</file>

<file path=xl/activeX/_rels/activeX52.xml.rels><?xml version="1.0" encoding="UTF-8" standalone="yes"?>
<Relationships xmlns="http://schemas.openxmlformats.org/package/2006/relationships"><Relationship Id="rId1" Type="http://schemas.microsoft.com/office/2006/relationships/activeXControlBinary" Target="activeX52.bin"/></Relationships>
</file>

<file path=xl/activeX/_rels/activeX53.xml.rels><?xml version="1.0" encoding="UTF-8" standalone="yes"?>
<Relationships xmlns="http://schemas.openxmlformats.org/package/2006/relationships"><Relationship Id="rId1" Type="http://schemas.microsoft.com/office/2006/relationships/activeXControlBinary" Target="activeX53.bin"/></Relationships>
</file>

<file path=xl/activeX/_rels/activeX54.xml.rels><?xml version="1.0" encoding="UTF-8" standalone="yes"?>
<Relationships xmlns="http://schemas.openxmlformats.org/package/2006/relationships"><Relationship Id="rId1" Type="http://schemas.microsoft.com/office/2006/relationships/activeXControlBinary" Target="activeX54.bin"/></Relationships>
</file>

<file path=xl/activeX/_rels/activeX55.xml.rels><?xml version="1.0" encoding="UTF-8" standalone="yes"?>
<Relationships xmlns="http://schemas.openxmlformats.org/package/2006/relationships"><Relationship Id="rId1" Type="http://schemas.microsoft.com/office/2006/relationships/activeXControlBinary" Target="activeX55.bin"/></Relationships>
</file>

<file path=xl/activeX/_rels/activeX56.xml.rels><?xml version="1.0" encoding="UTF-8" standalone="yes"?>
<Relationships xmlns="http://schemas.openxmlformats.org/package/2006/relationships"><Relationship Id="rId1" Type="http://schemas.microsoft.com/office/2006/relationships/activeXControlBinary" Target="activeX56.bin"/></Relationships>
</file>

<file path=xl/activeX/_rels/activeX57.xml.rels><?xml version="1.0" encoding="UTF-8" standalone="yes"?>
<Relationships xmlns="http://schemas.openxmlformats.org/package/2006/relationships"><Relationship Id="rId1" Type="http://schemas.microsoft.com/office/2006/relationships/activeXControlBinary" Target="activeX57.bin"/></Relationships>
</file>

<file path=xl/activeX/_rels/activeX58.xml.rels><?xml version="1.0" encoding="UTF-8" standalone="yes"?>
<Relationships xmlns="http://schemas.openxmlformats.org/package/2006/relationships"><Relationship Id="rId1" Type="http://schemas.microsoft.com/office/2006/relationships/activeXControlBinary" Target="activeX58.bin"/></Relationships>
</file>

<file path=xl/activeX/_rels/activeX59.xml.rels><?xml version="1.0" encoding="UTF-8" standalone="yes"?>
<Relationships xmlns="http://schemas.openxmlformats.org/package/2006/relationships"><Relationship Id="rId1" Type="http://schemas.microsoft.com/office/2006/relationships/activeXControlBinary" Target="activeX59.bin"/></Relationships>
</file>

<file path=xl/activeX/_rels/activeX6.xml.rels><?xml version="1.0" encoding="UTF-8" standalone="yes"?>
<Relationships xmlns="http://schemas.openxmlformats.org/package/2006/relationships"><Relationship Id="rId1" Type="http://schemas.microsoft.com/office/2006/relationships/activeXControlBinary" Target="activeX6.bin"/></Relationships>
</file>

<file path=xl/activeX/_rels/activeX60.xml.rels><?xml version="1.0" encoding="UTF-8" standalone="yes"?>
<Relationships xmlns="http://schemas.openxmlformats.org/package/2006/relationships"><Relationship Id="rId1" Type="http://schemas.microsoft.com/office/2006/relationships/activeXControlBinary" Target="activeX60.bin"/></Relationships>
</file>

<file path=xl/activeX/_rels/activeX61.xml.rels><?xml version="1.0" encoding="UTF-8" standalone="yes"?>
<Relationships xmlns="http://schemas.openxmlformats.org/package/2006/relationships"><Relationship Id="rId1" Type="http://schemas.microsoft.com/office/2006/relationships/activeXControlBinary" Target="activeX61.bin"/></Relationships>
</file>

<file path=xl/activeX/_rels/activeX62.xml.rels><?xml version="1.0" encoding="UTF-8" standalone="yes"?>
<Relationships xmlns="http://schemas.openxmlformats.org/package/2006/relationships"><Relationship Id="rId1" Type="http://schemas.microsoft.com/office/2006/relationships/activeXControlBinary" Target="activeX62.bin"/></Relationships>
</file>

<file path=xl/activeX/_rels/activeX63.xml.rels><?xml version="1.0" encoding="UTF-8" standalone="yes"?>
<Relationships xmlns="http://schemas.openxmlformats.org/package/2006/relationships"><Relationship Id="rId1" Type="http://schemas.microsoft.com/office/2006/relationships/activeXControlBinary" Target="activeX63.bin"/></Relationships>
</file>

<file path=xl/activeX/_rels/activeX64.xml.rels><?xml version="1.0" encoding="UTF-8" standalone="yes"?>
<Relationships xmlns="http://schemas.openxmlformats.org/package/2006/relationships"><Relationship Id="rId1" Type="http://schemas.microsoft.com/office/2006/relationships/activeXControlBinary" Target="activeX64.bin"/></Relationships>
</file>

<file path=xl/activeX/_rels/activeX7.xml.rels><?xml version="1.0" encoding="UTF-8" standalone="yes"?>
<Relationships xmlns="http://schemas.openxmlformats.org/package/2006/relationships"><Relationship Id="rId1" Type="http://schemas.microsoft.com/office/2006/relationships/activeXControlBinary" Target="activeX7.bin"/></Relationships>
</file>

<file path=xl/activeX/_rels/activeX8.xml.rels><?xml version="1.0" encoding="UTF-8" standalone="yes"?>
<Relationships xmlns="http://schemas.openxmlformats.org/package/2006/relationships"><Relationship Id="rId1" Type="http://schemas.microsoft.com/office/2006/relationships/activeXControlBinary" Target="activeX8.bin"/></Relationships>
</file>

<file path=xl/activeX/_rels/activeX9.xml.rels><?xml version="1.0" encoding="UTF-8" standalone="yes"?>
<Relationships xmlns="http://schemas.openxmlformats.org/package/2006/relationships"><Relationship Id="rId1" Type="http://schemas.microsoft.com/office/2006/relationships/activeXControlBinary" Target="activeX9.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activeX/activeX10.xml><?xml version="1.0" encoding="utf-8"?>
<ax:ocx xmlns:ax="http://schemas.microsoft.com/office/2006/activeX" xmlns:r="http://schemas.openxmlformats.org/officeDocument/2006/relationships" ax:classid="{978C9E23-D4B0-11CE-BF2D-00AA003F40D0}" ax:persistence="persistStreamInit" r:id="rId1"/>
</file>

<file path=xl/activeX/activeX11.xml><?xml version="1.0" encoding="utf-8"?>
<ax:ocx xmlns:ax="http://schemas.microsoft.com/office/2006/activeX" xmlns:r="http://schemas.openxmlformats.org/officeDocument/2006/relationships" ax:classid="{8BD21D10-EC42-11CE-9E0D-00AA006002F3}" ax:persistence="persistStreamInit" r:id="rId1"/>
</file>

<file path=xl/activeX/activeX12.xml><?xml version="1.0" encoding="utf-8"?>
<ax:ocx xmlns:ax="http://schemas.microsoft.com/office/2006/activeX" xmlns:r="http://schemas.openxmlformats.org/officeDocument/2006/relationships" ax:classid="{D7053240-CE69-11CD-A777-00DD01143C57}" ax:persistence="persistStreamInit" r:id="rId1"/>
</file>

<file path=xl/activeX/activeX13.xml><?xml version="1.0" encoding="utf-8"?>
<ax:ocx xmlns:ax="http://schemas.microsoft.com/office/2006/activeX" xmlns:r="http://schemas.openxmlformats.org/officeDocument/2006/relationships" ax:classid="{8BD21D30-EC42-11CE-9E0D-00AA006002F3}" ax:persistence="persistStreamInit" r:id="rId1"/>
</file>

<file path=xl/activeX/activeX14.xml><?xml version="1.0" encoding="utf-8"?>
<ax:ocx xmlns:ax="http://schemas.microsoft.com/office/2006/activeX" xmlns:r="http://schemas.openxmlformats.org/officeDocument/2006/relationships" ax:classid="{978C9E23-D4B0-11CE-BF2D-00AA003F40D0}" ax:persistence="persistStreamInit" r:id="rId1"/>
</file>

<file path=xl/activeX/activeX15.xml><?xml version="1.0" encoding="utf-8"?>
<ax:ocx xmlns:ax="http://schemas.microsoft.com/office/2006/activeX" xmlns:r="http://schemas.openxmlformats.org/officeDocument/2006/relationships" ax:classid="{8BD21D10-EC42-11CE-9E0D-00AA006002F3}" ax:persistence="persistStreamInit" r:id="rId1"/>
</file>

<file path=xl/activeX/activeX16.xml><?xml version="1.0" encoding="utf-8"?>
<ax:ocx xmlns:ax="http://schemas.microsoft.com/office/2006/activeX" xmlns:r="http://schemas.openxmlformats.org/officeDocument/2006/relationships" ax:classid="{978C9E23-D4B0-11CE-BF2D-00AA003F40D0}" ax:persistence="persistStreamInit" r:id="rId1"/>
</file>

<file path=xl/activeX/activeX17.xml><?xml version="1.0" encoding="utf-8"?>
<ax:ocx xmlns:ax="http://schemas.microsoft.com/office/2006/activeX" xmlns:r="http://schemas.openxmlformats.org/officeDocument/2006/relationships" ax:classid="{8BD21D10-EC42-11CE-9E0D-00AA006002F3}" ax:persistence="persistStreamInit" r:id="rId1"/>
</file>

<file path=xl/activeX/activeX18.xml><?xml version="1.0" encoding="utf-8"?>
<ax:ocx xmlns:ax="http://schemas.microsoft.com/office/2006/activeX" xmlns:r="http://schemas.openxmlformats.org/officeDocument/2006/relationships" ax:classid="{978C9E23-D4B0-11CE-BF2D-00AA003F40D0}" ax:persistence="persistStreamInit" r:id="rId1"/>
</file>

<file path=xl/activeX/activeX19.xml><?xml version="1.0" encoding="utf-8"?>
<ax:ocx xmlns:ax="http://schemas.microsoft.com/office/2006/activeX" xmlns:r="http://schemas.openxmlformats.org/officeDocument/2006/relationships" ax:classid="{8BD21D10-EC42-11CE-9E0D-00AA006002F3}" ax:persistence="persistStreamInit" r:id="rId1"/>
</file>

<file path=xl/activeX/activeX2.xml><?xml version="1.0" encoding="utf-8"?>
<ax:ocx xmlns:ax="http://schemas.microsoft.com/office/2006/activeX" xmlns:r="http://schemas.openxmlformats.org/officeDocument/2006/relationships" ax:classid="{978C9E23-D4B0-11CE-BF2D-00AA003F40D0}" ax:persistence="persistStreamInit" r:id="rId1"/>
</file>

<file path=xl/activeX/activeX20.xml><?xml version="1.0" encoding="utf-8"?>
<ax:ocx xmlns:ax="http://schemas.microsoft.com/office/2006/activeX" xmlns:r="http://schemas.openxmlformats.org/officeDocument/2006/relationships" ax:classid="{978C9E23-D4B0-11CE-BF2D-00AA003F40D0}" ax:persistence="persistStreamInit" r:id="rId1"/>
</file>

<file path=xl/activeX/activeX21.xml><?xml version="1.0" encoding="utf-8"?>
<ax:ocx xmlns:ax="http://schemas.microsoft.com/office/2006/activeX" xmlns:r="http://schemas.openxmlformats.org/officeDocument/2006/relationships" ax:classid="{8BD21D10-EC42-11CE-9E0D-00AA006002F3}" ax:persistence="persistStreamInit" r:id="rId1"/>
</file>

<file path=xl/activeX/activeX22.xml><?xml version="1.0" encoding="utf-8"?>
<ax:ocx xmlns:ax="http://schemas.microsoft.com/office/2006/activeX" xmlns:r="http://schemas.openxmlformats.org/officeDocument/2006/relationships" ax:classid="{978C9E23-D4B0-11CE-BF2D-00AA003F40D0}" ax:persistence="persistStreamInit" r:id="rId1"/>
</file>

<file path=xl/activeX/activeX23.xml><?xml version="1.0" encoding="utf-8"?>
<ax:ocx xmlns:ax="http://schemas.microsoft.com/office/2006/activeX" xmlns:r="http://schemas.openxmlformats.org/officeDocument/2006/relationships" ax:classid="{8BD21D10-EC42-11CE-9E0D-00AA006002F3}" ax:persistence="persistStreamInit" r:id="rId1"/>
</file>

<file path=xl/activeX/activeX24.xml><?xml version="1.0" encoding="utf-8"?>
<ax:ocx xmlns:ax="http://schemas.microsoft.com/office/2006/activeX" xmlns:r="http://schemas.openxmlformats.org/officeDocument/2006/relationships" ax:classid="{8BD21D10-EC42-11CE-9E0D-00AA006002F3}" ax:persistence="persistStreamInit" r:id="rId1"/>
</file>

<file path=xl/activeX/activeX25.xml><?xml version="1.0" encoding="utf-8"?>
<ax:ocx xmlns:ax="http://schemas.microsoft.com/office/2006/activeX" xmlns:r="http://schemas.openxmlformats.org/officeDocument/2006/relationships" ax:classid="{978C9E23-D4B0-11CE-BF2D-00AA003F40D0}" ax:persistence="persistStreamInit" r:id="rId1"/>
</file>

<file path=xl/activeX/activeX26.xml><?xml version="1.0" encoding="utf-8"?>
<ax:ocx xmlns:ax="http://schemas.microsoft.com/office/2006/activeX" xmlns:r="http://schemas.openxmlformats.org/officeDocument/2006/relationships" ax:classid="{8BD21D10-EC42-11CE-9E0D-00AA006002F3}" ax:persistence="persistStreamInit" r:id="rId1"/>
</file>

<file path=xl/activeX/activeX27.xml><?xml version="1.0" encoding="utf-8"?>
<ax:ocx xmlns:ax="http://schemas.microsoft.com/office/2006/activeX" xmlns:r="http://schemas.openxmlformats.org/officeDocument/2006/relationships" ax:classid="{8BD21D30-EC42-11CE-9E0D-00AA006002F3}" ax:persistence="persistStreamInit" r:id="rId1"/>
</file>

<file path=xl/activeX/activeX28.xml><?xml version="1.0" encoding="utf-8"?>
<ax:ocx xmlns:ax="http://schemas.microsoft.com/office/2006/activeX" xmlns:r="http://schemas.openxmlformats.org/officeDocument/2006/relationships" ax:classid="{978C9E23-D4B0-11CE-BF2D-00AA003F40D0}" ax:persistence="persistStreamInit" r:id="rId1"/>
</file>

<file path=xl/activeX/activeX29.xml><?xml version="1.0" encoding="utf-8"?>
<ax:ocx xmlns:ax="http://schemas.microsoft.com/office/2006/activeX" xmlns:r="http://schemas.openxmlformats.org/officeDocument/2006/relationships" ax:classid="{8BD21D10-EC42-11CE-9E0D-00AA006002F3}" ax:persistence="persistStreamInit" r:id="rId1"/>
</file>

<file path=xl/activeX/activeX3.xml><?xml version="1.0" encoding="utf-8"?>
<ax:ocx xmlns:ax="http://schemas.microsoft.com/office/2006/activeX" xmlns:r="http://schemas.openxmlformats.org/officeDocument/2006/relationships" ax:classid="{8BD21D10-EC42-11CE-9E0D-00AA006002F3}" ax:persistence="persistStreamInit" r:id="rId1"/>
</file>

<file path=xl/activeX/activeX30.xml><?xml version="1.0" encoding="utf-8"?>
<ax:ocx xmlns:ax="http://schemas.microsoft.com/office/2006/activeX" xmlns:r="http://schemas.openxmlformats.org/officeDocument/2006/relationships" ax:classid="{978C9E23-D4B0-11CE-BF2D-00AA003F40D0}" ax:persistence="persistStreamInit" r:id="rId1"/>
</file>

<file path=xl/activeX/activeX31.xml><?xml version="1.0" encoding="utf-8"?>
<ax:ocx xmlns:ax="http://schemas.microsoft.com/office/2006/activeX" xmlns:r="http://schemas.openxmlformats.org/officeDocument/2006/relationships" ax:classid="{8BD21D10-EC42-11CE-9E0D-00AA006002F3}" ax:persistence="persistStreamInit" r:id="rId1"/>
</file>

<file path=xl/activeX/activeX32.xml><?xml version="1.0" encoding="utf-8"?>
<ax:ocx xmlns:ax="http://schemas.microsoft.com/office/2006/activeX" xmlns:r="http://schemas.openxmlformats.org/officeDocument/2006/relationships" ax:classid="{8BD21D30-EC42-11CE-9E0D-00AA006002F3}" ax:persistence="persistStreamInit" r:id="rId1"/>
</file>

<file path=xl/activeX/activeX33.xml><?xml version="1.0" encoding="utf-8"?>
<ax:ocx xmlns:ax="http://schemas.microsoft.com/office/2006/activeX" xmlns:r="http://schemas.openxmlformats.org/officeDocument/2006/relationships" ax:classid="{D7053240-CE69-11CD-A777-00DD01143C57}" ax:persistence="persistStreamInit" r:id="rId1"/>
</file>

<file path=xl/activeX/activeX34.xml><?xml version="1.0" encoding="utf-8"?>
<ax:ocx xmlns:ax="http://schemas.microsoft.com/office/2006/activeX" xmlns:r="http://schemas.openxmlformats.org/officeDocument/2006/relationships" ax:classid="{8BD21D30-EC42-11CE-9E0D-00AA006002F3}" ax:persistence="persistStreamInit" r:id="rId1"/>
</file>

<file path=xl/activeX/activeX35.xml><?xml version="1.0" encoding="utf-8"?>
<ax:ocx xmlns:ax="http://schemas.microsoft.com/office/2006/activeX" xmlns:r="http://schemas.openxmlformats.org/officeDocument/2006/relationships" ax:classid="{978C9E23-D4B0-11CE-BF2D-00AA003F40D0}" ax:persistence="persistStreamInit" r:id="rId1"/>
</file>

<file path=xl/activeX/activeX36.xml><?xml version="1.0" encoding="utf-8"?>
<ax:ocx xmlns:ax="http://schemas.microsoft.com/office/2006/activeX" xmlns:r="http://schemas.openxmlformats.org/officeDocument/2006/relationships" ax:classid="{8BD21D10-EC42-11CE-9E0D-00AA006002F3}" ax:persistence="persistStreamInit" r:id="rId1"/>
</file>

<file path=xl/activeX/activeX37.xml><?xml version="1.0" encoding="utf-8"?>
<ax:ocx xmlns:ax="http://schemas.microsoft.com/office/2006/activeX" xmlns:r="http://schemas.openxmlformats.org/officeDocument/2006/relationships" ax:classid="{8BD21D10-EC42-11CE-9E0D-00AA006002F3}" ax:persistence="persistStreamInit" r:id="rId1"/>
</file>

<file path=xl/activeX/activeX38.xml><?xml version="1.0" encoding="utf-8"?>
<ax:ocx xmlns:ax="http://schemas.microsoft.com/office/2006/activeX" xmlns:r="http://schemas.openxmlformats.org/officeDocument/2006/relationships" ax:classid="{8BD21D30-EC42-11CE-9E0D-00AA006002F3}" ax:persistence="persistStreamInit" r:id="rId1"/>
</file>

<file path=xl/activeX/activeX39.xml><?xml version="1.0" encoding="utf-8"?>
<ax:ocx xmlns:ax="http://schemas.microsoft.com/office/2006/activeX" xmlns:r="http://schemas.openxmlformats.org/officeDocument/2006/relationships" ax:classid="{8BD21D30-EC42-11CE-9E0D-00AA006002F3}" ax:persistence="persistStreamInit" r:id="rId1"/>
</file>

<file path=xl/activeX/activeX4.xml><?xml version="1.0" encoding="utf-8"?>
<ax:ocx xmlns:ax="http://schemas.microsoft.com/office/2006/activeX" xmlns:r="http://schemas.openxmlformats.org/officeDocument/2006/relationships" ax:classid="{978C9E23-D4B0-11CE-BF2D-00AA003F40D0}" ax:persistence="persistStreamInit" r:id="rId1"/>
</file>

<file path=xl/activeX/activeX40.xml><?xml version="1.0" encoding="utf-8"?>
<ax:ocx xmlns:ax="http://schemas.microsoft.com/office/2006/activeX" xmlns:r="http://schemas.openxmlformats.org/officeDocument/2006/relationships" ax:classid="{978C9E23-D4B0-11CE-BF2D-00AA003F40D0}" ax:persistence="persistStreamInit" r:id="rId1"/>
</file>

<file path=xl/activeX/activeX41.xml><?xml version="1.0" encoding="utf-8"?>
<ax:ocx xmlns:ax="http://schemas.microsoft.com/office/2006/activeX" xmlns:r="http://schemas.openxmlformats.org/officeDocument/2006/relationships" ax:classid="{8BD21D10-EC42-11CE-9E0D-00AA006002F3}" ax:persistence="persistStreamInit" r:id="rId1"/>
</file>

<file path=xl/activeX/activeX42.xml><?xml version="1.0" encoding="utf-8"?>
<ax:ocx xmlns:ax="http://schemas.microsoft.com/office/2006/activeX" xmlns:r="http://schemas.openxmlformats.org/officeDocument/2006/relationships" ax:classid="{978C9E23-D4B0-11CE-BF2D-00AA003F40D0}" ax:persistence="persistStreamInit" r:id="rId1"/>
</file>

<file path=xl/activeX/activeX43.xml><?xml version="1.0" encoding="utf-8"?>
<ax:ocx xmlns:ax="http://schemas.microsoft.com/office/2006/activeX" xmlns:r="http://schemas.openxmlformats.org/officeDocument/2006/relationships" ax:classid="{8BD21D10-EC42-11CE-9E0D-00AA006002F3}" ax:persistence="persistStreamInit" r:id="rId1"/>
</file>

<file path=xl/activeX/activeX44.xml><?xml version="1.0" encoding="utf-8"?>
<ax:ocx xmlns:ax="http://schemas.microsoft.com/office/2006/activeX" xmlns:r="http://schemas.openxmlformats.org/officeDocument/2006/relationships" ax:classid="{8BD21D30-EC42-11CE-9E0D-00AA006002F3}" ax:persistence="persistStreamInit" r:id="rId1"/>
</file>

<file path=xl/activeX/activeX45.xml><?xml version="1.0" encoding="utf-8"?>
<ax:ocx xmlns:ax="http://schemas.microsoft.com/office/2006/activeX" xmlns:r="http://schemas.openxmlformats.org/officeDocument/2006/relationships" ax:classid="{978C9E23-D4B0-11CE-BF2D-00AA003F40D0}" ax:persistence="persistStreamInit" r:id="rId1"/>
</file>

<file path=xl/activeX/activeX46.xml><?xml version="1.0" encoding="utf-8"?>
<ax:ocx xmlns:ax="http://schemas.microsoft.com/office/2006/activeX" xmlns:r="http://schemas.openxmlformats.org/officeDocument/2006/relationships" ax:classid="{8BD21D10-EC42-11CE-9E0D-00AA006002F3}" ax:persistence="persistStreamInit" r:id="rId1"/>
</file>

<file path=xl/activeX/activeX47.xml><?xml version="1.0" encoding="utf-8"?>
<ax:ocx xmlns:ax="http://schemas.microsoft.com/office/2006/activeX" xmlns:r="http://schemas.openxmlformats.org/officeDocument/2006/relationships" ax:classid="{978C9E23-D4B0-11CE-BF2D-00AA003F40D0}" ax:persistence="persistStreamInit" r:id="rId1"/>
</file>

<file path=xl/activeX/activeX48.xml><?xml version="1.0" encoding="utf-8"?>
<ax:ocx xmlns:ax="http://schemas.microsoft.com/office/2006/activeX" xmlns:r="http://schemas.openxmlformats.org/officeDocument/2006/relationships" ax:classid="{8BD21D10-EC42-11CE-9E0D-00AA006002F3}" ax:persistence="persistStreamInit" r:id="rId1"/>
</file>

<file path=xl/activeX/activeX49.xml><?xml version="1.0" encoding="utf-8"?>
<ax:ocx xmlns:ax="http://schemas.microsoft.com/office/2006/activeX" xmlns:r="http://schemas.openxmlformats.org/officeDocument/2006/relationships" ax:classid="{8BD21D30-EC42-11CE-9E0D-00AA006002F3}" ax:persistence="persistStreamInit" r:id="rId1"/>
</file>

<file path=xl/activeX/activeX5.xml><?xml version="1.0" encoding="utf-8"?>
<ax:ocx xmlns:ax="http://schemas.microsoft.com/office/2006/activeX" xmlns:r="http://schemas.openxmlformats.org/officeDocument/2006/relationships" ax:classid="{8BD21D10-EC42-11CE-9E0D-00AA006002F3}" ax:persistence="persistStreamInit" r:id="rId1"/>
</file>

<file path=xl/activeX/activeX50.xml><?xml version="1.0" encoding="utf-8"?>
<ax:ocx xmlns:ax="http://schemas.microsoft.com/office/2006/activeX" xmlns:r="http://schemas.openxmlformats.org/officeDocument/2006/relationships" ax:classid="{8BD21D30-EC42-11CE-9E0D-00AA006002F3}" ax:persistence="persistStreamInit" r:id="rId1"/>
</file>

<file path=xl/activeX/activeX51.xml><?xml version="1.0" encoding="utf-8"?>
<ax:ocx xmlns:ax="http://schemas.microsoft.com/office/2006/activeX" xmlns:r="http://schemas.openxmlformats.org/officeDocument/2006/relationships" ax:classid="{978C9E23-D4B0-11CE-BF2D-00AA003F40D0}" ax:persistence="persistStreamInit" r:id="rId1"/>
</file>

<file path=xl/activeX/activeX52.xml><?xml version="1.0" encoding="utf-8"?>
<ax:ocx xmlns:ax="http://schemas.microsoft.com/office/2006/activeX" xmlns:r="http://schemas.openxmlformats.org/officeDocument/2006/relationships" ax:classid="{8BD21D10-EC42-11CE-9E0D-00AA006002F3}" ax:persistence="persistStreamInit" r:id="rId1"/>
</file>

<file path=xl/activeX/activeX53.xml><?xml version="1.0" encoding="utf-8"?>
<ax:ocx xmlns:ax="http://schemas.microsoft.com/office/2006/activeX" xmlns:r="http://schemas.openxmlformats.org/officeDocument/2006/relationships" ax:classid="{8BD21D10-EC42-11CE-9E0D-00AA006002F3}" ax:persistence="persistStreamInit" r:id="rId1"/>
</file>

<file path=xl/activeX/activeX54.xml><?xml version="1.0" encoding="utf-8"?>
<ax:ocx xmlns:ax="http://schemas.microsoft.com/office/2006/activeX" xmlns:r="http://schemas.openxmlformats.org/officeDocument/2006/relationships" ax:classid="{978C9E23-D4B0-11CE-BF2D-00AA003F40D0}" ax:persistence="persistStreamInit" r:id="rId1"/>
</file>

<file path=xl/activeX/activeX55.xml><?xml version="1.0" encoding="utf-8"?>
<ax:ocx xmlns:ax="http://schemas.microsoft.com/office/2006/activeX" xmlns:r="http://schemas.openxmlformats.org/officeDocument/2006/relationships" ax:classid="{8BD21D10-EC42-11CE-9E0D-00AA006002F3}" ax:persistence="persistStreamInit" r:id="rId1"/>
</file>

<file path=xl/activeX/activeX56.xml><?xml version="1.0" encoding="utf-8"?>
<ax:ocx xmlns:ax="http://schemas.microsoft.com/office/2006/activeX" xmlns:r="http://schemas.openxmlformats.org/officeDocument/2006/relationships" ax:classid="{D7053240-CE69-11CD-A777-00DD01143C57}" ax:persistence="persistStreamInit" r:id="rId1"/>
</file>

<file path=xl/activeX/activeX57.xml><?xml version="1.0" encoding="utf-8"?>
<ax:ocx xmlns:ax="http://schemas.microsoft.com/office/2006/activeX" xmlns:r="http://schemas.openxmlformats.org/officeDocument/2006/relationships" ax:classid="{8BD21D10-EC42-11CE-9E0D-00AA006002F3}" ax:persistence="persistStreamInit" r:id="rId1"/>
</file>

<file path=xl/activeX/activeX58.xml><?xml version="1.0" encoding="utf-8"?>
<ax:ocx xmlns:ax="http://schemas.microsoft.com/office/2006/activeX" xmlns:r="http://schemas.openxmlformats.org/officeDocument/2006/relationships" ax:classid="{8BD21D10-EC42-11CE-9E0D-00AA006002F3}" ax:persistence="persistStreamInit" r:id="rId1"/>
</file>

<file path=xl/activeX/activeX59.xml><?xml version="1.0" encoding="utf-8"?>
<ax:ocx xmlns:ax="http://schemas.microsoft.com/office/2006/activeX" xmlns:r="http://schemas.openxmlformats.org/officeDocument/2006/relationships" ax:classid="{D7053240-CE69-11CD-A777-00DD01143C57}" ax:persistence="persistStreamInit" r:id="rId1"/>
</file>

<file path=xl/activeX/activeX6.xml><?xml version="1.0" encoding="utf-8"?>
<ax:ocx xmlns:ax="http://schemas.microsoft.com/office/2006/activeX" xmlns:r="http://schemas.openxmlformats.org/officeDocument/2006/relationships" ax:classid="{978C9E23-D4B0-11CE-BF2D-00AA003F40D0}" ax:persistence="persistStreamInit" r:id="rId1"/>
</file>

<file path=xl/activeX/activeX60.xml><?xml version="1.0" encoding="utf-8"?>
<ax:ocx xmlns:ax="http://schemas.microsoft.com/office/2006/activeX" xmlns:r="http://schemas.openxmlformats.org/officeDocument/2006/relationships" ax:classid="{8BD21D10-EC42-11CE-9E0D-00AA006002F3}" ax:persistence="persistStreamInit" r:id="rId1"/>
</file>

<file path=xl/activeX/activeX61.xml><?xml version="1.0" encoding="utf-8"?>
<ax:ocx xmlns:ax="http://schemas.microsoft.com/office/2006/activeX" xmlns:r="http://schemas.openxmlformats.org/officeDocument/2006/relationships" ax:classid="{978C9E23-D4B0-11CE-BF2D-00AA003F40D0}" ax:persistence="persistStreamInit" r:id="rId1"/>
</file>

<file path=xl/activeX/activeX62.xml><?xml version="1.0" encoding="utf-8"?>
<ax:ocx xmlns:ax="http://schemas.microsoft.com/office/2006/activeX" xmlns:r="http://schemas.openxmlformats.org/officeDocument/2006/relationships" ax:classid="{D7053240-CE69-11CD-A777-00DD01143C57}" ax:persistence="persistStreamInit" r:id="rId1"/>
</file>

<file path=xl/activeX/activeX63.xml><?xml version="1.0" encoding="utf-8"?>
<ax:ocx xmlns:ax="http://schemas.microsoft.com/office/2006/activeX" xmlns:r="http://schemas.openxmlformats.org/officeDocument/2006/relationships" ax:classid="{8BD21D10-EC42-11CE-9E0D-00AA006002F3}" ax:persistence="persistStreamInit" r:id="rId1"/>
</file>

<file path=xl/activeX/activeX64.xml><?xml version="1.0" encoding="utf-8"?>
<ax:ocx xmlns:ax="http://schemas.microsoft.com/office/2006/activeX" xmlns:r="http://schemas.openxmlformats.org/officeDocument/2006/relationships" ax:classid="{978C9E23-D4B0-11CE-BF2D-00AA003F40D0}" ax:persistence="persistStreamInit" r:id="rId1"/>
</file>

<file path=xl/activeX/activeX7.xml><?xml version="1.0" encoding="utf-8"?>
<ax:ocx xmlns:ax="http://schemas.microsoft.com/office/2006/activeX" xmlns:r="http://schemas.openxmlformats.org/officeDocument/2006/relationships" ax:classid="{8BD21D10-EC42-11CE-9E0D-00AA006002F3}" ax:persistence="persistStreamInit" r:id="rId1"/>
</file>

<file path=xl/activeX/activeX8.xml><?xml version="1.0" encoding="utf-8"?>
<ax:ocx xmlns:ax="http://schemas.microsoft.com/office/2006/activeX" xmlns:r="http://schemas.openxmlformats.org/officeDocument/2006/relationships" ax:classid="{978C9E23-D4B0-11CE-BF2D-00AA003F40D0}" ax:persistence="persistStreamInit" r:id="rId1"/>
</file>

<file path=xl/activeX/activeX9.xml><?xml version="1.0" encoding="utf-8"?>
<ax:ocx xmlns:ax="http://schemas.microsoft.com/office/2006/activeX" xmlns:r="http://schemas.openxmlformats.org/officeDocument/2006/relationships" ax:classid="{8BD21D10-EC42-11CE-9E0D-00AA006002F3}" ax:persistence="persistStreamInit" r:id="rId1"/>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0.28819200792528032"/>
          <c:y val="0.23267781452704606"/>
          <c:w val="0.424877360255561"/>
          <c:h val="0.53598996560694456"/>
        </c:manualLayout>
      </c:layout>
      <c:radarChart>
        <c:radarStyle val="filled"/>
        <c:ser>
          <c:idx val="0"/>
          <c:order val="0"/>
          <c:spPr>
            <a:solidFill>
              <a:srgbClr val="CCFFCC"/>
            </a:solidFill>
            <a:ln w="12700">
              <a:solidFill>
                <a:srgbClr val="000000"/>
              </a:solidFill>
              <a:prstDash val="solid"/>
            </a:ln>
          </c:spPr>
          <c:cat>
            <c:strRef>
              <c:f>'SNS Scorecard'!$B$131:$B$137</c:f>
              <c:strCache>
                <c:ptCount val="7"/>
                <c:pt idx="0">
                  <c:v>OUTREACH AND TARGETING</c:v>
                </c:pt>
                <c:pt idx="1">
                  <c:v>CLIENT BENEFIT AND WELFARE</c:v>
                </c:pt>
                <c:pt idx="2">
                  <c:v>GOVERNANCE</c:v>
                </c:pt>
                <c:pt idx="3">
                  <c:v> ENVIRONMENT </c:v>
                </c:pt>
                <c:pt idx="4">
                  <c:v>RESPONSIBILITY TO COMMUNITY &amp; STAFF</c:v>
                </c:pt>
                <c:pt idx="5">
                  <c:v>TOTAL SCORE</c:v>
                </c:pt>
                <c:pt idx="6">
                  <c:v>SUPPLEMENT QUESTIONS</c:v>
                </c:pt>
              </c:strCache>
            </c:strRef>
          </c:cat>
          <c:val>
            <c:numRef>
              <c:f>'SNS Scorecard'!$D$131:$D$137</c:f>
              <c:numCache>
                <c:formatCode>0.00</c:formatCode>
                <c:ptCount val="7"/>
                <c:pt idx="0">
                  <c:v>0</c:v>
                </c:pt>
                <c:pt idx="1">
                  <c:v>0</c:v>
                </c:pt>
                <c:pt idx="2">
                  <c:v>2.0000000000000004E-2</c:v>
                </c:pt>
                <c:pt idx="3">
                  <c:v>0</c:v>
                </c:pt>
                <c:pt idx="4">
                  <c:v>0</c:v>
                </c:pt>
                <c:pt idx="5">
                  <c:v>2.0000000000000004E-2</c:v>
                </c:pt>
                <c:pt idx="6">
                  <c:v>0</c:v>
                </c:pt>
              </c:numCache>
            </c:numRef>
          </c:val>
        </c:ser>
        <c:axId val="136577792"/>
        <c:axId val="136579712"/>
      </c:radarChart>
      <c:catAx>
        <c:axId val="136577792"/>
        <c:scaling>
          <c:orientation val="minMax"/>
        </c:scaling>
        <c:axPos val="b"/>
        <c:majorGridlines>
          <c:spPr>
            <a:ln w="3175">
              <a:solidFill>
                <a:srgbClr val="000000"/>
              </a:solidFill>
              <a:prstDash val="solid"/>
            </a:ln>
          </c:spPr>
        </c:majorGridlines>
        <c:numFmt formatCode="General" sourceLinked="1"/>
        <c:tickLblPos val="nextTo"/>
        <c:txPr>
          <a:bodyPr rot="0" vert="horz"/>
          <a:lstStyle/>
          <a:p>
            <a:pPr>
              <a:defRPr sz="1000" b="0" i="0" u="none" strike="noStrike" baseline="0">
                <a:solidFill>
                  <a:srgbClr val="000000"/>
                </a:solidFill>
                <a:latin typeface="Arial"/>
                <a:ea typeface="Arial"/>
                <a:cs typeface="Arial"/>
              </a:defRPr>
            </a:pPr>
            <a:endParaRPr lang="en-US"/>
          </a:p>
        </c:txPr>
        <c:crossAx val="136579712"/>
        <c:crosses val="autoZero"/>
        <c:lblAlgn val="ctr"/>
        <c:lblOffset val="100"/>
      </c:catAx>
      <c:valAx>
        <c:axId val="136579712"/>
        <c:scaling>
          <c:orientation val="minMax"/>
        </c:scaling>
        <c:axPos val="l"/>
        <c:majorGridlines>
          <c:spPr>
            <a:ln w="3175">
              <a:solidFill>
                <a:srgbClr val="000000"/>
              </a:solidFill>
              <a:prstDash val="solid"/>
            </a:ln>
          </c:spPr>
        </c:majorGridlines>
        <c:numFmt formatCode="0.00" sourceLinked="1"/>
        <c:majorTickMark val="cross"/>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36577792"/>
        <c:crosses val="autoZero"/>
        <c:crossBetween val="between"/>
      </c:valAx>
      <c:spPr>
        <a:noFill/>
        <a:ln w="25400">
          <a:noFill/>
        </a:ln>
      </c:spPr>
    </c:plotArea>
    <c:plotVisOnly val="1"/>
    <c:dispBlanksAs val="gap"/>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0511" r="0.75000000000000511" t="1" header="0.5" footer="0.5"/>
    <c:pageSetup orientation="portrait"/>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0.28819200792528032"/>
          <c:y val="0.23267781452704606"/>
          <c:w val="0.42487736025556444"/>
          <c:h val="0.53598996560694456"/>
        </c:manualLayout>
      </c:layout>
      <c:radarChart>
        <c:radarStyle val="filled"/>
        <c:ser>
          <c:idx val="0"/>
          <c:order val="0"/>
          <c:spPr>
            <a:ln w="25400">
              <a:noFill/>
            </a:ln>
          </c:spPr>
          <c:cat>
            <c:strRef>
              <c:f>'SNS Score Calculator'!$B$76:$B$81</c:f>
              <c:strCache>
                <c:ptCount val="6"/>
                <c:pt idx="0">
                  <c:v>OUTREACH AND TARGETING (25%)</c:v>
                </c:pt>
                <c:pt idx="1">
                  <c:v>CLIENT BENEFIT AND WELFARE (40%)</c:v>
                </c:pt>
                <c:pt idx="2">
                  <c:v>GOVERNANCE (20%) </c:v>
                </c:pt>
                <c:pt idx="3">
                  <c:v> ENVIRONMENT (5%)</c:v>
                </c:pt>
                <c:pt idx="4">
                  <c:v>RESPONSIBILITY TO COMMUNITY &amp; STAFF (10%)</c:v>
                </c:pt>
                <c:pt idx="5">
                  <c:v>SUPPLEMENT QUESTIONS</c:v>
                </c:pt>
              </c:strCache>
            </c:strRef>
          </c:cat>
          <c:val>
            <c:numRef>
              <c:f>'SNS Score Calculator'!$C$76:$C$81</c:f>
              <c:numCache>
                <c:formatCode>0%</c:formatCode>
                <c:ptCount val="6"/>
                <c:pt idx="0">
                  <c:v>0</c:v>
                </c:pt>
                <c:pt idx="1">
                  <c:v>0</c:v>
                </c:pt>
                <c:pt idx="2">
                  <c:v>0</c:v>
                </c:pt>
                <c:pt idx="3">
                  <c:v>0</c:v>
                </c:pt>
                <c:pt idx="4">
                  <c:v>0</c:v>
                </c:pt>
                <c:pt idx="5">
                  <c:v>0</c:v>
                </c:pt>
              </c:numCache>
            </c:numRef>
          </c:val>
        </c:ser>
        <c:axId val="165567872"/>
        <c:axId val="166646912"/>
      </c:radarChart>
      <c:catAx>
        <c:axId val="165567872"/>
        <c:scaling>
          <c:orientation val="minMax"/>
        </c:scaling>
        <c:axPos val="b"/>
        <c:majorGridlines/>
        <c:numFmt formatCode="General" sourceLinked="1"/>
        <c:tickLblPos val="nextTo"/>
        <c:txPr>
          <a:bodyPr rot="0" vert="horz"/>
          <a:lstStyle/>
          <a:p>
            <a:pPr>
              <a:defRPr/>
            </a:pPr>
            <a:endParaRPr lang="en-US"/>
          </a:p>
        </c:txPr>
        <c:crossAx val="166646912"/>
        <c:crosses val="autoZero"/>
        <c:lblAlgn val="ctr"/>
        <c:lblOffset val="100"/>
      </c:catAx>
      <c:valAx>
        <c:axId val="166646912"/>
        <c:scaling>
          <c:orientation val="minMax"/>
        </c:scaling>
        <c:axPos val="l"/>
        <c:majorGridlines/>
        <c:numFmt formatCode="0%" sourceLinked="1"/>
        <c:majorTickMark val="cross"/>
        <c:tickLblPos val="nextTo"/>
        <c:txPr>
          <a:bodyPr rot="0" vert="horz"/>
          <a:lstStyle/>
          <a:p>
            <a:pPr>
              <a:defRPr/>
            </a:pPr>
            <a:endParaRPr lang="en-US"/>
          </a:p>
        </c:txPr>
        <c:crossAx val="165567872"/>
        <c:crosses val="autoZero"/>
        <c:crossBetween val="between"/>
      </c:valAx>
    </c:plotArea>
    <c:plotVisOnly val="1"/>
    <c:dispBlanksAs val="gap"/>
  </c:chart>
  <c:printSettings>
    <c:headerFooter alignWithMargins="0"/>
    <c:pageMargins b="1" l="0.75000000000000855" r="0.75000000000000855" t="1" header="0.5" footer="0.5"/>
    <c:pageSetup orientation="portrait"/>
  </c:printSettings>
</c:chartSpace>
</file>

<file path=xl/drawings/_rels/drawing10.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2.xml"/></Relationships>
</file>

<file path=xl/drawings/_rels/drawing2.xml.rels><?xml version="1.0" encoding="UTF-8" standalone="yes"?>
<Relationships xmlns="http://schemas.openxmlformats.org/package/2006/relationships"><Relationship Id="rId1" Type="http://schemas.openxmlformats.org/officeDocument/2006/relationships/hyperlink" Target="#Home!A1"/></Relationships>
</file>

<file path=xl/drawings/_rels/drawing4.xml.rels><?xml version="1.0" encoding="UTF-8" standalone="yes"?>
<Relationships xmlns="http://schemas.openxmlformats.org/package/2006/relationships"><Relationship Id="rId1" Type="http://schemas.openxmlformats.org/officeDocument/2006/relationships/hyperlink" Target="#Home!A1"/></Relationships>
</file>

<file path=xl/drawings/_rels/drawing6.xml.rels><?xml version="1.0" encoding="UTF-8" standalone="yes"?>
<Relationships xmlns="http://schemas.openxmlformats.org/package/2006/relationships"><Relationship Id="rId1" Type="http://schemas.openxmlformats.org/officeDocument/2006/relationships/hyperlink" Target="#Home!A1"/></Relationships>
</file>

<file path=xl/drawings/_rels/drawing8.xml.rels><?xml version="1.0" encoding="UTF-8" standalone="yes"?>
<Relationships xmlns="http://schemas.openxmlformats.org/package/2006/relationships"><Relationship Id="rId1" Type="http://schemas.openxmlformats.org/officeDocument/2006/relationships/hyperlink" Target="#Home!A1"/></Relationships>
</file>

<file path=xl/drawings/_rels/drawing9.xml.rels><?xml version="1.0" encoding="UTF-8" standalone="yes"?>
<Relationships xmlns="http://schemas.openxmlformats.org/package/2006/relationships"><Relationship Id="rId1" Type="http://schemas.openxmlformats.org/officeDocument/2006/relationships/hyperlink" Target="#Home!A1"/></Relationships>
</file>

<file path=xl/drawings/_rels/vmlDrawing1.vml.rels><?xml version="1.0" encoding="UTF-8" standalone="yes"?>
<Relationships xmlns="http://schemas.openxmlformats.org/package/2006/relationships"><Relationship Id="rId8" Type="http://schemas.openxmlformats.org/officeDocument/2006/relationships/image" Target="../media/image8.emf"/><Relationship Id="rId3" Type="http://schemas.openxmlformats.org/officeDocument/2006/relationships/image" Target="../media/image3.emf"/><Relationship Id="rId7" Type="http://schemas.openxmlformats.org/officeDocument/2006/relationships/image" Target="../media/image7.emf"/><Relationship Id="rId12" Type="http://schemas.openxmlformats.org/officeDocument/2006/relationships/image" Target="../media/image12.emf"/><Relationship Id="rId2" Type="http://schemas.openxmlformats.org/officeDocument/2006/relationships/image" Target="../media/image2.emf"/><Relationship Id="rId1" Type="http://schemas.openxmlformats.org/officeDocument/2006/relationships/image" Target="../media/image1.emf"/><Relationship Id="rId6" Type="http://schemas.openxmlformats.org/officeDocument/2006/relationships/image" Target="../media/image6.emf"/><Relationship Id="rId11" Type="http://schemas.openxmlformats.org/officeDocument/2006/relationships/image" Target="../media/image11.emf"/><Relationship Id="rId5" Type="http://schemas.openxmlformats.org/officeDocument/2006/relationships/image" Target="../media/image5.emf"/><Relationship Id="rId10" Type="http://schemas.openxmlformats.org/officeDocument/2006/relationships/image" Target="../media/image10.emf"/><Relationship Id="rId4" Type="http://schemas.openxmlformats.org/officeDocument/2006/relationships/image" Target="../media/image4.emf"/><Relationship Id="rId9" Type="http://schemas.openxmlformats.org/officeDocument/2006/relationships/image" Target="../media/image9.emf"/></Relationships>
</file>

<file path=xl/drawings/_rels/vmlDrawing2.vml.rels><?xml version="1.0" encoding="UTF-8" standalone="yes"?>
<Relationships xmlns="http://schemas.openxmlformats.org/package/2006/relationships"><Relationship Id="rId8" Type="http://schemas.openxmlformats.org/officeDocument/2006/relationships/image" Target="../media/image16.emf"/><Relationship Id="rId3" Type="http://schemas.openxmlformats.org/officeDocument/2006/relationships/image" Target="../media/image4.emf"/><Relationship Id="rId7" Type="http://schemas.openxmlformats.org/officeDocument/2006/relationships/image" Target="../media/image8.emf"/><Relationship Id="rId2" Type="http://schemas.openxmlformats.org/officeDocument/2006/relationships/image" Target="../media/image13.emf"/><Relationship Id="rId1" Type="http://schemas.openxmlformats.org/officeDocument/2006/relationships/image" Target="../media/image2.emf"/><Relationship Id="rId6" Type="http://schemas.openxmlformats.org/officeDocument/2006/relationships/image" Target="../media/image15.emf"/><Relationship Id="rId11" Type="http://schemas.openxmlformats.org/officeDocument/2006/relationships/image" Target="../media/image12.emf"/><Relationship Id="rId5" Type="http://schemas.openxmlformats.org/officeDocument/2006/relationships/image" Target="../media/image6.emf"/><Relationship Id="rId10" Type="http://schemas.openxmlformats.org/officeDocument/2006/relationships/image" Target="../media/image17.emf"/><Relationship Id="rId4" Type="http://schemas.openxmlformats.org/officeDocument/2006/relationships/image" Target="../media/image14.emf"/><Relationship Id="rId9" Type="http://schemas.openxmlformats.org/officeDocument/2006/relationships/image" Target="../media/image10.emf"/></Relationships>
</file>

<file path=xl/drawings/_rels/vmlDrawing3.vml.rels><?xml version="1.0" encoding="UTF-8" standalone="yes"?>
<Relationships xmlns="http://schemas.openxmlformats.org/package/2006/relationships"><Relationship Id="rId8" Type="http://schemas.openxmlformats.org/officeDocument/2006/relationships/image" Target="../media/image25.emf"/><Relationship Id="rId13" Type="http://schemas.openxmlformats.org/officeDocument/2006/relationships/image" Target="../media/image30.emf"/><Relationship Id="rId3" Type="http://schemas.openxmlformats.org/officeDocument/2006/relationships/image" Target="../media/image20.emf"/><Relationship Id="rId7" Type="http://schemas.openxmlformats.org/officeDocument/2006/relationships/image" Target="../media/image24.emf"/><Relationship Id="rId12" Type="http://schemas.openxmlformats.org/officeDocument/2006/relationships/image" Target="../media/image29.emf"/><Relationship Id="rId2" Type="http://schemas.openxmlformats.org/officeDocument/2006/relationships/image" Target="../media/image19.emf"/><Relationship Id="rId1" Type="http://schemas.openxmlformats.org/officeDocument/2006/relationships/image" Target="../media/image18.emf"/><Relationship Id="rId6" Type="http://schemas.openxmlformats.org/officeDocument/2006/relationships/image" Target="../media/image23.emf"/><Relationship Id="rId11" Type="http://schemas.openxmlformats.org/officeDocument/2006/relationships/image" Target="../media/image28.emf"/><Relationship Id="rId5" Type="http://schemas.openxmlformats.org/officeDocument/2006/relationships/image" Target="../media/image22.emf"/><Relationship Id="rId10" Type="http://schemas.openxmlformats.org/officeDocument/2006/relationships/image" Target="../media/image27.emf"/><Relationship Id="rId4" Type="http://schemas.openxmlformats.org/officeDocument/2006/relationships/image" Target="../media/image21.emf"/><Relationship Id="rId9" Type="http://schemas.openxmlformats.org/officeDocument/2006/relationships/image" Target="../media/image26.emf"/><Relationship Id="rId14" Type="http://schemas.openxmlformats.org/officeDocument/2006/relationships/image" Target="../media/image31.emf"/></Relationships>
</file>

<file path=xl/drawings/_rels/vmlDrawing4.vml.rels><?xml version="1.0" encoding="UTF-8" standalone="yes"?>
<Relationships xmlns="http://schemas.openxmlformats.org/package/2006/relationships"><Relationship Id="rId8" Type="http://schemas.openxmlformats.org/officeDocument/2006/relationships/image" Target="../media/image37.emf"/><Relationship Id="rId3" Type="http://schemas.openxmlformats.org/officeDocument/2006/relationships/image" Target="../media/image22.emf"/><Relationship Id="rId7" Type="http://schemas.openxmlformats.org/officeDocument/2006/relationships/image" Target="../media/image36.emf"/><Relationship Id="rId12" Type="http://schemas.openxmlformats.org/officeDocument/2006/relationships/image" Target="../media/image41.emf"/><Relationship Id="rId2" Type="http://schemas.openxmlformats.org/officeDocument/2006/relationships/image" Target="../media/image33.emf"/><Relationship Id="rId1" Type="http://schemas.openxmlformats.org/officeDocument/2006/relationships/image" Target="../media/image32.emf"/><Relationship Id="rId6" Type="http://schemas.openxmlformats.org/officeDocument/2006/relationships/image" Target="../media/image21.emf"/><Relationship Id="rId11" Type="http://schemas.openxmlformats.org/officeDocument/2006/relationships/image" Target="../media/image40.emf"/><Relationship Id="rId5" Type="http://schemas.openxmlformats.org/officeDocument/2006/relationships/image" Target="../media/image35.emf"/><Relationship Id="rId10" Type="http://schemas.openxmlformats.org/officeDocument/2006/relationships/image" Target="../media/image39.emf"/><Relationship Id="rId4" Type="http://schemas.openxmlformats.org/officeDocument/2006/relationships/image" Target="../media/image34.emf"/><Relationship Id="rId9" Type="http://schemas.openxmlformats.org/officeDocument/2006/relationships/image" Target="../media/image38.emf"/></Relationships>
</file>

<file path=xl/drawings/_rels/vmlDrawing5.vml.rels><?xml version="1.0" encoding="UTF-8" standalone="yes"?>
<Relationships xmlns="http://schemas.openxmlformats.org/package/2006/relationships"><Relationship Id="rId2" Type="http://schemas.openxmlformats.org/officeDocument/2006/relationships/image" Target="../media/image43.emf"/><Relationship Id="rId1" Type="http://schemas.openxmlformats.org/officeDocument/2006/relationships/image" Target="../media/image42.emf"/></Relationships>
</file>

<file path=xl/drawings/_rels/vmlDrawing6.vml.rels><?xml version="1.0" encoding="UTF-8" standalone="yes"?>
<Relationships xmlns="http://schemas.openxmlformats.org/package/2006/relationships"><Relationship Id="rId1" Type="http://schemas.openxmlformats.org/officeDocument/2006/relationships/image" Target="../media/image44.emf"/></Relationships>
</file>

<file path=xl/drawings/_rels/vmlDrawing7.vml.rels><?xml version="1.0" encoding="UTF-8" standalone="yes"?>
<Relationships xmlns="http://schemas.openxmlformats.org/package/2006/relationships"><Relationship Id="rId1" Type="http://schemas.openxmlformats.org/officeDocument/2006/relationships/image" Target="../media/image45.emf"/></Relationships>
</file>

<file path=xl/drawings/_rels/vmlDrawing8.vml.rels><?xml version="1.0" encoding="UTF-8" standalone="yes"?>
<Relationships xmlns="http://schemas.openxmlformats.org/package/2006/relationships"><Relationship Id="rId3" Type="http://schemas.openxmlformats.org/officeDocument/2006/relationships/image" Target="../media/image48.emf"/><Relationship Id="rId2" Type="http://schemas.openxmlformats.org/officeDocument/2006/relationships/image" Target="../media/image47.emf"/><Relationship Id="rId1" Type="http://schemas.openxmlformats.org/officeDocument/2006/relationships/image" Target="../media/image46.emf"/></Relationships>
</file>

<file path=xl/drawings/_rels/vmlDrawing9.vml.rels><?xml version="1.0" encoding="UTF-8" standalone="yes"?>
<Relationships xmlns="http://schemas.openxmlformats.org/package/2006/relationships"><Relationship Id="rId2" Type="http://schemas.openxmlformats.org/officeDocument/2006/relationships/image" Target="../media/image50.emf"/><Relationship Id="rId1" Type="http://schemas.openxmlformats.org/officeDocument/2006/relationships/image" Target="../media/image49.emf"/></Relationships>
</file>

<file path=xl/drawings/drawing1.xml><?xml version="1.0" encoding="utf-8"?>
<xdr:wsDr xmlns:xdr="http://schemas.openxmlformats.org/drawingml/2006/spreadsheetDrawing" xmlns:a="http://schemas.openxmlformats.org/drawingml/2006/main">
  <xdr:twoCellAnchor>
    <xdr:from>
      <xdr:col>7</xdr:col>
      <xdr:colOff>582706</xdr:colOff>
      <xdr:row>1</xdr:row>
      <xdr:rowOff>168487</xdr:rowOff>
    </xdr:from>
    <xdr:to>
      <xdr:col>7</xdr:col>
      <xdr:colOff>1915154</xdr:colOff>
      <xdr:row>2</xdr:row>
      <xdr:rowOff>201306</xdr:rowOff>
    </xdr:to>
    <xdr:sp macro="[0]!NextSectionB" textlink="">
      <xdr:nvSpPr>
        <xdr:cNvPr id="3" name="TextBox 2"/>
        <xdr:cNvSpPr txBox="1"/>
      </xdr:nvSpPr>
      <xdr:spPr>
        <a:xfrm>
          <a:off x="11860306" y="384387"/>
          <a:ext cx="1332448" cy="2487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lang="en-US" sz="1400">
              <a:solidFill>
                <a:schemeClr val="tx2"/>
              </a:solidFill>
            </a:rPr>
            <a:t>Next Section</a:t>
          </a:r>
        </a:p>
      </xdr:txBody>
    </xdr:sp>
    <xdr:clientData/>
  </xdr:twoCellAnchor>
  <xdr:twoCellAnchor>
    <xdr:from>
      <xdr:col>7</xdr:col>
      <xdr:colOff>1881561</xdr:colOff>
      <xdr:row>1</xdr:row>
      <xdr:rowOff>123264</xdr:rowOff>
    </xdr:from>
    <xdr:to>
      <xdr:col>7</xdr:col>
      <xdr:colOff>2060713</xdr:colOff>
      <xdr:row>2</xdr:row>
      <xdr:rowOff>246528</xdr:rowOff>
    </xdr:to>
    <xdr:sp macro="[0]!NextSectionB" textlink="">
      <xdr:nvSpPr>
        <xdr:cNvPr id="5" name="Chevron 4"/>
        <xdr:cNvSpPr/>
      </xdr:nvSpPr>
      <xdr:spPr>
        <a:xfrm>
          <a:off x="13159161" y="339164"/>
          <a:ext cx="179152" cy="339164"/>
        </a:xfrm>
        <a:prstGeom prst="chevr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solidFill>
              <a:schemeClr val="tx1"/>
            </a:solidFill>
          </a:endParaRPr>
        </a:p>
      </xdr:txBody>
    </xdr:sp>
    <xdr:clientData/>
  </xdr:twoCellAnchor>
  <xdr:twoCellAnchor>
    <xdr:from>
      <xdr:col>7</xdr:col>
      <xdr:colOff>2083107</xdr:colOff>
      <xdr:row>1</xdr:row>
      <xdr:rowOff>123263</xdr:rowOff>
    </xdr:from>
    <xdr:to>
      <xdr:col>7</xdr:col>
      <xdr:colOff>2262259</xdr:colOff>
      <xdr:row>2</xdr:row>
      <xdr:rowOff>246527</xdr:rowOff>
    </xdr:to>
    <xdr:sp macro="[0]!NextSectionB" textlink="">
      <xdr:nvSpPr>
        <xdr:cNvPr id="6" name="Chevron 5"/>
        <xdr:cNvSpPr/>
      </xdr:nvSpPr>
      <xdr:spPr>
        <a:xfrm>
          <a:off x="13360707" y="339163"/>
          <a:ext cx="179152" cy="339164"/>
        </a:xfrm>
        <a:prstGeom prst="chevr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solidFill>
              <a:schemeClr val="tx1"/>
            </a:solidFill>
          </a:endParaRPr>
        </a:p>
      </xdr:txBody>
    </xdr:sp>
    <xdr:clientData/>
  </xdr:twoCellAnchor>
  <xdr:twoCellAnchor>
    <xdr:from>
      <xdr:col>7</xdr:col>
      <xdr:colOff>2295851</xdr:colOff>
      <xdr:row>1</xdr:row>
      <xdr:rowOff>123264</xdr:rowOff>
    </xdr:from>
    <xdr:to>
      <xdr:col>8</xdr:col>
      <xdr:colOff>11203</xdr:colOff>
      <xdr:row>2</xdr:row>
      <xdr:rowOff>246528</xdr:rowOff>
    </xdr:to>
    <xdr:sp macro="[0]!NextSectionB" textlink="">
      <xdr:nvSpPr>
        <xdr:cNvPr id="7" name="Chevron 6"/>
        <xdr:cNvSpPr/>
      </xdr:nvSpPr>
      <xdr:spPr>
        <a:xfrm>
          <a:off x="13573451" y="339164"/>
          <a:ext cx="179152" cy="339164"/>
        </a:xfrm>
        <a:prstGeom prst="chevr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solidFill>
              <a:schemeClr val="tx1"/>
            </a:solidFill>
          </a:endParaRPr>
        </a:p>
      </xdr:txBody>
    </xdr:sp>
    <xdr:clientData/>
  </xdr:twoCellAnchor>
  <xdr:twoCellAnchor>
    <xdr:from>
      <xdr:col>7</xdr:col>
      <xdr:colOff>977900</xdr:colOff>
      <xdr:row>81</xdr:row>
      <xdr:rowOff>184924</xdr:rowOff>
    </xdr:from>
    <xdr:to>
      <xdr:col>7</xdr:col>
      <xdr:colOff>2310348</xdr:colOff>
      <xdr:row>83</xdr:row>
      <xdr:rowOff>1843</xdr:rowOff>
    </xdr:to>
    <xdr:sp macro="[0]!NextSectionB" textlink="">
      <xdr:nvSpPr>
        <xdr:cNvPr id="9" name="TextBox 8"/>
        <xdr:cNvSpPr txBox="1"/>
      </xdr:nvSpPr>
      <xdr:spPr>
        <a:xfrm>
          <a:off x="12255500" y="18460224"/>
          <a:ext cx="1332448" cy="2487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lang="en-US" sz="1400">
              <a:solidFill>
                <a:schemeClr val="tx2"/>
              </a:solidFill>
            </a:rPr>
            <a:t>Next Section</a:t>
          </a:r>
        </a:p>
      </xdr:txBody>
    </xdr:sp>
    <xdr:clientData/>
  </xdr:twoCellAnchor>
  <xdr:twoCellAnchor>
    <xdr:from>
      <xdr:col>7</xdr:col>
      <xdr:colOff>2276755</xdr:colOff>
      <xdr:row>81</xdr:row>
      <xdr:rowOff>139701</xdr:rowOff>
    </xdr:from>
    <xdr:to>
      <xdr:col>7</xdr:col>
      <xdr:colOff>2455907</xdr:colOff>
      <xdr:row>83</xdr:row>
      <xdr:rowOff>47065</xdr:rowOff>
    </xdr:to>
    <xdr:sp macro="[0]!NextSectionB" textlink="">
      <xdr:nvSpPr>
        <xdr:cNvPr id="11" name="Chevron 10"/>
        <xdr:cNvSpPr/>
      </xdr:nvSpPr>
      <xdr:spPr>
        <a:xfrm>
          <a:off x="13554355" y="18415001"/>
          <a:ext cx="179152" cy="339164"/>
        </a:xfrm>
        <a:prstGeom prst="chevr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solidFill>
              <a:schemeClr val="tx1"/>
            </a:solidFill>
          </a:endParaRPr>
        </a:p>
      </xdr:txBody>
    </xdr:sp>
    <xdr:clientData/>
  </xdr:twoCellAnchor>
  <xdr:twoCellAnchor>
    <xdr:from>
      <xdr:col>8</xdr:col>
      <xdr:colOff>14501</xdr:colOff>
      <xdr:row>81</xdr:row>
      <xdr:rowOff>139700</xdr:rowOff>
    </xdr:from>
    <xdr:to>
      <xdr:col>8</xdr:col>
      <xdr:colOff>193653</xdr:colOff>
      <xdr:row>83</xdr:row>
      <xdr:rowOff>47064</xdr:rowOff>
    </xdr:to>
    <xdr:sp macro="[0]!NextSectionB" textlink="">
      <xdr:nvSpPr>
        <xdr:cNvPr id="12" name="Chevron 11"/>
        <xdr:cNvSpPr/>
      </xdr:nvSpPr>
      <xdr:spPr>
        <a:xfrm>
          <a:off x="13755901" y="18415000"/>
          <a:ext cx="179152" cy="339164"/>
        </a:xfrm>
        <a:prstGeom prst="chevr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solidFill>
              <a:schemeClr val="tx1"/>
            </a:solidFill>
          </a:endParaRPr>
        </a:p>
      </xdr:txBody>
    </xdr:sp>
    <xdr:clientData/>
  </xdr:twoCellAnchor>
  <xdr:twoCellAnchor>
    <xdr:from>
      <xdr:col>9</xdr:col>
      <xdr:colOff>24045</xdr:colOff>
      <xdr:row>81</xdr:row>
      <xdr:rowOff>139701</xdr:rowOff>
    </xdr:from>
    <xdr:to>
      <xdr:col>9</xdr:col>
      <xdr:colOff>203197</xdr:colOff>
      <xdr:row>83</xdr:row>
      <xdr:rowOff>47065</xdr:rowOff>
    </xdr:to>
    <xdr:sp macro="[0]!NextSectionB" textlink="">
      <xdr:nvSpPr>
        <xdr:cNvPr id="13" name="Chevron 12"/>
        <xdr:cNvSpPr/>
      </xdr:nvSpPr>
      <xdr:spPr>
        <a:xfrm>
          <a:off x="13968645" y="18415001"/>
          <a:ext cx="179152" cy="339164"/>
        </a:xfrm>
        <a:prstGeom prst="chevr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solidFill>
              <a:schemeClr val="tx1"/>
            </a:solidFill>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1</xdr:col>
      <xdr:colOff>171450</xdr:colOff>
      <xdr:row>140</xdr:row>
      <xdr:rowOff>9525</xdr:rowOff>
    </xdr:from>
    <xdr:to>
      <xdr:col>4</xdr:col>
      <xdr:colOff>0</xdr:colOff>
      <xdr:row>164</xdr:row>
      <xdr:rowOff>19050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1</xdr:col>
      <xdr:colOff>1</xdr:colOff>
      <xdr:row>86</xdr:row>
      <xdr:rowOff>0</xdr:rowOff>
    </xdr:from>
    <xdr:to>
      <xdr:col>4</xdr:col>
      <xdr:colOff>38101</xdr:colOff>
      <xdr:row>110</xdr:row>
      <xdr:rowOff>9525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582706</xdr:colOff>
      <xdr:row>1</xdr:row>
      <xdr:rowOff>168089</xdr:rowOff>
    </xdr:from>
    <xdr:to>
      <xdr:col>7</xdr:col>
      <xdr:colOff>1916206</xdr:colOff>
      <xdr:row>2</xdr:row>
      <xdr:rowOff>201705</xdr:rowOff>
    </xdr:to>
    <xdr:sp macro="[0]!NextSectionB" textlink="">
      <xdr:nvSpPr>
        <xdr:cNvPr id="3" name="TextBox 2"/>
        <xdr:cNvSpPr txBox="1"/>
      </xdr:nvSpPr>
      <xdr:spPr>
        <a:xfrm>
          <a:off x="11844618" y="381001"/>
          <a:ext cx="1333500" cy="24652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lang="en-US" sz="1400">
              <a:solidFill>
                <a:schemeClr val="tx2"/>
              </a:solidFill>
            </a:rPr>
            <a:t>Next Section</a:t>
          </a:r>
        </a:p>
      </xdr:txBody>
    </xdr:sp>
    <xdr:clientData/>
  </xdr:twoCellAnchor>
  <xdr:twoCellAnchor>
    <xdr:from>
      <xdr:col>7</xdr:col>
      <xdr:colOff>1882586</xdr:colOff>
      <xdr:row>1</xdr:row>
      <xdr:rowOff>123263</xdr:rowOff>
    </xdr:from>
    <xdr:to>
      <xdr:col>8</xdr:col>
      <xdr:colOff>11203</xdr:colOff>
      <xdr:row>2</xdr:row>
      <xdr:rowOff>246528</xdr:rowOff>
    </xdr:to>
    <xdr:grpSp>
      <xdr:nvGrpSpPr>
        <xdr:cNvPr id="4" name="Group 7"/>
        <xdr:cNvGrpSpPr/>
      </xdr:nvGrpSpPr>
      <xdr:grpSpPr>
        <a:xfrm>
          <a:off x="13149300" y="327370"/>
          <a:ext cx="591510" cy="327372"/>
          <a:chOff x="14578853" y="1098176"/>
          <a:chExt cx="593911" cy="549089"/>
        </a:xfrm>
      </xdr:grpSpPr>
      <xdr:sp macro="[0]!NextSectionB" textlink="">
        <xdr:nvSpPr>
          <xdr:cNvPr id="5" name="Chevron 4"/>
          <xdr:cNvSpPr/>
        </xdr:nvSpPr>
        <xdr:spPr>
          <a:xfrm>
            <a:off x="14578853" y="1098178"/>
            <a:ext cx="179294" cy="549087"/>
          </a:xfrm>
          <a:prstGeom prst="chevr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solidFill>
                <a:schemeClr val="tx1"/>
              </a:solidFill>
            </a:endParaRPr>
          </a:p>
        </xdr:txBody>
      </xdr:sp>
      <xdr:sp macro="[0]!NextSectionB" textlink="">
        <xdr:nvSpPr>
          <xdr:cNvPr id="6" name="Chevron 5"/>
          <xdr:cNvSpPr/>
        </xdr:nvSpPr>
        <xdr:spPr>
          <a:xfrm>
            <a:off x="14780558" y="1098176"/>
            <a:ext cx="179294" cy="549088"/>
          </a:xfrm>
          <a:prstGeom prst="chevr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solidFill>
                <a:schemeClr val="tx1"/>
              </a:solidFill>
            </a:endParaRPr>
          </a:p>
        </xdr:txBody>
      </xdr:sp>
      <xdr:sp macro="[0]!NextSectionB" textlink="">
        <xdr:nvSpPr>
          <xdr:cNvPr id="7" name="Chevron 6"/>
          <xdr:cNvSpPr/>
        </xdr:nvSpPr>
        <xdr:spPr>
          <a:xfrm>
            <a:off x="14993470" y="1098177"/>
            <a:ext cx="179294" cy="549088"/>
          </a:xfrm>
          <a:prstGeom prst="chevr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solidFill>
                <a:schemeClr val="tx1"/>
              </a:solidFill>
            </a:endParaRPr>
          </a:p>
        </xdr:txBody>
      </xdr:sp>
    </xdr:grpSp>
    <xdr:clientData/>
  </xdr:twoCellAnchor>
  <xdr:twoCellAnchor>
    <xdr:from>
      <xdr:col>7</xdr:col>
      <xdr:colOff>977900</xdr:colOff>
      <xdr:row>83</xdr:row>
      <xdr:rowOff>184128</xdr:rowOff>
    </xdr:from>
    <xdr:to>
      <xdr:col>7</xdr:col>
      <xdr:colOff>2310348</xdr:colOff>
      <xdr:row>85</xdr:row>
      <xdr:rowOff>2641</xdr:rowOff>
    </xdr:to>
    <xdr:sp macro="[0]!NextSectionB" textlink="">
      <xdr:nvSpPr>
        <xdr:cNvPr id="9" name="TextBox 8"/>
        <xdr:cNvSpPr txBox="1"/>
      </xdr:nvSpPr>
      <xdr:spPr>
        <a:xfrm>
          <a:off x="12239812" y="18640216"/>
          <a:ext cx="1332448" cy="24433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lang="en-US" sz="1400">
              <a:solidFill>
                <a:schemeClr val="tx2"/>
              </a:solidFill>
            </a:rPr>
            <a:t>Next Section</a:t>
          </a:r>
        </a:p>
      </xdr:txBody>
    </xdr:sp>
    <xdr:clientData/>
  </xdr:twoCellAnchor>
  <xdr:twoCellAnchor>
    <xdr:from>
      <xdr:col>7</xdr:col>
      <xdr:colOff>2276755</xdr:colOff>
      <xdr:row>83</xdr:row>
      <xdr:rowOff>139700</xdr:rowOff>
    </xdr:from>
    <xdr:to>
      <xdr:col>9</xdr:col>
      <xdr:colOff>203197</xdr:colOff>
      <xdr:row>85</xdr:row>
      <xdr:rowOff>47065</xdr:rowOff>
    </xdr:to>
    <xdr:grpSp>
      <xdr:nvGrpSpPr>
        <xdr:cNvPr id="10" name="Group 7"/>
        <xdr:cNvGrpSpPr/>
      </xdr:nvGrpSpPr>
      <xdr:grpSpPr>
        <a:xfrm>
          <a:off x="13543469" y="18019486"/>
          <a:ext cx="593442" cy="315579"/>
          <a:chOff x="14578853" y="1098176"/>
          <a:chExt cx="593911" cy="549089"/>
        </a:xfrm>
      </xdr:grpSpPr>
      <xdr:sp macro="[0]!NextSectionB" textlink="">
        <xdr:nvSpPr>
          <xdr:cNvPr id="11" name="Chevron 10"/>
          <xdr:cNvSpPr/>
        </xdr:nvSpPr>
        <xdr:spPr>
          <a:xfrm>
            <a:off x="14578853" y="1098178"/>
            <a:ext cx="179294" cy="549087"/>
          </a:xfrm>
          <a:prstGeom prst="chevr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solidFill>
                <a:schemeClr val="tx1"/>
              </a:solidFill>
            </a:endParaRPr>
          </a:p>
        </xdr:txBody>
      </xdr:sp>
      <xdr:sp macro="[0]!NextSectionB" textlink="">
        <xdr:nvSpPr>
          <xdr:cNvPr id="12" name="Chevron 11"/>
          <xdr:cNvSpPr/>
        </xdr:nvSpPr>
        <xdr:spPr>
          <a:xfrm>
            <a:off x="14780558" y="1098176"/>
            <a:ext cx="179294" cy="549088"/>
          </a:xfrm>
          <a:prstGeom prst="chevr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solidFill>
                <a:schemeClr val="tx1"/>
              </a:solidFill>
            </a:endParaRPr>
          </a:p>
        </xdr:txBody>
      </xdr:sp>
      <xdr:sp macro="[0]!NextSectionB" textlink="">
        <xdr:nvSpPr>
          <xdr:cNvPr id="13" name="Chevron 12"/>
          <xdr:cNvSpPr/>
        </xdr:nvSpPr>
        <xdr:spPr>
          <a:xfrm>
            <a:off x="14993470" y="1098177"/>
            <a:ext cx="179294" cy="549088"/>
          </a:xfrm>
          <a:prstGeom prst="chevr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solidFill>
                <a:schemeClr val="tx1"/>
              </a:solidFill>
            </a:endParaRPr>
          </a:p>
        </xdr:txBody>
      </xdr:sp>
    </xdr:grpSp>
    <xdr:clientData/>
  </xdr:twoCellAnchor>
  <xdr:twoCellAnchor>
    <xdr:from>
      <xdr:col>10</xdr:col>
      <xdr:colOff>177800</xdr:colOff>
      <xdr:row>1</xdr:row>
      <xdr:rowOff>0</xdr:rowOff>
    </xdr:from>
    <xdr:to>
      <xdr:col>12</xdr:col>
      <xdr:colOff>406400</xdr:colOff>
      <xdr:row>3</xdr:row>
      <xdr:rowOff>152400</xdr:rowOff>
    </xdr:to>
    <xdr:sp macro="" textlink="">
      <xdr:nvSpPr>
        <xdr:cNvPr id="14" name="Rectangle 13">
          <a:hlinkClick xmlns:r="http://schemas.openxmlformats.org/officeDocument/2006/relationships" r:id="rId1"/>
        </xdr:cNvPr>
        <xdr:cNvSpPr/>
      </xdr:nvSpPr>
      <xdr:spPr>
        <a:xfrm>
          <a:off x="14531975" y="209550"/>
          <a:ext cx="1504950" cy="657225"/>
        </a:xfrm>
        <a:prstGeom prst="rect">
          <a:avLst/>
        </a:prstGeom>
        <a:ln>
          <a:solidFill>
            <a:schemeClr val="bg1">
              <a:lumMod val="50000"/>
            </a:schemeClr>
          </a:solidFill>
        </a:ln>
      </xdr:spPr>
      <xdr:style>
        <a:lnRef idx="1">
          <a:schemeClr val="dk1"/>
        </a:lnRef>
        <a:fillRef idx="2">
          <a:schemeClr val="dk1"/>
        </a:fillRef>
        <a:effectRef idx="1">
          <a:schemeClr val="dk1"/>
        </a:effectRef>
        <a:fontRef idx="minor">
          <a:schemeClr val="dk1"/>
        </a:fontRef>
      </xdr:style>
      <xdr:txBody>
        <a:bodyPr vertOverflow="clip" rtlCol="0" anchor="ctr"/>
        <a:lstStyle/>
        <a:p>
          <a:pPr algn="ctr"/>
          <a:r>
            <a:rPr lang="en-US" sz="1200"/>
            <a:t>Home</a:t>
          </a:r>
          <a:r>
            <a:rPr lang="en-US" sz="1200" baseline="0"/>
            <a:t> Page</a:t>
          </a:r>
        </a:p>
      </xdr:txBody>
    </xdr:sp>
    <xdr:clientData/>
  </xdr:twoCellAnchor>
  <xdr:twoCellAnchor>
    <xdr:from>
      <xdr:col>2</xdr:col>
      <xdr:colOff>451628</xdr:colOff>
      <xdr:row>83</xdr:row>
      <xdr:rowOff>205393</xdr:rowOff>
    </xdr:from>
    <xdr:to>
      <xdr:col>2</xdr:col>
      <xdr:colOff>1939152</xdr:colOff>
      <xdr:row>85</xdr:row>
      <xdr:rowOff>26140</xdr:rowOff>
    </xdr:to>
    <xdr:sp macro="[0]!NextSectionD" textlink="">
      <xdr:nvSpPr>
        <xdr:cNvPr id="16" name="TextBox 15"/>
        <xdr:cNvSpPr txBox="1"/>
      </xdr:nvSpPr>
      <xdr:spPr>
        <a:xfrm>
          <a:off x="1247246" y="18661481"/>
          <a:ext cx="1487524" cy="24657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lang="en-US" sz="1400">
              <a:solidFill>
                <a:schemeClr val="tx2"/>
              </a:solidFill>
            </a:rPr>
            <a:t>Previous Section</a:t>
          </a:r>
        </a:p>
      </xdr:txBody>
    </xdr:sp>
    <xdr:clientData/>
  </xdr:twoCellAnchor>
  <xdr:twoCellAnchor>
    <xdr:from>
      <xdr:col>1</xdr:col>
      <xdr:colOff>215900</xdr:colOff>
      <xdr:row>83</xdr:row>
      <xdr:rowOff>190500</xdr:rowOff>
    </xdr:from>
    <xdr:to>
      <xdr:col>2</xdr:col>
      <xdr:colOff>407009</xdr:colOff>
      <xdr:row>85</xdr:row>
      <xdr:rowOff>63127</xdr:rowOff>
    </xdr:to>
    <xdr:grpSp>
      <xdr:nvGrpSpPr>
        <xdr:cNvPr id="17" name="Group 7"/>
        <xdr:cNvGrpSpPr/>
      </xdr:nvGrpSpPr>
      <xdr:grpSpPr>
        <a:xfrm>
          <a:off x="596900" y="18070286"/>
          <a:ext cx="599323" cy="280841"/>
          <a:chOff x="13353826" y="1098178"/>
          <a:chExt cx="593909" cy="549091"/>
        </a:xfrm>
      </xdr:grpSpPr>
      <xdr:sp macro="[0]!NextSectionD" textlink="">
        <xdr:nvSpPr>
          <xdr:cNvPr id="18" name="Chevron 17"/>
          <xdr:cNvSpPr/>
        </xdr:nvSpPr>
        <xdr:spPr>
          <a:xfrm rot="10800000">
            <a:off x="13353826" y="1098180"/>
            <a:ext cx="179294" cy="549089"/>
          </a:xfrm>
          <a:prstGeom prst="chevr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solidFill>
                <a:schemeClr val="tx1"/>
              </a:solidFill>
            </a:endParaRPr>
          </a:p>
        </xdr:txBody>
      </xdr:sp>
      <xdr:sp macro="[0]!NextSectionD" textlink="">
        <xdr:nvSpPr>
          <xdr:cNvPr id="19" name="Chevron 18"/>
          <xdr:cNvSpPr/>
        </xdr:nvSpPr>
        <xdr:spPr>
          <a:xfrm rot="10800000">
            <a:off x="13555529" y="1098178"/>
            <a:ext cx="179294" cy="549089"/>
          </a:xfrm>
          <a:prstGeom prst="chevr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solidFill>
                <a:schemeClr val="tx1"/>
              </a:solidFill>
            </a:endParaRPr>
          </a:p>
        </xdr:txBody>
      </xdr:sp>
      <xdr:sp macro="[0]!NextSectionD" textlink="">
        <xdr:nvSpPr>
          <xdr:cNvPr id="20" name="Chevron 19"/>
          <xdr:cNvSpPr/>
        </xdr:nvSpPr>
        <xdr:spPr>
          <a:xfrm rot="10800000">
            <a:off x="13768441" y="1098180"/>
            <a:ext cx="179294" cy="549089"/>
          </a:xfrm>
          <a:prstGeom prst="chevr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solidFill>
                <a:schemeClr val="tx1"/>
              </a:solidFill>
            </a:endParaRPr>
          </a:p>
        </xdr:txBody>
      </xdr:sp>
    </xdr:grpSp>
    <xdr:clientData/>
  </xdr:twoCellAnchor>
</xdr:wsDr>
</file>

<file path=xl/drawings/drawing3.xml><?xml version="1.0" encoding="utf-8"?>
<xdr:wsDr xmlns:xdr="http://schemas.openxmlformats.org/drawingml/2006/spreadsheetDrawing" xmlns:a="http://schemas.openxmlformats.org/drawingml/2006/main">
  <xdr:twoCellAnchor editAs="oneCell">
    <xdr:from>
      <xdr:col>10</xdr:col>
      <xdr:colOff>138953</xdr:colOff>
      <xdr:row>1</xdr:row>
      <xdr:rowOff>190054</xdr:rowOff>
    </xdr:from>
    <xdr:to>
      <xdr:col>11</xdr:col>
      <xdr:colOff>212335</xdr:colOff>
      <xdr:row>2</xdr:row>
      <xdr:rowOff>224567</xdr:rowOff>
    </xdr:to>
    <xdr:sp macro="[0]!NextSectionC" textlink="">
      <xdr:nvSpPr>
        <xdr:cNvPr id="3" name="TextBox 2"/>
        <xdr:cNvSpPr txBox="1"/>
      </xdr:nvSpPr>
      <xdr:spPr>
        <a:xfrm>
          <a:off x="13007228" y="399604"/>
          <a:ext cx="1340207" cy="24406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lang="en-US" sz="1400">
              <a:solidFill>
                <a:schemeClr val="tx2"/>
              </a:solidFill>
            </a:rPr>
            <a:t>Next Section</a:t>
          </a:r>
        </a:p>
      </xdr:txBody>
    </xdr:sp>
    <xdr:clientData/>
  </xdr:twoCellAnchor>
  <xdr:twoCellAnchor editAs="oneCell">
    <xdr:from>
      <xdr:col>11</xdr:col>
      <xdr:colOff>178546</xdr:colOff>
      <xdr:row>1</xdr:row>
      <xdr:rowOff>145677</xdr:rowOff>
    </xdr:from>
    <xdr:to>
      <xdr:col>11</xdr:col>
      <xdr:colOff>358742</xdr:colOff>
      <xdr:row>2</xdr:row>
      <xdr:rowOff>268941</xdr:rowOff>
    </xdr:to>
    <xdr:sp macro="[0]!NextSectionC" textlink="">
      <xdr:nvSpPr>
        <xdr:cNvPr id="5" name="Chevron 4"/>
        <xdr:cNvSpPr/>
      </xdr:nvSpPr>
      <xdr:spPr>
        <a:xfrm>
          <a:off x="14326346" y="361577"/>
          <a:ext cx="180196" cy="339164"/>
        </a:xfrm>
        <a:prstGeom prst="chevr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solidFill>
              <a:schemeClr val="tx1"/>
            </a:solidFill>
          </a:endParaRPr>
        </a:p>
      </xdr:txBody>
    </xdr:sp>
    <xdr:clientData/>
  </xdr:twoCellAnchor>
  <xdr:twoCellAnchor editAs="oneCell">
    <xdr:from>
      <xdr:col>11</xdr:col>
      <xdr:colOff>381265</xdr:colOff>
      <xdr:row>1</xdr:row>
      <xdr:rowOff>145676</xdr:rowOff>
    </xdr:from>
    <xdr:to>
      <xdr:col>11</xdr:col>
      <xdr:colOff>561461</xdr:colOff>
      <xdr:row>2</xdr:row>
      <xdr:rowOff>268940</xdr:rowOff>
    </xdr:to>
    <xdr:sp macro="[0]!NextSectionC" textlink="">
      <xdr:nvSpPr>
        <xdr:cNvPr id="6" name="Chevron 5"/>
        <xdr:cNvSpPr/>
      </xdr:nvSpPr>
      <xdr:spPr>
        <a:xfrm>
          <a:off x="14529065" y="361576"/>
          <a:ext cx="180196" cy="339164"/>
        </a:xfrm>
        <a:prstGeom prst="chevr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solidFill>
              <a:schemeClr val="tx1"/>
            </a:solidFill>
          </a:endParaRPr>
        </a:p>
      </xdr:txBody>
    </xdr:sp>
    <xdr:clientData/>
  </xdr:twoCellAnchor>
  <xdr:twoCellAnchor editAs="oneCell">
    <xdr:from>
      <xdr:col>11</xdr:col>
      <xdr:colOff>595248</xdr:colOff>
      <xdr:row>1</xdr:row>
      <xdr:rowOff>145677</xdr:rowOff>
    </xdr:from>
    <xdr:to>
      <xdr:col>11</xdr:col>
      <xdr:colOff>775444</xdr:colOff>
      <xdr:row>2</xdr:row>
      <xdr:rowOff>268941</xdr:rowOff>
    </xdr:to>
    <xdr:sp macro="[0]!NextSectionC" textlink="">
      <xdr:nvSpPr>
        <xdr:cNvPr id="7" name="Chevron 6"/>
        <xdr:cNvSpPr/>
      </xdr:nvSpPr>
      <xdr:spPr>
        <a:xfrm>
          <a:off x="14743048" y="361577"/>
          <a:ext cx="180196" cy="339164"/>
        </a:xfrm>
        <a:prstGeom prst="chevr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solidFill>
              <a:schemeClr val="tx1"/>
            </a:solidFill>
          </a:endParaRPr>
        </a:p>
      </xdr:txBody>
    </xdr:sp>
    <xdr:clientData/>
  </xdr:twoCellAnchor>
  <xdr:twoCellAnchor editAs="oneCell">
    <xdr:from>
      <xdr:col>10</xdr:col>
      <xdr:colOff>711200</xdr:colOff>
      <xdr:row>119</xdr:row>
      <xdr:rowOff>399978</xdr:rowOff>
    </xdr:from>
    <xdr:to>
      <xdr:col>11</xdr:col>
      <xdr:colOff>784582</xdr:colOff>
      <xdr:row>121</xdr:row>
      <xdr:rowOff>15391</xdr:rowOff>
    </xdr:to>
    <xdr:sp macro="[0]!NextSectionC" textlink="">
      <xdr:nvSpPr>
        <xdr:cNvPr id="9" name="TextBox 8"/>
        <xdr:cNvSpPr txBox="1"/>
      </xdr:nvSpPr>
      <xdr:spPr>
        <a:xfrm>
          <a:off x="13579475" y="36080628"/>
          <a:ext cx="1340207" cy="24406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lang="en-US" sz="1400">
              <a:solidFill>
                <a:schemeClr val="tx2"/>
              </a:solidFill>
            </a:rPr>
            <a:t>Next Section</a:t>
          </a:r>
        </a:p>
      </xdr:txBody>
    </xdr:sp>
    <xdr:clientData/>
  </xdr:twoCellAnchor>
  <xdr:twoCellAnchor editAs="oneCell">
    <xdr:from>
      <xdr:col>11</xdr:col>
      <xdr:colOff>750793</xdr:colOff>
      <xdr:row>119</xdr:row>
      <xdr:rowOff>355601</xdr:rowOff>
    </xdr:from>
    <xdr:to>
      <xdr:col>12</xdr:col>
      <xdr:colOff>130889</xdr:colOff>
      <xdr:row>121</xdr:row>
      <xdr:rowOff>59765</xdr:rowOff>
    </xdr:to>
    <xdr:sp macro="[0]!NextSectionC" textlink="">
      <xdr:nvSpPr>
        <xdr:cNvPr id="11" name="Chevron 10"/>
        <xdr:cNvSpPr/>
      </xdr:nvSpPr>
      <xdr:spPr>
        <a:xfrm>
          <a:off x="14898593" y="36372801"/>
          <a:ext cx="180196" cy="339164"/>
        </a:xfrm>
        <a:prstGeom prst="chevr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solidFill>
              <a:schemeClr val="tx1"/>
            </a:solidFill>
          </a:endParaRPr>
        </a:p>
      </xdr:txBody>
    </xdr:sp>
    <xdr:clientData/>
  </xdr:twoCellAnchor>
  <xdr:twoCellAnchor editAs="oneCell">
    <xdr:from>
      <xdr:col>12</xdr:col>
      <xdr:colOff>153412</xdr:colOff>
      <xdr:row>119</xdr:row>
      <xdr:rowOff>355600</xdr:rowOff>
    </xdr:from>
    <xdr:to>
      <xdr:col>12</xdr:col>
      <xdr:colOff>333608</xdr:colOff>
      <xdr:row>121</xdr:row>
      <xdr:rowOff>59764</xdr:rowOff>
    </xdr:to>
    <xdr:sp macro="[0]!NextSectionC" textlink="">
      <xdr:nvSpPr>
        <xdr:cNvPr id="12" name="Chevron 11"/>
        <xdr:cNvSpPr/>
      </xdr:nvSpPr>
      <xdr:spPr>
        <a:xfrm>
          <a:off x="15101312" y="36372800"/>
          <a:ext cx="180196" cy="339164"/>
        </a:xfrm>
        <a:prstGeom prst="chevr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solidFill>
              <a:schemeClr val="tx1"/>
            </a:solidFill>
          </a:endParaRPr>
        </a:p>
      </xdr:txBody>
    </xdr:sp>
    <xdr:clientData/>
  </xdr:twoCellAnchor>
  <xdr:twoCellAnchor editAs="oneCell">
    <xdr:from>
      <xdr:col>12</xdr:col>
      <xdr:colOff>367395</xdr:colOff>
      <xdr:row>119</xdr:row>
      <xdr:rowOff>355601</xdr:rowOff>
    </xdr:from>
    <xdr:to>
      <xdr:col>12</xdr:col>
      <xdr:colOff>547591</xdr:colOff>
      <xdr:row>121</xdr:row>
      <xdr:rowOff>59765</xdr:rowOff>
    </xdr:to>
    <xdr:sp macro="[0]!NextSectionC" textlink="">
      <xdr:nvSpPr>
        <xdr:cNvPr id="13" name="Chevron 12"/>
        <xdr:cNvSpPr/>
      </xdr:nvSpPr>
      <xdr:spPr>
        <a:xfrm>
          <a:off x="15315295" y="36372801"/>
          <a:ext cx="180196" cy="339164"/>
        </a:xfrm>
        <a:prstGeom prst="chevr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solidFill>
              <a:schemeClr val="tx1"/>
            </a:solidFill>
          </a:endParaRP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10</xdr:col>
      <xdr:colOff>138953</xdr:colOff>
      <xdr:row>1</xdr:row>
      <xdr:rowOff>190502</xdr:rowOff>
    </xdr:from>
    <xdr:to>
      <xdr:col>11</xdr:col>
      <xdr:colOff>212501</xdr:colOff>
      <xdr:row>2</xdr:row>
      <xdr:rowOff>224118</xdr:rowOff>
    </xdr:to>
    <xdr:sp macro="[0]!NextSectionC" textlink="">
      <xdr:nvSpPr>
        <xdr:cNvPr id="3" name="TextBox 2"/>
        <xdr:cNvSpPr txBox="1"/>
      </xdr:nvSpPr>
      <xdr:spPr>
        <a:xfrm>
          <a:off x="13115365" y="403414"/>
          <a:ext cx="1339812" cy="24652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lang="en-US" sz="1400">
              <a:solidFill>
                <a:schemeClr val="tx2"/>
              </a:solidFill>
            </a:rPr>
            <a:t>Next Section</a:t>
          </a:r>
        </a:p>
      </xdr:txBody>
    </xdr:sp>
    <xdr:clientData/>
  </xdr:twoCellAnchor>
  <xdr:twoCellAnchor editAs="oneCell">
    <xdr:from>
      <xdr:col>11</xdr:col>
      <xdr:colOff>178722</xdr:colOff>
      <xdr:row>1</xdr:row>
      <xdr:rowOff>145676</xdr:rowOff>
    </xdr:from>
    <xdr:to>
      <xdr:col>11</xdr:col>
      <xdr:colOff>775444</xdr:colOff>
      <xdr:row>2</xdr:row>
      <xdr:rowOff>268941</xdr:rowOff>
    </xdr:to>
    <xdr:grpSp>
      <xdr:nvGrpSpPr>
        <xdr:cNvPr id="4" name="Group 7"/>
        <xdr:cNvGrpSpPr/>
      </xdr:nvGrpSpPr>
      <xdr:grpSpPr>
        <a:xfrm>
          <a:off x="14439008" y="349783"/>
          <a:ext cx="596722" cy="327372"/>
          <a:chOff x="14578853" y="1098176"/>
          <a:chExt cx="593911" cy="549089"/>
        </a:xfrm>
      </xdr:grpSpPr>
      <xdr:sp macro="[0]!NextSectionC" textlink="">
        <xdr:nvSpPr>
          <xdr:cNvPr id="5" name="Chevron 4"/>
          <xdr:cNvSpPr/>
        </xdr:nvSpPr>
        <xdr:spPr>
          <a:xfrm>
            <a:off x="14578853" y="1098178"/>
            <a:ext cx="179294" cy="549087"/>
          </a:xfrm>
          <a:prstGeom prst="chevr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solidFill>
                <a:schemeClr val="tx1"/>
              </a:solidFill>
            </a:endParaRPr>
          </a:p>
        </xdr:txBody>
      </xdr:sp>
      <xdr:sp macro="[0]!NextSectionC" textlink="">
        <xdr:nvSpPr>
          <xdr:cNvPr id="6" name="Chevron 5"/>
          <xdr:cNvSpPr/>
        </xdr:nvSpPr>
        <xdr:spPr>
          <a:xfrm>
            <a:off x="14780558" y="1098176"/>
            <a:ext cx="179294" cy="549088"/>
          </a:xfrm>
          <a:prstGeom prst="chevr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solidFill>
                <a:schemeClr val="tx1"/>
              </a:solidFill>
            </a:endParaRPr>
          </a:p>
        </xdr:txBody>
      </xdr:sp>
      <xdr:sp macro="[0]!NextSectionC" textlink="">
        <xdr:nvSpPr>
          <xdr:cNvPr id="7" name="Chevron 6"/>
          <xdr:cNvSpPr/>
        </xdr:nvSpPr>
        <xdr:spPr>
          <a:xfrm>
            <a:off x="14993470" y="1098177"/>
            <a:ext cx="179294" cy="549088"/>
          </a:xfrm>
          <a:prstGeom prst="chevr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solidFill>
                <a:schemeClr val="tx1"/>
              </a:solidFill>
            </a:endParaRPr>
          </a:p>
        </xdr:txBody>
      </xdr:sp>
    </xdr:grpSp>
    <xdr:clientData/>
  </xdr:twoCellAnchor>
  <xdr:twoCellAnchor editAs="oneCell">
    <xdr:from>
      <xdr:col>10</xdr:col>
      <xdr:colOff>711200</xdr:colOff>
      <xdr:row>114</xdr:row>
      <xdr:rowOff>399828</xdr:rowOff>
    </xdr:from>
    <xdr:to>
      <xdr:col>11</xdr:col>
      <xdr:colOff>781592</xdr:colOff>
      <xdr:row>116</xdr:row>
      <xdr:rowOff>15539</xdr:rowOff>
    </xdr:to>
    <xdr:sp macro="[0]!NextSectionC" textlink="">
      <xdr:nvSpPr>
        <xdr:cNvPr id="9" name="TextBox 8"/>
        <xdr:cNvSpPr txBox="1"/>
      </xdr:nvSpPr>
      <xdr:spPr>
        <a:xfrm>
          <a:off x="13687612" y="35306152"/>
          <a:ext cx="1336656" cy="24324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lang="en-US" sz="1400">
              <a:solidFill>
                <a:schemeClr val="tx2"/>
              </a:solidFill>
            </a:rPr>
            <a:t>Next Section</a:t>
          </a:r>
        </a:p>
      </xdr:txBody>
    </xdr:sp>
    <xdr:clientData/>
  </xdr:twoCellAnchor>
  <xdr:twoCellAnchor editAs="oneCell">
    <xdr:from>
      <xdr:col>11</xdr:col>
      <xdr:colOff>747892</xdr:colOff>
      <xdr:row>114</xdr:row>
      <xdr:rowOff>355600</xdr:rowOff>
    </xdr:from>
    <xdr:to>
      <xdr:col>12</xdr:col>
      <xdr:colOff>547591</xdr:colOff>
      <xdr:row>116</xdr:row>
      <xdr:rowOff>59765</xdr:rowOff>
    </xdr:to>
    <xdr:grpSp>
      <xdr:nvGrpSpPr>
        <xdr:cNvPr id="10" name="Group 7"/>
        <xdr:cNvGrpSpPr/>
      </xdr:nvGrpSpPr>
      <xdr:grpSpPr>
        <a:xfrm>
          <a:off x="15008178" y="34713636"/>
          <a:ext cx="602520" cy="343700"/>
          <a:chOff x="14578853" y="1098176"/>
          <a:chExt cx="593911" cy="549089"/>
        </a:xfrm>
      </xdr:grpSpPr>
      <xdr:sp macro="[0]!NextSectionC" textlink="">
        <xdr:nvSpPr>
          <xdr:cNvPr id="11" name="Chevron 10"/>
          <xdr:cNvSpPr/>
        </xdr:nvSpPr>
        <xdr:spPr>
          <a:xfrm>
            <a:off x="14578853" y="1098178"/>
            <a:ext cx="179294" cy="549087"/>
          </a:xfrm>
          <a:prstGeom prst="chevr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solidFill>
                <a:schemeClr val="tx1"/>
              </a:solidFill>
            </a:endParaRPr>
          </a:p>
        </xdr:txBody>
      </xdr:sp>
      <xdr:sp macro="[0]!NextSectionC" textlink="">
        <xdr:nvSpPr>
          <xdr:cNvPr id="12" name="Chevron 11"/>
          <xdr:cNvSpPr/>
        </xdr:nvSpPr>
        <xdr:spPr>
          <a:xfrm>
            <a:off x="14780558" y="1098176"/>
            <a:ext cx="179294" cy="549088"/>
          </a:xfrm>
          <a:prstGeom prst="chevr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solidFill>
                <a:schemeClr val="tx1"/>
              </a:solidFill>
            </a:endParaRPr>
          </a:p>
        </xdr:txBody>
      </xdr:sp>
      <xdr:sp macro="[0]!NextSectionC" textlink="">
        <xdr:nvSpPr>
          <xdr:cNvPr id="13" name="Chevron 12"/>
          <xdr:cNvSpPr/>
        </xdr:nvSpPr>
        <xdr:spPr>
          <a:xfrm>
            <a:off x="14993470" y="1098177"/>
            <a:ext cx="179294" cy="549088"/>
          </a:xfrm>
          <a:prstGeom prst="chevr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solidFill>
                <a:schemeClr val="tx1"/>
              </a:solidFill>
            </a:endParaRPr>
          </a:p>
        </xdr:txBody>
      </xdr:sp>
    </xdr:grpSp>
    <xdr:clientData/>
  </xdr:twoCellAnchor>
  <xdr:twoCellAnchor>
    <xdr:from>
      <xdr:col>13</xdr:col>
      <xdr:colOff>228600</xdr:colOff>
      <xdr:row>1</xdr:row>
      <xdr:rowOff>25400</xdr:rowOff>
    </xdr:from>
    <xdr:to>
      <xdr:col>15</xdr:col>
      <xdr:colOff>457200</xdr:colOff>
      <xdr:row>3</xdr:row>
      <xdr:rowOff>127000</xdr:rowOff>
    </xdr:to>
    <xdr:sp macro="" textlink="">
      <xdr:nvSpPr>
        <xdr:cNvPr id="14" name="Rectangle 13">
          <a:hlinkClick xmlns:r="http://schemas.openxmlformats.org/officeDocument/2006/relationships" r:id="rId1"/>
        </xdr:cNvPr>
        <xdr:cNvSpPr/>
      </xdr:nvSpPr>
      <xdr:spPr>
        <a:xfrm>
          <a:off x="15887700" y="234950"/>
          <a:ext cx="1504950" cy="654050"/>
        </a:xfrm>
        <a:prstGeom prst="rect">
          <a:avLst/>
        </a:prstGeom>
        <a:ln>
          <a:solidFill>
            <a:schemeClr val="bg1">
              <a:lumMod val="50000"/>
            </a:schemeClr>
          </a:solidFill>
        </a:ln>
      </xdr:spPr>
      <xdr:style>
        <a:lnRef idx="1">
          <a:schemeClr val="dk1"/>
        </a:lnRef>
        <a:fillRef idx="2">
          <a:schemeClr val="dk1"/>
        </a:fillRef>
        <a:effectRef idx="1">
          <a:schemeClr val="dk1"/>
        </a:effectRef>
        <a:fontRef idx="minor">
          <a:schemeClr val="dk1"/>
        </a:fontRef>
      </xdr:style>
      <xdr:txBody>
        <a:bodyPr vertOverflow="clip" rtlCol="0" anchor="ctr"/>
        <a:lstStyle/>
        <a:p>
          <a:pPr algn="ctr"/>
          <a:r>
            <a:rPr lang="en-US" sz="1200"/>
            <a:t>Home</a:t>
          </a:r>
          <a:r>
            <a:rPr lang="en-US" sz="1200" baseline="0"/>
            <a:t> Page</a:t>
          </a:r>
        </a:p>
      </xdr:txBody>
    </xdr:sp>
    <xdr:clientData/>
  </xdr:twoCellAnchor>
  <xdr:twoCellAnchor>
    <xdr:from>
      <xdr:col>2</xdr:col>
      <xdr:colOff>502428</xdr:colOff>
      <xdr:row>114</xdr:row>
      <xdr:rowOff>395819</xdr:rowOff>
    </xdr:from>
    <xdr:to>
      <xdr:col>2</xdr:col>
      <xdr:colOff>1989952</xdr:colOff>
      <xdr:row>116</xdr:row>
      <xdr:rowOff>13626</xdr:rowOff>
    </xdr:to>
    <xdr:sp macro="[0]!NextSectionD" textlink="">
      <xdr:nvSpPr>
        <xdr:cNvPr id="16" name="TextBox 15"/>
        <xdr:cNvSpPr txBox="1"/>
      </xdr:nvSpPr>
      <xdr:spPr>
        <a:xfrm>
          <a:off x="1298046" y="35302143"/>
          <a:ext cx="1487524" cy="24533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lang="en-US" sz="1400">
              <a:solidFill>
                <a:schemeClr val="tx2"/>
              </a:solidFill>
            </a:rPr>
            <a:t>Previous Section</a:t>
          </a:r>
        </a:p>
      </xdr:txBody>
    </xdr:sp>
    <xdr:clientData/>
  </xdr:twoCellAnchor>
  <xdr:twoCellAnchor>
    <xdr:from>
      <xdr:col>1</xdr:col>
      <xdr:colOff>266700</xdr:colOff>
      <xdr:row>114</xdr:row>
      <xdr:rowOff>381000</xdr:rowOff>
    </xdr:from>
    <xdr:to>
      <xdr:col>2</xdr:col>
      <xdr:colOff>457809</xdr:colOff>
      <xdr:row>116</xdr:row>
      <xdr:rowOff>50427</xdr:rowOff>
    </xdr:to>
    <xdr:grpSp>
      <xdr:nvGrpSpPr>
        <xdr:cNvPr id="17" name="Group 7"/>
        <xdr:cNvGrpSpPr/>
      </xdr:nvGrpSpPr>
      <xdr:grpSpPr>
        <a:xfrm>
          <a:off x="647700" y="34739036"/>
          <a:ext cx="599323" cy="308962"/>
          <a:chOff x="13353826" y="1098178"/>
          <a:chExt cx="593909" cy="549091"/>
        </a:xfrm>
      </xdr:grpSpPr>
      <xdr:sp macro="[0]!NextSectionD" textlink="">
        <xdr:nvSpPr>
          <xdr:cNvPr id="18" name="Chevron 17"/>
          <xdr:cNvSpPr/>
        </xdr:nvSpPr>
        <xdr:spPr>
          <a:xfrm rot="10800000">
            <a:off x="13353826" y="1098180"/>
            <a:ext cx="179294" cy="549089"/>
          </a:xfrm>
          <a:prstGeom prst="chevr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solidFill>
                <a:schemeClr val="tx1"/>
              </a:solidFill>
            </a:endParaRPr>
          </a:p>
        </xdr:txBody>
      </xdr:sp>
      <xdr:sp macro="[0]!NextSectionD" textlink="">
        <xdr:nvSpPr>
          <xdr:cNvPr id="19" name="Chevron 18"/>
          <xdr:cNvSpPr/>
        </xdr:nvSpPr>
        <xdr:spPr>
          <a:xfrm rot="10800000">
            <a:off x="13555529" y="1098178"/>
            <a:ext cx="179294" cy="549089"/>
          </a:xfrm>
          <a:prstGeom prst="chevr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solidFill>
                <a:schemeClr val="tx1"/>
              </a:solidFill>
            </a:endParaRPr>
          </a:p>
        </xdr:txBody>
      </xdr:sp>
      <xdr:sp macro="[0]!NextSectionD" textlink="">
        <xdr:nvSpPr>
          <xdr:cNvPr id="20" name="Chevron 19"/>
          <xdr:cNvSpPr/>
        </xdr:nvSpPr>
        <xdr:spPr>
          <a:xfrm rot="10800000">
            <a:off x="13768441" y="1098180"/>
            <a:ext cx="179294" cy="549089"/>
          </a:xfrm>
          <a:prstGeom prst="chevr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solidFill>
                <a:schemeClr val="tx1"/>
              </a:solidFill>
            </a:endParaRPr>
          </a:p>
        </xdr:txBody>
      </xdr:sp>
    </xdr:grpSp>
    <xdr:clientData/>
  </xdr:twoCellAnchor>
</xdr:wsDr>
</file>

<file path=xl/drawings/drawing5.xml><?xml version="1.0" encoding="utf-8"?>
<xdr:wsDr xmlns:xdr="http://schemas.openxmlformats.org/drawingml/2006/spreadsheetDrawing" xmlns:a="http://schemas.openxmlformats.org/drawingml/2006/main">
  <xdr:twoCellAnchor>
    <xdr:from>
      <xdr:col>7</xdr:col>
      <xdr:colOff>476250</xdr:colOff>
      <xdr:row>1</xdr:row>
      <xdr:rowOff>135842</xdr:rowOff>
    </xdr:from>
    <xdr:to>
      <xdr:col>7</xdr:col>
      <xdr:colOff>1831057</xdr:colOff>
      <xdr:row>2</xdr:row>
      <xdr:rowOff>143187</xdr:rowOff>
    </xdr:to>
    <xdr:sp macro="[0]!NextSectionD" textlink="">
      <xdr:nvSpPr>
        <xdr:cNvPr id="3" name="TextBox 2"/>
        <xdr:cNvSpPr txBox="1"/>
      </xdr:nvSpPr>
      <xdr:spPr>
        <a:xfrm>
          <a:off x="9353550" y="351742"/>
          <a:ext cx="1354807" cy="22324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lang="en-US" sz="1400">
              <a:solidFill>
                <a:schemeClr val="tx2"/>
              </a:solidFill>
            </a:rPr>
            <a:t>Next Section</a:t>
          </a:r>
        </a:p>
      </xdr:txBody>
    </xdr:sp>
    <xdr:clientData/>
  </xdr:twoCellAnchor>
  <xdr:twoCellAnchor>
    <xdr:from>
      <xdr:col>7</xdr:col>
      <xdr:colOff>1796899</xdr:colOff>
      <xdr:row>1</xdr:row>
      <xdr:rowOff>95250</xdr:rowOff>
    </xdr:from>
    <xdr:to>
      <xdr:col>7</xdr:col>
      <xdr:colOff>2400300</xdr:colOff>
      <xdr:row>2</xdr:row>
      <xdr:rowOff>183777</xdr:rowOff>
    </xdr:to>
    <xdr:grpSp>
      <xdr:nvGrpSpPr>
        <xdr:cNvPr id="4" name="Group 7"/>
        <xdr:cNvGrpSpPr/>
      </xdr:nvGrpSpPr>
      <xdr:grpSpPr>
        <a:xfrm>
          <a:off x="10674199" y="311150"/>
          <a:ext cx="603401" cy="304427"/>
          <a:chOff x="14578853" y="1098176"/>
          <a:chExt cx="593911" cy="549089"/>
        </a:xfrm>
      </xdr:grpSpPr>
      <xdr:sp macro="[0]!NextSectionD" textlink="">
        <xdr:nvSpPr>
          <xdr:cNvPr id="5" name="Chevron 4"/>
          <xdr:cNvSpPr/>
        </xdr:nvSpPr>
        <xdr:spPr>
          <a:xfrm>
            <a:off x="14578853" y="1098178"/>
            <a:ext cx="179294" cy="549087"/>
          </a:xfrm>
          <a:prstGeom prst="chevr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solidFill>
                <a:schemeClr val="tx1"/>
              </a:solidFill>
            </a:endParaRPr>
          </a:p>
        </xdr:txBody>
      </xdr:sp>
      <xdr:sp macro="[0]!NextSectionD" textlink="">
        <xdr:nvSpPr>
          <xdr:cNvPr id="6" name="Chevron 5"/>
          <xdr:cNvSpPr/>
        </xdr:nvSpPr>
        <xdr:spPr>
          <a:xfrm>
            <a:off x="14780558" y="1098176"/>
            <a:ext cx="179294" cy="549088"/>
          </a:xfrm>
          <a:prstGeom prst="chevr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solidFill>
                <a:schemeClr val="tx1"/>
              </a:solidFill>
            </a:endParaRPr>
          </a:p>
        </xdr:txBody>
      </xdr:sp>
      <xdr:sp macro="[0]!NextSectionD" textlink="">
        <xdr:nvSpPr>
          <xdr:cNvPr id="7" name="Chevron 6"/>
          <xdr:cNvSpPr/>
        </xdr:nvSpPr>
        <xdr:spPr>
          <a:xfrm>
            <a:off x="14993470" y="1098177"/>
            <a:ext cx="179294" cy="549088"/>
          </a:xfrm>
          <a:prstGeom prst="chevr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solidFill>
                <a:schemeClr val="tx1"/>
              </a:solidFill>
            </a:endParaRPr>
          </a:p>
        </xdr:txBody>
      </xdr:sp>
    </xdr:grpSp>
    <xdr:clientData/>
  </xdr:twoCellAnchor>
  <xdr:twoCellAnchor>
    <xdr:from>
      <xdr:col>7</xdr:col>
      <xdr:colOff>774700</xdr:colOff>
      <xdr:row>69</xdr:row>
      <xdr:rowOff>15192</xdr:rowOff>
    </xdr:from>
    <xdr:to>
      <xdr:col>7</xdr:col>
      <xdr:colOff>2129507</xdr:colOff>
      <xdr:row>70</xdr:row>
      <xdr:rowOff>47937</xdr:rowOff>
    </xdr:to>
    <xdr:sp macro="[0]!NextSectionD" textlink="">
      <xdr:nvSpPr>
        <xdr:cNvPr id="9" name="TextBox 8"/>
        <xdr:cNvSpPr txBox="1"/>
      </xdr:nvSpPr>
      <xdr:spPr>
        <a:xfrm>
          <a:off x="9652000" y="15788592"/>
          <a:ext cx="1354807" cy="22324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lang="en-US" sz="1400">
              <a:solidFill>
                <a:schemeClr val="tx2"/>
              </a:solidFill>
            </a:rPr>
            <a:t>Next Section</a:t>
          </a:r>
        </a:p>
      </xdr:txBody>
    </xdr:sp>
    <xdr:clientData/>
  </xdr:twoCellAnchor>
  <xdr:twoCellAnchor>
    <xdr:from>
      <xdr:col>7</xdr:col>
      <xdr:colOff>2095349</xdr:colOff>
      <xdr:row>68</xdr:row>
      <xdr:rowOff>165100</xdr:rowOff>
    </xdr:from>
    <xdr:to>
      <xdr:col>8</xdr:col>
      <xdr:colOff>234950</xdr:colOff>
      <xdr:row>70</xdr:row>
      <xdr:rowOff>88527</xdr:rowOff>
    </xdr:to>
    <xdr:grpSp>
      <xdr:nvGrpSpPr>
        <xdr:cNvPr id="10" name="Group 7"/>
        <xdr:cNvGrpSpPr/>
      </xdr:nvGrpSpPr>
      <xdr:grpSpPr>
        <a:xfrm>
          <a:off x="10972649" y="15963900"/>
          <a:ext cx="603401" cy="304427"/>
          <a:chOff x="14578853" y="1098176"/>
          <a:chExt cx="593911" cy="549089"/>
        </a:xfrm>
      </xdr:grpSpPr>
      <xdr:sp macro="[0]!NextSectionD" textlink="">
        <xdr:nvSpPr>
          <xdr:cNvPr id="11" name="Chevron 10"/>
          <xdr:cNvSpPr/>
        </xdr:nvSpPr>
        <xdr:spPr>
          <a:xfrm>
            <a:off x="14578853" y="1098178"/>
            <a:ext cx="179294" cy="549087"/>
          </a:xfrm>
          <a:prstGeom prst="chevr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solidFill>
                <a:schemeClr val="tx1"/>
              </a:solidFill>
            </a:endParaRPr>
          </a:p>
        </xdr:txBody>
      </xdr:sp>
      <xdr:sp macro="[0]!NextSectionD" textlink="">
        <xdr:nvSpPr>
          <xdr:cNvPr id="12" name="Chevron 11"/>
          <xdr:cNvSpPr/>
        </xdr:nvSpPr>
        <xdr:spPr>
          <a:xfrm>
            <a:off x="14780558" y="1098176"/>
            <a:ext cx="179294" cy="549088"/>
          </a:xfrm>
          <a:prstGeom prst="chevr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solidFill>
                <a:schemeClr val="tx1"/>
              </a:solidFill>
            </a:endParaRPr>
          </a:p>
        </xdr:txBody>
      </xdr:sp>
      <xdr:sp macro="[0]!NextSectionD" textlink="">
        <xdr:nvSpPr>
          <xdr:cNvPr id="13" name="Chevron 12"/>
          <xdr:cNvSpPr/>
        </xdr:nvSpPr>
        <xdr:spPr>
          <a:xfrm>
            <a:off x="14993470" y="1098177"/>
            <a:ext cx="179294" cy="549088"/>
          </a:xfrm>
          <a:prstGeom prst="chevr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solidFill>
                <a:schemeClr val="tx1"/>
              </a:solidFill>
            </a:endParaRPr>
          </a:p>
        </xdr:txBody>
      </xdr:sp>
    </xdr:grpSp>
    <xdr:clientData/>
  </xdr:twoCellAnchor>
</xdr:wsDr>
</file>

<file path=xl/drawings/drawing6.xml><?xml version="1.0" encoding="utf-8"?>
<xdr:wsDr xmlns:xdr="http://schemas.openxmlformats.org/drawingml/2006/spreadsheetDrawing" xmlns:a="http://schemas.openxmlformats.org/drawingml/2006/main">
  <xdr:twoCellAnchor>
    <xdr:from>
      <xdr:col>7</xdr:col>
      <xdr:colOff>476250</xdr:colOff>
      <xdr:row>1</xdr:row>
      <xdr:rowOff>135444</xdr:rowOff>
    </xdr:from>
    <xdr:to>
      <xdr:col>7</xdr:col>
      <xdr:colOff>1831057</xdr:colOff>
      <xdr:row>2</xdr:row>
      <xdr:rowOff>143586</xdr:rowOff>
    </xdr:to>
    <xdr:sp macro="[0]!NextSectionD" textlink="">
      <xdr:nvSpPr>
        <xdr:cNvPr id="3" name="TextBox 2"/>
        <xdr:cNvSpPr txBox="1"/>
      </xdr:nvSpPr>
      <xdr:spPr>
        <a:xfrm>
          <a:off x="9362515" y="348356"/>
          <a:ext cx="1354807" cy="22105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lang="en-US" sz="1400">
              <a:solidFill>
                <a:schemeClr val="tx2"/>
              </a:solidFill>
            </a:rPr>
            <a:t>Next Section</a:t>
          </a:r>
        </a:p>
      </xdr:txBody>
    </xdr:sp>
    <xdr:clientData/>
  </xdr:twoCellAnchor>
  <xdr:twoCellAnchor>
    <xdr:from>
      <xdr:col>7</xdr:col>
      <xdr:colOff>1796899</xdr:colOff>
      <xdr:row>1</xdr:row>
      <xdr:rowOff>95250</xdr:rowOff>
    </xdr:from>
    <xdr:to>
      <xdr:col>7</xdr:col>
      <xdr:colOff>2400300</xdr:colOff>
      <xdr:row>2</xdr:row>
      <xdr:rowOff>183777</xdr:rowOff>
    </xdr:to>
    <xdr:grpSp>
      <xdr:nvGrpSpPr>
        <xdr:cNvPr id="4" name="Group 7"/>
        <xdr:cNvGrpSpPr/>
      </xdr:nvGrpSpPr>
      <xdr:grpSpPr>
        <a:xfrm>
          <a:off x="10682363" y="299357"/>
          <a:ext cx="603401" cy="292634"/>
          <a:chOff x="14578853" y="1098176"/>
          <a:chExt cx="593911" cy="549089"/>
        </a:xfrm>
      </xdr:grpSpPr>
      <xdr:sp macro="[0]!NextSectionD" textlink="">
        <xdr:nvSpPr>
          <xdr:cNvPr id="5" name="Chevron 4"/>
          <xdr:cNvSpPr/>
        </xdr:nvSpPr>
        <xdr:spPr>
          <a:xfrm>
            <a:off x="14578853" y="1098178"/>
            <a:ext cx="179294" cy="549087"/>
          </a:xfrm>
          <a:prstGeom prst="chevr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solidFill>
                <a:schemeClr val="tx1"/>
              </a:solidFill>
            </a:endParaRPr>
          </a:p>
        </xdr:txBody>
      </xdr:sp>
      <xdr:sp macro="[0]!NextSectionD" textlink="">
        <xdr:nvSpPr>
          <xdr:cNvPr id="6" name="Chevron 5"/>
          <xdr:cNvSpPr/>
        </xdr:nvSpPr>
        <xdr:spPr>
          <a:xfrm>
            <a:off x="14780558" y="1098176"/>
            <a:ext cx="179294" cy="549088"/>
          </a:xfrm>
          <a:prstGeom prst="chevr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solidFill>
                <a:schemeClr val="tx1"/>
              </a:solidFill>
            </a:endParaRPr>
          </a:p>
        </xdr:txBody>
      </xdr:sp>
      <xdr:sp macro="[0]!NextSectionD" textlink="">
        <xdr:nvSpPr>
          <xdr:cNvPr id="7" name="Chevron 6"/>
          <xdr:cNvSpPr/>
        </xdr:nvSpPr>
        <xdr:spPr>
          <a:xfrm>
            <a:off x="14993470" y="1098177"/>
            <a:ext cx="179294" cy="549088"/>
          </a:xfrm>
          <a:prstGeom prst="chevr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solidFill>
                <a:schemeClr val="tx1"/>
              </a:solidFill>
            </a:endParaRPr>
          </a:p>
        </xdr:txBody>
      </xdr:sp>
    </xdr:grpSp>
    <xdr:clientData/>
  </xdr:twoCellAnchor>
  <xdr:twoCellAnchor>
    <xdr:from>
      <xdr:col>7</xdr:col>
      <xdr:colOff>774700</xdr:colOff>
      <xdr:row>72</xdr:row>
      <xdr:rowOff>15192</xdr:rowOff>
    </xdr:from>
    <xdr:to>
      <xdr:col>7</xdr:col>
      <xdr:colOff>3337812</xdr:colOff>
      <xdr:row>73</xdr:row>
      <xdr:rowOff>47937</xdr:rowOff>
    </xdr:to>
    <xdr:sp macro="[0]!NextSectionD" textlink="">
      <xdr:nvSpPr>
        <xdr:cNvPr id="9" name="TextBox 8"/>
        <xdr:cNvSpPr txBox="1"/>
      </xdr:nvSpPr>
      <xdr:spPr>
        <a:xfrm>
          <a:off x="9660965" y="15849104"/>
          <a:ext cx="2563112" cy="22324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lang="en-US" sz="1400">
              <a:solidFill>
                <a:schemeClr val="tx2"/>
              </a:solidFill>
            </a:rPr>
            <a:t>Next Section</a:t>
          </a:r>
        </a:p>
      </xdr:txBody>
    </xdr:sp>
    <xdr:clientData/>
  </xdr:twoCellAnchor>
  <xdr:twoCellAnchor>
    <xdr:from>
      <xdr:col>7</xdr:col>
      <xdr:colOff>3273191</xdr:colOff>
      <xdr:row>71</xdr:row>
      <xdr:rowOff>165100</xdr:rowOff>
    </xdr:from>
    <xdr:to>
      <xdr:col>8</xdr:col>
      <xdr:colOff>234950</xdr:colOff>
      <xdr:row>73</xdr:row>
      <xdr:rowOff>88527</xdr:rowOff>
    </xdr:to>
    <xdr:grpSp>
      <xdr:nvGrpSpPr>
        <xdr:cNvPr id="10" name="Group 7"/>
        <xdr:cNvGrpSpPr/>
      </xdr:nvGrpSpPr>
      <xdr:grpSpPr>
        <a:xfrm>
          <a:off x="12158655" y="15990207"/>
          <a:ext cx="1139152" cy="304427"/>
          <a:chOff x="14578853" y="1098176"/>
          <a:chExt cx="593911" cy="549089"/>
        </a:xfrm>
      </xdr:grpSpPr>
      <xdr:sp macro="[0]!NextSectionD" textlink="">
        <xdr:nvSpPr>
          <xdr:cNvPr id="11" name="Chevron 10"/>
          <xdr:cNvSpPr/>
        </xdr:nvSpPr>
        <xdr:spPr>
          <a:xfrm>
            <a:off x="14578853" y="1098178"/>
            <a:ext cx="179294" cy="549087"/>
          </a:xfrm>
          <a:prstGeom prst="chevr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solidFill>
                <a:schemeClr val="tx1"/>
              </a:solidFill>
            </a:endParaRPr>
          </a:p>
        </xdr:txBody>
      </xdr:sp>
      <xdr:sp macro="[0]!NextSectionD" textlink="">
        <xdr:nvSpPr>
          <xdr:cNvPr id="12" name="Chevron 11"/>
          <xdr:cNvSpPr/>
        </xdr:nvSpPr>
        <xdr:spPr>
          <a:xfrm>
            <a:off x="14780558" y="1098176"/>
            <a:ext cx="179294" cy="549088"/>
          </a:xfrm>
          <a:prstGeom prst="chevr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solidFill>
                <a:schemeClr val="tx1"/>
              </a:solidFill>
            </a:endParaRPr>
          </a:p>
        </xdr:txBody>
      </xdr:sp>
      <xdr:sp macro="[0]!NextSectionD" textlink="">
        <xdr:nvSpPr>
          <xdr:cNvPr id="13" name="Chevron 12"/>
          <xdr:cNvSpPr/>
        </xdr:nvSpPr>
        <xdr:spPr>
          <a:xfrm>
            <a:off x="14993470" y="1098177"/>
            <a:ext cx="179294" cy="549088"/>
          </a:xfrm>
          <a:prstGeom prst="chevr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solidFill>
                <a:schemeClr val="tx1"/>
              </a:solidFill>
            </a:endParaRPr>
          </a:p>
        </xdr:txBody>
      </xdr:sp>
    </xdr:grpSp>
    <xdr:clientData/>
  </xdr:twoCellAnchor>
  <xdr:twoCellAnchor>
    <xdr:from>
      <xdr:col>9</xdr:col>
      <xdr:colOff>228600</xdr:colOff>
      <xdr:row>1</xdr:row>
      <xdr:rowOff>0</xdr:rowOff>
    </xdr:from>
    <xdr:to>
      <xdr:col>11</xdr:col>
      <xdr:colOff>457200</xdr:colOff>
      <xdr:row>4</xdr:row>
      <xdr:rowOff>12700</xdr:rowOff>
    </xdr:to>
    <xdr:sp macro="" textlink="">
      <xdr:nvSpPr>
        <xdr:cNvPr id="14" name="Rectangle 13">
          <a:hlinkClick xmlns:r="http://schemas.openxmlformats.org/officeDocument/2006/relationships" r:id="rId1"/>
        </xdr:cNvPr>
        <xdr:cNvSpPr/>
      </xdr:nvSpPr>
      <xdr:spPr>
        <a:xfrm>
          <a:off x="13706475" y="209550"/>
          <a:ext cx="1504950" cy="641350"/>
        </a:xfrm>
        <a:prstGeom prst="rect">
          <a:avLst/>
        </a:prstGeom>
        <a:ln>
          <a:solidFill>
            <a:schemeClr val="bg1">
              <a:lumMod val="50000"/>
            </a:schemeClr>
          </a:solidFill>
        </a:ln>
      </xdr:spPr>
      <xdr:style>
        <a:lnRef idx="1">
          <a:schemeClr val="dk1"/>
        </a:lnRef>
        <a:fillRef idx="2">
          <a:schemeClr val="dk1"/>
        </a:fillRef>
        <a:effectRef idx="1">
          <a:schemeClr val="dk1"/>
        </a:effectRef>
        <a:fontRef idx="minor">
          <a:schemeClr val="dk1"/>
        </a:fontRef>
      </xdr:style>
      <xdr:txBody>
        <a:bodyPr vertOverflow="clip" rtlCol="0" anchor="ctr"/>
        <a:lstStyle/>
        <a:p>
          <a:pPr algn="ctr"/>
          <a:r>
            <a:rPr lang="en-US" sz="1200"/>
            <a:t>Home</a:t>
          </a:r>
          <a:r>
            <a:rPr lang="en-US" sz="1200" baseline="0"/>
            <a:t> Page</a:t>
          </a:r>
        </a:p>
      </xdr:txBody>
    </xdr:sp>
    <xdr:clientData/>
  </xdr:twoCellAnchor>
  <xdr:twoCellAnchor>
    <xdr:from>
      <xdr:col>2</xdr:col>
      <xdr:colOff>476880</xdr:colOff>
      <xdr:row>71</xdr:row>
      <xdr:rowOff>167592</xdr:rowOff>
    </xdr:from>
    <xdr:to>
      <xdr:col>2</xdr:col>
      <xdr:colOff>1964404</xdr:colOff>
      <xdr:row>73</xdr:row>
      <xdr:rowOff>38100</xdr:rowOff>
    </xdr:to>
    <xdr:sp macro="[0]!NextSectionD" textlink="">
      <xdr:nvSpPr>
        <xdr:cNvPr id="16" name="TextBox 15"/>
        <xdr:cNvSpPr txBox="1"/>
      </xdr:nvSpPr>
      <xdr:spPr>
        <a:xfrm>
          <a:off x="1272498" y="15811004"/>
          <a:ext cx="1487524" cy="25150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lang="en-US" sz="1400">
              <a:solidFill>
                <a:schemeClr val="tx2"/>
              </a:solidFill>
            </a:rPr>
            <a:t>Previous Section</a:t>
          </a:r>
        </a:p>
      </xdr:txBody>
    </xdr:sp>
    <xdr:clientData/>
  </xdr:twoCellAnchor>
  <xdr:twoCellAnchor>
    <xdr:from>
      <xdr:col>1</xdr:col>
      <xdr:colOff>241152</xdr:colOff>
      <xdr:row>71</xdr:row>
      <xdr:rowOff>152400</xdr:rowOff>
    </xdr:from>
    <xdr:to>
      <xdr:col>2</xdr:col>
      <xdr:colOff>432261</xdr:colOff>
      <xdr:row>73</xdr:row>
      <xdr:rowOff>75827</xdr:rowOff>
    </xdr:to>
    <xdr:grpSp>
      <xdr:nvGrpSpPr>
        <xdr:cNvPr id="17" name="Group 7"/>
        <xdr:cNvGrpSpPr/>
      </xdr:nvGrpSpPr>
      <xdr:grpSpPr>
        <a:xfrm>
          <a:off x="622152" y="15977507"/>
          <a:ext cx="599323" cy="304427"/>
          <a:chOff x="13353826" y="1098178"/>
          <a:chExt cx="593909" cy="549091"/>
        </a:xfrm>
      </xdr:grpSpPr>
      <xdr:sp macro="[0]!NextSectionD" textlink="">
        <xdr:nvSpPr>
          <xdr:cNvPr id="18" name="Chevron 17"/>
          <xdr:cNvSpPr/>
        </xdr:nvSpPr>
        <xdr:spPr>
          <a:xfrm rot="10800000">
            <a:off x="13353826" y="1098180"/>
            <a:ext cx="179294" cy="549089"/>
          </a:xfrm>
          <a:prstGeom prst="chevr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solidFill>
                <a:schemeClr val="tx1"/>
              </a:solidFill>
            </a:endParaRPr>
          </a:p>
        </xdr:txBody>
      </xdr:sp>
      <xdr:sp macro="[0]!NextSectionD" textlink="">
        <xdr:nvSpPr>
          <xdr:cNvPr id="19" name="Chevron 18"/>
          <xdr:cNvSpPr/>
        </xdr:nvSpPr>
        <xdr:spPr>
          <a:xfrm rot="10800000">
            <a:off x="13555529" y="1098178"/>
            <a:ext cx="179294" cy="549089"/>
          </a:xfrm>
          <a:prstGeom prst="chevr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solidFill>
                <a:schemeClr val="tx1"/>
              </a:solidFill>
            </a:endParaRPr>
          </a:p>
        </xdr:txBody>
      </xdr:sp>
      <xdr:sp macro="[0]!NextSectionD" textlink="">
        <xdr:nvSpPr>
          <xdr:cNvPr id="20" name="Chevron 19"/>
          <xdr:cNvSpPr/>
        </xdr:nvSpPr>
        <xdr:spPr>
          <a:xfrm rot="10800000">
            <a:off x="13768441" y="1098180"/>
            <a:ext cx="179294" cy="549089"/>
          </a:xfrm>
          <a:prstGeom prst="chevr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solidFill>
                <a:schemeClr val="tx1"/>
              </a:solidFill>
            </a:endParaRPr>
          </a:p>
        </xdr:txBody>
      </xdr:sp>
    </xdr:grpSp>
    <xdr:clientData/>
  </xdr:twoCellAnchor>
</xdr:wsDr>
</file>

<file path=xl/drawings/drawing7.xml><?xml version="1.0" encoding="utf-8"?>
<xdr:wsDr xmlns:xdr="http://schemas.openxmlformats.org/drawingml/2006/spreadsheetDrawing" xmlns:a="http://schemas.openxmlformats.org/drawingml/2006/main">
  <xdr:twoCellAnchor>
    <xdr:from>
      <xdr:col>4</xdr:col>
      <xdr:colOff>3451412</xdr:colOff>
      <xdr:row>1</xdr:row>
      <xdr:rowOff>141496</xdr:rowOff>
    </xdr:from>
    <xdr:to>
      <xdr:col>5</xdr:col>
      <xdr:colOff>44746</xdr:colOff>
      <xdr:row>2</xdr:row>
      <xdr:rowOff>168088</xdr:rowOff>
    </xdr:to>
    <xdr:sp macro="[0]!NextSectionE" textlink="">
      <xdr:nvSpPr>
        <xdr:cNvPr id="3" name="TextBox 2"/>
        <xdr:cNvSpPr txBox="1"/>
      </xdr:nvSpPr>
      <xdr:spPr>
        <a:xfrm>
          <a:off x="7261412" y="357396"/>
          <a:ext cx="1647934" cy="24249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lang="en-US" sz="1400">
              <a:solidFill>
                <a:schemeClr val="tx2"/>
              </a:solidFill>
            </a:rPr>
            <a:t>Next Section</a:t>
          </a:r>
        </a:p>
      </xdr:txBody>
    </xdr:sp>
    <xdr:clientData/>
  </xdr:twoCellAnchor>
  <xdr:twoCellAnchor>
    <xdr:from>
      <xdr:col>5</xdr:col>
      <xdr:colOff>3199</xdr:colOff>
      <xdr:row>1</xdr:row>
      <xdr:rowOff>107673</xdr:rowOff>
    </xdr:from>
    <xdr:to>
      <xdr:col>5</xdr:col>
      <xdr:colOff>737152</xdr:colOff>
      <xdr:row>2</xdr:row>
      <xdr:rowOff>145431</xdr:rowOff>
    </xdr:to>
    <xdr:grpSp>
      <xdr:nvGrpSpPr>
        <xdr:cNvPr id="4" name="Group 7"/>
        <xdr:cNvGrpSpPr/>
      </xdr:nvGrpSpPr>
      <xdr:grpSpPr>
        <a:xfrm>
          <a:off x="8867799" y="323573"/>
          <a:ext cx="733953" cy="253658"/>
          <a:chOff x="14578853" y="1098176"/>
          <a:chExt cx="593911" cy="549089"/>
        </a:xfrm>
      </xdr:grpSpPr>
      <xdr:sp macro="[0]!NextSectionE" textlink="">
        <xdr:nvSpPr>
          <xdr:cNvPr id="5" name="Chevron 4"/>
          <xdr:cNvSpPr/>
        </xdr:nvSpPr>
        <xdr:spPr>
          <a:xfrm>
            <a:off x="14578853" y="1098178"/>
            <a:ext cx="179294" cy="549087"/>
          </a:xfrm>
          <a:prstGeom prst="chevr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solidFill>
                <a:schemeClr val="tx1"/>
              </a:solidFill>
            </a:endParaRPr>
          </a:p>
        </xdr:txBody>
      </xdr:sp>
      <xdr:sp macro="[0]!NextSectionE" textlink="">
        <xdr:nvSpPr>
          <xdr:cNvPr id="6" name="Chevron 5"/>
          <xdr:cNvSpPr/>
        </xdr:nvSpPr>
        <xdr:spPr>
          <a:xfrm>
            <a:off x="14780558" y="1098176"/>
            <a:ext cx="179294" cy="549088"/>
          </a:xfrm>
          <a:prstGeom prst="chevr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solidFill>
                <a:schemeClr val="tx1"/>
              </a:solidFill>
            </a:endParaRPr>
          </a:p>
        </xdr:txBody>
      </xdr:sp>
      <xdr:sp macro="[0]!NextSectionE" textlink="">
        <xdr:nvSpPr>
          <xdr:cNvPr id="7" name="Chevron 6"/>
          <xdr:cNvSpPr/>
        </xdr:nvSpPr>
        <xdr:spPr>
          <a:xfrm>
            <a:off x="14993470" y="1098177"/>
            <a:ext cx="179294" cy="549088"/>
          </a:xfrm>
          <a:prstGeom prst="chevr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solidFill>
                <a:schemeClr val="tx1"/>
              </a:solidFill>
            </a:endParaRPr>
          </a:p>
        </xdr:txBody>
      </xdr:sp>
    </xdr:grpSp>
    <xdr:clientData/>
  </xdr:twoCellAnchor>
  <xdr:twoCellAnchor>
    <xdr:from>
      <xdr:col>4</xdr:col>
      <xdr:colOff>3492500</xdr:colOff>
      <xdr:row>26</xdr:row>
      <xdr:rowOff>186223</xdr:rowOff>
    </xdr:from>
    <xdr:to>
      <xdr:col>5</xdr:col>
      <xdr:colOff>85834</xdr:colOff>
      <xdr:row>28</xdr:row>
      <xdr:rowOff>47715</xdr:rowOff>
    </xdr:to>
    <xdr:sp macro="[0]!NextSectionE" textlink="">
      <xdr:nvSpPr>
        <xdr:cNvPr id="9" name="TextBox 8"/>
        <xdr:cNvSpPr txBox="1"/>
      </xdr:nvSpPr>
      <xdr:spPr>
        <a:xfrm>
          <a:off x="7302500" y="5799623"/>
          <a:ext cx="1647934" cy="24249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lang="en-US" sz="1400">
              <a:solidFill>
                <a:schemeClr val="tx2"/>
              </a:solidFill>
            </a:rPr>
            <a:t>Next Section</a:t>
          </a:r>
        </a:p>
      </xdr:txBody>
    </xdr:sp>
    <xdr:clientData/>
  </xdr:twoCellAnchor>
  <xdr:twoCellAnchor>
    <xdr:from>
      <xdr:col>5</xdr:col>
      <xdr:colOff>44287</xdr:colOff>
      <xdr:row>26</xdr:row>
      <xdr:rowOff>152400</xdr:rowOff>
    </xdr:from>
    <xdr:to>
      <xdr:col>5</xdr:col>
      <xdr:colOff>778240</xdr:colOff>
      <xdr:row>28</xdr:row>
      <xdr:rowOff>25058</xdr:rowOff>
    </xdr:to>
    <xdr:grpSp>
      <xdr:nvGrpSpPr>
        <xdr:cNvPr id="10" name="Group 7"/>
        <xdr:cNvGrpSpPr/>
      </xdr:nvGrpSpPr>
      <xdr:grpSpPr>
        <a:xfrm>
          <a:off x="8908887" y="5765800"/>
          <a:ext cx="733953" cy="253658"/>
          <a:chOff x="14578853" y="1098176"/>
          <a:chExt cx="593911" cy="549089"/>
        </a:xfrm>
      </xdr:grpSpPr>
      <xdr:sp macro="[0]!NextSectionE" textlink="">
        <xdr:nvSpPr>
          <xdr:cNvPr id="11" name="Chevron 10"/>
          <xdr:cNvSpPr/>
        </xdr:nvSpPr>
        <xdr:spPr>
          <a:xfrm>
            <a:off x="14578853" y="1098178"/>
            <a:ext cx="179294" cy="549087"/>
          </a:xfrm>
          <a:prstGeom prst="chevr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solidFill>
                <a:schemeClr val="tx1"/>
              </a:solidFill>
            </a:endParaRPr>
          </a:p>
        </xdr:txBody>
      </xdr:sp>
      <xdr:sp macro="[0]!NextSectionE" textlink="">
        <xdr:nvSpPr>
          <xdr:cNvPr id="12" name="Chevron 11"/>
          <xdr:cNvSpPr/>
        </xdr:nvSpPr>
        <xdr:spPr>
          <a:xfrm>
            <a:off x="14780558" y="1098176"/>
            <a:ext cx="179294" cy="549088"/>
          </a:xfrm>
          <a:prstGeom prst="chevr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solidFill>
                <a:schemeClr val="tx1"/>
              </a:solidFill>
            </a:endParaRPr>
          </a:p>
        </xdr:txBody>
      </xdr:sp>
      <xdr:sp macro="[0]!NextSectionE" textlink="">
        <xdr:nvSpPr>
          <xdr:cNvPr id="13" name="Chevron 12"/>
          <xdr:cNvSpPr/>
        </xdr:nvSpPr>
        <xdr:spPr>
          <a:xfrm>
            <a:off x="14993470" y="1098177"/>
            <a:ext cx="179294" cy="549088"/>
          </a:xfrm>
          <a:prstGeom prst="chevr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solidFill>
                <a:schemeClr val="tx1"/>
              </a:solidFill>
            </a:endParaRPr>
          </a:p>
        </xdr:txBody>
      </xdr:sp>
    </xdr:grpSp>
    <xdr:clientData/>
  </xdr:twoCellAnchor>
</xdr:wsDr>
</file>

<file path=xl/drawings/drawing8.xml><?xml version="1.0" encoding="utf-8"?>
<xdr:wsDr xmlns:xdr="http://schemas.openxmlformats.org/drawingml/2006/spreadsheetDrawing" xmlns:a="http://schemas.openxmlformats.org/drawingml/2006/main">
  <xdr:twoCellAnchor>
    <xdr:from>
      <xdr:col>4</xdr:col>
      <xdr:colOff>3451412</xdr:colOff>
      <xdr:row>1</xdr:row>
      <xdr:rowOff>141130</xdr:rowOff>
    </xdr:from>
    <xdr:to>
      <xdr:col>5</xdr:col>
      <xdr:colOff>44967</xdr:colOff>
      <xdr:row>2</xdr:row>
      <xdr:rowOff>168088</xdr:rowOff>
    </xdr:to>
    <xdr:sp macro="[0]!NextSectionE" textlink="">
      <xdr:nvSpPr>
        <xdr:cNvPr id="3" name="TextBox 2"/>
        <xdr:cNvSpPr txBox="1"/>
      </xdr:nvSpPr>
      <xdr:spPr>
        <a:xfrm>
          <a:off x="7261412" y="354042"/>
          <a:ext cx="1647408" cy="23987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lang="en-US" sz="1400">
              <a:solidFill>
                <a:schemeClr val="tx2"/>
              </a:solidFill>
            </a:rPr>
            <a:t>Next Section</a:t>
          </a:r>
        </a:p>
      </xdr:txBody>
    </xdr:sp>
    <xdr:clientData/>
  </xdr:twoCellAnchor>
  <xdr:twoCellAnchor>
    <xdr:from>
      <xdr:col>5</xdr:col>
      <xdr:colOff>3433</xdr:colOff>
      <xdr:row>1</xdr:row>
      <xdr:rowOff>107673</xdr:rowOff>
    </xdr:from>
    <xdr:to>
      <xdr:col>5</xdr:col>
      <xdr:colOff>737152</xdr:colOff>
      <xdr:row>2</xdr:row>
      <xdr:rowOff>145676</xdr:rowOff>
    </xdr:to>
    <xdr:grpSp>
      <xdr:nvGrpSpPr>
        <xdr:cNvPr id="4" name="Group 7"/>
        <xdr:cNvGrpSpPr/>
      </xdr:nvGrpSpPr>
      <xdr:grpSpPr>
        <a:xfrm>
          <a:off x="8867286" y="320585"/>
          <a:ext cx="733719" cy="250915"/>
          <a:chOff x="14578853" y="1098176"/>
          <a:chExt cx="593911" cy="549089"/>
        </a:xfrm>
      </xdr:grpSpPr>
      <xdr:sp macro="[0]!NextSectionE" textlink="">
        <xdr:nvSpPr>
          <xdr:cNvPr id="5" name="Chevron 4"/>
          <xdr:cNvSpPr/>
        </xdr:nvSpPr>
        <xdr:spPr>
          <a:xfrm>
            <a:off x="14578853" y="1098178"/>
            <a:ext cx="179294" cy="549087"/>
          </a:xfrm>
          <a:prstGeom prst="chevr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solidFill>
                <a:schemeClr val="tx1"/>
              </a:solidFill>
            </a:endParaRPr>
          </a:p>
        </xdr:txBody>
      </xdr:sp>
      <xdr:sp macro="[0]!NextSectionE" textlink="">
        <xdr:nvSpPr>
          <xdr:cNvPr id="6" name="Chevron 5"/>
          <xdr:cNvSpPr/>
        </xdr:nvSpPr>
        <xdr:spPr>
          <a:xfrm>
            <a:off x="14780558" y="1098176"/>
            <a:ext cx="179294" cy="549088"/>
          </a:xfrm>
          <a:prstGeom prst="chevr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solidFill>
                <a:schemeClr val="tx1"/>
              </a:solidFill>
            </a:endParaRPr>
          </a:p>
        </xdr:txBody>
      </xdr:sp>
      <xdr:sp macro="[0]!NextSectionE" textlink="">
        <xdr:nvSpPr>
          <xdr:cNvPr id="7" name="Chevron 6"/>
          <xdr:cNvSpPr/>
        </xdr:nvSpPr>
        <xdr:spPr>
          <a:xfrm>
            <a:off x="14993470" y="1098177"/>
            <a:ext cx="179294" cy="549088"/>
          </a:xfrm>
          <a:prstGeom prst="chevr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solidFill>
                <a:schemeClr val="tx1"/>
              </a:solidFill>
            </a:endParaRPr>
          </a:p>
        </xdr:txBody>
      </xdr:sp>
    </xdr:grpSp>
    <xdr:clientData/>
  </xdr:twoCellAnchor>
  <xdr:twoCellAnchor>
    <xdr:from>
      <xdr:col>4</xdr:col>
      <xdr:colOff>3492500</xdr:colOff>
      <xdr:row>26</xdr:row>
      <xdr:rowOff>186223</xdr:rowOff>
    </xdr:from>
    <xdr:to>
      <xdr:col>5</xdr:col>
      <xdr:colOff>86055</xdr:colOff>
      <xdr:row>28</xdr:row>
      <xdr:rowOff>47715</xdr:rowOff>
    </xdr:to>
    <xdr:sp macro="[0]!NextSectionE" textlink="">
      <xdr:nvSpPr>
        <xdr:cNvPr id="9" name="TextBox 8"/>
        <xdr:cNvSpPr txBox="1"/>
      </xdr:nvSpPr>
      <xdr:spPr>
        <a:xfrm>
          <a:off x="7302500" y="5721929"/>
          <a:ext cx="1647408" cy="24249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lang="en-US" sz="1400">
              <a:solidFill>
                <a:schemeClr val="tx2"/>
              </a:solidFill>
            </a:rPr>
            <a:t>Next Section</a:t>
          </a:r>
        </a:p>
      </xdr:txBody>
    </xdr:sp>
    <xdr:clientData/>
  </xdr:twoCellAnchor>
  <xdr:twoCellAnchor>
    <xdr:from>
      <xdr:col>5</xdr:col>
      <xdr:colOff>44521</xdr:colOff>
      <xdr:row>26</xdr:row>
      <xdr:rowOff>152400</xdr:rowOff>
    </xdr:from>
    <xdr:to>
      <xdr:col>5</xdr:col>
      <xdr:colOff>778240</xdr:colOff>
      <xdr:row>28</xdr:row>
      <xdr:rowOff>25058</xdr:rowOff>
    </xdr:to>
    <xdr:grpSp>
      <xdr:nvGrpSpPr>
        <xdr:cNvPr id="10" name="Group 7"/>
        <xdr:cNvGrpSpPr/>
      </xdr:nvGrpSpPr>
      <xdr:grpSpPr>
        <a:xfrm>
          <a:off x="8908374" y="5688106"/>
          <a:ext cx="733719" cy="253658"/>
          <a:chOff x="14578853" y="1098176"/>
          <a:chExt cx="593911" cy="549089"/>
        </a:xfrm>
      </xdr:grpSpPr>
      <xdr:sp macro="[0]!NextSectionE" textlink="">
        <xdr:nvSpPr>
          <xdr:cNvPr id="11" name="Chevron 10"/>
          <xdr:cNvSpPr/>
        </xdr:nvSpPr>
        <xdr:spPr>
          <a:xfrm>
            <a:off x="14578853" y="1098178"/>
            <a:ext cx="179294" cy="549087"/>
          </a:xfrm>
          <a:prstGeom prst="chevr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solidFill>
                <a:schemeClr val="tx1"/>
              </a:solidFill>
            </a:endParaRPr>
          </a:p>
        </xdr:txBody>
      </xdr:sp>
      <xdr:sp macro="[0]!NextSectionE" textlink="">
        <xdr:nvSpPr>
          <xdr:cNvPr id="12" name="Chevron 11"/>
          <xdr:cNvSpPr/>
        </xdr:nvSpPr>
        <xdr:spPr>
          <a:xfrm>
            <a:off x="14780558" y="1098176"/>
            <a:ext cx="179294" cy="549088"/>
          </a:xfrm>
          <a:prstGeom prst="chevr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solidFill>
                <a:schemeClr val="tx1"/>
              </a:solidFill>
            </a:endParaRPr>
          </a:p>
        </xdr:txBody>
      </xdr:sp>
      <xdr:sp macro="[0]!NextSectionE" textlink="">
        <xdr:nvSpPr>
          <xdr:cNvPr id="13" name="Chevron 12"/>
          <xdr:cNvSpPr/>
        </xdr:nvSpPr>
        <xdr:spPr>
          <a:xfrm>
            <a:off x="14993470" y="1098177"/>
            <a:ext cx="179294" cy="549088"/>
          </a:xfrm>
          <a:prstGeom prst="chevr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solidFill>
                <a:schemeClr val="tx1"/>
              </a:solidFill>
            </a:endParaRPr>
          </a:p>
        </xdr:txBody>
      </xdr:sp>
    </xdr:grpSp>
    <xdr:clientData/>
  </xdr:twoCellAnchor>
  <xdr:twoCellAnchor>
    <xdr:from>
      <xdr:col>7</xdr:col>
      <xdr:colOff>228600</xdr:colOff>
      <xdr:row>1</xdr:row>
      <xdr:rowOff>0</xdr:rowOff>
    </xdr:from>
    <xdr:to>
      <xdr:col>9</xdr:col>
      <xdr:colOff>457200</xdr:colOff>
      <xdr:row>4</xdr:row>
      <xdr:rowOff>12700</xdr:rowOff>
    </xdr:to>
    <xdr:sp macro="" textlink="">
      <xdr:nvSpPr>
        <xdr:cNvPr id="14" name="Rectangle 13">
          <a:hlinkClick xmlns:r="http://schemas.openxmlformats.org/officeDocument/2006/relationships" r:id="rId1"/>
        </xdr:cNvPr>
        <xdr:cNvSpPr/>
      </xdr:nvSpPr>
      <xdr:spPr>
        <a:xfrm>
          <a:off x="10296525" y="209550"/>
          <a:ext cx="1504950" cy="641350"/>
        </a:xfrm>
        <a:prstGeom prst="rect">
          <a:avLst/>
        </a:prstGeom>
        <a:ln>
          <a:solidFill>
            <a:schemeClr val="bg1">
              <a:lumMod val="50000"/>
            </a:schemeClr>
          </a:solidFill>
        </a:ln>
      </xdr:spPr>
      <xdr:style>
        <a:lnRef idx="1">
          <a:schemeClr val="dk1"/>
        </a:lnRef>
        <a:fillRef idx="2">
          <a:schemeClr val="dk1"/>
        </a:fillRef>
        <a:effectRef idx="1">
          <a:schemeClr val="dk1"/>
        </a:effectRef>
        <a:fontRef idx="minor">
          <a:schemeClr val="dk1"/>
        </a:fontRef>
      </xdr:style>
      <xdr:txBody>
        <a:bodyPr vertOverflow="clip" rtlCol="0" anchor="ctr"/>
        <a:lstStyle/>
        <a:p>
          <a:pPr algn="ctr"/>
          <a:r>
            <a:rPr lang="en-US" sz="1200"/>
            <a:t>Home</a:t>
          </a:r>
          <a:r>
            <a:rPr lang="en-US" sz="1200" baseline="0"/>
            <a:t> Page</a:t>
          </a:r>
        </a:p>
      </xdr:txBody>
    </xdr:sp>
    <xdr:clientData/>
  </xdr:twoCellAnchor>
  <xdr:twoCellAnchor>
    <xdr:from>
      <xdr:col>2</xdr:col>
      <xdr:colOff>413528</xdr:colOff>
      <xdr:row>26</xdr:row>
      <xdr:rowOff>180292</xdr:rowOff>
    </xdr:from>
    <xdr:to>
      <xdr:col>2</xdr:col>
      <xdr:colOff>1901052</xdr:colOff>
      <xdr:row>28</xdr:row>
      <xdr:rowOff>50800</xdr:rowOff>
    </xdr:to>
    <xdr:sp macro="[0]!NextSectionD" textlink="">
      <xdr:nvSpPr>
        <xdr:cNvPr id="16" name="TextBox 15"/>
        <xdr:cNvSpPr txBox="1"/>
      </xdr:nvSpPr>
      <xdr:spPr>
        <a:xfrm>
          <a:off x="1209146" y="5715998"/>
          <a:ext cx="1487524" cy="25150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lang="en-US" sz="1400">
              <a:solidFill>
                <a:schemeClr val="tx2"/>
              </a:solidFill>
            </a:rPr>
            <a:t>Previous Section</a:t>
          </a:r>
        </a:p>
      </xdr:txBody>
    </xdr:sp>
    <xdr:clientData/>
  </xdr:twoCellAnchor>
  <xdr:twoCellAnchor>
    <xdr:from>
      <xdr:col>1</xdr:col>
      <xdr:colOff>177800</xdr:colOff>
      <xdr:row>26</xdr:row>
      <xdr:rowOff>165100</xdr:rowOff>
    </xdr:from>
    <xdr:to>
      <xdr:col>2</xdr:col>
      <xdr:colOff>368909</xdr:colOff>
      <xdr:row>28</xdr:row>
      <xdr:rowOff>88527</xdr:rowOff>
    </xdr:to>
    <xdr:grpSp>
      <xdr:nvGrpSpPr>
        <xdr:cNvPr id="17" name="Group 7"/>
        <xdr:cNvGrpSpPr/>
      </xdr:nvGrpSpPr>
      <xdr:grpSpPr>
        <a:xfrm>
          <a:off x="558800" y="5700806"/>
          <a:ext cx="605727" cy="304427"/>
          <a:chOff x="13353826" y="1098178"/>
          <a:chExt cx="593909" cy="549091"/>
        </a:xfrm>
      </xdr:grpSpPr>
      <xdr:sp macro="[0]!NextSectionD" textlink="">
        <xdr:nvSpPr>
          <xdr:cNvPr id="18" name="Chevron 17"/>
          <xdr:cNvSpPr/>
        </xdr:nvSpPr>
        <xdr:spPr>
          <a:xfrm rot="10800000">
            <a:off x="13353826" y="1098180"/>
            <a:ext cx="179294" cy="549089"/>
          </a:xfrm>
          <a:prstGeom prst="chevr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solidFill>
                <a:schemeClr val="tx1"/>
              </a:solidFill>
            </a:endParaRPr>
          </a:p>
        </xdr:txBody>
      </xdr:sp>
      <xdr:sp macro="[0]!NextSectionD" textlink="">
        <xdr:nvSpPr>
          <xdr:cNvPr id="19" name="Chevron 18"/>
          <xdr:cNvSpPr/>
        </xdr:nvSpPr>
        <xdr:spPr>
          <a:xfrm rot="10800000">
            <a:off x="13555529" y="1098178"/>
            <a:ext cx="179294" cy="549089"/>
          </a:xfrm>
          <a:prstGeom prst="chevr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solidFill>
                <a:schemeClr val="tx1"/>
              </a:solidFill>
            </a:endParaRPr>
          </a:p>
        </xdr:txBody>
      </xdr:sp>
      <xdr:sp macro="[0]!NextSectionD" textlink="">
        <xdr:nvSpPr>
          <xdr:cNvPr id="20" name="Chevron 19"/>
          <xdr:cNvSpPr/>
        </xdr:nvSpPr>
        <xdr:spPr>
          <a:xfrm rot="10800000">
            <a:off x="13768441" y="1098180"/>
            <a:ext cx="179294" cy="549089"/>
          </a:xfrm>
          <a:prstGeom prst="chevr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solidFill>
                <a:schemeClr val="tx1"/>
              </a:solidFill>
            </a:endParaRPr>
          </a:p>
        </xdr:txBody>
      </xdr:sp>
    </xdr:grpSp>
    <xdr:clientData/>
  </xdr:twoCellAnchor>
</xdr:wsDr>
</file>

<file path=xl/drawings/drawing9.xml><?xml version="1.0" encoding="utf-8"?>
<xdr:wsDr xmlns:xdr="http://schemas.openxmlformats.org/drawingml/2006/spreadsheetDrawing" xmlns:a="http://schemas.openxmlformats.org/drawingml/2006/main">
  <xdr:twoCellAnchor>
    <xdr:from>
      <xdr:col>9</xdr:col>
      <xdr:colOff>215900</xdr:colOff>
      <xdr:row>1</xdr:row>
      <xdr:rowOff>12700</xdr:rowOff>
    </xdr:from>
    <xdr:to>
      <xdr:col>11</xdr:col>
      <xdr:colOff>444500</xdr:colOff>
      <xdr:row>4</xdr:row>
      <xdr:rowOff>25400</xdr:rowOff>
    </xdr:to>
    <xdr:sp macro="" textlink="">
      <xdr:nvSpPr>
        <xdr:cNvPr id="2" name="Rectangle 1">
          <a:hlinkClick xmlns:r="http://schemas.openxmlformats.org/officeDocument/2006/relationships" r:id="rId1"/>
        </xdr:cNvPr>
        <xdr:cNvSpPr/>
      </xdr:nvSpPr>
      <xdr:spPr>
        <a:xfrm>
          <a:off x="12712700" y="222250"/>
          <a:ext cx="1504950" cy="641350"/>
        </a:xfrm>
        <a:prstGeom prst="rect">
          <a:avLst/>
        </a:prstGeom>
        <a:ln>
          <a:solidFill>
            <a:schemeClr val="bg1">
              <a:lumMod val="50000"/>
            </a:schemeClr>
          </a:solidFill>
        </a:ln>
      </xdr:spPr>
      <xdr:style>
        <a:lnRef idx="1">
          <a:schemeClr val="dk1"/>
        </a:lnRef>
        <a:fillRef idx="2">
          <a:schemeClr val="dk1"/>
        </a:fillRef>
        <a:effectRef idx="1">
          <a:schemeClr val="dk1"/>
        </a:effectRef>
        <a:fontRef idx="minor">
          <a:schemeClr val="dk1"/>
        </a:fontRef>
      </xdr:style>
      <xdr:txBody>
        <a:bodyPr vertOverflow="clip" rtlCol="0" anchor="ctr"/>
        <a:lstStyle/>
        <a:p>
          <a:pPr algn="ctr"/>
          <a:r>
            <a:rPr lang="en-US" sz="1200"/>
            <a:t>Home</a:t>
          </a:r>
          <a:r>
            <a:rPr lang="en-US" sz="1200" baseline="0"/>
            <a:t> Page</a:t>
          </a:r>
        </a:p>
      </xdr:txBody>
    </xdr:sp>
    <xdr:clientData/>
  </xdr:twoCellAnchor>
  <xdr:twoCellAnchor>
    <xdr:from>
      <xdr:col>2</xdr:col>
      <xdr:colOff>464328</xdr:colOff>
      <xdr:row>43</xdr:row>
      <xdr:rowOff>2492</xdr:rowOff>
    </xdr:from>
    <xdr:to>
      <xdr:col>2</xdr:col>
      <xdr:colOff>1951852</xdr:colOff>
      <xdr:row>44</xdr:row>
      <xdr:rowOff>63500</xdr:rowOff>
    </xdr:to>
    <xdr:sp macro="[0]!NextSectionD" textlink="">
      <xdr:nvSpPr>
        <xdr:cNvPr id="4" name="TextBox 3"/>
        <xdr:cNvSpPr txBox="1"/>
      </xdr:nvSpPr>
      <xdr:spPr>
        <a:xfrm>
          <a:off x="1259946" y="10513610"/>
          <a:ext cx="1487524" cy="25150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lang="en-US" sz="1400">
              <a:solidFill>
                <a:schemeClr val="tx2"/>
              </a:solidFill>
            </a:rPr>
            <a:t>Previous Section</a:t>
          </a:r>
        </a:p>
      </xdr:txBody>
    </xdr:sp>
    <xdr:clientData/>
  </xdr:twoCellAnchor>
  <xdr:twoCellAnchor>
    <xdr:from>
      <xdr:col>1</xdr:col>
      <xdr:colOff>228600</xdr:colOff>
      <xdr:row>42</xdr:row>
      <xdr:rowOff>177800</xdr:rowOff>
    </xdr:from>
    <xdr:to>
      <xdr:col>2</xdr:col>
      <xdr:colOff>419709</xdr:colOff>
      <xdr:row>44</xdr:row>
      <xdr:rowOff>101227</xdr:rowOff>
    </xdr:to>
    <xdr:grpSp>
      <xdr:nvGrpSpPr>
        <xdr:cNvPr id="5" name="Group 7"/>
        <xdr:cNvGrpSpPr/>
      </xdr:nvGrpSpPr>
      <xdr:grpSpPr>
        <a:xfrm>
          <a:off x="609600" y="10274300"/>
          <a:ext cx="599323" cy="304427"/>
          <a:chOff x="13353826" y="1098178"/>
          <a:chExt cx="593909" cy="549091"/>
        </a:xfrm>
      </xdr:grpSpPr>
      <xdr:sp macro="[0]!NextSectionD" textlink="">
        <xdr:nvSpPr>
          <xdr:cNvPr id="6" name="Chevron 5"/>
          <xdr:cNvSpPr/>
        </xdr:nvSpPr>
        <xdr:spPr>
          <a:xfrm rot="10800000">
            <a:off x="13353826" y="1098180"/>
            <a:ext cx="179294" cy="549089"/>
          </a:xfrm>
          <a:prstGeom prst="chevr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solidFill>
                <a:schemeClr val="tx1"/>
              </a:solidFill>
            </a:endParaRPr>
          </a:p>
        </xdr:txBody>
      </xdr:sp>
      <xdr:sp macro="[0]!NextSectionD" textlink="">
        <xdr:nvSpPr>
          <xdr:cNvPr id="7" name="Chevron 6"/>
          <xdr:cNvSpPr/>
        </xdr:nvSpPr>
        <xdr:spPr>
          <a:xfrm rot="10800000">
            <a:off x="13555529" y="1098178"/>
            <a:ext cx="179294" cy="549089"/>
          </a:xfrm>
          <a:prstGeom prst="chevr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solidFill>
                <a:schemeClr val="tx1"/>
              </a:solidFill>
            </a:endParaRPr>
          </a:p>
        </xdr:txBody>
      </xdr:sp>
      <xdr:sp macro="[0]!NextSectionD" textlink="">
        <xdr:nvSpPr>
          <xdr:cNvPr id="8" name="Chevron 7"/>
          <xdr:cNvSpPr/>
        </xdr:nvSpPr>
        <xdr:spPr>
          <a:xfrm rot="10800000">
            <a:off x="13768441" y="1098180"/>
            <a:ext cx="179294" cy="549089"/>
          </a:xfrm>
          <a:prstGeom prst="chevr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solidFill>
                <a:schemeClr val="tx1"/>
              </a:solidFill>
            </a:endParaRPr>
          </a:p>
        </xdr:txBody>
      </xdr:sp>
    </xdr:grp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ESG%20Research/Onderzoek/Impact%20Investing/Microfinance/Achtergrond%20informatie/Mix%20Market/Kopie%20van%20Social%20Performance%20Report.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MPISTE~1/AppData/Local/Temp/MIX%20Form%20English%202010%20Data.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Documents%20and%20Settings/9314206/Local%20Settings/Temporary%20Internet%20Files/OLK298/SNS%20AM%20OIKOCREDIT%20SCORECARD.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gerren/AppData/Roaming/Microsoft/Excel/DWM%20Social%20Scorecard%20-%202.0.xlsm"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rs/gerren/AppData/Roaming/Microsoft/Excel/DWM%20Social%20Scorecard%20-%202.1%20-%20unlocked%20-%20Gerren.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Users/nick/AppData/Local/Microsoft/Windows/Temporary%20Internet%20Files/Content.Outlook/ZRC1ZWF4/Copy%20of%20Social%20Scorecard%20Final%20(version%201)-2%20(2).xlsb"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Framework"/>
      <sheetName val="SPS Report-PART I"/>
      <sheetName val="SPS Report-PART II"/>
      <sheetName val="Poverty measurement"/>
      <sheetName val="data source"/>
      <sheetName val="ANSWERS Part Ia"/>
      <sheetName val="Foglio1"/>
      <sheetName val="Answers Part Ib"/>
      <sheetName val="Answers Part II"/>
      <sheetName val="SR"/>
      <sheetName val="Sheet2"/>
      <sheetName val="Sheet1"/>
    </sheetNames>
    <sheetDataSet>
      <sheetData sheetId="0" refreshError="1"/>
      <sheetData sheetId="1" refreshError="1"/>
      <sheetData sheetId="2" refreshError="1"/>
      <sheetData sheetId="3" refreshError="1"/>
      <sheetData sheetId="4"/>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General info"/>
      <sheetName val="Infrastructure and MF Products"/>
      <sheetName val="Funding Liabilities"/>
      <sheetName val="Balance Sheet"/>
      <sheetName val="Income Statement"/>
      <sheetName val="Statement of Changes in Equity"/>
      <sheetName val="Glossary"/>
      <sheetName val="Lists"/>
    </sheetNames>
    <sheetDataSet>
      <sheetData sheetId="0">
        <row r="12">
          <cell r="D12">
            <v>40179</v>
          </cell>
        </row>
        <row r="13">
          <cell r="D13">
            <v>40543</v>
          </cell>
        </row>
      </sheetData>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Tab A-ESG Scorecard definitions"/>
      <sheetName val="Tab B - ESG Scorecard for ePT"/>
      <sheetName val="Dropdown box ranges"/>
    </sheetNames>
    <sheetDataSet>
      <sheetData sheetId="0"/>
      <sheetData sheetId="1"/>
      <sheetData sheetId="2">
        <row r="1">
          <cell r="A1">
            <v>0</v>
          </cell>
          <cell r="B1">
            <v>0</v>
          </cell>
        </row>
        <row r="2">
          <cell r="A2">
            <v>2</v>
          </cell>
          <cell r="B2">
            <v>1</v>
          </cell>
        </row>
        <row r="3">
          <cell r="B3">
            <v>2</v>
          </cell>
        </row>
      </sheetData>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Home"/>
      <sheetName val="Instructions &amp; Glossary"/>
      <sheetName val="A"/>
      <sheetName val="B"/>
      <sheetName val="C"/>
      <sheetName val="D"/>
      <sheetName val="E"/>
    </sheetNames>
    <sheetDataSet>
      <sheetData sheetId="0">
        <row r="15">
          <cell r="F15" t="str">
            <v>[Insert Name Here]</v>
          </cell>
        </row>
      </sheetData>
      <sheetData sheetId="1"/>
      <sheetData sheetId="2"/>
      <sheetData sheetId="3"/>
      <sheetData sheetId="4"/>
      <sheetData sheetId="5"/>
      <sheetData sheetId="6"/>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Home"/>
      <sheetName val="Instructions &amp; Glossary"/>
      <sheetName val="A"/>
      <sheetName val="B"/>
      <sheetName val="C"/>
      <sheetName val="D"/>
      <sheetName val="E"/>
      <sheetName val="Fields"/>
      <sheetName val="Sections"/>
      <sheetName val="Categories"/>
    </sheetNames>
    <sheetDataSet>
      <sheetData sheetId="0" refreshError="1">
        <row r="15">
          <cell r="F15" t="str">
            <v>[Insert Name Here]</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row r="1">
          <cell r="B1" t="str">
            <v>Category Name</v>
          </cell>
          <cell r="C1" t="str">
            <v>Category ID</v>
          </cell>
        </row>
        <row r="2">
          <cell r="B2" t="str">
            <v>Preliminary Feedback</v>
          </cell>
          <cell r="C2">
            <v>1</v>
          </cell>
        </row>
        <row r="3">
          <cell r="B3" t="str">
            <v>Socioeconomics</v>
          </cell>
          <cell r="C3">
            <v>2</v>
          </cell>
        </row>
        <row r="4">
          <cell r="B4" t="str">
            <v>Demographics</v>
          </cell>
          <cell r="C4">
            <v>3</v>
          </cell>
        </row>
        <row r="5">
          <cell r="B5" t="str">
            <v>Client Type</v>
          </cell>
          <cell r="C5">
            <v>4</v>
          </cell>
        </row>
        <row r="6">
          <cell r="B6" t="str">
            <v>Economic Sectors</v>
          </cell>
          <cell r="C6">
            <v>5</v>
          </cell>
        </row>
        <row r="7">
          <cell r="B7" t="str">
            <v>Delivery Methodology</v>
          </cell>
          <cell r="C7">
            <v>6</v>
          </cell>
        </row>
        <row r="8">
          <cell r="B8" t="str">
            <v>Prevention of Client Overindebtedness</v>
          </cell>
          <cell r="C8">
            <v>7</v>
          </cell>
        </row>
        <row r="9">
          <cell r="B9" t="str">
            <v>Client Feedback</v>
          </cell>
          <cell r="C9">
            <v>8</v>
          </cell>
        </row>
        <row r="10">
          <cell r="B10" t="str">
            <v>Monitoring of Ethical of Conduct and Client Grievance Procedures</v>
          </cell>
          <cell r="C10">
            <v>9</v>
          </cell>
        </row>
        <row r="11">
          <cell r="B11" t="str">
            <v>Transparency About Costs to Clients</v>
          </cell>
          <cell r="C11">
            <v>10</v>
          </cell>
        </row>
        <row r="12">
          <cell r="B12" t="str">
            <v>Loan Products</v>
          </cell>
          <cell r="C12">
            <v>11</v>
          </cell>
        </row>
        <row r="13">
          <cell r="B13" t="str">
            <v>Additional Products &amp; Services</v>
          </cell>
          <cell r="C13">
            <v>12</v>
          </cell>
        </row>
        <row r="14">
          <cell r="B14" t="str">
            <v>Tailored Services for Women</v>
          </cell>
          <cell r="C14">
            <v>13</v>
          </cell>
        </row>
        <row r="15">
          <cell r="B15" t="str">
            <v>Measure Client Life Improvement</v>
          </cell>
          <cell r="C15">
            <v>14</v>
          </cell>
        </row>
        <row r="16">
          <cell r="B16" t="str">
            <v>Mission and Vision</v>
          </cell>
          <cell r="C16">
            <v>15</v>
          </cell>
        </row>
        <row r="17">
          <cell r="B17" t="str">
            <v>Orientation and Experience of Board and Management</v>
          </cell>
          <cell r="C17">
            <v>16</v>
          </cell>
        </row>
        <row r="18">
          <cell r="B18" t="str">
            <v>Salaries, Remuneration, and Incentives</v>
          </cell>
          <cell r="C18">
            <v>17</v>
          </cell>
        </row>
        <row r="19">
          <cell r="B19" t="str">
            <v>Ownership</v>
          </cell>
          <cell r="C19">
            <v>18</v>
          </cell>
        </row>
        <row r="20">
          <cell r="B20" t="str">
            <v>Environmental Compliance and Policy</v>
          </cell>
          <cell r="C20">
            <v>19</v>
          </cell>
        </row>
        <row r="21">
          <cell r="B21" t="str">
            <v>Preliminary Feedback - Staff</v>
          </cell>
          <cell r="C21">
            <v>20</v>
          </cell>
        </row>
        <row r="22">
          <cell r="B22" t="str">
            <v>Staff Feedback and Grievance Procedures</v>
          </cell>
          <cell r="C22">
            <v>21</v>
          </cell>
        </row>
        <row r="23">
          <cell r="B23" t="str">
            <v>Staff Appraisal and Social Contribution</v>
          </cell>
          <cell r="C23">
            <v>22</v>
          </cell>
        </row>
        <row r="24">
          <cell r="B24" t="str">
            <v>Profit Distribution to Community Projects and Clients</v>
          </cell>
          <cell r="C24">
            <v>23</v>
          </cell>
        </row>
        <row r="25">
          <cell r="C25">
            <v>24</v>
          </cell>
        </row>
        <row r="26">
          <cell r="C26">
            <v>25</v>
          </cell>
        </row>
        <row r="27">
          <cell r="C27">
            <v>26</v>
          </cell>
        </row>
        <row r="28">
          <cell r="C28">
            <v>27</v>
          </cell>
        </row>
        <row r="29">
          <cell r="C29">
            <v>28</v>
          </cell>
        </row>
        <row r="30">
          <cell r="C30">
            <v>29</v>
          </cell>
        </row>
        <row r="31">
          <cell r="C31">
            <v>30</v>
          </cell>
        </row>
        <row r="32">
          <cell r="C32">
            <v>31</v>
          </cell>
        </row>
        <row r="33">
          <cell r="C33">
            <v>32</v>
          </cell>
        </row>
        <row r="34">
          <cell r="C34">
            <v>33</v>
          </cell>
        </row>
        <row r="35">
          <cell r="C35">
            <v>34</v>
          </cell>
        </row>
        <row r="36">
          <cell r="C36">
            <v>35</v>
          </cell>
        </row>
        <row r="37">
          <cell r="C37">
            <v>36</v>
          </cell>
        </row>
        <row r="38">
          <cell r="C38">
            <v>37</v>
          </cell>
        </row>
      </sheetData>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Home"/>
      <sheetName val="A"/>
      <sheetName val="B"/>
      <sheetName val="C"/>
      <sheetName val="D"/>
      <sheetName val="E"/>
      <sheetName val="Glossary"/>
    </sheetNames>
    <sheetDataSet>
      <sheetData sheetId="0">
        <row r="1">
          <cell r="A1" t="str">
            <v>Sahayata</v>
          </cell>
        </row>
      </sheetData>
      <sheetData sheetId="1">
        <row r="8">
          <cell r="D8">
            <v>10000</v>
          </cell>
        </row>
        <row r="9">
          <cell r="D9">
            <v>1000000</v>
          </cell>
        </row>
        <row r="45">
          <cell r="A45">
            <v>0</v>
          </cell>
        </row>
        <row r="58">
          <cell r="A58">
            <v>0</v>
          </cell>
        </row>
      </sheetData>
      <sheetData sheetId="2" refreshError="1"/>
      <sheetData sheetId="3"/>
      <sheetData sheetId="4" refreshError="1"/>
      <sheetData sheetId="5" refreshError="1"/>
      <sheetData sheetId="6"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ontrol" Target="../activeX/activeX5.xml"/><Relationship Id="rId13" Type="http://schemas.openxmlformats.org/officeDocument/2006/relationships/control" Target="../activeX/activeX10.xml"/><Relationship Id="rId3" Type="http://schemas.openxmlformats.org/officeDocument/2006/relationships/vmlDrawing" Target="../drawings/vmlDrawing1.vml"/><Relationship Id="rId7" Type="http://schemas.openxmlformats.org/officeDocument/2006/relationships/control" Target="../activeX/activeX4.xml"/><Relationship Id="rId12" Type="http://schemas.openxmlformats.org/officeDocument/2006/relationships/control" Target="../activeX/activeX9.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ontrol" Target="../activeX/activeX3.xml"/><Relationship Id="rId11" Type="http://schemas.openxmlformats.org/officeDocument/2006/relationships/control" Target="../activeX/activeX8.xml"/><Relationship Id="rId5" Type="http://schemas.openxmlformats.org/officeDocument/2006/relationships/control" Target="../activeX/activeX2.xml"/><Relationship Id="rId15" Type="http://schemas.openxmlformats.org/officeDocument/2006/relationships/control" Target="../activeX/activeX12.xml"/><Relationship Id="rId10" Type="http://schemas.openxmlformats.org/officeDocument/2006/relationships/control" Target="../activeX/activeX7.xml"/><Relationship Id="rId4" Type="http://schemas.openxmlformats.org/officeDocument/2006/relationships/control" Target="../activeX/activeX1.xml"/><Relationship Id="rId9" Type="http://schemas.openxmlformats.org/officeDocument/2006/relationships/control" Target="../activeX/activeX6.xml"/><Relationship Id="rId14" Type="http://schemas.openxmlformats.org/officeDocument/2006/relationships/control" Target="../activeX/activeX11.xml"/></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drawing" Target="../drawings/drawing9.xml"/><Relationship Id="rId1" Type="http://schemas.openxmlformats.org/officeDocument/2006/relationships/printerSettings" Target="../printerSettings/printerSettings10.bin"/><Relationship Id="rId5" Type="http://schemas.openxmlformats.org/officeDocument/2006/relationships/control" Target="../activeX/activeX64.xml"/><Relationship Id="rId4" Type="http://schemas.openxmlformats.org/officeDocument/2006/relationships/control" Target="../activeX/activeX63.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8" Type="http://schemas.openxmlformats.org/officeDocument/2006/relationships/control" Target="../activeX/activeX17.xml"/><Relationship Id="rId13" Type="http://schemas.openxmlformats.org/officeDocument/2006/relationships/control" Target="../activeX/activeX22.xml"/><Relationship Id="rId3" Type="http://schemas.openxmlformats.org/officeDocument/2006/relationships/vmlDrawing" Target="../drawings/vmlDrawing2.vml"/><Relationship Id="rId7" Type="http://schemas.openxmlformats.org/officeDocument/2006/relationships/control" Target="../activeX/activeX16.xml"/><Relationship Id="rId12" Type="http://schemas.openxmlformats.org/officeDocument/2006/relationships/control" Target="../activeX/activeX21.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ontrol" Target="../activeX/activeX15.xml"/><Relationship Id="rId11" Type="http://schemas.openxmlformats.org/officeDocument/2006/relationships/control" Target="../activeX/activeX20.xml"/><Relationship Id="rId5" Type="http://schemas.openxmlformats.org/officeDocument/2006/relationships/control" Target="../activeX/activeX14.xml"/><Relationship Id="rId10" Type="http://schemas.openxmlformats.org/officeDocument/2006/relationships/control" Target="../activeX/activeX19.xml"/><Relationship Id="rId4" Type="http://schemas.openxmlformats.org/officeDocument/2006/relationships/control" Target="../activeX/activeX13.xml"/><Relationship Id="rId9" Type="http://schemas.openxmlformats.org/officeDocument/2006/relationships/control" Target="../activeX/activeX18.xml"/><Relationship Id="rId14" Type="http://schemas.openxmlformats.org/officeDocument/2006/relationships/control" Target="../activeX/activeX23.xml"/></Relationships>
</file>

<file path=xl/worksheets/_rels/sheet3.xml.rels><?xml version="1.0" encoding="UTF-8" standalone="yes"?>
<Relationships xmlns="http://schemas.openxmlformats.org/package/2006/relationships"><Relationship Id="rId8" Type="http://schemas.openxmlformats.org/officeDocument/2006/relationships/control" Target="../activeX/activeX28.xml"/><Relationship Id="rId13" Type="http://schemas.openxmlformats.org/officeDocument/2006/relationships/control" Target="../activeX/activeX33.xml"/><Relationship Id="rId18" Type="http://schemas.openxmlformats.org/officeDocument/2006/relationships/control" Target="../activeX/activeX38.xml"/><Relationship Id="rId3" Type="http://schemas.openxmlformats.org/officeDocument/2006/relationships/vmlDrawing" Target="../drawings/vmlDrawing3.vml"/><Relationship Id="rId21" Type="http://schemas.openxmlformats.org/officeDocument/2006/relationships/control" Target="../activeX/activeX41.xml"/><Relationship Id="rId7" Type="http://schemas.openxmlformats.org/officeDocument/2006/relationships/control" Target="../activeX/activeX27.xml"/><Relationship Id="rId12" Type="http://schemas.openxmlformats.org/officeDocument/2006/relationships/control" Target="../activeX/activeX32.xml"/><Relationship Id="rId17" Type="http://schemas.openxmlformats.org/officeDocument/2006/relationships/control" Target="../activeX/activeX37.xml"/><Relationship Id="rId2" Type="http://schemas.openxmlformats.org/officeDocument/2006/relationships/drawing" Target="../drawings/drawing3.xml"/><Relationship Id="rId16" Type="http://schemas.openxmlformats.org/officeDocument/2006/relationships/control" Target="../activeX/activeX36.xml"/><Relationship Id="rId20" Type="http://schemas.openxmlformats.org/officeDocument/2006/relationships/control" Target="../activeX/activeX40.xml"/><Relationship Id="rId1" Type="http://schemas.openxmlformats.org/officeDocument/2006/relationships/printerSettings" Target="../printerSettings/printerSettings3.bin"/><Relationship Id="rId6" Type="http://schemas.openxmlformats.org/officeDocument/2006/relationships/control" Target="../activeX/activeX26.xml"/><Relationship Id="rId11" Type="http://schemas.openxmlformats.org/officeDocument/2006/relationships/control" Target="../activeX/activeX31.xml"/><Relationship Id="rId5" Type="http://schemas.openxmlformats.org/officeDocument/2006/relationships/control" Target="../activeX/activeX25.xml"/><Relationship Id="rId15" Type="http://schemas.openxmlformats.org/officeDocument/2006/relationships/control" Target="../activeX/activeX35.xml"/><Relationship Id="rId10" Type="http://schemas.openxmlformats.org/officeDocument/2006/relationships/control" Target="../activeX/activeX30.xml"/><Relationship Id="rId19" Type="http://schemas.openxmlformats.org/officeDocument/2006/relationships/control" Target="../activeX/activeX39.xml"/><Relationship Id="rId4" Type="http://schemas.openxmlformats.org/officeDocument/2006/relationships/control" Target="../activeX/activeX24.xml"/><Relationship Id="rId9" Type="http://schemas.openxmlformats.org/officeDocument/2006/relationships/control" Target="../activeX/activeX29.xml"/><Relationship Id="rId14" Type="http://schemas.openxmlformats.org/officeDocument/2006/relationships/control" Target="../activeX/activeX34.xml"/></Relationships>
</file>

<file path=xl/worksheets/_rels/sheet4.xml.rels><?xml version="1.0" encoding="UTF-8" standalone="yes"?>
<Relationships xmlns="http://schemas.openxmlformats.org/package/2006/relationships"><Relationship Id="rId8" Type="http://schemas.openxmlformats.org/officeDocument/2006/relationships/control" Target="../activeX/activeX46.xml"/><Relationship Id="rId13" Type="http://schemas.openxmlformats.org/officeDocument/2006/relationships/control" Target="../activeX/activeX51.xml"/><Relationship Id="rId3" Type="http://schemas.openxmlformats.org/officeDocument/2006/relationships/vmlDrawing" Target="../drawings/vmlDrawing4.vml"/><Relationship Id="rId7" Type="http://schemas.openxmlformats.org/officeDocument/2006/relationships/control" Target="../activeX/activeX45.xml"/><Relationship Id="rId12" Type="http://schemas.openxmlformats.org/officeDocument/2006/relationships/control" Target="../activeX/activeX50.xml"/><Relationship Id="rId17" Type="http://schemas.openxmlformats.org/officeDocument/2006/relationships/control" Target="../activeX/activeX55.xml"/><Relationship Id="rId2" Type="http://schemas.openxmlformats.org/officeDocument/2006/relationships/drawing" Target="../drawings/drawing4.xml"/><Relationship Id="rId16" Type="http://schemas.openxmlformats.org/officeDocument/2006/relationships/control" Target="../activeX/activeX54.xml"/><Relationship Id="rId1" Type="http://schemas.openxmlformats.org/officeDocument/2006/relationships/printerSettings" Target="../printerSettings/printerSettings4.bin"/><Relationship Id="rId6" Type="http://schemas.openxmlformats.org/officeDocument/2006/relationships/control" Target="../activeX/activeX44.xml"/><Relationship Id="rId11" Type="http://schemas.openxmlformats.org/officeDocument/2006/relationships/control" Target="../activeX/activeX49.xml"/><Relationship Id="rId5" Type="http://schemas.openxmlformats.org/officeDocument/2006/relationships/control" Target="../activeX/activeX43.xml"/><Relationship Id="rId15" Type="http://schemas.openxmlformats.org/officeDocument/2006/relationships/control" Target="../activeX/activeX53.xml"/><Relationship Id="rId10" Type="http://schemas.openxmlformats.org/officeDocument/2006/relationships/control" Target="../activeX/activeX48.xml"/><Relationship Id="rId4" Type="http://schemas.openxmlformats.org/officeDocument/2006/relationships/control" Target="../activeX/activeX42.xml"/><Relationship Id="rId9" Type="http://schemas.openxmlformats.org/officeDocument/2006/relationships/control" Target="../activeX/activeX47.xml"/><Relationship Id="rId14" Type="http://schemas.openxmlformats.org/officeDocument/2006/relationships/control" Target="../activeX/activeX52.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5.bin"/><Relationship Id="rId5" Type="http://schemas.openxmlformats.org/officeDocument/2006/relationships/control" Target="../activeX/activeX57.xml"/><Relationship Id="rId4" Type="http://schemas.openxmlformats.org/officeDocument/2006/relationships/control" Target="../activeX/activeX56.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6.xml"/><Relationship Id="rId1" Type="http://schemas.openxmlformats.org/officeDocument/2006/relationships/printerSettings" Target="../printerSettings/printerSettings6.bin"/><Relationship Id="rId4" Type="http://schemas.openxmlformats.org/officeDocument/2006/relationships/control" Target="../activeX/activeX58.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7.xml"/><Relationship Id="rId1" Type="http://schemas.openxmlformats.org/officeDocument/2006/relationships/printerSettings" Target="../printerSettings/printerSettings7.bin"/><Relationship Id="rId4" Type="http://schemas.openxmlformats.org/officeDocument/2006/relationships/control" Target="../activeX/activeX59.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control" Target="../activeX/activeX60.xml"/><Relationship Id="rId2" Type="http://schemas.openxmlformats.org/officeDocument/2006/relationships/vmlDrawing" Target="../drawings/vmlDrawing8.vml"/><Relationship Id="rId1" Type="http://schemas.openxmlformats.org/officeDocument/2006/relationships/printerSettings" Target="../printerSettings/printerSettings9.bin"/><Relationship Id="rId5" Type="http://schemas.openxmlformats.org/officeDocument/2006/relationships/control" Target="../activeX/activeX62.xml"/><Relationship Id="rId4" Type="http://schemas.openxmlformats.org/officeDocument/2006/relationships/control" Target="../activeX/activeX61.xml"/></Relationships>
</file>

<file path=xl/worksheets/sheet1.xml><?xml version="1.0" encoding="utf-8"?>
<worksheet xmlns="http://schemas.openxmlformats.org/spreadsheetml/2006/main" xmlns:r="http://schemas.openxmlformats.org/officeDocument/2006/relationships">
  <sheetPr codeName="Sheet2">
    <tabColor theme="6" tint="0.39997558519241921"/>
  </sheetPr>
  <dimension ref="A1:T97"/>
  <sheetViews>
    <sheetView showGridLines="0" zoomScale="75" zoomScaleNormal="75" workbookViewId="0">
      <selection activeCell="A11" sqref="A11"/>
    </sheetView>
  </sheetViews>
  <sheetFormatPr defaultRowHeight="15"/>
  <cols>
    <col min="1" max="1" width="5.7109375" customWidth="1"/>
    <col min="2" max="2" width="6.140625" customWidth="1"/>
    <col min="3" max="3" width="39" customWidth="1"/>
    <col min="4" max="4" width="6.5703125" bestFit="1" customWidth="1"/>
    <col min="5" max="5" width="26.28515625" customWidth="1"/>
    <col min="6" max="6" width="34.28515625" customWidth="1"/>
    <col min="7" max="7" width="51" customWidth="1"/>
    <col min="8" max="8" width="37" customWidth="1"/>
    <col min="9" max="9" width="3" customWidth="1"/>
    <col min="10" max="10" width="6.28515625" customWidth="1"/>
    <col min="11" max="14" width="9.5703125" customWidth="1"/>
    <col min="16" max="16" width="12.5703125" bestFit="1" customWidth="1"/>
    <col min="17" max="17" width="7.5703125" customWidth="1"/>
    <col min="19" max="19" width="9.7109375" bestFit="1" customWidth="1"/>
    <col min="20" max="20" width="10.42578125" bestFit="1" customWidth="1"/>
    <col min="22" max="22" width="11.5703125" bestFit="1" customWidth="1"/>
    <col min="23" max="23" width="7.5703125" customWidth="1"/>
  </cols>
  <sheetData>
    <row r="1" spans="2:15" ht="16.5" customHeight="1">
      <c r="N1" s="1" t="s">
        <v>0</v>
      </c>
      <c r="O1" s="2"/>
    </row>
    <row r="2" spans="2:15" ht="16.5" customHeight="1">
      <c r="B2" s="4"/>
      <c r="C2" s="5"/>
      <c r="D2" s="5"/>
      <c r="E2" s="5"/>
      <c r="F2" s="5"/>
      <c r="G2" s="5"/>
      <c r="H2" s="5"/>
      <c r="I2" s="6"/>
      <c r="J2" s="7"/>
      <c r="K2" s="2">
        <f>SUM(J22,J38,J51,J67,J78)</f>
        <v>0</v>
      </c>
      <c r="N2" s="1" t="s">
        <v>2</v>
      </c>
      <c r="O2" s="2"/>
    </row>
    <row r="3" spans="2:15" ht="23.25" customHeight="1">
      <c r="B3" s="9"/>
      <c r="C3" s="10" t="str">
        <f>[4]Home!F15</f>
        <v>[Insert Name Here]</v>
      </c>
      <c r="D3" s="11"/>
      <c r="E3" s="12"/>
      <c r="F3" s="13"/>
      <c r="G3" s="13"/>
      <c r="H3" s="14"/>
      <c r="I3" s="15"/>
      <c r="J3" s="16"/>
      <c r="N3" s="1" t="s">
        <v>3</v>
      </c>
      <c r="O3" s="2"/>
    </row>
    <row r="4" spans="2:15" ht="16.5" customHeight="1">
      <c r="B4" s="9"/>
      <c r="C4" s="47"/>
      <c r="D4" s="47"/>
      <c r="E4" s="104"/>
      <c r="F4" s="47"/>
      <c r="G4" s="47"/>
      <c r="H4" s="47"/>
      <c r="I4" s="15"/>
      <c r="J4" s="16"/>
      <c r="N4" s="1" t="s">
        <v>6</v>
      </c>
      <c r="O4" s="19"/>
    </row>
    <row r="5" spans="2:15" s="24" customFormat="1" ht="16.5" customHeight="1">
      <c r="B5" s="21"/>
      <c r="C5" s="22"/>
      <c r="D5" s="22"/>
      <c r="E5" s="22"/>
      <c r="F5" s="22"/>
      <c r="G5" s="22"/>
      <c r="H5" s="22"/>
      <c r="J5" s="23"/>
      <c r="N5" s="1" t="s">
        <v>8</v>
      </c>
      <c r="O5" s="19"/>
    </row>
    <row r="6" spans="2:15" s="28" customFormat="1" ht="16.5" customHeight="1">
      <c r="B6" s="26"/>
      <c r="C6" s="365" t="s">
        <v>4</v>
      </c>
      <c r="D6" s="366"/>
      <c r="E6" s="367"/>
      <c r="F6" s="22"/>
      <c r="G6" s="18" t="s">
        <v>5</v>
      </c>
      <c r="H6" s="374">
        <v>2010</v>
      </c>
      <c r="I6" s="375"/>
      <c r="J6" s="27"/>
      <c r="N6" s="1" t="s">
        <v>10</v>
      </c>
      <c r="O6" s="19"/>
    </row>
    <row r="7" spans="2:15" s="28" customFormat="1" ht="16.5" customHeight="1">
      <c r="B7" s="26"/>
      <c r="C7" s="368"/>
      <c r="D7" s="369"/>
      <c r="E7" s="370"/>
      <c r="F7" s="22"/>
      <c r="G7" s="18" t="s">
        <v>11</v>
      </c>
      <c r="H7" s="376"/>
      <c r="I7" s="377"/>
      <c r="J7" s="27"/>
      <c r="N7" s="1" t="s">
        <v>12</v>
      </c>
      <c r="O7" s="19"/>
    </row>
    <row r="8" spans="2:15" s="28" customFormat="1" ht="16.5" customHeight="1">
      <c r="B8" s="26"/>
      <c r="C8" s="368"/>
      <c r="D8" s="369"/>
      <c r="E8" s="370"/>
      <c r="F8" s="22"/>
      <c r="G8" s="18" t="s">
        <v>13</v>
      </c>
      <c r="H8" s="376"/>
      <c r="I8" s="377"/>
      <c r="J8" s="27"/>
      <c r="N8" s="1" t="s">
        <v>14</v>
      </c>
      <c r="O8" s="19"/>
    </row>
    <row r="9" spans="2:15" s="28" customFormat="1" ht="16.5" customHeight="1">
      <c r="B9" s="26"/>
      <c r="C9" s="368"/>
      <c r="D9" s="369"/>
      <c r="E9" s="370"/>
      <c r="F9" s="22"/>
      <c r="G9" s="18" t="s">
        <v>15</v>
      </c>
      <c r="H9" s="376"/>
      <c r="I9" s="377"/>
      <c r="J9" s="27"/>
      <c r="N9" s="1" t="s">
        <v>16</v>
      </c>
      <c r="O9" s="19"/>
    </row>
    <row r="10" spans="2:15" s="28" customFormat="1" ht="16.5" customHeight="1">
      <c r="B10" s="26"/>
      <c r="C10" s="368"/>
      <c r="D10" s="369"/>
      <c r="E10" s="370"/>
      <c r="F10" s="22"/>
      <c r="G10" s="18" t="s">
        <v>17</v>
      </c>
      <c r="H10" s="376"/>
      <c r="I10" s="377"/>
      <c r="J10" s="27"/>
      <c r="N10" s="1" t="s">
        <v>18</v>
      </c>
    </row>
    <row r="11" spans="2:15" s="28" customFormat="1" ht="16.5" customHeight="1">
      <c r="B11" s="26"/>
      <c r="C11" s="371"/>
      <c r="D11" s="372"/>
      <c r="E11" s="373"/>
      <c r="F11" s="22"/>
      <c r="G11" s="18" t="s">
        <v>19</v>
      </c>
      <c r="H11" s="376"/>
      <c r="I11" s="377"/>
      <c r="J11" s="27"/>
    </row>
    <row r="12" spans="2:15" s="28" customFormat="1" ht="18.75">
      <c r="B12" s="26"/>
      <c r="F12" s="22"/>
      <c r="G12" s="31" t="s">
        <v>21</v>
      </c>
      <c r="H12" s="32"/>
      <c r="I12" s="33"/>
      <c r="J12" s="27"/>
    </row>
    <row r="13" spans="2:15" ht="18.75">
      <c r="B13" s="26"/>
      <c r="C13" s="31"/>
      <c r="D13" s="34"/>
      <c r="E13" s="35"/>
      <c r="F13" s="22"/>
      <c r="G13" s="36"/>
      <c r="H13" s="37"/>
      <c r="I13" s="28"/>
      <c r="J13" s="27"/>
    </row>
    <row r="14" spans="2:15" ht="16.5" customHeight="1">
      <c r="B14" s="9"/>
      <c r="C14" s="38" t="s">
        <v>22</v>
      </c>
      <c r="D14" s="39"/>
      <c r="E14" s="39"/>
      <c r="F14" s="39"/>
      <c r="G14" s="39"/>
      <c r="H14" s="40"/>
      <c r="I14" s="15"/>
      <c r="J14" s="16"/>
    </row>
    <row r="15" spans="2:15" s="28" customFormat="1" ht="16.5" customHeight="1">
      <c r="B15" s="26"/>
      <c r="C15" s="41"/>
      <c r="D15" s="42"/>
      <c r="E15" s="42"/>
      <c r="F15" s="42"/>
      <c r="G15" s="42"/>
      <c r="H15" s="42"/>
      <c r="J15" s="27"/>
    </row>
    <row r="16" spans="2:15" ht="16.5" customHeight="1">
      <c r="B16" s="9"/>
      <c r="C16" s="43" t="s">
        <v>23</v>
      </c>
      <c r="D16" s="44"/>
      <c r="E16" s="44"/>
      <c r="F16" s="44"/>
      <c r="G16" s="44"/>
      <c r="H16" s="45"/>
      <c r="I16" s="46"/>
      <c r="J16" s="16"/>
      <c r="K16" s="17"/>
      <c r="L16" s="47"/>
      <c r="M16" s="47"/>
    </row>
    <row r="17" spans="1:20" ht="16.5" customHeight="1">
      <c r="B17" s="9"/>
      <c r="C17" s="48"/>
      <c r="D17" s="49" t="s">
        <v>24</v>
      </c>
      <c r="E17" s="50"/>
      <c r="F17" s="51" t="s">
        <v>25</v>
      </c>
      <c r="G17" s="51" t="s">
        <v>26</v>
      </c>
      <c r="H17" s="52"/>
      <c r="I17" s="53"/>
      <c r="J17" s="16"/>
    </row>
    <row r="18" spans="1:20" ht="16.5" customHeight="1">
      <c r="A18" s="54">
        <f>SUM(F18:F21)</f>
        <v>0</v>
      </c>
      <c r="B18" s="55"/>
      <c r="C18" s="56"/>
      <c r="D18" s="57" t="b">
        <v>0</v>
      </c>
      <c r="E18" s="58" t="s">
        <v>27</v>
      </c>
      <c r="F18" s="59"/>
      <c r="G18" s="60"/>
      <c r="H18" s="61"/>
      <c r="I18" s="53"/>
      <c r="J18" s="16"/>
    </row>
    <row r="19" spans="1:20" ht="16.5" customHeight="1">
      <c r="A19" s="54">
        <f>SUM(G18:G21)</f>
        <v>0</v>
      </c>
      <c r="B19" s="55"/>
      <c r="C19" s="62" t="s">
        <v>30</v>
      </c>
      <c r="D19" s="57" t="b">
        <v>0</v>
      </c>
      <c r="E19" s="58" t="s">
        <v>31</v>
      </c>
      <c r="F19" s="60"/>
      <c r="G19" s="60"/>
      <c r="H19" s="61"/>
      <c r="I19" s="53"/>
      <c r="J19" s="16"/>
    </row>
    <row r="20" spans="1:20" ht="16.5" customHeight="1">
      <c r="B20" s="9"/>
      <c r="C20" s="56"/>
      <c r="D20" s="57" t="b">
        <v>0</v>
      </c>
      <c r="E20" s="58" t="s">
        <v>34</v>
      </c>
      <c r="F20" s="60"/>
      <c r="G20" s="60"/>
      <c r="H20" s="61"/>
      <c r="I20" s="53"/>
      <c r="J20" s="16"/>
    </row>
    <row r="21" spans="1:20" ht="16.5" customHeight="1">
      <c r="B21" s="9"/>
      <c r="C21" s="63"/>
      <c r="D21" s="57" t="b">
        <v>0</v>
      </c>
      <c r="E21" s="64" t="s">
        <v>37</v>
      </c>
      <c r="F21" s="60"/>
      <c r="G21" s="60"/>
      <c r="H21" s="65"/>
      <c r="I21" s="53"/>
      <c r="J21" s="16"/>
      <c r="K21" s="15"/>
      <c r="L21" s="15"/>
      <c r="M21" s="15"/>
    </row>
    <row r="22" spans="1:20" ht="16.5" customHeight="1">
      <c r="B22" s="9"/>
      <c r="C22" s="66"/>
      <c r="D22" s="67" t="s">
        <v>40</v>
      </c>
      <c r="E22" s="68"/>
      <c r="F22" s="69" t="str">
        <f>TEXT(A18,"#,###")&amp;" / "&amp;TEXT('A - Old'!H7,"#,###")</f>
        <v xml:space="preserve"> / </v>
      </c>
      <c r="G22" s="69" t="str">
        <f>TEXT(A19,"#,###")&amp;" / "&amp;TEXT('A - Old'!H10,"#,###")</f>
        <v xml:space="preserve"> / </v>
      </c>
      <c r="H22" s="15"/>
      <c r="I22" s="70"/>
      <c r="J22" s="71"/>
      <c r="K22" s="15"/>
      <c r="L22" s="15"/>
      <c r="M22" s="15"/>
    </row>
    <row r="23" spans="1:20">
      <c r="B23" s="9"/>
      <c r="C23" s="15"/>
      <c r="D23" s="15"/>
      <c r="E23" s="15"/>
      <c r="F23" s="15"/>
      <c r="G23" s="15"/>
      <c r="H23" s="15"/>
      <c r="I23" s="72"/>
      <c r="J23" s="73"/>
      <c r="K23" s="74"/>
      <c r="L23" s="75"/>
      <c r="M23" s="75"/>
      <c r="N23" s="75"/>
    </row>
    <row r="24" spans="1:20">
      <c r="B24" s="9"/>
      <c r="C24" s="76" t="s">
        <v>41</v>
      </c>
      <c r="D24" s="77"/>
      <c r="E24" s="77"/>
      <c r="F24" s="15"/>
      <c r="G24" s="15"/>
      <c r="H24" s="15"/>
      <c r="I24" s="72"/>
      <c r="J24" s="73"/>
    </row>
    <row r="25" spans="1:20" ht="16.5" customHeight="1">
      <c r="B25" s="9"/>
      <c r="C25" s="78"/>
      <c r="D25" s="78"/>
      <c r="E25" s="78"/>
      <c r="F25" s="78"/>
      <c r="G25" s="78"/>
      <c r="H25" s="78"/>
      <c r="I25" s="79"/>
      <c r="J25" s="73"/>
    </row>
    <row r="26" spans="1:20" ht="16.5" customHeight="1">
      <c r="B26" s="9"/>
      <c r="C26" s="80"/>
      <c r="D26" s="80"/>
      <c r="E26" s="80"/>
      <c r="F26" s="80"/>
      <c r="G26" s="80"/>
      <c r="H26" s="80"/>
      <c r="I26" s="79"/>
      <c r="J26" s="73"/>
    </row>
    <row r="27" spans="1:20" ht="16.5" customHeight="1">
      <c r="B27" s="9"/>
      <c r="C27" s="80"/>
      <c r="D27" s="80"/>
      <c r="E27" s="80"/>
      <c r="F27" s="80"/>
      <c r="G27" s="80"/>
      <c r="H27" s="80"/>
      <c r="I27" s="79"/>
      <c r="J27" s="73"/>
      <c r="L27" s="81"/>
      <c r="M27" s="81"/>
      <c r="N27" s="81"/>
      <c r="O27" s="81"/>
      <c r="P27" s="81"/>
      <c r="Q27" s="81"/>
      <c r="R27" s="81"/>
      <c r="S27" s="81"/>
      <c r="T27" s="81"/>
    </row>
    <row r="28" spans="1:20" ht="16.5" customHeight="1">
      <c r="B28" s="9"/>
      <c r="C28" s="80"/>
      <c r="D28" s="80"/>
      <c r="E28" s="80"/>
      <c r="F28" s="80"/>
      <c r="G28" s="80"/>
      <c r="H28" s="80"/>
      <c r="I28" s="79"/>
      <c r="J28" s="73"/>
      <c r="L28" s="81"/>
      <c r="M28" s="81"/>
      <c r="N28" s="81"/>
      <c r="O28" s="81"/>
      <c r="P28" s="81"/>
      <c r="Q28" s="81"/>
      <c r="R28" s="81"/>
      <c r="S28" s="81"/>
      <c r="T28" s="81"/>
    </row>
    <row r="29" spans="1:20" ht="16.5" customHeight="1">
      <c r="B29" s="9"/>
      <c r="C29" s="80"/>
      <c r="D29" s="80"/>
      <c r="E29" s="80"/>
      <c r="F29" s="80"/>
      <c r="G29" s="80"/>
      <c r="H29" s="80"/>
      <c r="I29" s="79"/>
      <c r="J29" s="73"/>
      <c r="L29" s="81"/>
      <c r="M29" s="81"/>
      <c r="N29" s="81"/>
      <c r="O29" s="81"/>
      <c r="P29" s="81"/>
      <c r="Q29" s="81"/>
      <c r="R29" s="81"/>
      <c r="S29" s="81"/>
      <c r="T29" s="81"/>
    </row>
    <row r="30" spans="1:20" ht="16.5" customHeight="1">
      <c r="B30" s="9"/>
      <c r="C30" s="43" t="s">
        <v>43</v>
      </c>
      <c r="D30" s="44"/>
      <c r="E30" s="44"/>
      <c r="F30" s="44"/>
      <c r="G30" s="44"/>
      <c r="H30" s="45"/>
      <c r="I30" s="72"/>
      <c r="J30" s="73"/>
      <c r="L30" s="81"/>
      <c r="M30" s="81"/>
      <c r="N30" s="81"/>
      <c r="O30" s="81"/>
      <c r="P30" s="81"/>
      <c r="Q30" s="81"/>
      <c r="R30" s="81"/>
      <c r="S30" s="81"/>
      <c r="T30" s="81"/>
    </row>
    <row r="31" spans="1:20" ht="16.5" customHeight="1">
      <c r="B31" s="9"/>
      <c r="C31" s="82"/>
      <c r="D31" s="83" t="s">
        <v>44</v>
      </c>
      <c r="E31" s="50"/>
      <c r="F31" s="84" t="s">
        <v>25</v>
      </c>
      <c r="G31" s="85" t="s">
        <v>26</v>
      </c>
      <c r="H31" s="52"/>
      <c r="I31" s="72"/>
      <c r="J31" s="73"/>
      <c r="L31" s="81"/>
      <c r="M31" s="81"/>
      <c r="N31" s="81"/>
      <c r="O31" s="81"/>
      <c r="P31" s="81"/>
      <c r="Q31" s="81"/>
      <c r="R31" s="81"/>
      <c r="S31" s="81"/>
      <c r="T31" s="81"/>
    </row>
    <row r="32" spans="1:20" ht="16.5" customHeight="1">
      <c r="A32" s="54">
        <f>SUM(F32:F37)</f>
        <v>0</v>
      </c>
      <c r="B32" s="55"/>
      <c r="C32" s="82"/>
      <c r="D32" s="86" t="b">
        <v>0</v>
      </c>
      <c r="E32" s="58" t="s">
        <v>45</v>
      </c>
      <c r="F32" s="59"/>
      <c r="G32" s="60"/>
      <c r="H32" s="61"/>
      <c r="I32" s="72"/>
      <c r="J32" s="73"/>
      <c r="L32" s="81"/>
      <c r="M32" s="81"/>
      <c r="N32" s="81"/>
      <c r="O32" s="81"/>
      <c r="P32" s="81"/>
      <c r="Q32" s="81"/>
      <c r="R32" s="81"/>
      <c r="S32" s="81"/>
      <c r="T32" s="81"/>
    </row>
    <row r="33" spans="1:12" ht="16.5" customHeight="1">
      <c r="A33" s="54">
        <f>SUM(G32:G37)</f>
        <v>0</v>
      </c>
      <c r="B33" s="55"/>
      <c r="C33" s="82"/>
      <c r="D33" s="86" t="b">
        <v>0</v>
      </c>
      <c r="E33" s="58" t="s">
        <v>48</v>
      </c>
      <c r="F33" s="60"/>
      <c r="G33" s="60"/>
      <c r="H33" s="61"/>
      <c r="I33" s="72"/>
      <c r="J33" s="73"/>
    </row>
    <row r="34" spans="1:12" ht="16.5" customHeight="1">
      <c r="B34" s="9"/>
      <c r="C34" s="87" t="s">
        <v>54</v>
      </c>
      <c r="D34" s="86" t="b">
        <v>0</v>
      </c>
      <c r="E34" s="58" t="s">
        <v>55</v>
      </c>
      <c r="F34" s="60"/>
      <c r="G34" s="60"/>
      <c r="H34" s="61"/>
      <c r="I34" s="72"/>
      <c r="J34" s="73"/>
    </row>
    <row r="35" spans="1:12" ht="16.5" customHeight="1">
      <c r="B35" s="9"/>
      <c r="C35" s="82"/>
      <c r="D35" s="86" t="b">
        <v>0</v>
      </c>
      <c r="E35" s="58" t="s">
        <v>58</v>
      </c>
      <c r="F35" s="60"/>
      <c r="G35" s="60"/>
      <c r="H35" s="61"/>
      <c r="I35" s="72"/>
      <c r="J35" s="73"/>
    </row>
    <row r="36" spans="1:12" ht="16.5" customHeight="1">
      <c r="B36" s="9"/>
      <c r="C36" s="82"/>
      <c r="D36" s="86" t="b">
        <v>0</v>
      </c>
      <c r="E36" s="58" t="s">
        <v>61</v>
      </c>
      <c r="F36" s="59"/>
      <c r="G36" s="60"/>
      <c r="H36" s="61"/>
      <c r="I36" s="72"/>
      <c r="J36" s="73"/>
    </row>
    <row r="37" spans="1:12" ht="16.5" customHeight="1">
      <c r="B37" s="9"/>
      <c r="C37" s="88"/>
      <c r="D37" s="86" t="b">
        <v>0</v>
      </c>
      <c r="E37" s="58" t="s">
        <v>64</v>
      </c>
      <c r="F37" s="60"/>
      <c r="G37" s="60"/>
      <c r="H37" s="65"/>
      <c r="I37" s="72"/>
      <c r="J37" s="73"/>
    </row>
    <row r="38" spans="1:12" s="28" customFormat="1" ht="16.5" customHeight="1">
      <c r="B38" s="26"/>
      <c r="C38" s="89"/>
      <c r="D38" s="67"/>
      <c r="E38" s="68"/>
      <c r="F38" s="69"/>
      <c r="G38" s="69"/>
      <c r="I38" s="70"/>
      <c r="J38" s="71"/>
    </row>
    <row r="39" spans="1:12" s="28" customFormat="1" ht="16.5" customHeight="1">
      <c r="B39" s="26"/>
      <c r="C39" s="89"/>
      <c r="D39" s="90"/>
      <c r="E39" s="91"/>
      <c r="I39" s="72"/>
      <c r="J39" s="73"/>
    </row>
    <row r="40" spans="1:12" s="28" customFormat="1" ht="16.5" customHeight="1">
      <c r="B40" s="26"/>
      <c r="C40" s="89"/>
      <c r="D40" s="90"/>
      <c r="E40" s="91"/>
      <c r="I40" s="92"/>
      <c r="J40" s="93"/>
    </row>
    <row r="41" spans="1:12" s="28" customFormat="1" ht="16.5" customHeight="1">
      <c r="B41" s="26"/>
      <c r="C41" s="89"/>
      <c r="D41" s="90"/>
      <c r="E41" s="91"/>
      <c r="I41" s="92"/>
      <c r="J41" s="93"/>
    </row>
    <row r="42" spans="1:12" s="28" customFormat="1" ht="21" customHeight="1">
      <c r="B42" s="26"/>
      <c r="C42" s="89"/>
      <c r="D42" s="90"/>
      <c r="E42" s="91"/>
      <c r="I42" s="92"/>
      <c r="J42" s="93"/>
    </row>
    <row r="43" spans="1:12" s="28" customFormat="1" ht="16.5" customHeight="1">
      <c r="B43" s="26"/>
      <c r="C43" s="43" t="s">
        <v>67</v>
      </c>
      <c r="D43" s="44"/>
      <c r="E43" s="44"/>
      <c r="F43" s="44"/>
      <c r="G43" s="44"/>
      <c r="H43" s="45"/>
      <c r="I43" s="92"/>
      <c r="J43" s="93"/>
    </row>
    <row r="44" spans="1:12" s="28" customFormat="1" ht="16.5" customHeight="1">
      <c r="A44" s="54"/>
      <c r="B44" s="55"/>
      <c r="C44" s="359" t="s">
        <v>68</v>
      </c>
      <c r="D44" s="83" t="s">
        <v>69</v>
      </c>
      <c r="E44" s="50"/>
      <c r="F44" s="51" t="s">
        <v>25</v>
      </c>
      <c r="G44" s="51" t="s">
        <v>26</v>
      </c>
      <c r="H44" s="52"/>
      <c r="I44" s="92"/>
      <c r="J44" s="93"/>
    </row>
    <row r="45" spans="1:12" s="28" customFormat="1" ht="25.5" customHeight="1">
      <c r="A45" s="54">
        <f>SUM(F45:F50)</f>
        <v>0</v>
      </c>
      <c r="B45" s="55"/>
      <c r="C45" s="360"/>
      <c r="D45" s="86" t="b">
        <v>0</v>
      </c>
      <c r="E45" s="64" t="s">
        <v>70</v>
      </c>
      <c r="F45" s="59"/>
      <c r="G45" s="60"/>
      <c r="H45" s="61"/>
      <c r="I45" s="92"/>
      <c r="J45" s="93"/>
      <c r="L45"/>
    </row>
    <row r="46" spans="1:12" s="28" customFormat="1" ht="25.5" customHeight="1">
      <c r="A46" s="54">
        <f>SUM(G45:G50)</f>
        <v>0</v>
      </c>
      <c r="B46" s="55"/>
      <c r="C46" s="360"/>
      <c r="D46" s="86" t="b">
        <v>0</v>
      </c>
      <c r="E46" s="64" t="s">
        <v>73</v>
      </c>
      <c r="F46" s="60"/>
      <c r="G46" s="60"/>
      <c r="H46" s="61"/>
      <c r="I46" s="92"/>
      <c r="J46" s="93"/>
    </row>
    <row r="47" spans="1:12" s="28" customFormat="1" ht="25.5" customHeight="1">
      <c r="B47" s="26"/>
      <c r="C47" s="360"/>
      <c r="D47" s="86" t="b">
        <v>0</v>
      </c>
      <c r="E47" s="64" t="s">
        <v>76</v>
      </c>
      <c r="F47" s="60"/>
      <c r="G47" s="60"/>
      <c r="H47" s="61"/>
      <c r="I47" s="92"/>
      <c r="J47" s="93"/>
    </row>
    <row r="48" spans="1:12" s="28" customFormat="1" ht="25.5" customHeight="1">
      <c r="B48" s="26"/>
      <c r="C48" s="360"/>
      <c r="D48" s="86" t="b">
        <v>0</v>
      </c>
      <c r="E48" s="64" t="s">
        <v>79</v>
      </c>
      <c r="F48" s="60"/>
      <c r="G48" s="60"/>
      <c r="H48" s="61"/>
      <c r="I48" s="92"/>
      <c r="J48" s="93"/>
    </row>
    <row r="49" spans="1:10" s="28" customFormat="1" ht="25.5" customHeight="1">
      <c r="B49" s="26"/>
      <c r="C49" s="360"/>
      <c r="D49" s="86" t="b">
        <v>0</v>
      </c>
      <c r="E49" s="64" t="s">
        <v>82</v>
      </c>
      <c r="F49" s="59"/>
      <c r="G49" s="60"/>
      <c r="H49" s="61"/>
      <c r="I49" s="92"/>
      <c r="J49" s="93"/>
    </row>
    <row r="50" spans="1:10" s="28" customFormat="1" ht="25.5" customHeight="1">
      <c r="B50" s="26"/>
      <c r="C50" s="361"/>
      <c r="D50" s="86" t="b">
        <v>0</v>
      </c>
      <c r="E50" s="64" t="s">
        <v>64</v>
      </c>
      <c r="F50" s="60"/>
      <c r="G50" s="60"/>
      <c r="H50" s="65"/>
      <c r="I50" s="92"/>
      <c r="J50" s="93"/>
    </row>
    <row r="51" spans="1:10" s="28" customFormat="1" ht="16.5" customHeight="1">
      <c r="B51" s="26"/>
      <c r="C51" s="89"/>
      <c r="D51" s="67" t="s">
        <v>40</v>
      </c>
      <c r="E51" s="68"/>
      <c r="F51" s="69" t="str">
        <f>TEXT(A45,"#,###")&amp;" / "&amp;TEXT('A - Old'!H7,"#,###")</f>
        <v xml:space="preserve"> / </v>
      </c>
      <c r="G51" s="69" t="str">
        <f>TEXT(A46,"#,###")&amp;" / "&amp;TEXT('A - Old'!H10,"#,###")</f>
        <v xml:space="preserve"> / </v>
      </c>
      <c r="H51" s="32"/>
      <c r="I51" s="70"/>
      <c r="J51" s="71"/>
    </row>
    <row r="52" spans="1:10" s="28" customFormat="1" ht="16.5" customHeight="1">
      <c r="B52" s="26"/>
      <c r="C52" s="89"/>
      <c r="D52" s="94"/>
      <c r="E52" s="91"/>
      <c r="F52" s="32"/>
      <c r="G52" s="32"/>
      <c r="H52" s="32"/>
      <c r="I52" s="92"/>
      <c r="J52" s="93"/>
    </row>
    <row r="53" spans="1:10" s="28" customFormat="1" ht="16.5" customHeight="1">
      <c r="B53" s="26"/>
      <c r="C53" s="89"/>
      <c r="D53" s="94"/>
      <c r="E53" s="91"/>
      <c r="F53" s="32"/>
      <c r="G53" s="32"/>
      <c r="H53" s="32"/>
      <c r="I53" s="92"/>
      <c r="J53" s="93"/>
    </row>
    <row r="54" spans="1:10" s="28" customFormat="1" ht="16.5" customHeight="1">
      <c r="B54" s="26"/>
      <c r="C54" s="89"/>
      <c r="D54" s="94"/>
      <c r="E54" s="91"/>
      <c r="F54" s="32"/>
      <c r="G54" s="32"/>
      <c r="H54" s="32"/>
      <c r="I54" s="92"/>
      <c r="J54" s="93"/>
    </row>
    <row r="55" spans="1:10" s="28" customFormat="1" ht="16.5" customHeight="1">
      <c r="B55" s="26"/>
      <c r="C55" s="89"/>
      <c r="D55" s="94"/>
      <c r="E55" s="91"/>
      <c r="F55" s="32"/>
      <c r="G55" s="32"/>
      <c r="H55" s="32"/>
      <c r="I55" s="92"/>
      <c r="J55" s="93"/>
    </row>
    <row r="56" spans="1:10" s="28" customFormat="1" ht="16.5" customHeight="1">
      <c r="B56" s="26"/>
      <c r="C56" s="43" t="s">
        <v>85</v>
      </c>
      <c r="D56" s="44"/>
      <c r="E56" s="44"/>
      <c r="F56" s="44"/>
      <c r="G56" s="44"/>
      <c r="H56" s="45"/>
      <c r="I56" s="92"/>
      <c r="J56" s="93"/>
    </row>
    <row r="57" spans="1:10" s="28" customFormat="1" ht="16.5" customHeight="1">
      <c r="A57" s="54">
        <f>SUM(F58:F61)</f>
        <v>0</v>
      </c>
      <c r="B57" s="55"/>
      <c r="C57" s="362" t="s">
        <v>86</v>
      </c>
      <c r="D57" s="83" t="s">
        <v>87</v>
      </c>
      <c r="E57" s="50"/>
      <c r="F57" s="51" t="s">
        <v>88</v>
      </c>
      <c r="G57" s="51" t="s">
        <v>26</v>
      </c>
      <c r="H57" s="51" t="s">
        <v>89</v>
      </c>
      <c r="I57" s="92"/>
      <c r="J57" s="93"/>
    </row>
    <row r="58" spans="1:10" s="28" customFormat="1" ht="16.5" customHeight="1">
      <c r="A58" s="54">
        <f>SUM(F58:F66)</f>
        <v>0</v>
      </c>
      <c r="B58" s="55"/>
      <c r="C58" s="363"/>
      <c r="D58" s="86" t="b">
        <v>0</v>
      </c>
      <c r="E58" s="58" t="s">
        <v>90</v>
      </c>
      <c r="F58" s="59"/>
      <c r="G58" s="60"/>
      <c r="H58" s="60"/>
      <c r="I58" s="92"/>
      <c r="J58" s="93"/>
    </row>
    <row r="59" spans="1:10" s="28" customFormat="1" ht="16.5" customHeight="1">
      <c r="A59" s="54">
        <f>SUM(G58:G66)</f>
        <v>0</v>
      </c>
      <c r="B59" s="55"/>
      <c r="C59" s="363"/>
      <c r="D59" s="86" t="b">
        <v>0</v>
      </c>
      <c r="E59" s="58" t="s">
        <v>94</v>
      </c>
      <c r="F59" s="60"/>
      <c r="G59" s="60"/>
      <c r="H59" s="60"/>
      <c r="I59" s="92"/>
      <c r="J59" s="93"/>
    </row>
    <row r="60" spans="1:10" s="28" customFormat="1" ht="16.5" customHeight="1">
      <c r="B60" s="26"/>
      <c r="C60" s="363"/>
      <c r="D60" s="86" t="b">
        <v>0</v>
      </c>
      <c r="E60" s="58" t="s">
        <v>98</v>
      </c>
      <c r="F60" s="60"/>
      <c r="G60" s="60"/>
      <c r="H60" s="60"/>
      <c r="I60" s="92"/>
      <c r="J60" s="93"/>
    </row>
    <row r="61" spans="1:10" s="28" customFormat="1" ht="16.5" customHeight="1">
      <c r="B61" s="26"/>
      <c r="C61" s="363"/>
      <c r="D61" s="86" t="b">
        <v>0</v>
      </c>
      <c r="E61" s="58" t="s">
        <v>102</v>
      </c>
      <c r="F61" s="60"/>
      <c r="G61" s="60"/>
      <c r="H61" s="60"/>
      <c r="I61" s="92"/>
      <c r="J61" s="93"/>
    </row>
    <row r="62" spans="1:10" s="28" customFormat="1" ht="16.5" customHeight="1">
      <c r="B62" s="26"/>
      <c r="C62" s="363"/>
      <c r="D62" s="86" t="b">
        <v>0</v>
      </c>
      <c r="E62" s="58" t="s">
        <v>106</v>
      </c>
      <c r="F62" s="59"/>
      <c r="G62" s="60"/>
      <c r="H62" s="60"/>
      <c r="I62" s="92"/>
      <c r="J62" s="93"/>
    </row>
    <row r="63" spans="1:10" s="28" customFormat="1" ht="16.5" customHeight="1">
      <c r="B63" s="26"/>
      <c r="C63" s="363"/>
      <c r="D63" s="86" t="b">
        <v>0</v>
      </c>
      <c r="E63" s="58" t="s">
        <v>110</v>
      </c>
      <c r="F63" s="60"/>
      <c r="G63" s="60"/>
      <c r="H63" s="60"/>
      <c r="I63" s="92"/>
      <c r="J63" s="93"/>
    </row>
    <row r="64" spans="1:10" s="28" customFormat="1" ht="16.5" customHeight="1">
      <c r="B64" s="26"/>
      <c r="C64" s="363"/>
      <c r="D64" s="86" t="b">
        <v>0</v>
      </c>
      <c r="E64" s="58" t="s">
        <v>114</v>
      </c>
      <c r="F64" s="60"/>
      <c r="G64" s="60"/>
      <c r="H64" s="60"/>
      <c r="I64" s="92"/>
      <c r="J64" s="93"/>
    </row>
    <row r="65" spans="1:10" s="28" customFormat="1" ht="16.5" customHeight="1">
      <c r="B65" s="26"/>
      <c r="C65" s="363"/>
      <c r="D65" s="86"/>
      <c r="E65" s="58" t="s">
        <v>118</v>
      </c>
      <c r="F65" s="60"/>
      <c r="G65" s="60"/>
      <c r="H65" s="60"/>
      <c r="I65" s="92"/>
      <c r="J65" s="93"/>
    </row>
    <row r="66" spans="1:10" s="28" customFormat="1" ht="16.5" customHeight="1">
      <c r="B66" s="26"/>
      <c r="C66" s="364"/>
      <c r="D66" s="86" t="b">
        <v>0</v>
      </c>
      <c r="E66" s="58" t="s">
        <v>64</v>
      </c>
      <c r="F66" s="60"/>
      <c r="G66" s="60"/>
      <c r="H66" s="60"/>
      <c r="I66" s="92"/>
      <c r="J66" s="93"/>
    </row>
    <row r="67" spans="1:10" s="28" customFormat="1" ht="16.5" customHeight="1">
      <c r="B67" s="26"/>
      <c r="C67" s="89"/>
      <c r="D67" s="67" t="s">
        <v>40</v>
      </c>
      <c r="E67" s="68"/>
      <c r="F67" s="69" t="str">
        <f>TEXT(A58,"#,###")&amp;" / "&amp;TEXT('A - Old'!H7,"#,###")</f>
        <v xml:space="preserve"> / </v>
      </c>
      <c r="G67" s="69" t="str">
        <f>TEXT(A59,"#,###")&amp;" / "&amp;TEXT('A - Old'!H10,"#,###")</f>
        <v xml:space="preserve"> / </v>
      </c>
      <c r="I67" s="70"/>
      <c r="J67" s="71"/>
    </row>
    <row r="68" spans="1:10" s="28" customFormat="1" ht="16.5" customHeight="1">
      <c r="B68" s="26"/>
      <c r="C68" s="89"/>
      <c r="D68" s="90"/>
      <c r="E68" s="91"/>
      <c r="I68" s="92"/>
      <c r="J68" s="93"/>
    </row>
    <row r="69" spans="1:10" s="28" customFormat="1" ht="16.5" customHeight="1">
      <c r="B69" s="26"/>
      <c r="C69" s="89"/>
      <c r="D69" s="90"/>
      <c r="E69" s="91"/>
      <c r="I69" s="92"/>
      <c r="J69" s="93"/>
    </row>
    <row r="70" spans="1:10" s="28" customFormat="1" ht="16.5" customHeight="1">
      <c r="B70" s="26"/>
      <c r="C70" s="89"/>
      <c r="D70" s="90"/>
      <c r="E70" s="91"/>
      <c r="I70" s="92"/>
      <c r="J70" s="93"/>
    </row>
    <row r="71" spans="1:10" s="28" customFormat="1" ht="16.5" customHeight="1">
      <c r="B71" s="26"/>
      <c r="C71" s="89"/>
      <c r="D71" s="90"/>
      <c r="E71" s="91"/>
      <c r="I71" s="92"/>
      <c r="J71" s="93"/>
    </row>
    <row r="72" spans="1:10" s="28" customFormat="1" ht="16.5" customHeight="1">
      <c r="B72" s="26"/>
      <c r="C72" s="43" t="s">
        <v>124</v>
      </c>
      <c r="D72" s="44"/>
      <c r="E72" s="44"/>
      <c r="F72" s="44"/>
      <c r="G72" s="44"/>
      <c r="H72" s="45"/>
      <c r="I72" s="92"/>
      <c r="J72" s="93"/>
    </row>
    <row r="73" spans="1:10" s="28" customFormat="1" ht="15" customHeight="1">
      <c r="B73" s="26"/>
      <c r="C73" s="95"/>
      <c r="D73" s="83" t="s">
        <v>125</v>
      </c>
      <c r="E73" s="50"/>
      <c r="F73" s="84" t="s">
        <v>126</v>
      </c>
      <c r="G73" s="51" t="s">
        <v>127</v>
      </c>
      <c r="H73" s="51" t="s">
        <v>89</v>
      </c>
      <c r="I73" s="92"/>
      <c r="J73" s="93"/>
    </row>
    <row r="74" spans="1:10" s="28" customFormat="1" ht="16.5" customHeight="1">
      <c r="A74" s="54">
        <f>SUM(F74:F77)</f>
        <v>0</v>
      </c>
      <c r="B74" s="55"/>
      <c r="C74" s="82"/>
      <c r="D74" s="86" t="b">
        <v>0</v>
      </c>
      <c r="E74" s="58" t="s">
        <v>128</v>
      </c>
      <c r="F74" s="60"/>
      <c r="G74" s="60"/>
      <c r="H74" s="60"/>
      <c r="I74" s="92"/>
      <c r="J74" s="93"/>
    </row>
    <row r="75" spans="1:10" s="28" customFormat="1" ht="16.5" customHeight="1">
      <c r="A75" s="54">
        <f>SUM(G74:G77)</f>
        <v>0</v>
      </c>
      <c r="B75" s="55"/>
      <c r="C75" s="56" t="s">
        <v>132</v>
      </c>
      <c r="D75" s="86" t="b">
        <v>0</v>
      </c>
      <c r="E75" s="58" t="s">
        <v>133</v>
      </c>
      <c r="F75" s="60"/>
      <c r="G75" s="60"/>
      <c r="H75" s="60"/>
      <c r="I75" s="92"/>
      <c r="J75" s="93"/>
    </row>
    <row r="76" spans="1:10" s="28" customFormat="1" ht="16.5" customHeight="1">
      <c r="B76" s="26"/>
      <c r="C76" s="82"/>
      <c r="D76" s="86" t="b">
        <v>0</v>
      </c>
      <c r="E76" s="58" t="s">
        <v>137</v>
      </c>
      <c r="F76" s="60"/>
      <c r="G76" s="60"/>
      <c r="H76" s="60"/>
      <c r="I76" s="92"/>
      <c r="J76" s="93"/>
    </row>
    <row r="77" spans="1:10" s="28" customFormat="1" ht="16.5" customHeight="1">
      <c r="B77" s="26"/>
      <c r="C77" s="88"/>
      <c r="D77" s="86" t="b">
        <v>0</v>
      </c>
      <c r="E77" s="58" t="s">
        <v>64</v>
      </c>
      <c r="F77" s="60"/>
      <c r="G77" s="60"/>
      <c r="H77" s="60"/>
      <c r="I77" s="92"/>
      <c r="J77" s="93"/>
    </row>
    <row r="78" spans="1:10" ht="16.5" customHeight="1">
      <c r="B78" s="9"/>
      <c r="C78" s="15"/>
      <c r="D78" s="67" t="s">
        <v>40</v>
      </c>
      <c r="E78" s="68"/>
      <c r="F78" s="69" t="str">
        <f>TEXT(A74,"#,###")&amp;" / "&amp;TEXT('A - Old'!H7,"#,###")</f>
        <v xml:space="preserve"> / </v>
      </c>
      <c r="G78" s="69" t="str">
        <f>TEXT(A75,"#,###")&amp;" / "&amp;TEXT('A - Old'!H10,"#,###")</f>
        <v xml:space="preserve"> / </v>
      </c>
      <c r="H78" s="15"/>
      <c r="I78" s="70"/>
      <c r="J78" s="71"/>
    </row>
    <row r="79" spans="1:10" ht="16.5" customHeight="1">
      <c r="B79" s="9"/>
      <c r="C79" s="15"/>
      <c r="D79" s="15"/>
      <c r="E79" s="15"/>
      <c r="F79" s="15"/>
      <c r="G79" s="15"/>
      <c r="H79" s="15"/>
      <c r="I79" s="72"/>
      <c r="J79" s="73"/>
    </row>
    <row r="80" spans="1:10" ht="16.5" customHeight="1">
      <c r="B80" s="9"/>
      <c r="C80" s="15"/>
      <c r="D80" s="15"/>
      <c r="E80" s="15"/>
      <c r="F80" s="15"/>
      <c r="G80" s="15"/>
      <c r="H80" s="15"/>
      <c r="I80" s="72"/>
      <c r="J80" s="73"/>
    </row>
    <row r="81" spans="2:10" ht="16.5" customHeight="1">
      <c r="B81" s="9"/>
      <c r="C81" s="15"/>
      <c r="D81" s="15"/>
      <c r="E81" s="15"/>
      <c r="F81" s="15"/>
      <c r="G81" s="15"/>
      <c r="H81" s="15"/>
      <c r="I81" s="15"/>
      <c r="J81" s="16"/>
    </row>
    <row r="82" spans="2:10" ht="16.5" customHeight="1">
      <c r="B82" s="9"/>
      <c r="C82" s="15"/>
      <c r="D82" s="15"/>
      <c r="E82" s="15"/>
      <c r="F82" s="15"/>
      <c r="G82" s="15"/>
      <c r="H82" s="15"/>
      <c r="I82" s="15"/>
      <c r="J82" s="16"/>
    </row>
    <row r="83" spans="2:10" ht="16.5" customHeight="1">
      <c r="B83" s="9"/>
      <c r="C83" s="15"/>
      <c r="D83" s="15"/>
      <c r="E83" s="15"/>
      <c r="F83" s="15"/>
      <c r="G83" s="15"/>
      <c r="H83" s="15"/>
      <c r="I83" s="15"/>
      <c r="J83" s="16"/>
    </row>
    <row r="84" spans="2:10" ht="16.5" customHeight="1">
      <c r="B84" s="96"/>
      <c r="C84" s="97"/>
      <c r="D84" s="97"/>
      <c r="E84" s="97"/>
      <c r="F84" s="97"/>
      <c r="G84" s="97"/>
      <c r="H84" s="97"/>
      <c r="I84" s="97"/>
      <c r="J84" s="98"/>
    </row>
    <row r="85" spans="2:10" ht="16.5" customHeight="1"/>
    <row r="86" spans="2:10" ht="16.5" customHeight="1"/>
    <row r="87" spans="2:10" ht="16.5" customHeight="1"/>
    <row r="88" spans="2:10" ht="16.5" customHeight="1"/>
    <row r="89" spans="2:10" ht="16.5" customHeight="1"/>
    <row r="90" spans="2:10" ht="16.5" customHeight="1"/>
    <row r="91" spans="2:10" ht="16.5" customHeight="1"/>
    <row r="92" spans="2:10" ht="16.5" customHeight="1"/>
    <row r="93" spans="2:10" ht="16.5" customHeight="1"/>
    <row r="94" spans="2:10" ht="16.5" customHeight="1"/>
    <row r="97" ht="25.5" customHeight="1"/>
  </sheetData>
  <mergeCells count="9">
    <mergeCell ref="C44:C50"/>
    <mergeCell ref="C57:C66"/>
    <mergeCell ref="C6:E11"/>
    <mergeCell ref="H6:I6"/>
    <mergeCell ref="H7:I7"/>
    <mergeCell ref="H8:I8"/>
    <mergeCell ref="H9:I9"/>
    <mergeCell ref="H10:I10"/>
    <mergeCell ref="H11:I11"/>
  </mergeCells>
  <pageMargins left="0.7" right="0.7" top="0.75" bottom="0.75" header="0.3" footer="0.3"/>
  <pageSetup orientation="portrait" r:id="rId1"/>
  <drawing r:id="rId2"/>
  <legacyDrawing r:id="rId3"/>
  <controls>
    <control shapeId="6161" r:id="rId4" name="ComboBox1"/>
    <control shapeId="6160" r:id="rId5" name="Label5"/>
    <control shapeId="6159" r:id="rId6" name="TextBox6"/>
    <control shapeId="6157" r:id="rId7" name="Label4"/>
    <control shapeId="6156" r:id="rId8" name="TextBox5"/>
    <control shapeId="6154" r:id="rId9" name="Label3"/>
    <control shapeId="6153" r:id="rId10" name="TextBox4"/>
    <control shapeId="6151" r:id="rId11" name="Label2"/>
    <control shapeId="6150" r:id="rId12" name="TextBox3"/>
    <control shapeId="6148" r:id="rId13" name="Label1"/>
    <control shapeId="6147" r:id="rId14" name="TextBox2"/>
    <control shapeId="6145" r:id="rId15" name="CommandButton1"/>
  </controls>
</worksheet>
</file>

<file path=xl/worksheets/sheet10.xml><?xml version="1.0" encoding="utf-8"?>
<worksheet xmlns="http://schemas.openxmlformats.org/spreadsheetml/2006/main" xmlns:r="http://schemas.openxmlformats.org/officeDocument/2006/relationships">
  <sheetPr codeName="Sheet6">
    <tabColor theme="9" tint="0.39997558519241921"/>
  </sheetPr>
  <dimension ref="A1:BA47"/>
  <sheetViews>
    <sheetView showGridLines="0" topLeftCell="E1" zoomScale="70" zoomScaleNormal="70" workbookViewId="0">
      <selection activeCell="AF3" sqref="AF3"/>
    </sheetView>
  </sheetViews>
  <sheetFormatPr defaultRowHeight="15"/>
  <cols>
    <col min="1" max="1" width="5.7109375" customWidth="1"/>
    <col min="2" max="2" width="6.140625" customWidth="1"/>
    <col min="3" max="3" width="33.5703125" customWidth="1"/>
    <col min="4" max="4" width="47.7109375" customWidth="1"/>
    <col min="5" max="6" width="15.7109375" customWidth="1"/>
    <col min="7" max="7" width="46.7109375" customWidth="1"/>
    <col min="8" max="8" width="9.85546875" customWidth="1"/>
    <col min="9" max="9" width="6.28515625" customWidth="1"/>
    <col min="10" max="13" width="9.5703125" customWidth="1"/>
    <col min="14" max="25" width="9.140625" customWidth="1"/>
    <col min="26" max="26" width="9.140625" style="3"/>
  </cols>
  <sheetData>
    <row r="1" spans="1:53" ht="16.5" customHeight="1">
      <c r="A1" s="2" t="s">
        <v>143</v>
      </c>
      <c r="AB1" t="s">
        <v>1</v>
      </c>
      <c r="AF1" t="s">
        <v>1</v>
      </c>
    </row>
    <row r="2" spans="1:53" ht="16.5" customHeight="1">
      <c r="A2" s="2" t="s">
        <v>144</v>
      </c>
      <c r="B2" s="4"/>
      <c r="C2" s="5"/>
      <c r="D2" s="5"/>
      <c r="E2" s="5"/>
      <c r="F2" s="5"/>
      <c r="G2" s="5"/>
      <c r="H2" s="5"/>
      <c r="I2" s="7"/>
      <c r="J2" s="2">
        <f>SUM(I30)</f>
        <v>0</v>
      </c>
    </row>
    <row r="3" spans="1:53" ht="16.5" customHeight="1">
      <c r="B3" s="9"/>
      <c r="C3" s="11" t="str">
        <f>[5]Home!F15</f>
        <v>[Insert Name Here]</v>
      </c>
      <c r="D3" s="11"/>
      <c r="E3" s="11"/>
      <c r="F3" s="172"/>
      <c r="G3" s="173"/>
      <c r="H3" s="219"/>
      <c r="I3" s="16"/>
    </row>
    <row r="4" spans="1:53" ht="16.5" customHeight="1">
      <c r="A4" s="220"/>
      <c r="B4" s="9"/>
      <c r="C4" s="47"/>
      <c r="D4" s="47"/>
      <c r="E4" s="47"/>
      <c r="F4" s="104"/>
      <c r="G4" s="47"/>
      <c r="H4" s="47"/>
      <c r="I4" s="16"/>
      <c r="AA4" s="8" t="s">
        <v>549</v>
      </c>
      <c r="AB4" s="8"/>
      <c r="AC4" s="8"/>
      <c r="AD4" s="8"/>
      <c r="AE4" s="8"/>
      <c r="AF4" s="8"/>
      <c r="AG4" s="8"/>
      <c r="AH4" s="8"/>
      <c r="AI4" s="8"/>
      <c r="AJ4" s="8"/>
      <c r="AK4" s="8"/>
      <c r="AL4" s="8"/>
      <c r="AM4" s="8"/>
      <c r="AN4" s="8"/>
      <c r="AO4" s="8"/>
      <c r="AP4" s="8"/>
      <c r="AQ4" s="8"/>
      <c r="AR4" s="8"/>
      <c r="AS4" s="8"/>
      <c r="AT4" s="8"/>
      <c r="AU4" s="8"/>
      <c r="AV4" s="8"/>
      <c r="AW4" s="8"/>
      <c r="AX4" s="8"/>
      <c r="AY4" s="8"/>
      <c r="AZ4" s="8"/>
      <c r="BA4" s="8"/>
    </row>
    <row r="5" spans="1:53" ht="16.5" customHeight="1">
      <c r="B5" s="9"/>
      <c r="C5" s="365" t="s">
        <v>4</v>
      </c>
      <c r="D5" s="367"/>
      <c r="E5" s="221"/>
      <c r="F5" s="222"/>
      <c r="G5" s="18" t="s">
        <v>5</v>
      </c>
      <c r="H5" s="223">
        <f>A!H4</f>
        <v>2010</v>
      </c>
      <c r="I5" s="16"/>
    </row>
    <row r="6" spans="1:53" ht="20.25" customHeight="1">
      <c r="B6" s="9"/>
      <c r="C6" s="368"/>
      <c r="D6" s="370"/>
      <c r="E6" s="221"/>
      <c r="F6" s="222"/>
      <c r="G6" s="18" t="s">
        <v>550</v>
      </c>
      <c r="H6" s="30" t="str">
        <f>IF(ISBLANK('E - Old'!H6),"",'E - Old'!H6)</f>
        <v/>
      </c>
      <c r="I6" s="16"/>
      <c r="AA6" t="s">
        <v>550</v>
      </c>
      <c r="AB6">
        <f>D!AB26+1</f>
        <v>327</v>
      </c>
      <c r="AC6" s="20" t="str">
        <f>IF(ISBLANK(H6),"",H6)</f>
        <v/>
      </c>
    </row>
    <row r="7" spans="1:53" ht="16.5" customHeight="1">
      <c r="B7" s="9"/>
      <c r="C7" s="368"/>
      <c r="D7" s="370"/>
      <c r="E7" s="221"/>
      <c r="F7" s="222"/>
      <c r="G7" s="18" t="s">
        <v>551</v>
      </c>
      <c r="H7" s="30" t="str">
        <f>IF(ISBLANK('E - Old'!H7),"",'E - Old'!H7)</f>
        <v/>
      </c>
      <c r="I7" s="16"/>
      <c r="AA7" t="s">
        <v>551</v>
      </c>
      <c r="AB7">
        <f>AB6+1</f>
        <v>328</v>
      </c>
      <c r="AC7" s="20" t="str">
        <f>IF(ISBLANK(H7),"",H7)</f>
        <v/>
      </c>
    </row>
    <row r="8" spans="1:53" ht="16.5" customHeight="1">
      <c r="B8" s="9"/>
      <c r="C8" s="368"/>
      <c r="D8" s="370"/>
      <c r="E8" s="221"/>
      <c r="F8" s="222"/>
      <c r="G8" s="18" t="s">
        <v>552</v>
      </c>
      <c r="H8" s="30" t="str">
        <f>IF(ISBLANK('E - Old'!H8),"",'E - Old'!H8)</f>
        <v/>
      </c>
      <c r="I8" s="16"/>
      <c r="AA8" t="s">
        <v>552</v>
      </c>
      <c r="AB8">
        <f>AB7+1</f>
        <v>329</v>
      </c>
      <c r="AC8" s="20" t="str">
        <f>IF(ISBLANK(H8),"",H8)</f>
        <v/>
      </c>
    </row>
    <row r="9" spans="1:53" ht="16.5" customHeight="1">
      <c r="B9" s="9"/>
      <c r="C9" s="368"/>
      <c r="D9" s="370"/>
      <c r="E9" s="221"/>
      <c r="F9" s="222"/>
      <c r="G9" s="18" t="s">
        <v>553</v>
      </c>
      <c r="H9" s="30" t="str">
        <f>IF(ISBLANK('E - Old'!H9),"",'E - Old'!H9)</f>
        <v/>
      </c>
      <c r="I9" s="16"/>
      <c r="AA9" t="s">
        <v>553</v>
      </c>
      <c r="AB9">
        <f>AB8+1</f>
        <v>330</v>
      </c>
      <c r="AC9" s="20" t="str">
        <f>IF(ISBLANK(H9),"",H9)</f>
        <v/>
      </c>
    </row>
    <row r="10" spans="1:53" ht="16.5" customHeight="1">
      <c r="B10" s="9"/>
      <c r="C10" s="371"/>
      <c r="D10" s="373"/>
      <c r="E10" s="221"/>
      <c r="F10" s="222"/>
      <c r="G10" s="18" t="s">
        <v>554</v>
      </c>
      <c r="H10" s="30" t="str">
        <f>IF(ISBLANK('E - Old'!H10),"",'E - Old'!H10)</f>
        <v/>
      </c>
      <c r="I10" s="16"/>
      <c r="AA10" t="s">
        <v>554</v>
      </c>
      <c r="AB10">
        <f>AB9+1</f>
        <v>331</v>
      </c>
      <c r="AC10" s="20" t="str">
        <f>IF(ISBLANK(H10),"",H10)</f>
        <v/>
      </c>
    </row>
    <row r="11" spans="1:53" ht="16.5" customHeight="1">
      <c r="B11" s="9"/>
      <c r="F11" s="224"/>
      <c r="G11" s="15"/>
      <c r="H11" s="15"/>
      <c r="I11" s="16"/>
    </row>
    <row r="12" spans="1:53" ht="16.5" customHeight="1">
      <c r="B12" s="9"/>
      <c r="C12" s="15"/>
      <c r="D12" s="15"/>
      <c r="E12" s="15"/>
      <c r="F12" s="224"/>
      <c r="G12" s="15"/>
      <c r="H12" s="15"/>
      <c r="I12" s="16"/>
    </row>
    <row r="13" spans="1:53" ht="16.5" customHeight="1">
      <c r="B13" s="9"/>
      <c r="C13" s="38" t="s">
        <v>555</v>
      </c>
      <c r="D13" s="39"/>
      <c r="E13" s="39"/>
      <c r="F13" s="39"/>
      <c r="G13" s="39"/>
      <c r="H13" s="40"/>
      <c r="I13" s="16"/>
    </row>
    <row r="14" spans="1:53" s="28" customFormat="1" ht="16.5" customHeight="1">
      <c r="B14" s="26"/>
      <c r="C14" s="42"/>
      <c r="D14" s="42"/>
      <c r="E14" s="42"/>
      <c r="F14" s="42"/>
      <c r="G14" s="42"/>
      <c r="H14" s="42"/>
      <c r="I14" s="27"/>
      <c r="Z14" s="29"/>
    </row>
    <row r="15" spans="1:53" ht="16.5" customHeight="1">
      <c r="B15" s="9"/>
      <c r="C15" s="43" t="s">
        <v>556</v>
      </c>
      <c r="D15" s="44"/>
      <c r="E15" s="44"/>
      <c r="F15" s="44"/>
      <c r="G15" s="106"/>
      <c r="H15" s="107"/>
      <c r="I15" s="27"/>
      <c r="J15" s="28"/>
      <c r="K15" s="28"/>
      <c r="L15" s="28"/>
      <c r="M15" s="28"/>
      <c r="AA15" s="8" t="str">
        <f>C15</f>
        <v>Staff Feedback and Grievance Procedures</v>
      </c>
      <c r="AB15" s="8"/>
      <c r="AC15" s="8"/>
      <c r="AD15" s="8"/>
      <c r="AE15" s="8"/>
      <c r="AF15" s="8"/>
      <c r="AG15" s="8"/>
      <c r="AH15" s="8"/>
      <c r="AI15" s="8"/>
      <c r="AJ15" s="8"/>
      <c r="AK15" s="8"/>
      <c r="AL15" s="8"/>
      <c r="AM15" s="8"/>
      <c r="AN15" s="8"/>
      <c r="AO15" s="8"/>
      <c r="AP15" s="8"/>
      <c r="AQ15" s="8"/>
      <c r="AR15" s="8"/>
      <c r="AS15" s="8"/>
      <c r="AT15" s="8"/>
      <c r="AU15" s="8"/>
      <c r="AV15" s="8"/>
      <c r="AW15" s="8"/>
      <c r="AX15" s="8"/>
      <c r="AY15" s="8"/>
      <c r="AZ15" s="8"/>
      <c r="BA15" s="8"/>
    </row>
    <row r="16" spans="1:53" ht="17.25" customHeight="1">
      <c r="B16" s="9"/>
      <c r="C16" s="362" t="s">
        <v>190</v>
      </c>
      <c r="D16" s="109" t="s">
        <v>156</v>
      </c>
      <c r="E16" s="225" t="s">
        <v>157</v>
      </c>
      <c r="F16" s="226"/>
      <c r="G16" s="227"/>
      <c r="H16" s="228"/>
      <c r="I16" s="27"/>
      <c r="J16" s="28"/>
      <c r="K16" s="28"/>
      <c r="L16" s="28"/>
      <c r="M16" s="28"/>
    </row>
    <row r="17" spans="1:53" ht="34.5" customHeight="1">
      <c r="A17" s="54">
        <f>SUM(G17:G19)</f>
        <v>0</v>
      </c>
      <c r="B17" s="55"/>
      <c r="C17" s="411"/>
      <c r="D17" s="116" t="s">
        <v>557</v>
      </c>
      <c r="E17" s="117" t="str">
        <f>IF(ISBLANK('E - Old'!E17),"",'E - Old'!E17)</f>
        <v/>
      </c>
      <c r="F17" s="118"/>
      <c r="G17" s="119"/>
      <c r="H17" s="229"/>
      <c r="I17" s="27"/>
      <c r="J17" s="28"/>
      <c r="K17" s="28"/>
      <c r="L17" s="28"/>
      <c r="M17" s="28"/>
      <c r="AA17" t="s">
        <v>558</v>
      </c>
      <c r="AB17">
        <f>AB10+1</f>
        <v>332</v>
      </c>
      <c r="AC17" s="20" t="str">
        <f>IF(ISBLANK(E17),"",E17)</f>
        <v/>
      </c>
    </row>
    <row r="18" spans="1:53" ht="34.5" customHeight="1">
      <c r="A18" s="54"/>
      <c r="B18" s="55"/>
      <c r="C18" s="411"/>
      <c r="D18" s="116" t="s">
        <v>559</v>
      </c>
      <c r="E18" s="117" t="str">
        <f>IF(ISBLANK('E - Old'!E18),"",'E - Old'!E18)</f>
        <v/>
      </c>
      <c r="F18" s="118"/>
      <c r="G18" s="119"/>
      <c r="H18" s="229"/>
      <c r="I18" s="27"/>
      <c r="J18" s="28"/>
      <c r="K18" s="28"/>
      <c r="L18" s="28"/>
      <c r="M18" s="28"/>
      <c r="AA18" t="s">
        <v>560</v>
      </c>
      <c r="AB18">
        <f>AB17+1</f>
        <v>333</v>
      </c>
      <c r="AC18" s="20" t="str">
        <f>IF(ISBLANK(E18),"",E18)</f>
        <v/>
      </c>
    </row>
    <row r="19" spans="1:53" ht="34.5" customHeight="1">
      <c r="B19" s="9"/>
      <c r="C19" s="412"/>
      <c r="D19" s="116" t="s">
        <v>561</v>
      </c>
      <c r="E19" s="117" t="str">
        <f>IF(ISBLANK('E - Old'!E19),"",'E - Old'!E19)</f>
        <v/>
      </c>
      <c r="F19" s="123"/>
      <c r="G19" s="124"/>
      <c r="H19" s="230"/>
      <c r="I19" s="27"/>
      <c r="J19" s="28"/>
      <c r="K19" s="28"/>
      <c r="L19" s="28"/>
      <c r="M19" s="28"/>
      <c r="AA19" t="s">
        <v>562</v>
      </c>
      <c r="AB19">
        <f>AB18+1</f>
        <v>334</v>
      </c>
      <c r="AC19" s="20" t="str">
        <f>IF(ISBLANK(E19),"",E19)</f>
        <v/>
      </c>
    </row>
    <row r="20" spans="1:53" ht="24" customHeight="1">
      <c r="B20" s="9"/>
      <c r="C20" s="80"/>
      <c r="D20" s="80"/>
      <c r="E20" s="80"/>
      <c r="F20" s="80"/>
      <c r="G20" s="80"/>
      <c r="H20" s="80"/>
      <c r="I20" s="27"/>
      <c r="J20" s="28"/>
      <c r="K20" s="28"/>
      <c r="L20" s="28"/>
      <c r="M20" s="28"/>
    </row>
    <row r="21" spans="1:53" ht="24" customHeight="1">
      <c r="B21" s="9"/>
      <c r="C21" s="80"/>
      <c r="D21" s="80"/>
      <c r="E21" s="80"/>
      <c r="F21" s="80"/>
      <c r="G21" s="80"/>
      <c r="H21" s="80"/>
      <c r="I21" s="125"/>
      <c r="J21" s="28"/>
      <c r="K21" s="28"/>
      <c r="L21" s="28"/>
      <c r="M21" s="28"/>
    </row>
    <row r="22" spans="1:53" ht="16.5" customHeight="1">
      <c r="B22" s="9"/>
      <c r="C22" s="157" t="s">
        <v>563</v>
      </c>
      <c r="D22" s="106"/>
      <c r="E22" s="106"/>
      <c r="F22" s="106"/>
      <c r="G22" s="106"/>
      <c r="H22" s="107"/>
      <c r="I22" s="73"/>
      <c r="J22" s="28"/>
      <c r="K22" s="28"/>
      <c r="L22" s="28"/>
      <c r="M22" s="28"/>
      <c r="AA22" s="8" t="str">
        <f>C22</f>
        <v>Staff Appraisal and Social Contribution</v>
      </c>
      <c r="AB22" s="8"/>
      <c r="AC22" s="8"/>
      <c r="AD22" s="8"/>
      <c r="AE22" s="8"/>
      <c r="AF22" s="8"/>
      <c r="AG22" s="8"/>
      <c r="AH22" s="8"/>
      <c r="AI22" s="8"/>
      <c r="AJ22" s="8"/>
      <c r="AK22" s="8"/>
      <c r="AL22" s="8"/>
      <c r="AM22" s="8"/>
      <c r="AN22" s="8"/>
      <c r="AO22" s="8"/>
      <c r="AP22" s="8"/>
      <c r="AQ22" s="8"/>
      <c r="AR22" s="8"/>
      <c r="AS22" s="8"/>
      <c r="AT22" s="8"/>
      <c r="AU22" s="8"/>
      <c r="AV22" s="8"/>
      <c r="AW22" s="8"/>
      <c r="AX22" s="8"/>
      <c r="AY22" s="8"/>
      <c r="AZ22" s="8"/>
      <c r="BA22" s="8"/>
    </row>
    <row r="23" spans="1:53" ht="17.25" customHeight="1">
      <c r="B23" s="9"/>
      <c r="C23" s="231"/>
      <c r="D23" s="186" t="s">
        <v>564</v>
      </c>
      <c r="E23" s="85" t="s">
        <v>157</v>
      </c>
      <c r="F23" s="227"/>
      <c r="G23" s="227"/>
      <c r="H23" s="232"/>
      <c r="I23" s="73"/>
    </row>
    <row r="24" spans="1:53" ht="16.5" customHeight="1">
      <c r="B24" s="55"/>
      <c r="C24" s="149"/>
      <c r="D24" s="116" t="s">
        <v>565</v>
      </c>
      <c r="E24" s="117" t="str">
        <f>IF(ISBLANK('E - Old'!E24),"",'E - Old'!E24)</f>
        <v/>
      </c>
      <c r="F24" s="233"/>
      <c r="G24" s="233"/>
      <c r="H24" s="61"/>
      <c r="I24" s="73"/>
      <c r="AA24" t="s">
        <v>566</v>
      </c>
      <c r="AB24">
        <f>AB19+1</f>
        <v>335</v>
      </c>
      <c r="AC24" s="20" t="str">
        <f t="shared" ref="AC24:AC31" si="0">IF(ISBLANK(E24),"",E24)</f>
        <v/>
      </c>
    </row>
    <row r="25" spans="1:53" ht="16.5" customHeight="1">
      <c r="B25" s="55"/>
      <c r="C25" s="149"/>
      <c r="D25" s="116" t="s">
        <v>567</v>
      </c>
      <c r="E25" s="117" t="str">
        <f>IF(ISBLANK('E - Old'!E25),"",'E - Old'!E25)</f>
        <v/>
      </c>
      <c r="F25" s="118"/>
      <c r="G25" s="119"/>
      <c r="H25" s="61"/>
      <c r="I25" s="73"/>
      <c r="AA25" t="s">
        <v>568</v>
      </c>
      <c r="AB25">
        <f>AB24+1</f>
        <v>336</v>
      </c>
      <c r="AC25" s="20" t="str">
        <f t="shared" si="0"/>
        <v/>
      </c>
    </row>
    <row r="26" spans="1:53" ht="16.5" customHeight="1">
      <c r="B26" s="9"/>
      <c r="C26" s="149"/>
      <c r="D26" s="116" t="s">
        <v>569</v>
      </c>
      <c r="E26" s="117" t="str">
        <f>IF(ISBLANK('E - Old'!E26),"",'E - Old'!E26)</f>
        <v/>
      </c>
      <c r="F26" s="118"/>
      <c r="G26" s="119"/>
      <c r="H26" s="61"/>
      <c r="I26" s="73"/>
      <c r="AA26" t="s">
        <v>570</v>
      </c>
      <c r="AB26">
        <f t="shared" ref="AB26:AB31" si="1">AB25+1</f>
        <v>337</v>
      </c>
      <c r="AC26" s="20" t="str">
        <f t="shared" si="0"/>
        <v/>
      </c>
    </row>
    <row r="27" spans="1:53" ht="16.5" customHeight="1">
      <c r="B27" s="9"/>
      <c r="C27" s="149" t="s">
        <v>571</v>
      </c>
      <c r="D27" s="116" t="s">
        <v>572</v>
      </c>
      <c r="E27" s="117" t="str">
        <f>IF(ISBLANK('E - Old'!E27),"",'E - Old'!E27)</f>
        <v/>
      </c>
      <c r="F27" s="118"/>
      <c r="G27" s="119"/>
      <c r="H27" s="61"/>
      <c r="I27" s="73"/>
      <c r="AA27" t="s">
        <v>573</v>
      </c>
      <c r="AB27">
        <f t="shared" si="1"/>
        <v>338</v>
      </c>
      <c r="AC27" s="20" t="str">
        <f t="shared" si="0"/>
        <v/>
      </c>
    </row>
    <row r="28" spans="1:53" ht="16.5" customHeight="1">
      <c r="B28" s="9"/>
      <c r="C28" s="149"/>
      <c r="D28" s="116" t="s">
        <v>574</v>
      </c>
      <c r="E28" s="117" t="str">
        <f>IF(ISBLANK('E - Old'!E28),"",'E - Old'!E28)</f>
        <v/>
      </c>
      <c r="F28" s="118"/>
      <c r="G28" s="119"/>
      <c r="H28" s="61"/>
      <c r="I28" s="73"/>
      <c r="AA28" t="s">
        <v>575</v>
      </c>
      <c r="AB28">
        <f t="shared" si="1"/>
        <v>339</v>
      </c>
      <c r="AC28" s="20" t="str">
        <f t="shared" si="0"/>
        <v/>
      </c>
    </row>
    <row r="29" spans="1:53" ht="16.5" customHeight="1">
      <c r="A29" s="54">
        <f>SUM(G24:G29)</f>
        <v>0</v>
      </c>
      <c r="B29" s="9"/>
      <c r="C29" s="149"/>
      <c r="D29" s="116" t="s">
        <v>576</v>
      </c>
      <c r="E29" s="117" t="str">
        <f>IF(ISBLANK('E - Old'!E29),"",'E - Old'!E29)</f>
        <v/>
      </c>
      <c r="F29" s="118"/>
      <c r="G29" s="119"/>
      <c r="H29" s="61"/>
      <c r="I29" s="73"/>
      <c r="AA29" t="s">
        <v>577</v>
      </c>
      <c r="AB29">
        <f t="shared" si="1"/>
        <v>340</v>
      </c>
      <c r="AC29" s="20" t="str">
        <f t="shared" si="0"/>
        <v/>
      </c>
    </row>
    <row r="30" spans="1:53" ht="16.5" customHeight="1">
      <c r="A30" s="54"/>
      <c r="B30" s="26"/>
      <c r="C30" s="149"/>
      <c r="D30" s="116" t="s">
        <v>578</v>
      </c>
      <c r="E30" s="117" t="str">
        <f>IF(ISBLANK('E - Old'!E30),"",'E - Old'!E30)</f>
        <v/>
      </c>
      <c r="F30" s="118"/>
      <c r="G30" s="119"/>
      <c r="H30" s="61"/>
      <c r="I30" s="71"/>
      <c r="AA30" t="s">
        <v>579</v>
      </c>
      <c r="AB30">
        <f t="shared" si="1"/>
        <v>341</v>
      </c>
      <c r="AC30" s="20" t="str">
        <f t="shared" si="0"/>
        <v/>
      </c>
    </row>
    <row r="31" spans="1:53" ht="16.5" customHeight="1">
      <c r="B31" s="26"/>
      <c r="C31" s="234"/>
      <c r="D31" s="116" t="s">
        <v>37</v>
      </c>
      <c r="E31" s="117" t="str">
        <f>IF(ISBLANK('E - Old'!E31),"",'E - Old'!E31)</f>
        <v/>
      </c>
      <c r="F31" s="123"/>
      <c r="G31" s="124"/>
      <c r="H31" s="65"/>
      <c r="I31" s="73"/>
      <c r="AA31" t="s">
        <v>187</v>
      </c>
      <c r="AB31">
        <f t="shared" si="1"/>
        <v>342</v>
      </c>
      <c r="AC31" s="20" t="str">
        <f t="shared" si="0"/>
        <v/>
      </c>
    </row>
    <row r="32" spans="1:53">
      <c r="B32" s="26"/>
      <c r="C32" s="89"/>
      <c r="D32" s="90"/>
      <c r="E32" s="90"/>
      <c r="F32" s="91"/>
      <c r="G32" s="28"/>
      <c r="H32" s="28"/>
      <c r="I32" s="93"/>
    </row>
    <row r="33" spans="1:53">
      <c r="B33" s="26"/>
      <c r="C33" s="89"/>
      <c r="D33" s="90"/>
      <c r="E33" s="90"/>
      <c r="F33" s="91"/>
      <c r="G33" s="28"/>
      <c r="H33" s="28"/>
      <c r="I33" s="93"/>
    </row>
    <row r="34" spans="1:53" ht="10.5" customHeight="1">
      <c r="B34" s="26"/>
      <c r="C34" s="89" t="s">
        <v>681</v>
      </c>
      <c r="D34" s="90"/>
      <c r="E34" s="90" t="str">
        <f>IF(ISBLANK('E - Old'!E34),"",'E - Old'!E34)</f>
        <v/>
      </c>
      <c r="F34" s="91"/>
      <c r="G34" s="28"/>
      <c r="H34" s="28"/>
      <c r="I34" s="93"/>
      <c r="AA34" t="s">
        <v>42</v>
      </c>
      <c r="AB34">
        <f>AB31+1</f>
        <v>343</v>
      </c>
      <c r="AC34" s="20" t="str">
        <f>IF(ISBLANK(E34),"",E34)</f>
        <v/>
      </c>
    </row>
    <row r="35" spans="1:53">
      <c r="B35" s="26"/>
      <c r="C35" s="89"/>
      <c r="D35" s="90"/>
      <c r="E35" s="90"/>
      <c r="F35" s="91"/>
      <c r="G35" s="28"/>
      <c r="H35" s="28"/>
      <c r="I35" s="93"/>
    </row>
    <row r="36" spans="1:53">
      <c r="B36" s="26"/>
      <c r="C36" s="89"/>
      <c r="D36" s="90"/>
      <c r="E36" s="90"/>
      <c r="F36" s="91"/>
      <c r="G36" s="28"/>
      <c r="H36" s="28"/>
      <c r="I36" s="93"/>
    </row>
    <row r="37" spans="1:53">
      <c r="B37" s="26"/>
      <c r="C37" s="89"/>
      <c r="D37" s="90"/>
      <c r="E37" s="90"/>
      <c r="F37" s="91"/>
      <c r="G37" s="28"/>
      <c r="H37" s="28"/>
      <c r="I37" s="93"/>
    </row>
    <row r="38" spans="1:53">
      <c r="B38" s="26"/>
      <c r="C38" s="89"/>
      <c r="D38" s="90"/>
      <c r="E38" s="90"/>
      <c r="F38" s="91"/>
      <c r="G38" s="28"/>
      <c r="H38" s="28"/>
      <c r="I38" s="93"/>
    </row>
    <row r="39" spans="1:53" s="28" customFormat="1">
      <c r="B39" s="26"/>
      <c r="C39" s="157" t="s">
        <v>580</v>
      </c>
      <c r="D39" s="106"/>
      <c r="E39" s="106"/>
      <c r="F39" s="106"/>
      <c r="G39" s="106"/>
      <c r="H39" s="107"/>
      <c r="I39" s="93"/>
      <c r="Z39" s="29"/>
      <c r="AA39" s="8" t="str">
        <f>C39</f>
        <v>Profit Distribution to Community Projects and Clients</v>
      </c>
      <c r="AB39" s="8"/>
      <c r="AC39" s="8"/>
      <c r="AD39" s="8"/>
      <c r="AE39" s="8"/>
      <c r="AF39" s="8"/>
      <c r="AG39" s="8"/>
      <c r="AH39" s="8"/>
      <c r="AI39" s="8"/>
      <c r="AJ39" s="8"/>
      <c r="AK39" s="8"/>
      <c r="AL39" s="8"/>
      <c r="AM39" s="8"/>
      <c r="AN39" s="8"/>
      <c r="AO39" s="8"/>
      <c r="AP39" s="8"/>
      <c r="AQ39" s="8"/>
      <c r="AR39" s="8"/>
      <c r="AS39" s="8"/>
      <c r="AT39" s="8"/>
      <c r="AU39" s="8"/>
      <c r="AV39" s="8"/>
      <c r="AW39" s="8"/>
      <c r="AX39" s="8"/>
      <c r="AY39" s="8"/>
      <c r="AZ39" s="8"/>
      <c r="BA39" s="8"/>
    </row>
    <row r="40" spans="1:53" s="28" customFormat="1">
      <c r="B40" s="55"/>
      <c r="C40" s="231"/>
      <c r="D40" s="186" t="s">
        <v>564</v>
      </c>
      <c r="E40" s="85">
        <f>A!H4</f>
        <v>2010</v>
      </c>
      <c r="F40" s="85">
        <f>E40-1</f>
        <v>2009</v>
      </c>
      <c r="G40" s="227"/>
      <c r="H40" s="232"/>
      <c r="I40" s="93"/>
      <c r="Z40" s="29"/>
    </row>
    <row r="41" spans="1:53" s="28" customFormat="1" ht="45">
      <c r="B41" s="55"/>
      <c r="C41" s="149"/>
      <c r="D41" s="116" t="s">
        <v>581</v>
      </c>
      <c r="E41" s="117" t="str">
        <f>IF(ISBLANK('E - Old'!E41),"",'E - Old'!E41)</f>
        <v/>
      </c>
      <c r="F41" s="60" t="str">
        <f>IF(ISBLANK('E - Old'!F41),"",'E - Old'!F41)</f>
        <v/>
      </c>
      <c r="G41" s="118"/>
      <c r="H41" s="61"/>
      <c r="I41" s="93"/>
      <c r="Z41" s="29"/>
      <c r="AA41" s="28" t="s">
        <v>582</v>
      </c>
      <c r="AB41" s="28">
        <f>AB34+1</f>
        <v>344</v>
      </c>
      <c r="AC41" s="20" t="str">
        <f>IF(ISBLANK(E41),"",E41)</f>
        <v/>
      </c>
      <c r="AE41" s="28" t="s">
        <v>583</v>
      </c>
      <c r="AF41" s="28">
        <f>AB42+1</f>
        <v>346</v>
      </c>
      <c r="AG41" s="20" t="str">
        <f>IF(ISBLANK(F41),"",F41)</f>
        <v/>
      </c>
    </row>
    <row r="42" spans="1:53" s="28" customFormat="1" ht="45">
      <c r="B42" s="55"/>
      <c r="C42" s="234"/>
      <c r="D42" s="116" t="s">
        <v>584</v>
      </c>
      <c r="E42" s="117" t="str">
        <f>IF(ISBLANK('E - Old'!E42),"",'E - Old'!E42)</f>
        <v/>
      </c>
      <c r="F42" s="60" t="str">
        <f>IF(ISBLANK('E - Old'!F42),"",'E - Old'!F42)</f>
        <v/>
      </c>
      <c r="G42" s="123"/>
      <c r="H42" s="65"/>
      <c r="I42" s="93"/>
      <c r="Z42" s="29"/>
      <c r="AA42" s="28" t="s">
        <v>585</v>
      </c>
      <c r="AB42" s="28">
        <f>AB41+1</f>
        <v>345</v>
      </c>
      <c r="AC42" s="20" t="str">
        <f>IF(ISBLANK(E42),"",E42)</f>
        <v/>
      </c>
      <c r="AE42" s="28" t="s">
        <v>586</v>
      </c>
      <c r="AF42" s="28">
        <f>AF41+1</f>
        <v>347</v>
      </c>
      <c r="AG42" s="20" t="str">
        <f>IF(ISBLANK(F42),"",F42)</f>
        <v/>
      </c>
    </row>
    <row r="43" spans="1:53" s="28" customFormat="1">
      <c r="A43" s="54"/>
      <c r="B43" s="9"/>
      <c r="C43" s="15"/>
      <c r="D43" s="15"/>
      <c r="E43" s="15"/>
      <c r="F43" s="15"/>
      <c r="G43" s="15"/>
      <c r="H43" s="15"/>
      <c r="I43" s="73"/>
      <c r="Z43" s="29"/>
    </row>
    <row r="44" spans="1:53" s="28" customFormat="1">
      <c r="B44" s="9"/>
      <c r="C44" s="15"/>
      <c r="D44" s="15"/>
      <c r="E44" s="15"/>
      <c r="F44" s="15"/>
      <c r="G44" s="15"/>
      <c r="H44" s="15"/>
      <c r="I44" s="16"/>
      <c r="Z44" s="29"/>
    </row>
    <row r="45" spans="1:53" s="28" customFormat="1">
      <c r="B45" s="96"/>
      <c r="C45" s="97"/>
      <c r="D45" s="97"/>
      <c r="E45" s="97"/>
      <c r="F45" s="97"/>
      <c r="G45" s="97"/>
      <c r="H45" s="97"/>
      <c r="I45" s="98"/>
      <c r="Z45" s="29"/>
    </row>
    <row r="46" spans="1:53" s="28" customFormat="1">
      <c r="B46"/>
      <c r="C46"/>
      <c r="D46"/>
      <c r="E46"/>
      <c r="F46"/>
      <c r="G46"/>
      <c r="H46"/>
      <c r="I46"/>
      <c r="Z46" s="29"/>
    </row>
    <row r="47" spans="1:53" s="28" customFormat="1">
      <c r="B47"/>
      <c r="C47"/>
      <c r="D47"/>
      <c r="E47"/>
      <c r="F47"/>
      <c r="G47"/>
      <c r="H47"/>
      <c r="I47"/>
      <c r="Z47" s="29"/>
    </row>
  </sheetData>
  <mergeCells count="2">
    <mergeCell ref="C5:D10"/>
    <mergeCell ref="C16:C19"/>
  </mergeCells>
  <pageMargins left="0.7" right="0.7" top="0.75" bottom="0.75" header="0.3" footer="0.3"/>
  <pageSetup orientation="portrait" r:id="rId1"/>
  <drawing r:id="rId2"/>
  <legacyDrawing r:id="rId3"/>
  <controls>
    <control shapeId="5123" r:id="rId4" name="TextBox1"/>
    <control shapeId="5122" r:id="rId5" name="Label1"/>
  </controls>
</worksheet>
</file>

<file path=xl/worksheets/sheet11.xml><?xml version="1.0" encoding="utf-8"?>
<worksheet xmlns="http://schemas.openxmlformats.org/spreadsheetml/2006/main" xmlns:r="http://schemas.openxmlformats.org/officeDocument/2006/relationships">
  <sheetPr codeName="Sheet12"/>
  <dimension ref="A1:AC138"/>
  <sheetViews>
    <sheetView showGridLines="0" tabSelected="1" zoomScale="55" zoomScaleNormal="55" workbookViewId="0"/>
  </sheetViews>
  <sheetFormatPr defaultRowHeight="15"/>
  <cols>
    <col min="1" max="1" width="3.42578125" style="282" customWidth="1"/>
    <col min="2" max="2" width="16.85546875" style="282" customWidth="1"/>
    <col min="3" max="3" width="9.140625" style="282"/>
    <col min="4" max="6" width="63.28515625" style="282" customWidth="1"/>
    <col min="7" max="20" width="11.42578125" style="282" customWidth="1"/>
    <col min="21" max="25" width="9.140625" style="282"/>
    <col min="26" max="26" width="9.140625" style="358"/>
    <col min="27" max="16384" width="9.140625" style="282"/>
  </cols>
  <sheetData>
    <row r="1" spans="1:28" ht="15.75" thickBot="1">
      <c r="B1" s="415" t="s">
        <v>682</v>
      </c>
      <c r="C1" s="416"/>
      <c r="D1" s="416"/>
      <c r="E1" s="417"/>
      <c r="F1" s="283"/>
      <c r="G1" s="283"/>
      <c r="H1" s="283"/>
      <c r="I1" s="283"/>
      <c r="J1" s="283"/>
      <c r="K1" s="283"/>
      <c r="L1" s="283"/>
      <c r="M1" s="283"/>
      <c r="N1" s="283"/>
      <c r="O1" s="283"/>
      <c r="P1" s="283"/>
      <c r="Q1" s="283"/>
      <c r="R1" s="283"/>
      <c r="S1" s="283"/>
      <c r="T1" s="283"/>
      <c r="U1" s="283"/>
      <c r="V1" s="283"/>
      <c r="W1" s="283"/>
      <c r="X1" s="283"/>
      <c r="Y1" s="283"/>
      <c r="AA1" s="283"/>
      <c r="AB1" t="s">
        <v>1</v>
      </c>
    </row>
    <row r="2" spans="1:28" ht="15.75" thickBot="1">
      <c r="B2" s="284"/>
      <c r="C2" s="285"/>
      <c r="D2" s="285"/>
      <c r="E2" s="285"/>
      <c r="F2" s="283"/>
      <c r="G2" s="283"/>
      <c r="H2" s="283"/>
      <c r="I2" s="283"/>
      <c r="J2" s="283"/>
      <c r="K2" s="283"/>
      <c r="L2" s="283"/>
      <c r="M2" s="283"/>
      <c r="N2" s="283"/>
      <c r="O2" s="283"/>
      <c r="P2" s="283"/>
      <c r="Q2" s="283"/>
      <c r="R2" s="283"/>
      <c r="S2" s="283"/>
      <c r="T2" s="283"/>
      <c r="U2" s="283"/>
      <c r="V2" s="283"/>
      <c r="W2" s="283"/>
      <c r="X2" s="283"/>
      <c r="Y2" s="283"/>
      <c r="AA2" s="283"/>
      <c r="AB2" s="283"/>
    </row>
    <row r="3" spans="1:28">
      <c r="B3" s="418" t="s">
        <v>683</v>
      </c>
      <c r="C3" s="419"/>
      <c r="D3" s="286" t="str">
        <f>A!C3</f>
        <v>[Insert Name Here]</v>
      </c>
      <c r="E3" s="285"/>
      <c r="F3" s="283"/>
      <c r="G3" s="283"/>
      <c r="H3" s="283"/>
      <c r="I3" s="283"/>
      <c r="J3" s="283"/>
      <c r="K3" s="283"/>
      <c r="L3" s="283"/>
      <c r="M3" s="283"/>
      <c r="N3" s="283"/>
      <c r="O3" s="283"/>
      <c r="P3" s="283"/>
      <c r="Q3" s="283"/>
      <c r="R3" s="283"/>
      <c r="S3" s="283"/>
      <c r="T3" s="283"/>
      <c r="U3" s="283"/>
      <c r="V3" s="283"/>
      <c r="W3" s="283"/>
      <c r="X3" s="283"/>
      <c r="Y3" s="283"/>
      <c r="AA3" s="283"/>
      <c r="AB3" s="283"/>
    </row>
    <row r="4" spans="1:28" ht="15" customHeight="1">
      <c r="B4" s="418" t="s">
        <v>684</v>
      </c>
      <c r="C4" s="419"/>
      <c r="D4" s="287" t="s">
        <v>685</v>
      </c>
      <c r="E4" s="285"/>
      <c r="F4" s="283"/>
      <c r="G4" s="283"/>
      <c r="H4" s="283"/>
      <c r="I4" s="283"/>
      <c r="J4" s="283"/>
      <c r="K4" s="283"/>
      <c r="L4" s="283"/>
      <c r="M4" s="283"/>
      <c r="N4" s="283"/>
      <c r="O4" s="283"/>
      <c r="P4" s="283"/>
      <c r="Q4" s="283"/>
      <c r="R4" s="283"/>
      <c r="S4" s="283"/>
      <c r="T4" s="283"/>
      <c r="U4" s="283"/>
      <c r="V4" s="283"/>
      <c r="W4" s="283"/>
      <c r="X4" s="283"/>
      <c r="Y4" s="283"/>
      <c r="AA4" s="283"/>
      <c r="AB4" s="283"/>
    </row>
    <row r="5" spans="1:28">
      <c r="B5" s="418" t="s">
        <v>686</v>
      </c>
      <c r="C5" s="419"/>
      <c r="D5" s="287">
        <f>A!H4</f>
        <v>2010</v>
      </c>
      <c r="E5" s="285"/>
      <c r="F5" s="283"/>
      <c r="G5" s="283"/>
      <c r="H5" s="283"/>
      <c r="I5" s="283"/>
      <c r="J5" s="283"/>
      <c r="K5" s="283"/>
      <c r="L5" s="283"/>
      <c r="M5" s="283"/>
      <c r="N5" s="283"/>
      <c r="O5" s="283"/>
      <c r="P5" s="283"/>
      <c r="Q5" s="283"/>
      <c r="R5" s="283"/>
      <c r="S5" s="283"/>
      <c r="T5" s="283"/>
      <c r="U5" s="283"/>
      <c r="V5" s="283"/>
      <c r="W5" s="283"/>
      <c r="X5" s="283"/>
      <c r="Y5" s="283"/>
      <c r="AA5" s="283"/>
      <c r="AB5" s="283"/>
    </row>
    <row r="6" spans="1:28" ht="15.75" thickBot="1">
      <c r="B6" s="418" t="s">
        <v>687</v>
      </c>
      <c r="C6" s="419"/>
      <c r="D6" s="288" t="str">
        <f>IF(A!H10&gt;0,A!H10,"")</f>
        <v/>
      </c>
      <c r="E6" s="285"/>
      <c r="F6" s="283"/>
      <c r="G6" s="283"/>
      <c r="H6" s="283"/>
      <c r="I6" s="283"/>
      <c r="J6" s="283"/>
      <c r="K6" s="283"/>
      <c r="L6" s="283"/>
      <c r="M6" s="283"/>
      <c r="N6" s="283"/>
      <c r="O6" s="283"/>
      <c r="P6" s="283"/>
      <c r="Q6" s="283"/>
      <c r="R6" s="283"/>
      <c r="S6" s="283"/>
      <c r="T6" s="283"/>
      <c r="U6" s="283"/>
      <c r="V6" s="283"/>
      <c r="W6" s="283"/>
      <c r="X6" s="283"/>
      <c r="Y6" s="283"/>
      <c r="AA6" s="283"/>
      <c r="AB6" s="283"/>
    </row>
    <row r="8" spans="1:28">
      <c r="B8" s="420" t="s">
        <v>688</v>
      </c>
      <c r="C8" s="420"/>
      <c r="D8" s="420"/>
      <c r="E8" s="289"/>
      <c r="F8" s="289"/>
      <c r="G8" s="289"/>
      <c r="H8" s="289"/>
    </row>
    <row r="9" spans="1:28" ht="15.75" thickBot="1">
      <c r="B9" s="421"/>
      <c r="C9" s="421"/>
      <c r="D9" s="421"/>
      <c r="E9" s="290"/>
      <c r="F9" s="290"/>
      <c r="G9" s="290"/>
      <c r="H9" s="290"/>
    </row>
    <row r="10" spans="1:28" ht="45.75" thickBot="1">
      <c r="A10" s="291">
        <v>1</v>
      </c>
      <c r="B10" s="292" t="s">
        <v>689</v>
      </c>
      <c r="C10" s="293" t="s">
        <v>690</v>
      </c>
      <c r="D10" s="294" t="s">
        <v>691</v>
      </c>
      <c r="E10" s="295"/>
      <c r="F10" s="295"/>
      <c r="G10" s="295"/>
    </row>
    <row r="11" spans="1:28" ht="30">
      <c r="A11" s="296"/>
      <c r="B11" s="297"/>
      <c r="C11" s="298">
        <f>IF('SNS Score Calculator'!$C$13=0,0,"")</f>
        <v>0</v>
      </c>
      <c r="D11" s="299" t="s">
        <v>692</v>
      </c>
      <c r="E11" s="300" t="s">
        <v>693</v>
      </c>
      <c r="F11" s="300"/>
      <c r="G11" s="295"/>
    </row>
    <row r="12" spans="1:28" ht="45">
      <c r="A12" s="296"/>
      <c r="B12" s="301"/>
      <c r="C12" s="298" t="str">
        <f>IF('SNS Score Calculator'!$C$13=1,1,"")</f>
        <v/>
      </c>
      <c r="D12" s="299" t="s">
        <v>694</v>
      </c>
      <c r="E12" s="300"/>
      <c r="F12" s="300"/>
      <c r="G12" s="295"/>
    </row>
    <row r="13" spans="1:28" ht="60.75" thickBot="1">
      <c r="A13" s="296"/>
      <c r="B13" s="302"/>
      <c r="C13" s="298" t="str">
        <f>IF('SNS Score Calculator'!$C$13=2,2,"")</f>
        <v/>
      </c>
      <c r="D13" s="303" t="s">
        <v>695</v>
      </c>
      <c r="E13" s="300"/>
      <c r="F13" s="300"/>
      <c r="G13" s="295"/>
    </row>
    <row r="14" spans="1:28" ht="31.5" customHeight="1" thickBot="1">
      <c r="A14" s="291">
        <v>2</v>
      </c>
      <c r="B14" s="297" t="s">
        <v>696</v>
      </c>
      <c r="C14" s="304" t="s">
        <v>690</v>
      </c>
      <c r="D14" s="294" t="s">
        <v>697</v>
      </c>
      <c r="E14" s="295"/>
      <c r="F14" s="295"/>
      <c r="G14" s="295"/>
    </row>
    <row r="15" spans="1:28">
      <c r="A15" s="296"/>
      <c r="B15" s="301"/>
      <c r="C15" s="298" t="str">
        <f>IF('SNS Score Calculator'!$C$14=0,0,"")</f>
        <v/>
      </c>
      <c r="D15" s="299" t="s">
        <v>698</v>
      </c>
      <c r="E15" s="300"/>
      <c r="F15" s="300"/>
      <c r="G15" s="295"/>
    </row>
    <row r="16" spans="1:28">
      <c r="A16" s="296"/>
      <c r="B16" s="301"/>
      <c r="C16" s="298" t="str">
        <f>IF('SNS Score Calculator'!$C$14=1,1,"")</f>
        <v/>
      </c>
      <c r="D16" s="299" t="s">
        <v>699</v>
      </c>
      <c r="E16" s="300"/>
      <c r="F16" s="300"/>
      <c r="G16" s="295"/>
    </row>
    <row r="17" spans="1:8" ht="15.75" thickBot="1">
      <c r="A17" s="296"/>
      <c r="B17" s="305"/>
      <c r="C17" s="298" t="str">
        <f>IF('SNS Score Calculator'!$C$14=2,2,"")</f>
        <v/>
      </c>
      <c r="D17" s="303" t="s">
        <v>700</v>
      </c>
      <c r="E17" s="300"/>
      <c r="F17" s="300"/>
      <c r="G17" s="295"/>
    </row>
    <row r="18" spans="1:8" ht="15.75" thickBot="1">
      <c r="A18" s="291"/>
      <c r="B18" s="306" t="s">
        <v>671</v>
      </c>
      <c r="C18" s="307">
        <f>SUM(C15:C17,C11:C13)</f>
        <v>0</v>
      </c>
      <c r="D18" s="308"/>
      <c r="E18" s="290"/>
      <c r="F18" s="290"/>
      <c r="G18" s="290"/>
    </row>
    <row r="19" spans="1:8">
      <c r="A19" s="296"/>
      <c r="B19" s="422"/>
      <c r="C19" s="422"/>
      <c r="D19" s="422"/>
      <c r="E19" s="309"/>
      <c r="F19" s="309"/>
      <c r="G19" s="309"/>
      <c r="H19" s="309"/>
    </row>
    <row r="20" spans="1:8">
      <c r="A20" s="296"/>
      <c r="B20" s="423"/>
      <c r="C20" s="423"/>
      <c r="D20" s="423"/>
      <c r="E20" s="309"/>
      <c r="F20" s="309"/>
      <c r="G20" s="309"/>
      <c r="H20" s="309"/>
    </row>
    <row r="21" spans="1:8">
      <c r="A21" s="291"/>
      <c r="B21" s="420" t="s">
        <v>701</v>
      </c>
      <c r="C21" s="420"/>
      <c r="D21" s="420"/>
      <c r="E21" s="289"/>
      <c r="F21" s="289"/>
      <c r="G21" s="289"/>
      <c r="H21" s="289"/>
    </row>
    <row r="22" spans="1:8" ht="15.75" thickBot="1">
      <c r="A22" s="296"/>
      <c r="B22" s="310"/>
      <c r="C22" s="311"/>
      <c r="D22" s="312"/>
      <c r="E22" s="312"/>
      <c r="F22" s="312"/>
      <c r="G22" s="312"/>
      <c r="H22" s="312"/>
    </row>
    <row r="23" spans="1:8" ht="60.75" thickBot="1">
      <c r="A23" s="309">
        <v>1</v>
      </c>
      <c r="B23" s="292" t="s">
        <v>702</v>
      </c>
      <c r="C23" s="293" t="s">
        <v>690</v>
      </c>
      <c r="D23" s="294" t="s">
        <v>703</v>
      </c>
      <c r="E23" s="313" t="s">
        <v>704</v>
      </c>
      <c r="F23" s="295"/>
      <c r="G23" s="295"/>
      <c r="H23" s="295"/>
    </row>
    <row r="24" spans="1:8" ht="45">
      <c r="A24" s="296"/>
      <c r="B24" s="297"/>
      <c r="C24" s="298">
        <f>IF('SNS Score Calculator'!$C$21=0,0,"")</f>
        <v>0</v>
      </c>
      <c r="D24" s="299" t="s">
        <v>705</v>
      </c>
      <c r="E24" s="314" t="s">
        <v>706</v>
      </c>
      <c r="F24" s="300"/>
      <c r="G24" s="300"/>
      <c r="H24" s="300"/>
    </row>
    <row r="25" spans="1:8" ht="30">
      <c r="A25" s="291"/>
      <c r="B25" s="301"/>
      <c r="C25" s="298" t="str">
        <f>IF('SNS Score Calculator'!$C$21=1,1,"")</f>
        <v/>
      </c>
      <c r="D25" s="299" t="s">
        <v>707</v>
      </c>
      <c r="E25" s="424" t="str">
        <f>IF(B!E13="Yes","The MFI has explicit guidelines regarding borrower default thresholds", "")&amp;IF(B!E14="Yes","The MFI provides training/guidance to clients on evaluating their debt capacity","")&amp;B!E17</f>
        <v/>
      </c>
      <c r="F25" s="300"/>
      <c r="G25" s="300"/>
      <c r="H25" s="300"/>
    </row>
    <row r="26" spans="1:8" ht="60.75" thickBot="1">
      <c r="A26" s="296"/>
      <c r="B26" s="302"/>
      <c r="C26" s="298" t="str">
        <f>IF('SNS Score Calculator'!$C$21=2,2,"")</f>
        <v/>
      </c>
      <c r="D26" s="303" t="s">
        <v>708</v>
      </c>
      <c r="E26" s="425"/>
      <c r="F26" s="300"/>
      <c r="G26" s="300"/>
      <c r="H26" s="300"/>
    </row>
    <row r="27" spans="1:8" ht="45.75" thickBot="1">
      <c r="A27" s="315">
        <v>2</v>
      </c>
      <c r="B27" s="297" t="s">
        <v>709</v>
      </c>
      <c r="C27" s="304" t="s">
        <v>690</v>
      </c>
      <c r="D27" s="294" t="s">
        <v>710</v>
      </c>
      <c r="E27" s="295"/>
      <c r="F27" s="295"/>
      <c r="G27" s="295"/>
    </row>
    <row r="28" spans="1:8" ht="30">
      <c r="B28" s="301"/>
      <c r="C28" s="298">
        <f>IF('SNS Score Calculator'!$C$22=0,0,"")</f>
        <v>0</v>
      </c>
      <c r="D28" s="299" t="s">
        <v>711</v>
      </c>
      <c r="E28" s="300"/>
      <c r="F28" s="300"/>
      <c r="G28" s="300"/>
    </row>
    <row r="29" spans="1:8" ht="45">
      <c r="B29" s="301"/>
      <c r="C29" s="298" t="str">
        <f>IF('SNS Score Calculator'!$C$22=1,1,"")</f>
        <v/>
      </c>
      <c r="D29" s="299" t="s">
        <v>712</v>
      </c>
      <c r="E29" s="300"/>
      <c r="F29" s="300"/>
      <c r="G29" s="300"/>
    </row>
    <row r="30" spans="1:8" ht="45.75" thickBot="1">
      <c r="A30" s="315"/>
      <c r="B30" s="305"/>
      <c r="C30" s="298" t="str">
        <f>IF('SNS Score Calculator'!$C$22=2,2,"")</f>
        <v/>
      </c>
      <c r="D30" s="303" t="s">
        <v>713</v>
      </c>
      <c r="E30" s="300"/>
      <c r="F30" s="300"/>
      <c r="G30" s="300"/>
    </row>
    <row r="31" spans="1:8" ht="60.75" thickBot="1">
      <c r="A31" s="315">
        <v>3</v>
      </c>
      <c r="B31" s="316" t="s">
        <v>714</v>
      </c>
      <c r="C31" s="304" t="s">
        <v>690</v>
      </c>
      <c r="D31" s="294" t="s">
        <v>715</v>
      </c>
      <c r="E31" s="313" t="s">
        <v>704</v>
      </c>
      <c r="F31" s="295"/>
      <c r="G31" s="295"/>
      <c r="H31" s="295"/>
    </row>
    <row r="32" spans="1:8" ht="30" customHeight="1">
      <c r="A32" s="315"/>
      <c r="B32" s="297"/>
      <c r="C32" s="298">
        <f>IF('SNS Score Calculator'!$C$23=0,0,"")</f>
        <v>0</v>
      </c>
      <c r="D32" s="299" t="s">
        <v>716</v>
      </c>
      <c r="E32" s="413" t="s">
        <v>717</v>
      </c>
      <c r="F32" s="300"/>
      <c r="G32" s="300"/>
      <c r="H32" s="300"/>
    </row>
    <row r="33" spans="1:8" ht="45">
      <c r="A33" s="296"/>
      <c r="B33" s="317"/>
      <c r="C33" s="298" t="str">
        <f>IF('SNS Score Calculator'!$C$23=1,1,"")</f>
        <v/>
      </c>
      <c r="D33" s="299" t="s">
        <v>718</v>
      </c>
      <c r="E33" s="414"/>
      <c r="F33" s="300"/>
      <c r="G33" s="300"/>
      <c r="H33" s="300"/>
    </row>
    <row r="34" spans="1:8" ht="64.5" customHeight="1" thickBot="1">
      <c r="A34" s="291"/>
      <c r="B34" s="305"/>
      <c r="C34" s="298" t="str">
        <f>IF('SNS Score Calculator'!$C$23=2,2,"")</f>
        <v/>
      </c>
      <c r="D34" s="303" t="s">
        <v>719</v>
      </c>
      <c r="E34" s="318" t="str">
        <f>IF(B!E43="Yes","The MFI has a complaints mechanism for clients, with dedicated staff resources","")&amp;IF(AND(B!D50&gt;0,B!E43="Yes"),"During the last fiscal year, there were "&amp;B!D50&amp;" complaints registered.  ","")&amp;IF(COUNTIF(B!E45:E47,"Yes")&gt;0,"Staff training includes sections on: "&amp;IF(B!E45="Yes","Acceptable practices of payment collection, ","")&amp;IF(B!E46="Yes","Complaint referral processes, ","")&amp;IF(B!E47="Yes","Client data safeguarding policy. ",""),"")</f>
        <v/>
      </c>
      <c r="F34" s="319"/>
      <c r="G34" s="319"/>
      <c r="H34" s="319"/>
    </row>
    <row r="35" spans="1:8" ht="45.75" thickBot="1">
      <c r="A35" s="309">
        <v>4</v>
      </c>
      <c r="B35" s="316" t="s">
        <v>720</v>
      </c>
      <c r="C35" s="304" t="s">
        <v>690</v>
      </c>
      <c r="D35" s="294" t="s">
        <v>721</v>
      </c>
      <c r="E35" s="300"/>
      <c r="F35" s="295"/>
      <c r="G35" s="295"/>
      <c r="H35" s="295"/>
    </row>
    <row r="36" spans="1:8" ht="45">
      <c r="A36" s="296"/>
      <c r="B36" s="297"/>
      <c r="C36" s="298">
        <f>IF('SNS Score Calculator'!$C$24=0,0,"")</f>
        <v>0</v>
      </c>
      <c r="D36" s="299" t="s">
        <v>722</v>
      </c>
      <c r="E36" s="300"/>
      <c r="F36" s="300"/>
      <c r="G36" s="300"/>
      <c r="H36" s="300"/>
    </row>
    <row r="37" spans="1:8" ht="75">
      <c r="A37" s="296"/>
      <c r="B37" s="317"/>
      <c r="C37" s="298" t="str">
        <f>IF('SNS Score Calculator'!$C$24=1,1,"")</f>
        <v/>
      </c>
      <c r="D37" s="299" t="s">
        <v>723</v>
      </c>
      <c r="E37" s="300"/>
      <c r="F37" s="300"/>
      <c r="G37" s="300"/>
      <c r="H37" s="300"/>
    </row>
    <row r="38" spans="1:8" ht="60.75" thickBot="1">
      <c r="A38" s="296"/>
      <c r="B38" s="305"/>
      <c r="C38" s="298" t="str">
        <f>IF('SNS Score Calculator'!$C$24=2,2,"")</f>
        <v/>
      </c>
      <c r="D38" s="303" t="s">
        <v>724</v>
      </c>
      <c r="E38" s="300"/>
      <c r="F38" s="319"/>
      <c r="G38" s="319"/>
      <c r="H38" s="319"/>
    </row>
    <row r="39" spans="1:8" ht="45.75" thickBot="1">
      <c r="A39" s="309">
        <v>5</v>
      </c>
      <c r="B39" s="316" t="s">
        <v>725</v>
      </c>
      <c r="C39" s="304" t="s">
        <v>690</v>
      </c>
      <c r="D39" s="294" t="s">
        <v>726</v>
      </c>
      <c r="E39" s="295"/>
      <c r="F39" s="295"/>
      <c r="G39" s="295"/>
    </row>
    <row r="40" spans="1:8">
      <c r="A40" s="296"/>
      <c r="B40" s="297"/>
      <c r="C40" s="298">
        <f>IF('SNS Score Calculator'!$C$25=0,0,"")</f>
        <v>0</v>
      </c>
      <c r="D40" s="299" t="s">
        <v>727</v>
      </c>
      <c r="E40" s="300"/>
      <c r="F40" s="300"/>
      <c r="G40" s="300"/>
    </row>
    <row r="41" spans="1:8" ht="30">
      <c r="A41" s="296"/>
      <c r="B41" s="317"/>
      <c r="C41" s="298" t="str">
        <f>IF('SNS Score Calculator'!$C$25=1,1,"")</f>
        <v/>
      </c>
      <c r="D41" s="299" t="s">
        <v>728</v>
      </c>
      <c r="E41" s="300"/>
      <c r="F41" s="300"/>
      <c r="G41" s="300"/>
    </row>
    <row r="42" spans="1:8" ht="45.75" thickBot="1">
      <c r="A42" s="296"/>
      <c r="B42" s="305"/>
      <c r="C42" s="298" t="str">
        <f>IF('SNS Score Calculator'!$C$25=2,2,"")</f>
        <v/>
      </c>
      <c r="D42" s="303" t="s">
        <v>729</v>
      </c>
      <c r="E42" s="319"/>
      <c r="F42" s="319"/>
      <c r="G42" s="319"/>
    </row>
    <row r="43" spans="1:8" ht="30.75" thickBot="1">
      <c r="A43" s="291">
        <v>6</v>
      </c>
      <c r="B43" s="316" t="s">
        <v>730</v>
      </c>
      <c r="C43" s="304" t="s">
        <v>690</v>
      </c>
      <c r="D43" s="294" t="s">
        <v>731</v>
      </c>
      <c r="E43" s="295"/>
      <c r="F43" s="295"/>
      <c r="G43" s="295"/>
    </row>
    <row r="44" spans="1:8" ht="30">
      <c r="A44" s="296"/>
      <c r="B44" s="297"/>
      <c r="C44" s="298">
        <f>IF('SNS Score Calculator'!$C$26=0,0,"")</f>
        <v>0</v>
      </c>
      <c r="D44" s="299" t="s">
        <v>732</v>
      </c>
      <c r="E44" s="300"/>
      <c r="F44" s="300"/>
      <c r="G44" s="300"/>
    </row>
    <row r="45" spans="1:8" ht="30">
      <c r="A45" s="296"/>
      <c r="B45" s="317"/>
      <c r="C45" s="298" t="str">
        <f>IF('SNS Score Calculator'!$C$26=1,1,"")</f>
        <v/>
      </c>
      <c r="D45" s="299" t="s">
        <v>733</v>
      </c>
      <c r="E45" s="300"/>
      <c r="F45" s="300"/>
      <c r="G45" s="300"/>
    </row>
    <row r="46" spans="1:8" ht="60.75" thickBot="1">
      <c r="A46" s="296"/>
      <c r="B46" s="305"/>
      <c r="C46" s="298" t="str">
        <f>IF('SNS Score Calculator'!$C$26=2,2,"")</f>
        <v/>
      </c>
      <c r="D46" s="303" t="s">
        <v>734</v>
      </c>
      <c r="E46" s="319"/>
      <c r="F46" s="319"/>
      <c r="G46" s="319"/>
    </row>
    <row r="47" spans="1:8" ht="62.25" customHeight="1" thickBot="1">
      <c r="A47" s="291">
        <v>7</v>
      </c>
      <c r="B47" s="316" t="s">
        <v>735</v>
      </c>
      <c r="C47" s="304" t="s">
        <v>690</v>
      </c>
      <c r="D47" s="294" t="s">
        <v>736</v>
      </c>
      <c r="E47" s="295"/>
      <c r="F47" s="295"/>
      <c r="G47" s="295"/>
    </row>
    <row r="48" spans="1:8" ht="30">
      <c r="A48" s="296"/>
      <c r="B48" s="297"/>
      <c r="C48" s="298">
        <f>IF('SNS Score Calculator'!$C$27=0,0,"")</f>
        <v>0</v>
      </c>
      <c r="D48" s="299" t="s">
        <v>737</v>
      </c>
      <c r="E48" s="300"/>
      <c r="F48" s="300"/>
      <c r="G48" s="300"/>
    </row>
    <row r="49" spans="1:8" ht="45">
      <c r="A49" s="296"/>
      <c r="B49" s="317"/>
      <c r="C49" s="298" t="str">
        <f>IF('SNS Score Calculator'!$C$27=1,1,"")</f>
        <v/>
      </c>
      <c r="D49" s="299" t="s">
        <v>738</v>
      </c>
      <c r="E49" s="300"/>
      <c r="F49" s="300"/>
      <c r="G49" s="300"/>
    </row>
    <row r="50" spans="1:8" ht="30.75" thickBot="1">
      <c r="A50" s="296"/>
      <c r="B50" s="297"/>
      <c r="C50" s="320" t="str">
        <f>IF('SNS Score Calculator'!$C$27=2,2,"")</f>
        <v/>
      </c>
      <c r="D50" s="321" t="s">
        <v>739</v>
      </c>
      <c r="E50" s="300"/>
      <c r="F50" s="300"/>
      <c r="G50" s="300"/>
    </row>
    <row r="51" spans="1:8" ht="15.75" thickBot="1">
      <c r="A51" s="291"/>
      <c r="B51" s="306" t="s">
        <v>671</v>
      </c>
      <c r="C51" s="322">
        <f>SUM(C48:C50,C44:C46,C40:C42,C36:C38,C32:C34,C28:C30,C24:C26)</f>
        <v>0</v>
      </c>
      <c r="D51" s="323"/>
      <c r="E51" s="324"/>
      <c r="F51" s="324"/>
      <c r="G51" s="324"/>
    </row>
    <row r="52" spans="1:8">
      <c r="A52" s="296"/>
      <c r="B52" s="430"/>
      <c r="C52" s="430"/>
      <c r="D52" s="430"/>
      <c r="E52" s="325"/>
      <c r="F52" s="325"/>
      <c r="G52" s="325"/>
      <c r="H52" s="325"/>
    </row>
    <row r="53" spans="1:8">
      <c r="A53" s="296"/>
      <c r="B53" s="431"/>
      <c r="C53" s="431"/>
      <c r="D53" s="431"/>
      <c r="E53" s="325"/>
      <c r="F53" s="325"/>
      <c r="G53" s="325"/>
      <c r="H53" s="325"/>
    </row>
    <row r="54" spans="1:8" ht="15" customHeight="1">
      <c r="A54" s="326"/>
      <c r="B54" s="426" t="s">
        <v>740</v>
      </c>
      <c r="C54" s="426"/>
      <c r="D54" s="426"/>
      <c r="E54" s="327"/>
      <c r="F54" s="327"/>
      <c r="G54" s="327"/>
      <c r="H54" s="327"/>
    </row>
    <row r="55" spans="1:8" ht="15.75" thickBot="1">
      <c r="A55" s="291"/>
      <c r="B55" s="328"/>
      <c r="D55" s="300"/>
      <c r="E55" s="300"/>
      <c r="F55" s="300"/>
      <c r="G55" s="300"/>
      <c r="H55" s="300"/>
    </row>
    <row r="56" spans="1:8" ht="30.75" thickBot="1">
      <c r="A56" s="309">
        <v>1</v>
      </c>
      <c r="B56" s="292" t="s">
        <v>741</v>
      </c>
      <c r="C56" s="293" t="s">
        <v>690</v>
      </c>
      <c r="D56" s="294" t="s">
        <v>742</v>
      </c>
      <c r="E56" s="295"/>
      <c r="F56" s="295"/>
      <c r="G56" s="295"/>
    </row>
    <row r="57" spans="1:8" ht="30">
      <c r="A57" s="296"/>
      <c r="B57" s="297"/>
      <c r="C57" s="298">
        <f>IF('SNS Score Calculator'!$C$34=0,0,"")</f>
        <v>0</v>
      </c>
      <c r="D57" s="299" t="s">
        <v>743</v>
      </c>
      <c r="E57" s="300"/>
      <c r="F57" s="300"/>
      <c r="G57" s="300"/>
    </row>
    <row r="58" spans="1:8" ht="30">
      <c r="A58" s="296"/>
      <c r="B58" s="301"/>
      <c r="C58" s="298" t="str">
        <f>IF('SNS Score Calculator'!$C$34=1,1,"")</f>
        <v/>
      </c>
      <c r="D58" s="299" t="s">
        <v>744</v>
      </c>
      <c r="E58" s="300"/>
      <c r="F58" s="300"/>
      <c r="G58" s="300"/>
    </row>
    <row r="59" spans="1:8" ht="45.75" thickBot="1">
      <c r="A59" s="291"/>
      <c r="B59" s="302"/>
      <c r="C59" s="298" t="str">
        <f>IF('SNS Score Calculator'!$C$34=2,2,"")</f>
        <v/>
      </c>
      <c r="D59" s="303" t="s">
        <v>745</v>
      </c>
      <c r="E59" s="300"/>
      <c r="F59" s="300"/>
      <c r="G59" s="300"/>
    </row>
    <row r="60" spans="1:8" ht="45.75" thickBot="1">
      <c r="A60" s="309">
        <v>2</v>
      </c>
      <c r="B60" s="297" t="s">
        <v>746</v>
      </c>
      <c r="C60" s="304" t="s">
        <v>690</v>
      </c>
      <c r="D60" s="294" t="s">
        <v>747</v>
      </c>
      <c r="E60" s="295"/>
      <c r="F60" s="295"/>
      <c r="G60" s="295"/>
    </row>
    <row r="61" spans="1:8" ht="30">
      <c r="A61" s="296"/>
      <c r="B61" s="301"/>
      <c r="C61" s="298" t="str">
        <f>IF('SNS Score Calculator'!$C$35=0,0,"")</f>
        <v/>
      </c>
      <c r="D61" s="299" t="s">
        <v>748</v>
      </c>
      <c r="E61" s="300"/>
      <c r="F61" s="300"/>
      <c r="G61" s="300"/>
    </row>
    <row r="62" spans="1:8" ht="30">
      <c r="B62" s="301"/>
      <c r="C62" s="298">
        <f>IF('SNS Score Calculator'!$C$35=1,1,"")</f>
        <v>1</v>
      </c>
      <c r="D62" s="299" t="s">
        <v>749</v>
      </c>
      <c r="E62" s="300"/>
      <c r="F62" s="300"/>
      <c r="G62" s="300"/>
    </row>
    <row r="63" spans="1:8" ht="60.75" thickBot="1">
      <c r="A63" s="309"/>
      <c r="B63" s="305"/>
      <c r="C63" s="298" t="str">
        <f>IF('SNS Score Calculator'!$C$35=2,2,"")</f>
        <v/>
      </c>
      <c r="D63" s="303" t="s">
        <v>750</v>
      </c>
      <c r="E63" s="300"/>
      <c r="F63" s="300"/>
      <c r="G63" s="300"/>
    </row>
    <row r="64" spans="1:8" ht="60.75" thickBot="1">
      <c r="A64" s="309">
        <v>3</v>
      </c>
      <c r="B64" s="316" t="s">
        <v>751</v>
      </c>
      <c r="C64" s="304" t="s">
        <v>690</v>
      </c>
      <c r="D64" s="294" t="s">
        <v>752</v>
      </c>
      <c r="E64" s="295"/>
      <c r="F64" s="295"/>
      <c r="G64" s="295"/>
    </row>
    <row r="65" spans="1:14" ht="45">
      <c r="A65" s="309"/>
      <c r="B65" s="297"/>
      <c r="C65" s="298" t="str">
        <f>IFERROR(IF('SNS Score Calculator'!$C$36=0,0,""),"")</f>
        <v/>
      </c>
      <c r="D65" s="299" t="s">
        <v>753</v>
      </c>
      <c r="E65" s="300"/>
      <c r="F65" s="300"/>
      <c r="G65" s="300"/>
    </row>
    <row r="66" spans="1:14" ht="30">
      <c r="A66" s="329"/>
      <c r="B66" s="317"/>
      <c r="C66" s="298" t="str">
        <f>IFERROR(IF('SNS Score Calculator'!$C$36=1,1,""),"")</f>
        <v/>
      </c>
      <c r="D66" s="299" t="s">
        <v>754</v>
      </c>
      <c r="E66" s="300"/>
      <c r="F66" s="300"/>
      <c r="G66" s="300"/>
    </row>
    <row r="67" spans="1:14" ht="45.75" thickBot="1">
      <c r="A67" s="291"/>
      <c r="B67" s="305"/>
      <c r="C67" s="298" t="str">
        <f>IFERROR(IF('SNS Score Calculator'!$C$36=2,2,""),"")</f>
        <v/>
      </c>
      <c r="D67" s="303" t="s">
        <v>755</v>
      </c>
      <c r="E67" s="300"/>
      <c r="F67" s="300"/>
      <c r="G67" s="300"/>
    </row>
    <row r="68" spans="1:14" ht="60.75" thickBot="1">
      <c r="A68" s="309">
        <v>4</v>
      </c>
      <c r="B68" s="297" t="s">
        <v>756</v>
      </c>
      <c r="C68" s="304" t="s">
        <v>690</v>
      </c>
      <c r="D68" s="294" t="s">
        <v>757</v>
      </c>
      <c r="E68" s="313" t="s">
        <v>704</v>
      </c>
      <c r="F68" s="295"/>
      <c r="G68" s="295"/>
      <c r="H68" s="295"/>
    </row>
    <row r="69" spans="1:14" ht="30">
      <c r="A69" s="309"/>
      <c r="B69" s="297"/>
      <c r="C69" s="298">
        <f>IF('SNS Score Calculator'!$C$37=0,0,"")</f>
        <v>0</v>
      </c>
      <c r="D69" s="299" t="s">
        <v>758</v>
      </c>
      <c r="E69" s="330" t="s">
        <v>759</v>
      </c>
      <c r="F69" s="300"/>
      <c r="G69" s="300"/>
      <c r="H69" s="300"/>
    </row>
    <row r="70" spans="1:14" ht="30">
      <c r="A70" s="291"/>
      <c r="B70" s="317"/>
      <c r="C70" s="298" t="str">
        <f>IF('SNS Score Calculator'!$C$37=1,1,"")</f>
        <v/>
      </c>
      <c r="D70" s="299" t="s">
        <v>760</v>
      </c>
      <c r="E70" s="427" t="str">
        <f>IF('C'!G58&gt;0,"The ratio of the highest salary to the lowest salary is "&amp;'C'!G58&amp;".  ","")&amp;IF('C'!G61&gt;0,"The average loan officer annual salary is "&amp;'C'!G61&amp;".  ","")&amp;IF('C'!G62&gt;0,"The average loan officer bonus is "&amp;'C'!G62&amp;".  ","")</f>
        <v xml:space="preserve">The ratio of the highest salary to the lowest salary is .  The average loan officer annual salary is .  The average loan officer bonus is .  </v>
      </c>
      <c r="F70" s="300"/>
      <c r="G70" s="300"/>
      <c r="H70" s="300"/>
    </row>
    <row r="71" spans="1:14" ht="60.75" thickBot="1">
      <c r="A71" s="309"/>
      <c r="B71" s="297"/>
      <c r="C71" s="298" t="str">
        <f>IF('SNS Score Calculator'!$C$37=2,2,"")</f>
        <v/>
      </c>
      <c r="D71" s="321" t="s">
        <v>761</v>
      </c>
      <c r="E71" s="425"/>
      <c r="F71" s="300"/>
      <c r="G71" s="300"/>
      <c r="H71" s="300"/>
      <c r="N71" s="331"/>
    </row>
    <row r="72" spans="1:14" ht="45.75" thickBot="1">
      <c r="A72" s="309">
        <v>5</v>
      </c>
      <c r="B72" s="297" t="s">
        <v>762</v>
      </c>
      <c r="C72" s="290" t="s">
        <v>690</v>
      </c>
      <c r="D72" s="294" t="s">
        <v>763</v>
      </c>
      <c r="E72" s="295"/>
      <c r="F72" s="295"/>
      <c r="G72" s="295"/>
      <c r="H72" s="295"/>
      <c r="N72" s="331"/>
    </row>
    <row r="73" spans="1:14" ht="45">
      <c r="A73" s="296"/>
      <c r="B73" s="297"/>
      <c r="C73" s="332">
        <f>IF('SNS Score Calculator'!$C$38=0,0,"")</f>
        <v>0</v>
      </c>
      <c r="D73" s="299" t="s">
        <v>764</v>
      </c>
      <c r="E73" s="295"/>
      <c r="F73" s="300"/>
      <c r="G73" s="300"/>
      <c r="H73" s="300"/>
    </row>
    <row r="74" spans="1:14" ht="60">
      <c r="A74" s="291"/>
      <c r="B74" s="317"/>
      <c r="C74" s="332" t="str">
        <f>IF('SNS Score Calculator'!$C$38=1,1,"")</f>
        <v/>
      </c>
      <c r="D74" s="299" t="s">
        <v>765</v>
      </c>
      <c r="E74" s="295"/>
      <c r="F74" s="300"/>
      <c r="G74" s="300"/>
      <c r="H74" s="300"/>
    </row>
    <row r="75" spans="1:14" ht="45.75" thickBot="1">
      <c r="A75" s="296"/>
      <c r="B75" s="297"/>
      <c r="C75" s="333" t="str">
        <f>IF('SNS Score Calculator'!$C$38=2,2,"")</f>
        <v/>
      </c>
      <c r="D75" s="321" t="s">
        <v>766</v>
      </c>
      <c r="E75" s="295"/>
      <c r="F75" s="300"/>
      <c r="G75" s="300"/>
      <c r="H75" s="300"/>
    </row>
    <row r="76" spans="1:14" ht="15.75" thickBot="1">
      <c r="A76" s="296"/>
      <c r="B76" s="334" t="s">
        <v>671</v>
      </c>
      <c r="C76" s="323">
        <f>SUM(C73:C75,C69:C71,C65:C67,C61:C63,C57:C59)</f>
        <v>1</v>
      </c>
      <c r="D76" s="335"/>
      <c r="E76" s="295"/>
    </row>
    <row r="77" spans="1:14">
      <c r="A77" s="296"/>
      <c r="B77" s="430"/>
      <c r="C77" s="430"/>
      <c r="D77" s="430"/>
      <c r="E77" s="325"/>
      <c r="F77" s="325"/>
      <c r="G77" s="325"/>
      <c r="H77" s="325"/>
    </row>
    <row r="78" spans="1:14" ht="15" customHeight="1">
      <c r="A78" s="296"/>
      <c r="B78" s="426" t="s">
        <v>767</v>
      </c>
      <c r="C78" s="426"/>
      <c r="D78" s="426"/>
      <c r="E78" s="327"/>
      <c r="F78" s="327"/>
      <c r="G78" s="327"/>
      <c r="H78" s="327"/>
    </row>
    <row r="79" spans="1:14" ht="15.75" thickBot="1">
      <c r="A79" s="296"/>
      <c r="B79" s="336"/>
      <c r="C79" s="337"/>
      <c r="D79" s="336"/>
      <c r="E79" s="300"/>
      <c r="F79" s="300"/>
      <c r="G79" s="300"/>
      <c r="H79" s="300"/>
    </row>
    <row r="80" spans="1:14" ht="45.75" thickBot="1">
      <c r="A80" s="309">
        <v>1</v>
      </c>
      <c r="B80" s="297" t="s">
        <v>768</v>
      </c>
      <c r="C80" s="304" t="s">
        <v>690</v>
      </c>
      <c r="D80" s="294" t="s">
        <v>769</v>
      </c>
      <c r="E80" s="295"/>
      <c r="F80" s="295"/>
      <c r="G80" s="295"/>
    </row>
    <row r="81" spans="1:8" ht="30">
      <c r="A81" s="309"/>
      <c r="B81" s="297"/>
      <c r="C81" s="298">
        <f>IF('SNS Score Calculator'!$C$45=0,0,"")</f>
        <v>0</v>
      </c>
      <c r="D81" s="299" t="s">
        <v>770</v>
      </c>
      <c r="E81" s="300"/>
      <c r="F81" s="300"/>
      <c r="G81" s="300"/>
    </row>
    <row r="82" spans="1:8" ht="45">
      <c r="B82" s="301"/>
      <c r="C82" s="298" t="str">
        <f>IF('SNS Score Calculator'!$C$45=1,1,"")</f>
        <v/>
      </c>
      <c r="D82" s="299" t="s">
        <v>771</v>
      </c>
      <c r="E82" s="300"/>
      <c r="F82" s="300"/>
      <c r="G82" s="300"/>
    </row>
    <row r="83" spans="1:8" ht="60.75" thickBot="1">
      <c r="A83" s="291"/>
      <c r="B83" s="302"/>
      <c r="C83" s="298" t="str">
        <f>IF('SNS Score Calculator'!$C$45=2,2,"")</f>
        <v/>
      </c>
      <c r="D83" s="303" t="s">
        <v>772</v>
      </c>
      <c r="E83" s="300"/>
      <c r="F83" s="300"/>
      <c r="G83" s="300"/>
    </row>
    <row r="84" spans="1:8" ht="45.75" thickBot="1">
      <c r="A84" s="309">
        <v>2</v>
      </c>
      <c r="B84" s="297" t="s">
        <v>773</v>
      </c>
      <c r="C84" s="304" t="s">
        <v>690</v>
      </c>
      <c r="D84" s="294" t="s">
        <v>774</v>
      </c>
      <c r="E84" s="295"/>
      <c r="F84" s="295"/>
      <c r="G84" s="295"/>
    </row>
    <row r="85" spans="1:8" ht="45">
      <c r="A85" s="296"/>
      <c r="B85" s="297"/>
      <c r="C85" s="298">
        <f>IF('SNS Score Calculator'!$C$46=0,0,"")</f>
        <v>0</v>
      </c>
      <c r="D85" s="299" t="s">
        <v>775</v>
      </c>
      <c r="E85" s="300"/>
      <c r="F85" s="300"/>
      <c r="G85" s="300"/>
    </row>
    <row r="86" spans="1:8" ht="45">
      <c r="A86" s="291"/>
      <c r="B86" s="301"/>
      <c r="C86" s="298" t="str">
        <f>IF('SNS Score Calculator'!$C$46=1,1,"")</f>
        <v/>
      </c>
      <c r="D86" s="299" t="s">
        <v>776</v>
      </c>
      <c r="E86" s="300"/>
      <c r="F86" s="300"/>
      <c r="G86" s="300"/>
    </row>
    <row r="87" spans="1:8" ht="60.75" thickBot="1">
      <c r="A87" s="296"/>
      <c r="B87" s="302"/>
      <c r="C87" s="298" t="str">
        <f>IF('SNS Score Calculator'!$C$46=2,2,"")</f>
        <v/>
      </c>
      <c r="D87" s="303" t="s">
        <v>777</v>
      </c>
      <c r="E87" s="300"/>
      <c r="F87" s="300"/>
      <c r="G87" s="300"/>
    </row>
    <row r="88" spans="1:8" ht="15.75" thickBot="1">
      <c r="A88" s="338"/>
      <c r="B88" s="334" t="s">
        <v>671</v>
      </c>
      <c r="C88" s="339">
        <f>SUM(C85:C87,C81:C83,)</f>
        <v>0</v>
      </c>
      <c r="D88" s="335"/>
    </row>
    <row r="89" spans="1:8">
      <c r="A89" s="296"/>
    </row>
    <row r="90" spans="1:8">
      <c r="A90" s="291"/>
    </row>
    <row r="91" spans="1:8" ht="15" customHeight="1">
      <c r="A91" s="296"/>
      <c r="B91" s="426" t="s">
        <v>778</v>
      </c>
      <c r="C91" s="426"/>
      <c r="D91" s="426"/>
      <c r="E91" s="327"/>
      <c r="F91" s="327"/>
      <c r="G91" s="327"/>
      <c r="H91" s="327"/>
    </row>
    <row r="92" spans="1:8" ht="15.75" thickBot="1">
      <c r="A92" s="296"/>
      <c r="B92" s="336"/>
      <c r="C92" s="337"/>
      <c r="D92" s="336"/>
      <c r="E92" s="300"/>
      <c r="F92" s="300"/>
      <c r="G92" s="300"/>
      <c r="H92" s="300"/>
    </row>
    <row r="93" spans="1:8" ht="30.75" thickBot="1">
      <c r="A93" s="309">
        <v>1</v>
      </c>
      <c r="B93" s="297" t="s">
        <v>779</v>
      </c>
      <c r="C93" s="304" t="s">
        <v>690</v>
      </c>
      <c r="D93" s="294" t="s">
        <v>780</v>
      </c>
      <c r="E93" s="295"/>
      <c r="F93" s="295"/>
      <c r="G93" s="295"/>
    </row>
    <row r="94" spans="1:8" ht="30">
      <c r="A94" s="291"/>
      <c r="B94" s="297"/>
      <c r="C94" s="298" t="str">
        <f>IFERROR(IF('SNS Score Calculator'!$C$53=0,0,""),"")</f>
        <v/>
      </c>
      <c r="D94" s="299" t="s">
        <v>781</v>
      </c>
      <c r="E94" s="300"/>
      <c r="F94" s="300"/>
      <c r="G94" s="300"/>
    </row>
    <row r="95" spans="1:8" ht="30">
      <c r="A95" s="296"/>
      <c r="B95" s="301"/>
      <c r="C95" s="298" t="str">
        <f>IFERROR(IF('SNS Score Calculator'!$C$53=1,1,""),"")</f>
        <v/>
      </c>
      <c r="D95" s="299" t="s">
        <v>782</v>
      </c>
      <c r="E95" s="300"/>
      <c r="F95" s="300"/>
      <c r="G95" s="300"/>
    </row>
    <row r="96" spans="1:8" ht="30.75" thickBot="1">
      <c r="A96" s="304"/>
      <c r="B96" s="302"/>
      <c r="C96" s="298" t="str">
        <f>IFERROR(IF('SNS Score Calculator'!$C$53=2,2,""),"")</f>
        <v/>
      </c>
      <c r="D96" s="303" t="s">
        <v>783</v>
      </c>
      <c r="E96" s="340"/>
      <c r="F96" s="340"/>
      <c r="G96" s="340"/>
    </row>
    <row r="97" spans="1:8" ht="45.75" thickBot="1">
      <c r="A97" s="315">
        <v>2</v>
      </c>
      <c r="B97" s="297" t="s">
        <v>784</v>
      </c>
      <c r="C97" s="304" t="s">
        <v>690</v>
      </c>
      <c r="D97" s="294" t="s">
        <v>785</v>
      </c>
      <c r="E97" s="313" t="s">
        <v>704</v>
      </c>
      <c r="F97" s="295"/>
      <c r="G97" s="295"/>
      <c r="H97" s="295"/>
    </row>
    <row r="98" spans="1:8" ht="30">
      <c r="A98" s="315"/>
      <c r="B98" s="301"/>
      <c r="C98" s="298">
        <f>IFERROR(IF('SNS Score Calculator'!$C$54=0,0,""),"")</f>
        <v>0</v>
      </c>
      <c r="D98" s="299" t="s">
        <v>786</v>
      </c>
      <c r="E98" s="330" t="s">
        <v>787</v>
      </c>
      <c r="F98" s="300"/>
      <c r="G98" s="300"/>
      <c r="H98" s="300"/>
    </row>
    <row r="99" spans="1:8">
      <c r="A99" s="315"/>
      <c r="B99" s="301"/>
      <c r="C99" s="298" t="str">
        <f>IFERROR(IF('SNS Score Calculator'!$C$54=1,1,""),"")</f>
        <v/>
      </c>
      <c r="D99" s="299" t="s">
        <v>788</v>
      </c>
      <c r="E99" s="427" t="str">
        <f>IF(E!E34=0,"",E!E34)</f>
        <v/>
      </c>
      <c r="F99" s="300"/>
      <c r="G99" s="300"/>
      <c r="H99" s="300"/>
    </row>
    <row r="100" spans="1:8" ht="45.75" thickBot="1">
      <c r="A100" s="315"/>
      <c r="B100" s="305"/>
      <c r="C100" s="298" t="str">
        <f>IFERROR(IF('SNS Score Calculator'!$C$54=2,2,""),"")</f>
        <v/>
      </c>
      <c r="D100" s="303" t="s">
        <v>789</v>
      </c>
      <c r="E100" s="425"/>
      <c r="F100" s="340"/>
      <c r="G100" s="340"/>
      <c r="H100" s="340"/>
    </row>
    <row r="101" spans="1:8" ht="45.75" thickBot="1">
      <c r="A101" s="315">
        <v>3</v>
      </c>
      <c r="B101" s="316" t="s">
        <v>790</v>
      </c>
      <c r="C101" s="304" t="s">
        <v>690</v>
      </c>
      <c r="D101" s="294" t="s">
        <v>791</v>
      </c>
      <c r="E101" s="295"/>
      <c r="F101" s="295"/>
      <c r="G101" s="295"/>
    </row>
    <row r="102" spans="1:8" ht="30">
      <c r="A102" s="315"/>
      <c r="B102" s="297"/>
      <c r="C102" s="298">
        <f>IFERROR(IF('SNS Score Calculator'!$C$55=0,0,""),"")</f>
        <v>0</v>
      </c>
      <c r="D102" s="299" t="s">
        <v>792</v>
      </c>
      <c r="E102" s="300"/>
      <c r="F102" s="300"/>
      <c r="G102" s="300"/>
    </row>
    <row r="103" spans="1:8" ht="30">
      <c r="B103" s="317"/>
      <c r="C103" s="298" t="str">
        <f>IFERROR(IF('SNS Score Calculator'!$C$55=1,1,""),"")</f>
        <v/>
      </c>
      <c r="D103" s="299" t="s">
        <v>793</v>
      </c>
      <c r="E103" s="300"/>
      <c r="F103" s="300"/>
      <c r="G103" s="300"/>
    </row>
    <row r="104" spans="1:8" ht="60.75" thickBot="1">
      <c r="A104" s="291"/>
      <c r="B104" s="305"/>
      <c r="C104" s="298" t="str">
        <f>IFERROR(IF('SNS Score Calculator'!$C$55=2,2,""),"")</f>
        <v/>
      </c>
      <c r="D104" s="303" t="s">
        <v>794</v>
      </c>
      <c r="E104" s="340"/>
      <c r="F104" s="340"/>
      <c r="G104" s="340"/>
    </row>
    <row r="105" spans="1:8" ht="61.5" customHeight="1" thickBot="1">
      <c r="A105" s="309">
        <v>4</v>
      </c>
      <c r="B105" s="297" t="s">
        <v>795</v>
      </c>
      <c r="C105" s="304" t="s">
        <v>690</v>
      </c>
      <c r="D105" s="294" t="s">
        <v>796</v>
      </c>
      <c r="E105" s="295"/>
      <c r="F105" s="295"/>
      <c r="G105" s="295"/>
    </row>
    <row r="106" spans="1:8" ht="30">
      <c r="A106" s="296"/>
      <c r="B106" s="297"/>
      <c r="C106" s="298">
        <f>IFERROR(IF('SNS Score Calculator'!$C$56=0,0,""),"")</f>
        <v>0</v>
      </c>
      <c r="D106" s="299" t="s">
        <v>797</v>
      </c>
      <c r="E106" s="300"/>
      <c r="F106" s="300"/>
      <c r="G106" s="300"/>
    </row>
    <row r="107" spans="1:8" ht="30">
      <c r="A107" s="296"/>
      <c r="B107" s="317"/>
      <c r="C107" s="298" t="str">
        <f>IFERROR(IF('SNS Score Calculator'!$C$56=1,1,""),"")</f>
        <v/>
      </c>
      <c r="D107" s="299" t="s">
        <v>798</v>
      </c>
      <c r="E107" s="300"/>
      <c r="F107" s="300"/>
      <c r="G107" s="300"/>
    </row>
    <row r="108" spans="1:8" ht="30.75" thickBot="1">
      <c r="A108" s="291"/>
      <c r="B108" s="297"/>
      <c r="C108" s="298" t="str">
        <f>IFERROR(IF('SNS Score Calculator'!$C$56=2,2,""),"")</f>
        <v/>
      </c>
      <c r="D108" s="321" t="s">
        <v>799</v>
      </c>
      <c r="E108" s="340"/>
      <c r="F108" s="340"/>
      <c r="G108" s="340"/>
    </row>
    <row r="109" spans="1:8" ht="15.75" thickBot="1">
      <c r="A109" s="296"/>
      <c r="B109" s="306" t="s">
        <v>671</v>
      </c>
      <c r="C109" s="307">
        <f>SUM(C106:C108,C102:C104,C98:C100,C94:C96)</f>
        <v>0</v>
      </c>
      <c r="D109" s="307"/>
    </row>
    <row r="110" spans="1:8">
      <c r="A110" s="296"/>
      <c r="B110" s="290"/>
      <c r="C110" s="341"/>
      <c r="D110" s="341"/>
      <c r="E110" s="341"/>
    </row>
    <row r="111" spans="1:8">
      <c r="A111" s="296"/>
      <c r="B111" s="290"/>
      <c r="C111" s="341"/>
      <c r="D111" s="341"/>
      <c r="E111" s="341"/>
    </row>
    <row r="112" spans="1:8" ht="15" customHeight="1">
      <c r="A112" s="296"/>
      <c r="B112" s="426" t="s">
        <v>660</v>
      </c>
      <c r="C112" s="426"/>
      <c r="D112" s="426"/>
      <c r="E112" s="327"/>
    </row>
    <row r="113" spans="1:7" ht="15.75" thickBot="1">
      <c r="A113" s="296"/>
      <c r="B113" s="336"/>
      <c r="C113" s="337"/>
      <c r="D113" s="336"/>
      <c r="E113" s="300"/>
    </row>
    <row r="114" spans="1:7" ht="45.75" thickBot="1">
      <c r="A114" s="291">
        <v>1</v>
      </c>
      <c r="B114" s="297" t="s">
        <v>800</v>
      </c>
      <c r="C114" s="290" t="s">
        <v>690</v>
      </c>
      <c r="D114" s="294" t="s">
        <v>801</v>
      </c>
      <c r="E114" s="295"/>
      <c r="F114" s="295"/>
      <c r="G114" s="295"/>
    </row>
    <row r="115" spans="1:7" ht="30">
      <c r="A115" s="296"/>
      <c r="B115" s="297"/>
      <c r="C115" s="298" t="str">
        <f>IFERROR(IF('SNS Score Calculator'!$C$69=0,0,""),"")</f>
        <v/>
      </c>
      <c r="D115" s="299" t="s">
        <v>802</v>
      </c>
      <c r="E115" s="300"/>
      <c r="F115" s="300"/>
      <c r="G115" s="295"/>
    </row>
    <row r="116" spans="1:7" ht="30">
      <c r="A116" s="296"/>
      <c r="B116" s="317"/>
      <c r="C116" s="298" t="str">
        <f>IFERROR(IF('SNS Score Calculator'!$C$69=1,1,""),"")</f>
        <v/>
      </c>
      <c r="D116" s="299" t="s">
        <v>803</v>
      </c>
      <c r="E116" s="300"/>
      <c r="F116" s="300"/>
      <c r="G116" s="295"/>
    </row>
    <row r="117" spans="1:7" ht="30.75" thickBot="1">
      <c r="A117" s="296"/>
      <c r="B117" s="305"/>
      <c r="C117" s="298" t="str">
        <f>IFERROR(IF('SNS Score Calculator'!$C$69=2,2,""),"")</f>
        <v/>
      </c>
      <c r="D117" s="321" t="s">
        <v>804</v>
      </c>
      <c r="E117" s="300"/>
      <c r="F117" s="300"/>
      <c r="G117" s="295"/>
    </row>
    <row r="118" spans="1:7" ht="45.75" thickBot="1">
      <c r="A118" s="309">
        <v>2</v>
      </c>
      <c r="B118" s="292" t="s">
        <v>805</v>
      </c>
      <c r="C118" s="342" t="s">
        <v>690</v>
      </c>
      <c r="D118" s="294" t="s">
        <v>806</v>
      </c>
      <c r="E118" s="295"/>
      <c r="F118" s="295"/>
      <c r="G118" s="295"/>
    </row>
    <row r="119" spans="1:7" ht="31.5" customHeight="1">
      <c r="A119" s="296"/>
      <c r="B119" s="297"/>
      <c r="C119" s="298">
        <f>IFERROR(IF('SNS Score Calculator'!$C$70=0,0,""),"")</f>
        <v>0</v>
      </c>
      <c r="D119" s="343" t="s">
        <v>807</v>
      </c>
      <c r="E119" s="300"/>
      <c r="F119" s="300"/>
      <c r="G119" s="300"/>
    </row>
    <row r="120" spans="1:7" ht="30">
      <c r="A120" s="296"/>
      <c r="B120" s="317"/>
      <c r="C120" s="298" t="str">
        <f>IFERROR(IF('SNS Score Calculator'!$C$70=1,1,""),"")</f>
        <v/>
      </c>
      <c r="D120" s="343" t="s">
        <v>808</v>
      </c>
      <c r="E120" s="300"/>
      <c r="F120" s="300"/>
      <c r="G120" s="300"/>
    </row>
    <row r="121" spans="1:7" ht="45.75" thickBot="1">
      <c r="A121" s="291"/>
      <c r="B121" s="305"/>
      <c r="C121" s="298" t="str">
        <f>IFERROR(IF('SNS Score Calculator'!$C$70=2,2,""),"")</f>
        <v/>
      </c>
      <c r="D121" s="344" t="s">
        <v>809</v>
      </c>
      <c r="E121" s="300"/>
      <c r="F121" s="300"/>
      <c r="G121" s="300"/>
    </row>
    <row r="122" spans="1:7" ht="62.25" customHeight="1" thickBot="1">
      <c r="A122" s="309">
        <v>3</v>
      </c>
      <c r="B122" s="316" t="s">
        <v>661</v>
      </c>
      <c r="C122" s="304" t="s">
        <v>690</v>
      </c>
      <c r="D122" s="294" t="s">
        <v>810</v>
      </c>
      <c r="E122" s="313" t="s">
        <v>704</v>
      </c>
    </row>
    <row r="123" spans="1:7" ht="30">
      <c r="A123" s="329"/>
      <c r="B123" s="297"/>
      <c r="C123" s="298">
        <f>IFERROR(IF('SNS Score Calculator'!$C$71=0,0,""),"")</f>
        <v>0</v>
      </c>
      <c r="D123" s="299" t="s">
        <v>811</v>
      </c>
      <c r="E123" s="330" t="s">
        <v>812</v>
      </c>
    </row>
    <row r="124" spans="1:7" ht="30">
      <c r="B124" s="317"/>
      <c r="C124" s="298" t="str">
        <f>IFERROR(IF('SNS Score Calculator'!$C$71=1,1,""),"")</f>
        <v/>
      </c>
      <c r="D124" s="299" t="s">
        <v>813</v>
      </c>
      <c r="E124" s="428" t="str">
        <f>IFERROR('SNS Score Calculator'!C64:C65,"")</f>
        <v/>
      </c>
    </row>
    <row r="125" spans="1:7" ht="48" customHeight="1" thickBot="1">
      <c r="A125" s="291"/>
      <c r="B125" s="305"/>
      <c r="C125" s="298" t="str">
        <f>IFERROR(IF('SNS Score Calculator'!$C$71=2,2,""),"")</f>
        <v/>
      </c>
      <c r="D125" s="299" t="s">
        <v>814</v>
      </c>
      <c r="E125" s="429"/>
    </row>
    <row r="126" spans="1:7" ht="15.75" thickBot="1">
      <c r="A126" s="296"/>
      <c r="B126" s="306" t="s">
        <v>671</v>
      </c>
      <c r="C126" s="307">
        <f>SUM(C115:C117,C119:C121,C123:C125)</f>
        <v>0</v>
      </c>
      <c r="D126" s="307"/>
      <c r="E126" s="308"/>
    </row>
    <row r="127" spans="1:7">
      <c r="A127" s="296"/>
      <c r="B127" s="290"/>
      <c r="C127" s="341"/>
      <c r="D127" s="341"/>
      <c r="E127" s="341"/>
    </row>
    <row r="128" spans="1:7">
      <c r="A128" s="296"/>
      <c r="B128" s="290"/>
      <c r="C128" s="341"/>
      <c r="D128" s="341"/>
      <c r="E128" s="341"/>
    </row>
    <row r="129" spans="1:29" ht="15.75" thickBot="1">
      <c r="A129" s="296"/>
    </row>
    <row r="130" spans="1:29" ht="15.75" thickBot="1">
      <c r="A130" s="338"/>
      <c r="B130" s="345"/>
      <c r="C130" s="346" t="s">
        <v>815</v>
      </c>
      <c r="D130" s="347" t="s">
        <v>672</v>
      </c>
      <c r="E130" s="345"/>
      <c r="F130" s="345"/>
      <c r="G130" s="345"/>
      <c r="H130" s="345"/>
    </row>
    <row r="131" spans="1:29" ht="30">
      <c r="B131" s="348" t="s">
        <v>816</v>
      </c>
      <c r="C131" s="349">
        <f>$C$18/4</f>
        <v>0</v>
      </c>
      <c r="D131" s="349">
        <f>C131*0.25</f>
        <v>0</v>
      </c>
      <c r="E131" s="341"/>
      <c r="F131" s="341"/>
      <c r="G131" s="341"/>
      <c r="H131" s="341"/>
    </row>
    <row r="132" spans="1:29" ht="30">
      <c r="B132" s="350" t="s">
        <v>817</v>
      </c>
      <c r="C132" s="351">
        <f>$C$51/14</f>
        <v>0</v>
      </c>
      <c r="D132" s="351">
        <f>C132*0.4</f>
        <v>0</v>
      </c>
      <c r="E132" s="341"/>
      <c r="F132" s="341"/>
      <c r="G132" s="341"/>
      <c r="H132" s="341"/>
    </row>
    <row r="133" spans="1:29">
      <c r="B133" s="350" t="s">
        <v>818</v>
      </c>
      <c r="C133" s="351">
        <f>$C$76/10</f>
        <v>0.1</v>
      </c>
      <c r="D133" s="351">
        <f>C133*0.2</f>
        <v>2.0000000000000004E-2</v>
      </c>
      <c r="E133" s="341"/>
      <c r="F133" s="341"/>
      <c r="G133" s="341"/>
      <c r="H133" s="341"/>
    </row>
    <row r="134" spans="1:29">
      <c r="B134" s="350" t="s">
        <v>819</v>
      </c>
      <c r="C134" s="351">
        <f>$C$88/4</f>
        <v>0</v>
      </c>
      <c r="D134" s="351">
        <f>C134*0.05</f>
        <v>0</v>
      </c>
      <c r="E134" s="341"/>
      <c r="F134" s="341"/>
      <c r="G134" s="341"/>
      <c r="H134" s="341"/>
    </row>
    <row r="135" spans="1:29" ht="45">
      <c r="B135" s="350" t="s">
        <v>820</v>
      </c>
      <c r="C135" s="351">
        <f>$C$109/8</f>
        <v>0</v>
      </c>
      <c r="D135" s="351">
        <f>C135*0.1</f>
        <v>0</v>
      </c>
      <c r="E135" s="341"/>
      <c r="F135" s="341"/>
      <c r="G135" s="341"/>
      <c r="H135" s="341"/>
    </row>
    <row r="136" spans="1:29">
      <c r="B136" s="352" t="s">
        <v>821</v>
      </c>
      <c r="C136" s="353">
        <f>(C18+C51+C76+C88+C109)/40</f>
        <v>2.5000000000000001E-2</v>
      </c>
      <c r="D136" s="354">
        <f>SUM(D131:D135)</f>
        <v>2.0000000000000004E-2</v>
      </c>
      <c r="E136" s="355"/>
      <c r="F136" s="355"/>
      <c r="G136" s="355"/>
      <c r="H136" s="355"/>
    </row>
    <row r="137" spans="1:29" ht="30">
      <c r="B137" s="356" t="s">
        <v>678</v>
      </c>
      <c r="C137" s="351">
        <f>$C$126/6</f>
        <v>0</v>
      </c>
      <c r="D137" s="357">
        <f>C137</f>
        <v>0</v>
      </c>
    </row>
    <row r="138" spans="1:29" ht="45">
      <c r="B138" s="352" t="s">
        <v>822</v>
      </c>
      <c r="C138" s="351" t="s">
        <v>823</v>
      </c>
      <c r="D138" s="354">
        <f>(D136*0.9)+(D137*0.1)</f>
        <v>1.8000000000000006E-2</v>
      </c>
      <c r="AA138" s="282" t="s">
        <v>822</v>
      </c>
      <c r="AB138" s="282">
        <v>353</v>
      </c>
      <c r="AC138" s="445">
        <f>IF(D138&lt;&gt;"",D138,"")</f>
        <v>1.8000000000000006E-2</v>
      </c>
    </row>
  </sheetData>
  <mergeCells count="22">
    <mergeCell ref="B91:D91"/>
    <mergeCell ref="E99:E100"/>
    <mergeCell ref="B112:D112"/>
    <mergeCell ref="E124:E125"/>
    <mergeCell ref="B52:D52"/>
    <mergeCell ref="B53:D53"/>
    <mergeCell ref="B54:D54"/>
    <mergeCell ref="E70:E71"/>
    <mergeCell ref="B77:D77"/>
    <mergeCell ref="B78:D78"/>
    <mergeCell ref="E32:E33"/>
    <mergeCell ref="B1:E1"/>
    <mergeCell ref="B3:C3"/>
    <mergeCell ref="B4:C4"/>
    <mergeCell ref="B5:C5"/>
    <mergeCell ref="B6:C6"/>
    <mergeCell ref="B8:D8"/>
    <mergeCell ref="B9:D9"/>
    <mergeCell ref="B19:D19"/>
    <mergeCell ref="B20:D20"/>
    <mergeCell ref="B21:D21"/>
    <mergeCell ref="E25:E26"/>
  </mergeCells>
  <pageMargins left="0.75" right="0.75" top="1" bottom="1" header="0.5" footer="0.5"/>
  <pageSetup scale="70" orientation="landscape" r:id="rId1"/>
  <headerFooter alignWithMargins="0"/>
  <drawing r:id="rId2"/>
</worksheet>
</file>

<file path=xl/worksheets/sheet12.xml><?xml version="1.0" encoding="utf-8"?>
<worksheet xmlns="http://schemas.openxmlformats.org/spreadsheetml/2006/main" xmlns:r="http://schemas.openxmlformats.org/officeDocument/2006/relationships">
  <sheetPr codeName="Sheet11"/>
  <dimension ref="A2:M83"/>
  <sheetViews>
    <sheetView zoomScale="55" zoomScaleNormal="55" workbookViewId="0">
      <selection activeCell="O10" sqref="O10"/>
    </sheetView>
  </sheetViews>
  <sheetFormatPr defaultRowHeight="15"/>
  <cols>
    <col min="1" max="1" width="9.140625" style="239"/>
    <col min="2" max="2" width="34.7109375" style="239" customWidth="1"/>
    <col min="3" max="3" width="37.85546875" style="239" customWidth="1"/>
    <col min="4" max="4" width="47.7109375" style="239" customWidth="1"/>
    <col min="5" max="11" width="9.140625" style="239"/>
    <col min="12" max="12" width="59.5703125" style="239" customWidth="1"/>
    <col min="13" max="16384" width="9.140625" style="239"/>
  </cols>
  <sheetData>
    <row r="2" spans="1:13" ht="15.75" thickBot="1">
      <c r="B2" s="240" t="s">
        <v>608</v>
      </c>
      <c r="C2" s="240"/>
      <c r="D2" s="241"/>
    </row>
    <row r="3" spans="1:13" ht="15.75" thickTop="1"/>
    <row r="4" spans="1:13">
      <c r="B4" s="242"/>
      <c r="C4" s="243"/>
    </row>
    <row r="5" spans="1:13">
      <c r="B5" s="244" t="s">
        <v>609</v>
      </c>
      <c r="C5" s="245">
        <v>5843.8239999999996</v>
      </c>
      <c r="D5" s="246"/>
    </row>
    <row r="6" spans="1:13">
      <c r="B6" s="239" t="s">
        <v>610</v>
      </c>
      <c r="C6" s="245"/>
      <c r="D6" s="246"/>
    </row>
    <row r="7" spans="1:13">
      <c r="D7" s="246"/>
    </row>
    <row r="8" spans="1:13">
      <c r="D8" s="246"/>
    </row>
    <row r="9" spans="1:13">
      <c r="D9" s="246"/>
    </row>
    <row r="10" spans="1:13">
      <c r="B10" s="242" t="s">
        <v>22</v>
      </c>
    </row>
    <row r="11" spans="1:13">
      <c r="B11" s="247"/>
      <c r="C11" s="243"/>
      <c r="D11" s="243"/>
      <c r="E11" s="243"/>
      <c r="F11" s="243"/>
      <c r="G11" s="243"/>
      <c r="H11" s="243"/>
      <c r="I11" s="243"/>
      <c r="J11" s="243"/>
      <c r="K11" s="243"/>
      <c r="L11" s="243"/>
    </row>
    <row r="12" spans="1:13">
      <c r="A12" s="244"/>
      <c r="B12" s="248" t="s">
        <v>611</v>
      </c>
      <c r="C12" s="249" t="s">
        <v>612</v>
      </c>
      <c r="D12" s="432" t="s">
        <v>613</v>
      </c>
      <c r="E12" s="432"/>
      <c r="F12" s="432"/>
      <c r="G12" s="432"/>
      <c r="H12" s="432"/>
      <c r="I12" s="432"/>
      <c r="J12" s="432"/>
      <c r="K12" s="432"/>
      <c r="L12" s="432"/>
      <c r="M12" s="246"/>
    </row>
    <row r="13" spans="1:13">
      <c r="B13" s="250" t="s">
        <v>614</v>
      </c>
      <c r="C13" s="251">
        <f>IF(AND(COUNTIF(A!$D$18:$D$21,"TRUE"),(SUM(A!$F$18:$F$21,A!$G$18:$G$21)&gt;0)),2,IF(SUM(A!$F$18:$F$21,A!$G$18:$G$21)&gt;0,1,0))</f>
        <v>0</v>
      </c>
      <c r="D13" s="433" t="s">
        <v>615</v>
      </c>
      <c r="E13" s="433"/>
      <c r="F13" s="433"/>
      <c r="G13" s="433"/>
      <c r="H13" s="433"/>
      <c r="I13" s="433"/>
      <c r="J13" s="433"/>
      <c r="K13" s="433"/>
      <c r="L13" s="433"/>
      <c r="M13" s="246"/>
    </row>
    <row r="14" spans="1:13">
      <c r="B14" s="252" t="s">
        <v>616</v>
      </c>
      <c r="C14" s="253" t="str">
        <f>IFERROR(IF((A!$H$10/A!$H$11)/'SNS Score Calculator'!C5&lt;20%,2,IF((A!$H$10/A!$H$11)/'SNS Score Calculator'!C5&lt;150%,1,IF((A!$H$10/A!$H$11)/'SNS Score Calculator'!C5&gt;150%,0,"Check for Error"))),"Check for Error")</f>
        <v>Check for Error</v>
      </c>
      <c r="D14" s="434" t="s">
        <v>617</v>
      </c>
      <c r="E14" s="434"/>
      <c r="F14" s="434"/>
      <c r="G14" s="434"/>
      <c r="H14" s="434"/>
      <c r="I14" s="434"/>
      <c r="J14" s="434"/>
      <c r="K14" s="434"/>
      <c r="L14" s="434"/>
      <c r="M14" s="246"/>
    </row>
    <row r="15" spans="1:13">
      <c r="B15" s="254" t="s">
        <v>618</v>
      </c>
      <c r="C15" s="253">
        <f>SUM(C13:C14)</f>
        <v>0</v>
      </c>
      <c r="D15" s="255"/>
      <c r="E15" s="256"/>
      <c r="F15" s="256"/>
      <c r="G15" s="256"/>
      <c r="H15" s="256"/>
      <c r="I15" s="256"/>
      <c r="J15" s="256"/>
      <c r="K15" s="256"/>
      <c r="L15" s="257"/>
      <c r="M15" s="246"/>
    </row>
    <row r="16" spans="1:13">
      <c r="D16" s="75"/>
      <c r="E16" s="75"/>
      <c r="F16" s="75"/>
      <c r="G16" s="75"/>
      <c r="H16" s="75"/>
      <c r="I16" s="75"/>
      <c r="J16" s="75"/>
      <c r="K16" s="75"/>
      <c r="L16" s="75"/>
    </row>
    <row r="18" spans="2:12">
      <c r="B18" s="258" t="s">
        <v>619</v>
      </c>
    </row>
    <row r="19" spans="2:12">
      <c r="B19" s="258"/>
    </row>
    <row r="20" spans="2:12">
      <c r="B20" s="248" t="s">
        <v>611</v>
      </c>
      <c r="C20" s="248" t="s">
        <v>612</v>
      </c>
      <c r="D20" s="432" t="s">
        <v>613</v>
      </c>
      <c r="E20" s="432"/>
      <c r="F20" s="432"/>
      <c r="G20" s="432"/>
      <c r="H20" s="432"/>
      <c r="I20" s="432"/>
      <c r="J20" s="432"/>
      <c r="K20" s="432"/>
      <c r="L20" s="432"/>
    </row>
    <row r="21" spans="2:12">
      <c r="B21" s="254" t="s">
        <v>620</v>
      </c>
      <c r="C21" s="259">
        <f>+IFERROR(IF(OR(B!E9="No",B!E9=""),0,IF(OR(B!E10="Yes",B!E11="Yes",B!E12="Yes"),2,1)),0)</f>
        <v>0</v>
      </c>
      <c r="D21" s="433" t="s">
        <v>621</v>
      </c>
      <c r="E21" s="433"/>
      <c r="F21" s="433"/>
      <c r="G21" s="433"/>
      <c r="H21" s="433"/>
      <c r="I21" s="433"/>
      <c r="J21" s="433"/>
      <c r="K21" s="433"/>
      <c r="L21" s="433"/>
    </row>
    <row r="22" spans="2:12">
      <c r="B22" s="252" t="s">
        <v>622</v>
      </c>
      <c r="C22" s="259">
        <f>+(IF(COUNTIF(B!E24:E28,"Yes")=0,0,IF(OR(B!F25="Monthly",B!F26="Monthly",B!F27="Monthly",B!F28="Monthly"),2,IF(OR(B!F25="Quarterly",B!F26="Quarterly",B!F27="Quarterly",B!F28="Quarterly"),2,IF(OR(B!F25="Semi-Annually",B!F26="Semi-Annually",B!F27="Semi-Annually",B!F28="Semi-Annually"),2,IF(OR(B!F25="Annually",B!F26="Annually",B!F27="Annually",B!F28="Annually"),2,IF(OR(B!F25="With Each New Loan or Client",B!F26="With Each New Loan or Client",B!F27="With Each New Loan or Client",B!F28="With Each New Loan or Client"),2,IF(OR(B!F25="Bi-Annually",B!F26="Bi-Annually",B!F27="Bi-Annually",B!F28="Bi-Annually"),2,1))))))))</f>
        <v>0</v>
      </c>
      <c r="D22" s="434" t="s">
        <v>623</v>
      </c>
      <c r="E22" s="434"/>
      <c r="F22" s="434"/>
      <c r="G22" s="434"/>
      <c r="H22" s="434"/>
      <c r="I22" s="434"/>
      <c r="J22" s="434"/>
      <c r="K22" s="434"/>
      <c r="L22" s="434"/>
    </row>
    <row r="23" spans="2:12">
      <c r="B23" s="252" t="s">
        <v>624</v>
      </c>
      <c r="C23" s="259">
        <f>+IF(OR(B!E38="No",B!E38=0),0,IF(AND(B!E42="Yes",B!E43="Yes"),2,IF(B!E43="Yes",1,0)))</f>
        <v>0</v>
      </c>
      <c r="D23" s="434" t="s">
        <v>625</v>
      </c>
      <c r="E23" s="434"/>
      <c r="F23" s="434"/>
      <c r="G23" s="434"/>
      <c r="H23" s="434"/>
      <c r="I23" s="434"/>
      <c r="J23" s="434"/>
      <c r="K23" s="434"/>
      <c r="L23" s="434"/>
    </row>
    <row r="24" spans="2:12" ht="29.25" customHeight="1">
      <c r="B24" s="252" t="s">
        <v>626</v>
      </c>
      <c r="C24" s="259">
        <f>IF(AND(B!E55="Yes",B!E56="Yes",B!E58="Yes"),2,IF(AND(B!E55="Yes",B!E56="Yes"),1,0))</f>
        <v>0</v>
      </c>
      <c r="D24" s="435" t="s">
        <v>627</v>
      </c>
      <c r="E24" s="436"/>
      <c r="F24" s="436"/>
      <c r="G24" s="436"/>
      <c r="H24" s="436"/>
      <c r="I24" s="436"/>
      <c r="J24" s="436"/>
      <c r="K24" s="436"/>
      <c r="L24" s="437"/>
    </row>
    <row r="25" spans="2:12">
      <c r="B25" s="252" t="s">
        <v>340</v>
      </c>
      <c r="C25" s="259">
        <f>+IF(COUNTIF(B!E83:E87,"Yes")=0,0,IF(B!D89="Monthly",2,IF(B!D89="Quarterly",2,IF(B!D89="Semi-annually",2,IF(B!D89="Annually",2,IF(B!D94="With Each New Loan or Client",2,IF(B!D89="Bi-Annuallyt",2,1)))))))</f>
        <v>0</v>
      </c>
      <c r="D25" s="434" t="s">
        <v>628</v>
      </c>
      <c r="E25" s="434"/>
      <c r="F25" s="434"/>
      <c r="G25" s="434"/>
      <c r="H25" s="434"/>
      <c r="I25" s="434"/>
      <c r="J25" s="434"/>
      <c r="K25" s="434"/>
      <c r="L25" s="434"/>
    </row>
    <row r="26" spans="2:12">
      <c r="B26" s="252" t="s">
        <v>367</v>
      </c>
      <c r="C26" s="259">
        <f>IF(AND(A!D34=TRUE,COUNTIF(B!E96:E101,"Yes")&gt;0),2,IF(A!D34=TRUE,1,0))</f>
        <v>0</v>
      </c>
      <c r="D26" s="434" t="s">
        <v>629</v>
      </c>
      <c r="E26" s="434"/>
      <c r="F26" s="434"/>
      <c r="G26" s="434"/>
      <c r="H26" s="434"/>
      <c r="I26" s="434"/>
      <c r="J26" s="434"/>
      <c r="K26" s="434"/>
      <c r="L26" s="434"/>
    </row>
    <row r="27" spans="2:12">
      <c r="B27" s="252" t="s">
        <v>630</v>
      </c>
      <c r="C27" s="259">
        <f>+IF(B!E108="Yes",2,IF(B!D111="Monthly",2,IF(B!D111="Quarterly",2,IF(B!D111="Semi-annually",2,IF(B!D111="Annually",2,IF(B!D116="With Each New Loan or Client",2,IF(B!D116="B--Annually",2,IF(B!E111="Yes",1,0))))))))</f>
        <v>0</v>
      </c>
      <c r="D27" s="434" t="s">
        <v>631</v>
      </c>
      <c r="E27" s="434"/>
      <c r="F27" s="434"/>
      <c r="G27" s="434"/>
      <c r="H27" s="434"/>
      <c r="I27" s="434"/>
      <c r="J27" s="434"/>
      <c r="K27" s="434"/>
      <c r="L27" s="434"/>
    </row>
    <row r="28" spans="2:12">
      <c r="B28" s="254" t="s">
        <v>632</v>
      </c>
      <c r="C28" s="260">
        <f>SUM(C21:C27)</f>
        <v>0</v>
      </c>
      <c r="D28" s="255"/>
      <c r="E28" s="256"/>
      <c r="F28" s="256"/>
      <c r="G28" s="256"/>
      <c r="H28" s="256"/>
      <c r="I28" s="256"/>
      <c r="J28" s="256"/>
      <c r="K28" s="256"/>
      <c r="L28" s="257"/>
    </row>
    <row r="31" spans="2:12">
      <c r="B31" s="258" t="s">
        <v>395</v>
      </c>
    </row>
    <row r="32" spans="2:12">
      <c r="B32" s="258"/>
    </row>
    <row r="33" spans="2:12">
      <c r="B33" s="248" t="s">
        <v>611</v>
      </c>
      <c r="C33" s="248" t="s">
        <v>612</v>
      </c>
      <c r="D33" s="432" t="s">
        <v>613</v>
      </c>
      <c r="E33" s="432"/>
      <c r="F33" s="432"/>
      <c r="G33" s="432"/>
      <c r="H33" s="432"/>
      <c r="I33" s="432"/>
      <c r="J33" s="432"/>
      <c r="K33" s="432"/>
      <c r="L33" s="432"/>
    </row>
    <row r="34" spans="2:12">
      <c r="B34" s="254" t="s">
        <v>633</v>
      </c>
      <c r="C34" s="259">
        <f>+IF(AND(COUNTIFS('C'!G10:G26,"Yes")&gt;0,'C'!D8&gt;0,OR('C'!H30="Monthly",'C'!H30="Quarterly",'C'!H30="Semi-Annually",'C'!H30="Annually",'C'!H30="With Each New Loan or Client",'C'!H30="Bi-Annually")),2,IF(AND(COUNTIFS('C'!G10:G26,"Yes")&gt;0,'C'!D8&gt;0),1,0))</f>
        <v>0</v>
      </c>
      <c r="D34" s="433" t="s">
        <v>634</v>
      </c>
      <c r="E34" s="433"/>
      <c r="F34" s="433"/>
      <c r="G34" s="433"/>
      <c r="H34" s="433"/>
      <c r="I34" s="433"/>
      <c r="J34" s="433"/>
      <c r="K34" s="433"/>
      <c r="L34" s="433"/>
    </row>
    <row r="35" spans="2:12">
      <c r="B35" s="252" t="s">
        <v>635</v>
      </c>
      <c r="C35" s="261">
        <f>+IF(COUNTA('C'!H10:H26)&gt;0,1,IF('C'!G28="Yes",2,0))</f>
        <v>1</v>
      </c>
      <c r="D35" s="438" t="s">
        <v>636</v>
      </c>
      <c r="E35" s="438"/>
      <c r="F35" s="438"/>
      <c r="G35" s="438"/>
      <c r="H35" s="438"/>
      <c r="I35" s="438"/>
      <c r="J35" s="438"/>
      <c r="K35" s="438"/>
      <c r="L35" s="438"/>
    </row>
    <row r="36" spans="2:12">
      <c r="B36" s="262" t="s">
        <v>637</v>
      </c>
      <c r="C36" s="261" t="e">
        <f>IF(AND(0.4&lt;'C'!G39/'C'!G34,0.4&lt;'C'!G38/'C'!G34,0.4&lt;'C'!G44/'C'!G40,0.4&lt;'C'!G43/'C'!G40),2,IF(OR(AND(0.4&lt;'C'!G39/'C'!G34,0.4&lt;'C'!G38/'C'!G34),AND(0.4&lt;'C'!G44/'C'!G40,0.4&lt;'C'!G43)),1,0))</f>
        <v>#VALUE!</v>
      </c>
      <c r="D36" s="434" t="s">
        <v>638</v>
      </c>
      <c r="E36" s="434"/>
      <c r="F36" s="434"/>
      <c r="G36" s="434"/>
      <c r="H36" s="434"/>
      <c r="I36" s="434"/>
      <c r="J36" s="434"/>
      <c r="K36" s="434"/>
      <c r="L36" s="434"/>
    </row>
    <row r="37" spans="2:12">
      <c r="B37" s="252" t="s">
        <v>639</v>
      </c>
      <c r="C37" s="259">
        <f>+IF(COUNTIF('C'!G49:G51,"Yes")=3,2,IF(COUNTIF('C'!G49:G50,"Yes")=2,1,0))</f>
        <v>0</v>
      </c>
      <c r="D37" s="434" t="s">
        <v>640</v>
      </c>
      <c r="E37" s="434"/>
      <c r="F37" s="434"/>
      <c r="G37" s="434"/>
      <c r="H37" s="434"/>
      <c r="I37" s="434"/>
      <c r="J37" s="434"/>
      <c r="K37" s="434"/>
      <c r="L37" s="434"/>
    </row>
    <row r="38" spans="2:12">
      <c r="B38" s="252" t="s">
        <v>641</v>
      </c>
      <c r="C38" s="263">
        <f>+IF('C'!G67&gt;30%,0,IF('C'!G67&gt;15%,1,IF(COUNTBLANK('C'!G67)=1,0,2)))</f>
        <v>0</v>
      </c>
      <c r="D38" s="434" t="s">
        <v>642</v>
      </c>
      <c r="E38" s="434"/>
      <c r="F38" s="434"/>
      <c r="G38" s="434"/>
      <c r="H38" s="434"/>
      <c r="I38" s="434"/>
      <c r="J38" s="434"/>
      <c r="K38" s="434"/>
      <c r="L38" s="434"/>
    </row>
    <row r="39" spans="2:12">
      <c r="B39" s="254" t="s">
        <v>643</v>
      </c>
      <c r="C39" s="264" t="e">
        <f>SUM(C34:C38)</f>
        <v>#VALUE!</v>
      </c>
      <c r="D39" s="255"/>
      <c r="E39" s="256"/>
      <c r="F39" s="256"/>
      <c r="G39" s="256"/>
      <c r="H39" s="256"/>
      <c r="I39" s="256"/>
      <c r="J39" s="256"/>
      <c r="K39" s="256"/>
      <c r="L39" s="257"/>
    </row>
    <row r="42" spans="2:12">
      <c r="B42" s="258" t="s">
        <v>644</v>
      </c>
    </row>
    <row r="43" spans="2:12">
      <c r="B43" s="258"/>
    </row>
    <row r="44" spans="2:12">
      <c r="B44" s="248" t="s">
        <v>611</v>
      </c>
      <c r="C44" s="248" t="s">
        <v>612</v>
      </c>
      <c r="D44" s="432" t="s">
        <v>613</v>
      </c>
      <c r="E44" s="432"/>
      <c r="F44" s="432"/>
      <c r="G44" s="432"/>
      <c r="H44" s="432"/>
      <c r="I44" s="432"/>
      <c r="J44" s="432"/>
      <c r="K44" s="432"/>
      <c r="L44" s="432"/>
    </row>
    <row r="45" spans="2:12">
      <c r="B45" s="254" t="s">
        <v>645</v>
      </c>
      <c r="C45" s="259">
        <f>IF(COUNTIF(D!F9:'D'!F12,"Yes")=4,2,IF(COUNTIF(D!F9:'D'!F11,"Yes")=3,1,0))</f>
        <v>0</v>
      </c>
      <c r="D45" s="439" t="s">
        <v>646</v>
      </c>
      <c r="E45" s="439"/>
      <c r="F45" s="439"/>
      <c r="G45" s="439"/>
      <c r="H45" s="439"/>
      <c r="I45" s="439"/>
      <c r="J45" s="439"/>
      <c r="K45" s="439"/>
      <c r="L45" s="439"/>
    </row>
    <row r="46" spans="2:12">
      <c r="B46" s="252" t="s">
        <v>647</v>
      </c>
      <c r="C46" s="259">
        <f>IF(AND(COUNTIF(D!F13:F19,"Yes")&gt;0,OR(D!F22="Yes",D!F23="Yes",D!F24="Yes")),2,IF(COUNTIF(D!F13:F19,"Yes")&gt;0,1,0))</f>
        <v>0</v>
      </c>
      <c r="D46" s="434" t="s">
        <v>648</v>
      </c>
      <c r="E46" s="434"/>
      <c r="F46" s="434"/>
      <c r="G46" s="434"/>
      <c r="H46" s="434"/>
      <c r="I46" s="434"/>
      <c r="J46" s="434"/>
      <c r="K46" s="434"/>
      <c r="L46" s="434"/>
    </row>
    <row r="47" spans="2:12">
      <c r="B47" s="254" t="s">
        <v>649</v>
      </c>
      <c r="C47" s="263">
        <f>SUM(C45:C46)</f>
        <v>0</v>
      </c>
      <c r="D47" s="255"/>
      <c r="E47" s="256"/>
      <c r="F47" s="256"/>
      <c r="G47" s="256"/>
      <c r="H47" s="256"/>
      <c r="I47" s="256"/>
      <c r="J47" s="256"/>
      <c r="K47" s="256"/>
      <c r="L47" s="257"/>
    </row>
    <row r="49" spans="1:12">
      <c r="B49" s="243"/>
    </row>
    <row r="50" spans="1:12">
      <c r="A50" s="244"/>
      <c r="B50" s="242" t="s">
        <v>650</v>
      </c>
      <c r="C50" s="246"/>
    </row>
    <row r="51" spans="1:12">
      <c r="B51" s="258"/>
      <c r="C51" s="243"/>
    </row>
    <row r="52" spans="1:12">
      <c r="B52" s="248" t="s">
        <v>611</v>
      </c>
      <c r="C52" s="248" t="s">
        <v>612</v>
      </c>
      <c r="D52" s="432" t="s">
        <v>613</v>
      </c>
      <c r="E52" s="432"/>
      <c r="F52" s="432"/>
      <c r="G52" s="432"/>
      <c r="H52" s="432"/>
      <c r="I52" s="432"/>
      <c r="J52" s="432"/>
      <c r="K52" s="432"/>
      <c r="L52" s="432"/>
    </row>
    <row r="53" spans="1:12">
      <c r="B53" s="254" t="s">
        <v>651</v>
      </c>
      <c r="C53" s="259" t="e">
        <f>IF(AND('C'!G36/'C'!G34&lt;0.3,'C'!G41/'C'!G40&lt;0.3),0,IF(AND('C'!G36/'C'!G34&gt;0.49,'C'!G41/'C'!G40&gt;0.49),2,1))</f>
        <v>#VALUE!</v>
      </c>
      <c r="D53" s="433" t="s">
        <v>652</v>
      </c>
      <c r="E53" s="433"/>
      <c r="F53" s="433"/>
      <c r="G53" s="433"/>
      <c r="H53" s="433"/>
      <c r="I53" s="433"/>
      <c r="J53" s="433"/>
      <c r="K53" s="433"/>
      <c r="L53" s="433"/>
    </row>
    <row r="54" spans="1:12">
      <c r="B54" s="252" t="s">
        <v>653</v>
      </c>
      <c r="C54" s="259">
        <f>IF(OR(E!E17="No",E!E17=""),0,IF(E!E17="Yes",IF(COUNTIF(E!E18:E19,"Yes")&gt;0,2,1)))</f>
        <v>0</v>
      </c>
      <c r="D54" s="434" t="s">
        <v>654</v>
      </c>
      <c r="E54" s="434"/>
      <c r="F54" s="434"/>
      <c r="G54" s="434"/>
      <c r="H54" s="434"/>
      <c r="I54" s="434"/>
      <c r="J54" s="434"/>
      <c r="K54" s="434"/>
      <c r="L54" s="434"/>
    </row>
    <row r="55" spans="1:12">
      <c r="B55" s="252" t="s">
        <v>655</v>
      </c>
      <c r="C55" s="259">
        <f>IF(COUNTIFS(E!E24:E31,"Yes")&gt;0,IF(COUNTIFS(E!E24:E31,"Yes")&gt;2,2,1),0)</f>
        <v>0</v>
      </c>
      <c r="D55" s="434" t="s">
        <v>656</v>
      </c>
      <c r="E55" s="434"/>
      <c r="F55" s="434"/>
      <c r="G55" s="434"/>
      <c r="H55" s="434"/>
      <c r="I55" s="434"/>
      <c r="J55" s="434"/>
      <c r="K55" s="434"/>
      <c r="L55" s="434"/>
    </row>
    <row r="56" spans="1:12">
      <c r="B56" s="252" t="s">
        <v>657</v>
      </c>
      <c r="C56" s="265">
        <f>+IFERROR(IF(E!E41/A!H6&gt;0.05,2,IF(E!E41/A!H6&gt;0,1,0)),IF(OR(A!H6=0,A!H6= ""),0,"Check For Error"))</f>
        <v>0</v>
      </c>
      <c r="D56" s="434" t="s">
        <v>658</v>
      </c>
      <c r="E56" s="434"/>
      <c r="F56" s="434"/>
      <c r="G56" s="434"/>
      <c r="H56" s="434"/>
      <c r="I56" s="434"/>
      <c r="J56" s="434"/>
      <c r="K56" s="434"/>
      <c r="L56" s="434"/>
    </row>
    <row r="57" spans="1:12">
      <c r="B57" s="254" t="s">
        <v>659</v>
      </c>
      <c r="C57" s="265" t="e">
        <f>SUM(C53:C56)</f>
        <v>#VALUE!</v>
      </c>
      <c r="D57" s="255"/>
      <c r="E57" s="256"/>
      <c r="F57" s="256"/>
      <c r="G57" s="256"/>
      <c r="H57" s="256"/>
      <c r="I57" s="256"/>
      <c r="J57" s="256"/>
      <c r="K57" s="256"/>
      <c r="L57" s="257"/>
    </row>
    <row r="60" spans="1:12">
      <c r="B60" s="258" t="s">
        <v>660</v>
      </c>
    </row>
    <row r="61" spans="1:12">
      <c r="C61" s="243"/>
    </row>
    <row r="62" spans="1:12" ht="15" customHeight="1">
      <c r="B62" s="440" t="s">
        <v>661</v>
      </c>
      <c r="C62" s="442" t="s">
        <v>662</v>
      </c>
    </row>
    <row r="63" spans="1:12" ht="81" customHeight="1">
      <c r="B63" s="441"/>
      <c r="C63" s="442"/>
      <c r="F63" s="266"/>
    </row>
    <row r="64" spans="1:12">
      <c r="B64" s="441"/>
      <c r="C64" s="443"/>
      <c r="D64" s="246"/>
      <c r="F64" s="266">
        <v>0</v>
      </c>
    </row>
    <row r="65" spans="2:12" ht="43.5" customHeight="1">
      <c r="B65" s="441"/>
      <c r="C65" s="444"/>
      <c r="D65" s="246"/>
      <c r="F65" s="266">
        <v>1</v>
      </c>
    </row>
    <row r="66" spans="2:12" ht="45">
      <c r="B66" s="267" t="s">
        <v>663</v>
      </c>
      <c r="C66" s="268">
        <v>0</v>
      </c>
      <c r="F66" s="266">
        <v>2</v>
      </c>
    </row>
    <row r="67" spans="2:12">
      <c r="B67" s="75"/>
    </row>
    <row r="68" spans="2:12">
      <c r="B68" s="248" t="s">
        <v>611</v>
      </c>
      <c r="C68" s="248" t="s">
        <v>612</v>
      </c>
      <c r="D68" s="432" t="s">
        <v>613</v>
      </c>
      <c r="E68" s="432"/>
      <c r="F68" s="432"/>
      <c r="G68" s="432"/>
      <c r="H68" s="432"/>
      <c r="I68" s="432"/>
      <c r="J68" s="432"/>
      <c r="K68" s="432"/>
      <c r="L68" s="432"/>
    </row>
    <row r="69" spans="2:12">
      <c r="B69" s="254" t="s">
        <v>664</v>
      </c>
      <c r="C69" s="259" t="str">
        <f>IFERROR(IF(OR((A!F36/A!H7&gt;0.5),(A!G36/A!H10&gt;0.5),(A!F58/A!H11&gt;0.5),(A!G60/A!H10&gt;0.5)),2,IF(OR((A!F36/A!H7&gt;0.3),(A!G36/A!H10&gt;0.3),(A!F60/A!H11&gt;0.3),(A!G60/A!H10&gt;0.3)),1,0)),"Check for Error")</f>
        <v>Check for Error</v>
      </c>
      <c r="D69" s="433" t="s">
        <v>665</v>
      </c>
      <c r="E69" s="433"/>
      <c r="F69" s="433"/>
      <c r="G69" s="433"/>
      <c r="H69" s="433"/>
      <c r="I69" s="433"/>
      <c r="J69" s="433"/>
      <c r="K69" s="433"/>
      <c r="L69" s="433"/>
    </row>
    <row r="70" spans="2:12">
      <c r="B70" s="252" t="s">
        <v>666</v>
      </c>
      <c r="C70" s="259">
        <f>IF(AND(ISNUMBER(E!E41),ISNUMBER(E!E42)),2,IF(OR(ISNUMBER(E!E41),ISNUMBER(E!E42)),1,0))</f>
        <v>0</v>
      </c>
      <c r="D70" s="434" t="s">
        <v>667</v>
      </c>
      <c r="E70" s="434"/>
      <c r="F70" s="434"/>
      <c r="G70" s="434"/>
      <c r="H70" s="434"/>
      <c r="I70" s="434"/>
      <c r="J70" s="434"/>
      <c r="K70" s="434"/>
      <c r="L70" s="434"/>
    </row>
    <row r="71" spans="2:12">
      <c r="B71" s="252" t="s">
        <v>668</v>
      </c>
      <c r="C71" s="265">
        <f>C66</f>
        <v>0</v>
      </c>
      <c r="D71" s="434" t="s">
        <v>669</v>
      </c>
      <c r="E71" s="434"/>
      <c r="F71" s="434"/>
      <c r="G71" s="434"/>
      <c r="H71" s="434"/>
      <c r="I71" s="434"/>
      <c r="J71" s="434"/>
      <c r="K71" s="434"/>
      <c r="L71" s="434"/>
    </row>
    <row r="72" spans="2:12">
      <c r="B72" s="254" t="s">
        <v>670</v>
      </c>
      <c r="C72" s="265">
        <f>SUM(C69:C71)</f>
        <v>0</v>
      </c>
    </row>
    <row r="74" spans="2:12" ht="15.75" thickBot="1"/>
    <row r="75" spans="2:12" ht="15.75" thickBot="1">
      <c r="B75" s="269"/>
      <c r="C75" s="270" t="s">
        <v>671</v>
      </c>
      <c r="D75" s="271" t="s">
        <v>672</v>
      </c>
    </row>
    <row r="76" spans="2:12">
      <c r="B76" s="272" t="s">
        <v>673</v>
      </c>
      <c r="C76" s="273">
        <f>C15/4</f>
        <v>0</v>
      </c>
      <c r="D76" s="273">
        <f>C76*0.25</f>
        <v>0</v>
      </c>
    </row>
    <row r="77" spans="2:12">
      <c r="B77" s="274" t="s">
        <v>674</v>
      </c>
      <c r="C77" s="275">
        <f>C28/14</f>
        <v>0</v>
      </c>
      <c r="D77" s="275">
        <f>C77*0.4</f>
        <v>0</v>
      </c>
    </row>
    <row r="78" spans="2:12">
      <c r="B78" s="274" t="s">
        <v>675</v>
      </c>
      <c r="C78" s="275" t="e">
        <f>C39/10</f>
        <v>#VALUE!</v>
      </c>
      <c r="D78" s="275" t="e">
        <f>C78*0.2</f>
        <v>#VALUE!</v>
      </c>
    </row>
    <row r="79" spans="2:12">
      <c r="B79" s="274" t="s">
        <v>676</v>
      </c>
      <c r="C79" s="275">
        <f>C47/4</f>
        <v>0</v>
      </c>
      <c r="D79" s="275">
        <f>C79*0.05</f>
        <v>0</v>
      </c>
    </row>
    <row r="80" spans="2:12" ht="30">
      <c r="B80" s="274" t="s">
        <v>677</v>
      </c>
      <c r="C80" s="275" t="e">
        <f>C57/8</f>
        <v>#VALUE!</v>
      </c>
      <c r="D80" s="275" t="e">
        <f>C80*0.1</f>
        <v>#VALUE!</v>
      </c>
    </row>
    <row r="81" spans="2:4">
      <c r="B81" s="276" t="s">
        <v>678</v>
      </c>
      <c r="C81" s="275">
        <f>C72/6</f>
        <v>0</v>
      </c>
      <c r="D81" s="277">
        <f>C81*0.1</f>
        <v>0</v>
      </c>
    </row>
    <row r="82" spans="2:4">
      <c r="B82" s="278" t="s">
        <v>679</v>
      </c>
      <c r="C82" s="279" t="e">
        <f>SUM(C76:C80)</f>
        <v>#VALUE!</v>
      </c>
      <c r="D82" s="275" t="e">
        <f>SUM(D76:D80)</f>
        <v>#VALUE!</v>
      </c>
    </row>
    <row r="83" spans="2:4" ht="15.75">
      <c r="B83" s="278" t="s">
        <v>680</v>
      </c>
      <c r="C83" s="280" t="e">
        <f>C82+C81</f>
        <v>#VALUE!</v>
      </c>
      <c r="D83" s="281" t="e">
        <f>SUM(D82,D81)</f>
        <v>#VALUE!</v>
      </c>
    </row>
  </sheetData>
  <mergeCells count="32">
    <mergeCell ref="D70:L70"/>
    <mergeCell ref="D71:L71"/>
    <mergeCell ref="D56:L56"/>
    <mergeCell ref="B62:B65"/>
    <mergeCell ref="C62:C63"/>
    <mergeCell ref="C64:C65"/>
    <mergeCell ref="D68:L68"/>
    <mergeCell ref="D69:L69"/>
    <mergeCell ref="D55:L55"/>
    <mergeCell ref="D34:L34"/>
    <mergeCell ref="D35:L35"/>
    <mergeCell ref="D36:L36"/>
    <mergeCell ref="D37:L37"/>
    <mergeCell ref="D38:L38"/>
    <mergeCell ref="D44:L44"/>
    <mergeCell ref="D45:L45"/>
    <mergeCell ref="D46:L46"/>
    <mergeCell ref="D52:L52"/>
    <mergeCell ref="D53:L53"/>
    <mergeCell ref="D54:L54"/>
    <mergeCell ref="D33:L33"/>
    <mergeCell ref="D12:L12"/>
    <mergeCell ref="D13:L13"/>
    <mergeCell ref="D14:L14"/>
    <mergeCell ref="D20:L20"/>
    <mergeCell ref="D21:L21"/>
    <mergeCell ref="D22:L22"/>
    <mergeCell ref="D23:L23"/>
    <mergeCell ref="D24:L24"/>
    <mergeCell ref="D25:L25"/>
    <mergeCell ref="D26:L26"/>
    <mergeCell ref="D27:L27"/>
  </mergeCells>
  <dataValidations disablePrompts="1" count="1">
    <dataValidation type="list" allowBlank="1" showInputMessage="1" showErrorMessage="1" sqref="C66">
      <formula1>$F$64:$F$66</formula1>
    </dataValidation>
  </dataValidation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sheetPr codeName="Sheet1">
    <tabColor theme="9" tint="0.39997558519241921"/>
  </sheetPr>
  <dimension ref="A1:AM99"/>
  <sheetViews>
    <sheetView showGridLines="0" topLeftCell="I1" zoomScale="70" zoomScaleNormal="70" workbookViewId="0">
      <selection activeCell="AF1" sqref="AF1"/>
    </sheetView>
  </sheetViews>
  <sheetFormatPr defaultRowHeight="15"/>
  <cols>
    <col min="1" max="1" width="5.7109375" customWidth="1"/>
    <col min="2" max="2" width="6.140625" customWidth="1"/>
    <col min="3" max="3" width="39" customWidth="1"/>
    <col min="4" max="4" width="6.5703125" bestFit="1" customWidth="1"/>
    <col min="5" max="5" width="26.28515625" customWidth="1"/>
    <col min="6" max="6" width="34.28515625" customWidth="1"/>
    <col min="7" max="7" width="51" customWidth="1"/>
    <col min="8" max="8" width="37" customWidth="1"/>
    <col min="9" max="9" width="3" customWidth="1"/>
    <col min="10" max="10" width="6.28515625" customWidth="1"/>
    <col min="11" max="14" width="9.5703125" customWidth="1"/>
    <col min="15" max="15" width="9.140625" customWidth="1"/>
    <col min="16" max="16" width="12.5703125" customWidth="1"/>
    <col min="17" max="17" width="7.5703125" customWidth="1"/>
    <col min="18" max="18" width="9.140625" customWidth="1"/>
    <col min="19" max="19" width="9.7109375" customWidth="1"/>
    <col min="20" max="20" width="10.42578125" customWidth="1"/>
    <col min="21" max="21" width="9.140625" customWidth="1"/>
    <col min="22" max="22" width="11.5703125" customWidth="1"/>
    <col min="23" max="23" width="7.5703125" customWidth="1"/>
    <col min="24" max="25" width="9.140625" customWidth="1"/>
    <col min="26" max="26" width="9.5703125" style="3" customWidth="1"/>
    <col min="27" max="27" width="60.5703125" customWidth="1"/>
    <col min="31" max="31" width="23.7109375" customWidth="1"/>
  </cols>
  <sheetData>
    <row r="1" spans="2:36" ht="16.5" customHeight="1">
      <c r="N1" s="1" t="s">
        <v>0</v>
      </c>
      <c r="O1" s="2"/>
      <c r="AB1" t="s">
        <v>1</v>
      </c>
      <c r="AF1" t="s">
        <v>1</v>
      </c>
      <c r="AJ1" t="s">
        <v>1</v>
      </c>
    </row>
    <row r="2" spans="2:36" ht="16.5" customHeight="1">
      <c r="B2" s="4"/>
      <c r="C2" s="5"/>
      <c r="D2" s="5"/>
      <c r="E2" s="5"/>
      <c r="F2" s="5"/>
      <c r="G2" s="5"/>
      <c r="H2" s="5"/>
      <c r="I2" s="6"/>
      <c r="J2" s="7"/>
      <c r="K2" s="2">
        <f>SUM(J23,J40,J53,J69,J80)</f>
        <v>0</v>
      </c>
      <c r="N2" s="1" t="s">
        <v>2</v>
      </c>
      <c r="O2" s="2"/>
      <c r="AA2" s="8" t="str">
        <f>C4</f>
        <v>Preliminary Information:</v>
      </c>
      <c r="AB2" s="8" t="str">
        <f>IFERROR(VLOOKUP(AA2,[5]Categories!$B:$C,2,0),"")</f>
        <v/>
      </c>
      <c r="AC2" s="8"/>
    </row>
    <row r="3" spans="2:36" ht="23.25" customHeight="1">
      <c r="B3" s="9"/>
      <c r="C3" s="10" t="str">
        <f>[5]Home!F15</f>
        <v>[Insert Name Here]</v>
      </c>
      <c r="D3" s="11"/>
      <c r="E3" s="12"/>
      <c r="F3" s="13"/>
      <c r="G3" s="13"/>
      <c r="H3" s="14"/>
      <c r="I3" s="15"/>
      <c r="J3" s="16"/>
      <c r="N3" s="1" t="s">
        <v>3</v>
      </c>
      <c r="O3" s="2"/>
    </row>
    <row r="4" spans="2:36" ht="16.5" customHeight="1">
      <c r="B4" s="9"/>
      <c r="C4" s="378" t="s">
        <v>4</v>
      </c>
      <c r="D4" s="379"/>
      <c r="E4" s="380"/>
      <c r="F4" s="17"/>
      <c r="G4" s="18" t="s">
        <v>5</v>
      </c>
      <c r="H4" s="374">
        <f>IF(ISBLANK('A - Old'!H6),"",'A - Old'!H6)</f>
        <v>2010</v>
      </c>
      <c r="I4" s="375"/>
      <c r="J4" s="16"/>
      <c r="N4" s="1" t="s">
        <v>6</v>
      </c>
      <c r="O4" s="19"/>
      <c r="AA4" t="s">
        <v>5</v>
      </c>
      <c r="AB4">
        <v>1</v>
      </c>
      <c r="AC4" s="20">
        <f>IF(ISBLANK(H4),"",H4)</f>
        <v>2010</v>
      </c>
    </row>
    <row r="5" spans="2:36" s="24" customFormat="1" ht="16.5" customHeight="1">
      <c r="B5" s="21"/>
      <c r="C5" s="381"/>
      <c r="D5" s="369"/>
      <c r="E5" s="382"/>
      <c r="F5" s="22"/>
      <c r="G5" s="18" t="s">
        <v>7</v>
      </c>
      <c r="H5" s="376"/>
      <c r="I5" s="377"/>
      <c r="J5" s="23"/>
      <c r="N5" s="1" t="s">
        <v>8</v>
      </c>
      <c r="O5" s="19"/>
      <c r="Z5" s="25"/>
      <c r="AA5" s="24" t="s">
        <v>7</v>
      </c>
      <c r="AB5" s="24">
        <f>AB4+1</f>
        <v>2</v>
      </c>
      <c r="AC5" s="20" t="str">
        <f t="shared" ref="AC5:AC12" si="0">IF(ISBLANK(H5),"",H5)</f>
        <v/>
      </c>
    </row>
    <row r="6" spans="2:36" s="28" customFormat="1" ht="16.5" customHeight="1">
      <c r="B6" s="26"/>
      <c r="C6" s="381"/>
      <c r="D6" s="369"/>
      <c r="E6" s="382"/>
      <c r="F6" s="22"/>
      <c r="G6" s="18" t="s">
        <v>9</v>
      </c>
      <c r="H6" s="376"/>
      <c r="I6" s="377"/>
      <c r="J6" s="27"/>
      <c r="N6" s="1" t="s">
        <v>10</v>
      </c>
      <c r="O6" s="19"/>
      <c r="Z6" s="29"/>
      <c r="AA6" s="28" t="s">
        <v>9</v>
      </c>
      <c r="AB6" s="24">
        <f t="shared" ref="AB6:AB12" si="1">AB5+1</f>
        <v>3</v>
      </c>
      <c r="AC6" s="20" t="str">
        <f t="shared" si="0"/>
        <v/>
      </c>
    </row>
    <row r="7" spans="2:36" s="28" customFormat="1" ht="16.5" customHeight="1">
      <c r="B7" s="26"/>
      <c r="C7" s="381"/>
      <c r="D7" s="369"/>
      <c r="E7" s="382"/>
      <c r="F7" s="22"/>
      <c r="G7" s="18" t="s">
        <v>11</v>
      </c>
      <c r="H7" s="376" t="str">
        <f>IF(ISBLANK('A - Old'!H7),"",'A - Old'!H7)</f>
        <v/>
      </c>
      <c r="I7" s="377"/>
      <c r="J7" s="27"/>
      <c r="N7" s="1" t="s">
        <v>12</v>
      </c>
      <c r="O7" s="19"/>
      <c r="Z7" s="29"/>
      <c r="AA7" s="28" t="s">
        <v>11</v>
      </c>
      <c r="AB7" s="24">
        <f t="shared" si="1"/>
        <v>4</v>
      </c>
      <c r="AC7" s="20" t="str">
        <f t="shared" si="0"/>
        <v/>
      </c>
    </row>
    <row r="8" spans="2:36" s="28" customFormat="1" ht="16.5" customHeight="1">
      <c r="B8" s="26"/>
      <c r="C8" s="381"/>
      <c r="D8" s="369"/>
      <c r="E8" s="382"/>
      <c r="F8" s="22"/>
      <c r="G8" s="18" t="s">
        <v>13</v>
      </c>
      <c r="H8" s="376" t="str">
        <f>IF(ISBLANK('A - Old'!H8),"",'A - Old'!H8)</f>
        <v/>
      </c>
      <c r="I8" s="377"/>
      <c r="J8" s="27"/>
      <c r="N8" s="1" t="s">
        <v>14</v>
      </c>
      <c r="O8" s="19"/>
      <c r="Z8" s="29"/>
      <c r="AA8" s="28" t="s">
        <v>13</v>
      </c>
      <c r="AB8" s="24">
        <f t="shared" si="1"/>
        <v>5</v>
      </c>
      <c r="AC8" s="20" t="str">
        <f t="shared" si="0"/>
        <v/>
      </c>
    </row>
    <row r="9" spans="2:36" s="28" customFormat="1" ht="16.5" customHeight="1">
      <c r="B9" s="26"/>
      <c r="C9" s="381"/>
      <c r="D9" s="369"/>
      <c r="E9" s="382"/>
      <c r="F9" s="22"/>
      <c r="G9" s="18" t="s">
        <v>15</v>
      </c>
      <c r="H9" s="376" t="str">
        <f>IF(ISBLANK('A - Old'!H9),"",'A - Old'!H9)</f>
        <v/>
      </c>
      <c r="I9" s="377"/>
      <c r="J9" s="27"/>
      <c r="N9" s="1" t="s">
        <v>16</v>
      </c>
      <c r="O9" s="19"/>
      <c r="Z9" s="29"/>
      <c r="AA9" s="28" t="s">
        <v>15</v>
      </c>
      <c r="AB9" s="24">
        <f t="shared" si="1"/>
        <v>6</v>
      </c>
      <c r="AC9" s="20" t="str">
        <f t="shared" si="0"/>
        <v/>
      </c>
    </row>
    <row r="10" spans="2:36" s="28" customFormat="1" ht="16.5" customHeight="1">
      <c r="B10" s="26"/>
      <c r="C10" s="381"/>
      <c r="D10" s="369"/>
      <c r="E10" s="382"/>
      <c r="F10" s="22"/>
      <c r="G10" s="18" t="s">
        <v>17</v>
      </c>
      <c r="H10" s="376" t="str">
        <f>IF(ISBLANK('A - Old'!H10),"",'A - Old'!H10)</f>
        <v/>
      </c>
      <c r="I10" s="377"/>
      <c r="J10" s="27"/>
      <c r="N10" s="1" t="s">
        <v>18</v>
      </c>
      <c r="Z10" s="29"/>
      <c r="AA10" s="28" t="s">
        <v>17</v>
      </c>
      <c r="AB10" s="24">
        <f t="shared" si="1"/>
        <v>7</v>
      </c>
      <c r="AC10" s="20" t="str">
        <f t="shared" si="0"/>
        <v/>
      </c>
    </row>
    <row r="11" spans="2:36" s="28" customFormat="1" ht="16.5" customHeight="1">
      <c r="B11" s="26"/>
      <c r="C11" s="381"/>
      <c r="D11" s="369"/>
      <c r="E11" s="382"/>
      <c r="F11" s="22"/>
      <c r="G11" s="18" t="s">
        <v>19</v>
      </c>
      <c r="H11" s="376" t="str">
        <f>IF(ISBLANK('A - Old'!H11),"",'A - Old'!H11)</f>
        <v/>
      </c>
      <c r="I11" s="377"/>
      <c r="J11" s="27"/>
      <c r="N11" s="1"/>
      <c r="Z11" s="29"/>
      <c r="AA11" s="28" t="s">
        <v>19</v>
      </c>
      <c r="AB11" s="24">
        <f t="shared" si="1"/>
        <v>8</v>
      </c>
      <c r="AC11" s="20" t="str">
        <f t="shared" si="0"/>
        <v/>
      </c>
    </row>
    <row r="12" spans="2:36" s="28" customFormat="1" ht="16.5" customHeight="1">
      <c r="B12" s="26"/>
      <c r="C12" s="383"/>
      <c r="D12" s="384"/>
      <c r="E12" s="385"/>
      <c r="F12" s="22"/>
      <c r="G12" s="18" t="s">
        <v>20</v>
      </c>
      <c r="H12" s="376"/>
      <c r="I12" s="377"/>
      <c r="J12" s="27"/>
      <c r="Z12" s="29"/>
      <c r="AA12" s="28" t="s">
        <v>20</v>
      </c>
      <c r="AB12" s="24">
        <f t="shared" si="1"/>
        <v>9</v>
      </c>
      <c r="AC12" s="20" t="str">
        <f t="shared" si="0"/>
        <v/>
      </c>
    </row>
    <row r="13" spans="2:36" s="28" customFormat="1" ht="18.75">
      <c r="B13" s="26"/>
      <c r="F13" s="22"/>
      <c r="G13" s="31" t="s">
        <v>21</v>
      </c>
      <c r="H13" s="32"/>
      <c r="I13" s="33"/>
      <c r="J13" s="27"/>
      <c r="Z13" s="29"/>
    </row>
    <row r="14" spans="2:36" ht="18.75">
      <c r="B14" s="26"/>
      <c r="C14" s="31"/>
      <c r="D14" s="34"/>
      <c r="E14" s="35"/>
      <c r="F14" s="22"/>
      <c r="G14" s="36"/>
      <c r="H14" s="37"/>
      <c r="I14" s="28"/>
      <c r="J14" s="27"/>
    </row>
    <row r="15" spans="2:36" ht="16.5" customHeight="1">
      <c r="B15" s="9"/>
      <c r="C15" s="38" t="s">
        <v>22</v>
      </c>
      <c r="D15" s="39"/>
      <c r="E15" s="39"/>
      <c r="F15" s="39"/>
      <c r="G15" s="39"/>
      <c r="H15" s="40"/>
      <c r="I15" s="15"/>
      <c r="J15" s="16"/>
    </row>
    <row r="16" spans="2:36" s="28" customFormat="1" ht="16.5" customHeight="1">
      <c r="B16" s="26"/>
      <c r="C16" s="41"/>
      <c r="D16" s="42"/>
      <c r="E16" s="42"/>
      <c r="F16" s="42"/>
      <c r="G16" s="42"/>
      <c r="H16" s="42"/>
      <c r="J16" s="27"/>
      <c r="Z16" s="29"/>
    </row>
    <row r="17" spans="1:33" ht="16.5" customHeight="1">
      <c r="B17" s="9"/>
      <c r="C17" s="43" t="s">
        <v>23</v>
      </c>
      <c r="D17" s="44"/>
      <c r="E17" s="44"/>
      <c r="F17" s="44"/>
      <c r="G17" s="44"/>
      <c r="H17" s="45"/>
      <c r="I17" s="46"/>
      <c r="J17" s="16"/>
      <c r="K17" s="17"/>
      <c r="L17" s="47"/>
      <c r="M17" s="47"/>
      <c r="AA17" s="8" t="str">
        <f>C17</f>
        <v>Socioeconomics</v>
      </c>
      <c r="AB17" s="8"/>
      <c r="AC17" s="8"/>
      <c r="AD17" s="8"/>
      <c r="AE17" s="8"/>
      <c r="AF17" s="8"/>
      <c r="AG17" s="8"/>
    </row>
    <row r="18" spans="1:33" ht="16.5" customHeight="1">
      <c r="B18" s="9"/>
      <c r="C18" s="48"/>
      <c r="D18" s="49" t="s">
        <v>24</v>
      </c>
      <c r="E18" s="50"/>
      <c r="F18" s="51" t="s">
        <v>25</v>
      </c>
      <c r="G18" s="51" t="s">
        <v>26</v>
      </c>
      <c r="H18" s="52"/>
      <c r="I18" s="53"/>
      <c r="J18" s="16"/>
    </row>
    <row r="19" spans="1:33" ht="16.5" customHeight="1">
      <c r="A19" s="54">
        <f>SUM(F19:F22)</f>
        <v>0</v>
      </c>
      <c r="B19" s="55"/>
      <c r="C19" s="56"/>
      <c r="D19" s="57" t="b">
        <v>0</v>
      </c>
      <c r="E19" s="58" t="s">
        <v>27</v>
      </c>
      <c r="F19" s="59" t="str">
        <f>IF(ISBLANK('A - Old'!F18),"",'A - Old'!F18)</f>
        <v/>
      </c>
      <c r="G19" s="59" t="str">
        <f>IF(ISBLANK('A - Old'!G18),"",'A - Old'!G18)</f>
        <v/>
      </c>
      <c r="H19" s="61"/>
      <c r="I19" s="53"/>
      <c r="J19" s="16"/>
      <c r="AA19" t="s">
        <v>28</v>
      </c>
      <c r="AB19">
        <f>AB12+1</f>
        <v>10</v>
      </c>
      <c r="AC19" s="20" t="str">
        <f>IF(ISBLANK(F19),"",F19)</f>
        <v/>
      </c>
      <c r="AE19" t="s">
        <v>29</v>
      </c>
      <c r="AF19">
        <f>AB22+1</f>
        <v>14</v>
      </c>
      <c r="AG19" s="20" t="str">
        <f>IF(ISBLANK(G19),"",G19)</f>
        <v/>
      </c>
    </row>
    <row r="20" spans="1:33" ht="16.5" customHeight="1">
      <c r="A20" s="54">
        <f>SUM(G19:G22)</f>
        <v>0</v>
      </c>
      <c r="B20" s="55"/>
      <c r="C20" s="62" t="s">
        <v>30</v>
      </c>
      <c r="D20" s="57" t="b">
        <v>0</v>
      </c>
      <c r="E20" s="58" t="s">
        <v>31</v>
      </c>
      <c r="F20" s="59" t="str">
        <f>IF(ISBLANK('A - Old'!F19),"",'A - Old'!F19)</f>
        <v/>
      </c>
      <c r="G20" s="59" t="str">
        <f>IF(ISBLANK('A - Old'!G19),"",'A - Old'!G19)</f>
        <v/>
      </c>
      <c r="H20" s="61"/>
      <c r="I20" s="53"/>
      <c r="J20" s="16"/>
      <c r="AA20" t="s">
        <v>32</v>
      </c>
      <c r="AB20">
        <f>AB19+1</f>
        <v>11</v>
      </c>
      <c r="AC20" s="20" t="str">
        <f>IF(ISBLANK(F20),"",F20)</f>
        <v/>
      </c>
      <c r="AE20" t="s">
        <v>33</v>
      </c>
      <c r="AF20">
        <f>AF19+1</f>
        <v>15</v>
      </c>
      <c r="AG20" s="20" t="str">
        <f>IF(ISBLANK(G20),"",G20)</f>
        <v/>
      </c>
    </row>
    <row r="21" spans="1:33" ht="16.5" customHeight="1">
      <c r="B21" s="9"/>
      <c r="C21" s="56"/>
      <c r="D21" s="57" t="b">
        <v>0</v>
      </c>
      <c r="E21" s="58" t="s">
        <v>34</v>
      </c>
      <c r="F21" s="59" t="str">
        <f>IF(ISBLANK('A - Old'!F20),"",'A - Old'!F20)</f>
        <v/>
      </c>
      <c r="G21" s="59" t="str">
        <f>IF(ISBLANK('A - Old'!G20),"",'A - Old'!G20)</f>
        <v/>
      </c>
      <c r="H21" s="61"/>
      <c r="I21" s="53"/>
      <c r="J21" s="16"/>
      <c r="AA21" t="s">
        <v>35</v>
      </c>
      <c r="AB21">
        <f>AB20+1</f>
        <v>12</v>
      </c>
      <c r="AC21" s="20" t="str">
        <f>IF(ISBLANK(F21),"",F21)</f>
        <v/>
      </c>
      <c r="AE21" t="s">
        <v>36</v>
      </c>
      <c r="AF21">
        <f>AF20+1</f>
        <v>16</v>
      </c>
      <c r="AG21" s="20" t="str">
        <f>IF(ISBLANK(G21),"",G21)</f>
        <v/>
      </c>
    </row>
    <row r="22" spans="1:33" ht="16.5" customHeight="1">
      <c r="B22" s="9"/>
      <c r="C22" s="63"/>
      <c r="D22" s="57" t="b">
        <v>0</v>
      </c>
      <c r="E22" s="64" t="s">
        <v>37</v>
      </c>
      <c r="F22" s="59" t="str">
        <f>IF(ISBLANK('A - Old'!F21),"",'A - Old'!F21)</f>
        <v/>
      </c>
      <c r="G22" s="59" t="str">
        <f>IF(ISBLANK('A - Old'!G21),"",'A - Old'!G21)</f>
        <v/>
      </c>
      <c r="H22" s="65"/>
      <c r="I22" s="53"/>
      <c r="J22" s="16"/>
      <c r="K22" s="15"/>
      <c r="L22" s="15"/>
      <c r="M22" s="15"/>
      <c r="AA22" t="s">
        <v>38</v>
      </c>
      <c r="AB22">
        <f>AB21+1</f>
        <v>13</v>
      </c>
      <c r="AC22" s="20" t="str">
        <f>IF(ISBLANK(F22),"",F22)</f>
        <v/>
      </c>
      <c r="AE22" t="s">
        <v>39</v>
      </c>
      <c r="AF22">
        <f>AF21+1</f>
        <v>17</v>
      </c>
      <c r="AG22" s="20" t="str">
        <f>IF(ISBLANK(G22),"",G22)</f>
        <v/>
      </c>
    </row>
    <row r="23" spans="1:33" ht="16.5" customHeight="1">
      <c r="B23" s="9"/>
      <c r="C23" s="66"/>
      <c r="D23" s="67" t="s">
        <v>40</v>
      </c>
      <c r="E23" s="68"/>
      <c r="F23" s="69" t="str">
        <f>TEXT(A19,"#,###")&amp;" / "&amp;TEXT(A!H7,"#,###")</f>
        <v xml:space="preserve"> / </v>
      </c>
      <c r="G23" s="69" t="str">
        <f>TEXT(A20,"#,###")&amp;" / "&amp;TEXT(A!H10,"#,###")</f>
        <v xml:space="preserve"> / </v>
      </c>
      <c r="H23" s="15"/>
      <c r="I23" s="70"/>
      <c r="J23" s="71"/>
      <c r="K23" s="15"/>
      <c r="L23" s="15"/>
      <c r="M23" s="15"/>
    </row>
    <row r="24" spans="1:33">
      <c r="B24" s="9"/>
      <c r="C24" s="15"/>
      <c r="D24" s="15"/>
      <c r="E24" s="15"/>
      <c r="F24" s="15"/>
      <c r="G24" s="15"/>
      <c r="H24" s="15"/>
      <c r="I24" s="72"/>
      <c r="J24" s="73"/>
      <c r="K24" s="74"/>
      <c r="L24" s="75"/>
      <c r="M24" s="75"/>
      <c r="N24" s="75"/>
    </row>
    <row r="25" spans="1:33">
      <c r="B25" s="9"/>
      <c r="C25" s="76" t="s">
        <v>41</v>
      </c>
      <c r="D25" s="77"/>
      <c r="E25" s="77"/>
      <c r="F25" s="15" t="str">
        <f>IF(ISBLANK('A - Old'!F24),"",'A - Old'!F24)</f>
        <v/>
      </c>
      <c r="G25" s="15"/>
      <c r="H25" s="15"/>
      <c r="I25" s="72"/>
      <c r="J25" s="73"/>
      <c r="AA25" t="s">
        <v>41</v>
      </c>
      <c r="AB25">
        <f>AF22+1</f>
        <v>18</v>
      </c>
      <c r="AC25" s="20" t="str">
        <f>IF(ISBLANK(F25),"",F25)</f>
        <v/>
      </c>
    </row>
    <row r="26" spans="1:33" ht="16.5" customHeight="1">
      <c r="B26" s="9"/>
      <c r="C26" s="78"/>
      <c r="D26" s="78"/>
      <c r="E26" s="78"/>
      <c r="F26" s="78"/>
      <c r="G26" s="78"/>
      <c r="H26" s="78"/>
      <c r="I26" s="79"/>
      <c r="J26" s="73"/>
    </row>
    <row r="27" spans="1:33" ht="16.5" customHeight="1">
      <c r="B27" s="9"/>
      <c r="C27" s="80"/>
      <c r="D27" s="80"/>
      <c r="E27" s="80"/>
      <c r="F27" s="80"/>
      <c r="G27" s="80"/>
      <c r="H27" s="80"/>
      <c r="I27" s="79"/>
      <c r="J27" s="73"/>
    </row>
    <row r="28" spans="1:33" ht="16.5" customHeight="1">
      <c r="B28" s="9"/>
      <c r="C28" s="80"/>
      <c r="D28" s="80"/>
      <c r="E28" s="80"/>
      <c r="F28" s="15" t="str">
        <f>IF(ISBLANK('A - Old'!F27),"",'A - Old'!F27)</f>
        <v/>
      </c>
      <c r="G28" s="80"/>
      <c r="H28" s="80"/>
      <c r="I28" s="79"/>
      <c r="J28" s="73"/>
      <c r="L28" s="81"/>
      <c r="M28" s="81"/>
      <c r="N28" s="81"/>
      <c r="O28" s="81"/>
      <c r="P28" s="81"/>
      <c r="Q28" s="81"/>
      <c r="R28" s="81"/>
      <c r="S28" s="81"/>
      <c r="T28" s="81"/>
      <c r="AA28" t="s">
        <v>42</v>
      </c>
      <c r="AB28">
        <f>AB25+1</f>
        <v>19</v>
      </c>
      <c r="AC28" s="20" t="str">
        <f>IF(ISBLANK(F28),"",F28)</f>
        <v/>
      </c>
    </row>
    <row r="29" spans="1:33" ht="16.5" customHeight="1">
      <c r="B29" s="9"/>
      <c r="C29" s="80"/>
      <c r="D29" s="80"/>
      <c r="E29" s="80"/>
      <c r="F29" s="80"/>
      <c r="G29" s="80"/>
      <c r="H29" s="80"/>
      <c r="I29" s="79"/>
      <c r="J29" s="73"/>
      <c r="L29" s="81"/>
      <c r="M29" s="81"/>
      <c r="N29" s="81"/>
      <c r="O29" s="81"/>
      <c r="P29" s="81"/>
      <c r="Q29" s="81"/>
      <c r="R29" s="81"/>
      <c r="S29" s="81"/>
      <c r="T29" s="81"/>
    </row>
    <row r="30" spans="1:33" ht="16.5" customHeight="1">
      <c r="B30" s="9"/>
      <c r="C30" s="80"/>
      <c r="D30" s="80"/>
      <c r="E30" s="80"/>
      <c r="F30" s="80"/>
      <c r="G30" s="80"/>
      <c r="H30" s="80"/>
      <c r="I30" s="79"/>
      <c r="J30" s="73"/>
      <c r="L30" s="81"/>
      <c r="M30" s="81"/>
      <c r="N30" s="81"/>
      <c r="O30" s="81"/>
      <c r="P30" s="81"/>
      <c r="Q30" s="81"/>
      <c r="R30" s="81"/>
      <c r="S30" s="81"/>
      <c r="T30" s="81"/>
    </row>
    <row r="31" spans="1:33" ht="16.5" customHeight="1">
      <c r="B31" s="9"/>
      <c r="C31" s="43" t="s">
        <v>43</v>
      </c>
      <c r="D31" s="44"/>
      <c r="E31" s="44"/>
      <c r="F31" s="44"/>
      <c r="G31" s="44"/>
      <c r="H31" s="45"/>
      <c r="I31" s="72"/>
      <c r="J31" s="73"/>
      <c r="L31" s="81"/>
      <c r="M31" s="81"/>
      <c r="N31" s="81"/>
      <c r="O31" s="81"/>
      <c r="P31" s="81"/>
      <c r="Q31" s="81"/>
      <c r="R31" s="81"/>
      <c r="S31" s="81"/>
      <c r="T31" s="81"/>
      <c r="AA31" s="8" t="str">
        <f>C31</f>
        <v>Demographics</v>
      </c>
      <c r="AB31" s="8"/>
      <c r="AC31" s="8"/>
      <c r="AD31" s="8"/>
      <c r="AE31" s="8"/>
      <c r="AF31" s="8"/>
      <c r="AG31" s="8"/>
    </row>
    <row r="32" spans="1:33" ht="16.5" customHeight="1">
      <c r="B32" s="9"/>
      <c r="C32" s="82"/>
      <c r="D32" s="83" t="s">
        <v>44</v>
      </c>
      <c r="E32" s="50"/>
      <c r="F32" s="84" t="s">
        <v>25</v>
      </c>
      <c r="G32" s="85" t="s">
        <v>26</v>
      </c>
      <c r="H32" s="52"/>
      <c r="I32" s="72"/>
      <c r="J32" s="73"/>
      <c r="L32" s="81"/>
      <c r="M32" s="81"/>
      <c r="N32" s="81"/>
      <c r="O32" s="81"/>
      <c r="P32" s="81"/>
      <c r="Q32" s="81"/>
      <c r="R32" s="81"/>
      <c r="S32" s="81"/>
      <c r="T32" s="81"/>
    </row>
    <row r="33" spans="1:35" ht="16.5" customHeight="1">
      <c r="A33" s="54">
        <f>SUM(F33:F39)</f>
        <v>0</v>
      </c>
      <c r="B33" s="55"/>
      <c r="C33" s="82"/>
      <c r="D33" s="86" t="b">
        <v>0</v>
      </c>
      <c r="E33" s="58" t="s">
        <v>45</v>
      </c>
      <c r="F33" s="59" t="str">
        <f>IF(ISBLANK('A - Old'!F32),"",'A - Old'!F32)</f>
        <v/>
      </c>
      <c r="G33" s="59" t="str">
        <f>IF(ISBLANK('A - Old'!G32),"",'A - Old'!G32)</f>
        <v/>
      </c>
      <c r="H33" s="61"/>
      <c r="I33" s="72"/>
      <c r="J33" s="73"/>
      <c r="L33" s="81"/>
      <c r="M33" s="81"/>
      <c r="N33" s="81"/>
      <c r="O33" s="81"/>
      <c r="P33" s="81"/>
      <c r="Q33" s="81"/>
      <c r="R33" s="81"/>
      <c r="S33" s="81"/>
      <c r="T33" s="81"/>
      <c r="AA33" t="s">
        <v>46</v>
      </c>
      <c r="AB33">
        <f>AB28+1</f>
        <v>20</v>
      </c>
      <c r="AC33" s="20" t="str">
        <f t="shared" ref="AC33:AC39" si="2">IF(ISBLANK(F33),"",F33)</f>
        <v/>
      </c>
      <c r="AE33" s="28" t="s">
        <v>47</v>
      </c>
      <c r="AF33">
        <f>AB39+1</f>
        <v>27</v>
      </c>
      <c r="AG33" s="20" t="str">
        <f t="shared" ref="AG33:AG39" si="3">IF(ISBLANK(G33),"",G33)</f>
        <v/>
      </c>
    </row>
    <row r="34" spans="1:35" ht="16.5" customHeight="1">
      <c r="A34" s="54">
        <f>SUM(G33:G39)</f>
        <v>0</v>
      </c>
      <c r="B34" s="55"/>
      <c r="C34" s="82"/>
      <c r="D34" s="86" t="b">
        <v>0</v>
      </c>
      <c r="E34" s="58" t="s">
        <v>48</v>
      </c>
      <c r="F34" s="59" t="str">
        <f>IF(ISBLANK('A - Old'!F33),"",'A - Old'!F33)</f>
        <v/>
      </c>
      <c r="G34" s="59" t="str">
        <f>IF(ISBLANK('A - Old'!G33),"",'A - Old'!G33)</f>
        <v/>
      </c>
      <c r="H34" s="61"/>
      <c r="I34" s="72"/>
      <c r="J34" s="73"/>
      <c r="AA34" t="s">
        <v>49</v>
      </c>
      <c r="AB34">
        <f t="shared" ref="AB34:AB39" si="4">AB33+1</f>
        <v>21</v>
      </c>
      <c r="AC34" s="20" t="str">
        <f t="shared" si="2"/>
        <v/>
      </c>
      <c r="AE34" s="28" t="s">
        <v>50</v>
      </c>
      <c r="AF34">
        <f t="shared" ref="AF34:AF39" si="5">AF33+1</f>
        <v>28</v>
      </c>
      <c r="AG34" s="20" t="str">
        <f t="shared" si="3"/>
        <v/>
      </c>
    </row>
    <row r="35" spans="1:35" ht="16.5" customHeight="1">
      <c r="A35" s="54"/>
      <c r="B35" s="55"/>
      <c r="C35" s="82"/>
      <c r="D35" s="86"/>
      <c r="E35" s="58" t="s">
        <v>51</v>
      </c>
      <c r="F35" s="59" t="str">
        <f>IF(ISBLANK('A - Old'!F34),"",'A - Old'!F34)</f>
        <v/>
      </c>
      <c r="G35" s="59" t="str">
        <f>IF(ISBLANK('A - Old'!G34),"",'A - Old'!G34)</f>
        <v/>
      </c>
      <c r="H35" s="61"/>
      <c r="I35" s="72"/>
      <c r="J35" s="73"/>
      <c r="AA35" t="s">
        <v>52</v>
      </c>
      <c r="AB35">
        <f t="shared" si="4"/>
        <v>22</v>
      </c>
      <c r="AC35" s="20" t="str">
        <f t="shared" si="2"/>
        <v/>
      </c>
      <c r="AE35" s="28" t="s">
        <v>53</v>
      </c>
      <c r="AF35">
        <f t="shared" si="5"/>
        <v>29</v>
      </c>
      <c r="AG35" s="20" t="str">
        <f t="shared" si="3"/>
        <v/>
      </c>
    </row>
    <row r="36" spans="1:35" ht="16.5" customHeight="1">
      <c r="B36" s="9"/>
      <c r="C36" s="87" t="s">
        <v>54</v>
      </c>
      <c r="D36" s="86" t="b">
        <v>0</v>
      </c>
      <c r="E36" s="58" t="s">
        <v>55</v>
      </c>
      <c r="F36" s="59" t="str">
        <f>IF(ISBLANK('A - Old'!F35),"",'A - Old'!F35)</f>
        <v/>
      </c>
      <c r="G36" s="59" t="str">
        <f>IF(ISBLANK('A - Old'!G35),"",'A - Old'!G35)</f>
        <v/>
      </c>
      <c r="H36" s="61"/>
      <c r="I36" s="72"/>
      <c r="J36" s="73"/>
      <c r="AA36" t="s">
        <v>56</v>
      </c>
      <c r="AB36">
        <f t="shared" si="4"/>
        <v>23</v>
      </c>
      <c r="AC36" s="20" t="str">
        <f t="shared" si="2"/>
        <v/>
      </c>
      <c r="AE36" s="28" t="s">
        <v>57</v>
      </c>
      <c r="AF36">
        <f t="shared" si="5"/>
        <v>30</v>
      </c>
      <c r="AG36" s="20" t="str">
        <f t="shared" si="3"/>
        <v/>
      </c>
    </row>
    <row r="37" spans="1:35" ht="16.5" customHeight="1">
      <c r="B37" s="9"/>
      <c r="C37" s="82"/>
      <c r="D37" s="86" t="b">
        <v>0</v>
      </c>
      <c r="E37" s="58" t="s">
        <v>58</v>
      </c>
      <c r="F37" s="59" t="str">
        <f>IF(ISBLANK('A - Old'!F36),"",'A - Old'!F36)</f>
        <v/>
      </c>
      <c r="G37" s="59" t="str">
        <f>IF(ISBLANK('A - Old'!G36),"",'A - Old'!G36)</f>
        <v/>
      </c>
      <c r="H37" s="61"/>
      <c r="I37" s="72"/>
      <c r="J37" s="73"/>
      <c r="AA37" t="s">
        <v>59</v>
      </c>
      <c r="AB37">
        <f t="shared" si="4"/>
        <v>24</v>
      </c>
      <c r="AC37" s="20" t="str">
        <f t="shared" si="2"/>
        <v/>
      </c>
      <c r="AE37" s="28" t="s">
        <v>60</v>
      </c>
      <c r="AF37">
        <f t="shared" si="5"/>
        <v>31</v>
      </c>
      <c r="AG37" s="20" t="str">
        <f t="shared" si="3"/>
        <v/>
      </c>
    </row>
    <row r="38" spans="1:35" ht="16.5" customHeight="1">
      <c r="B38" s="9"/>
      <c r="C38" s="82"/>
      <c r="D38" s="86" t="b">
        <v>0</v>
      </c>
      <c r="E38" s="58" t="s">
        <v>61</v>
      </c>
      <c r="F38" s="59" t="str">
        <f>IF(ISBLANK('A - Old'!F37),"",'A - Old'!F37)</f>
        <v/>
      </c>
      <c r="G38" s="59" t="str">
        <f>IF(ISBLANK('A - Old'!G37),"",'A - Old'!G37)</f>
        <v/>
      </c>
      <c r="H38" s="61"/>
      <c r="I38" s="72"/>
      <c r="J38" s="73"/>
      <c r="AA38" t="s">
        <v>62</v>
      </c>
      <c r="AB38">
        <f t="shared" si="4"/>
        <v>25</v>
      </c>
      <c r="AC38" s="20" t="str">
        <f t="shared" si="2"/>
        <v/>
      </c>
      <c r="AE38" s="28" t="s">
        <v>63</v>
      </c>
      <c r="AF38">
        <f t="shared" si="5"/>
        <v>32</v>
      </c>
      <c r="AG38" s="20" t="str">
        <f t="shared" si="3"/>
        <v/>
      </c>
    </row>
    <row r="39" spans="1:35" ht="16.5" customHeight="1">
      <c r="B39" s="9"/>
      <c r="C39" s="88"/>
      <c r="D39" s="86" t="b">
        <v>0</v>
      </c>
      <c r="E39" s="58" t="s">
        <v>64</v>
      </c>
      <c r="F39" s="59" t="str">
        <f>IF(ISBLANK('A - Old'!F38),"",'A - Old'!F38)</f>
        <v/>
      </c>
      <c r="G39" s="59" t="str">
        <f>IF(ISBLANK('A - Old'!G38),"",'A - Old'!G38)</f>
        <v/>
      </c>
      <c r="H39" s="65"/>
      <c r="I39" s="72"/>
      <c r="J39" s="73"/>
      <c r="AA39" t="s">
        <v>65</v>
      </c>
      <c r="AB39">
        <f t="shared" si="4"/>
        <v>26</v>
      </c>
      <c r="AC39" s="20" t="str">
        <f t="shared" si="2"/>
        <v/>
      </c>
      <c r="AE39" s="28" t="s">
        <v>66</v>
      </c>
      <c r="AF39">
        <f t="shared" si="5"/>
        <v>33</v>
      </c>
      <c r="AG39" s="20" t="str">
        <f t="shared" si="3"/>
        <v/>
      </c>
    </row>
    <row r="40" spans="1:35" s="28" customFormat="1" ht="16.5" customHeight="1">
      <c r="B40" s="26"/>
      <c r="C40" s="89"/>
      <c r="D40" s="67"/>
      <c r="E40" s="68"/>
      <c r="F40" s="69"/>
      <c r="G40" s="69"/>
      <c r="I40" s="70"/>
      <c r="J40" s="71"/>
      <c r="Z40" s="29"/>
    </row>
    <row r="41" spans="1:35" s="28" customFormat="1" ht="16.5" customHeight="1">
      <c r="B41" s="26"/>
      <c r="C41" s="89"/>
      <c r="D41" s="90"/>
      <c r="E41" s="91"/>
      <c r="I41" s="72"/>
      <c r="J41" s="73"/>
      <c r="Z41" s="29"/>
    </row>
    <row r="42" spans="1:35" s="28" customFormat="1" ht="16.5" customHeight="1">
      <c r="B42" s="26"/>
      <c r="C42" s="89"/>
      <c r="D42" s="90"/>
      <c r="E42" s="91"/>
      <c r="F42" s="15" t="str">
        <f>IF(ISBLANK('A - Old'!F40),"",'A - Old'!F40)</f>
        <v/>
      </c>
      <c r="I42" s="92"/>
      <c r="J42" s="93"/>
      <c r="Z42" s="29"/>
      <c r="AA42" s="28" t="s">
        <v>42</v>
      </c>
      <c r="AB42">
        <f>AF39+1</f>
        <v>34</v>
      </c>
      <c r="AC42" s="20" t="str">
        <f>IF(ISBLANK(F42),"",F42)</f>
        <v/>
      </c>
    </row>
    <row r="43" spans="1:35" s="28" customFormat="1" ht="16.5" customHeight="1">
      <c r="B43" s="26"/>
      <c r="C43" s="89"/>
      <c r="D43" s="90"/>
      <c r="E43" s="91"/>
      <c r="I43" s="92"/>
      <c r="J43" s="93"/>
      <c r="Z43" s="29"/>
    </row>
    <row r="44" spans="1:35" s="28" customFormat="1" ht="21" customHeight="1">
      <c r="B44" s="26"/>
      <c r="C44" s="89"/>
      <c r="D44" s="90"/>
      <c r="E44" s="91"/>
      <c r="I44" s="92"/>
      <c r="J44" s="93"/>
      <c r="Z44" s="29"/>
    </row>
    <row r="45" spans="1:35" s="28" customFormat="1" ht="16.5" customHeight="1">
      <c r="B45" s="26"/>
      <c r="C45" s="43" t="s">
        <v>67</v>
      </c>
      <c r="D45" s="44"/>
      <c r="E45" s="44"/>
      <c r="F45" s="44"/>
      <c r="G45" s="44"/>
      <c r="H45" s="45"/>
      <c r="I45" s="92"/>
      <c r="J45" s="93"/>
      <c r="Z45" s="29"/>
      <c r="AA45" s="8" t="str">
        <f>C45</f>
        <v>Client Type</v>
      </c>
      <c r="AB45" s="8"/>
      <c r="AC45" s="8"/>
      <c r="AD45" s="8"/>
      <c r="AE45" s="8"/>
      <c r="AF45" s="8"/>
      <c r="AG45" s="8"/>
    </row>
    <row r="46" spans="1:35" s="28" customFormat="1" ht="16.5" customHeight="1">
      <c r="A46" s="54"/>
      <c r="B46" s="55"/>
      <c r="C46" s="359" t="s">
        <v>68</v>
      </c>
      <c r="D46" s="83" t="s">
        <v>69</v>
      </c>
      <c r="E46" s="50"/>
      <c r="F46" s="51" t="s">
        <v>25</v>
      </c>
      <c r="G46" s="51" t="s">
        <v>26</v>
      </c>
      <c r="H46" s="52"/>
      <c r="I46" s="92"/>
      <c r="J46" s="93"/>
      <c r="Z46" s="29"/>
    </row>
    <row r="47" spans="1:35" s="28" customFormat="1" ht="25.5" customHeight="1">
      <c r="A47" s="54">
        <f>SUM(F47:F52)</f>
        <v>0</v>
      </c>
      <c r="B47" s="55"/>
      <c r="C47" s="360"/>
      <c r="D47" s="86" t="b">
        <v>0</v>
      </c>
      <c r="E47" s="64" t="s">
        <v>70</v>
      </c>
      <c r="F47" s="59" t="str">
        <f>IF(ISBLANK('A - Old'!F45),"",'A - Old'!F45)</f>
        <v/>
      </c>
      <c r="G47" s="59" t="str">
        <f>IF(ISBLANK('A - Old'!G45),"",'A - Old'!G45)</f>
        <v/>
      </c>
      <c r="H47" s="61"/>
      <c r="I47" s="92"/>
      <c r="J47" s="93"/>
      <c r="L47"/>
      <c r="Z47" s="29"/>
      <c r="AA47" s="28" t="s">
        <v>71</v>
      </c>
      <c r="AB47">
        <f>AB42+1</f>
        <v>35</v>
      </c>
      <c r="AC47" s="20" t="str">
        <f t="shared" ref="AC47:AC52" si="6">IF(ISBLANK(F47),"",F47)</f>
        <v/>
      </c>
      <c r="AE47" s="28" t="s">
        <v>72</v>
      </c>
      <c r="AF47">
        <f>AB52+1</f>
        <v>41</v>
      </c>
      <c r="AG47" s="20" t="str">
        <f t="shared" ref="AG47:AG52" si="7">IF(ISBLANK(G47),"",G47)</f>
        <v/>
      </c>
    </row>
    <row r="48" spans="1:35" s="28" customFormat="1" ht="25.5" customHeight="1">
      <c r="A48" s="54">
        <f>SUM(G47:G52)</f>
        <v>0</v>
      </c>
      <c r="B48" s="55"/>
      <c r="C48" s="360"/>
      <c r="D48" s="86" t="b">
        <v>0</v>
      </c>
      <c r="E48" s="64" t="s">
        <v>73</v>
      </c>
      <c r="F48" s="59" t="str">
        <f>IF(ISBLANK('A - Old'!F46),"",'A - Old'!F46)</f>
        <v/>
      </c>
      <c r="G48" s="59" t="str">
        <f>IF(ISBLANK('A - Old'!G46),"",'A - Old'!G46)</f>
        <v/>
      </c>
      <c r="H48" s="61"/>
      <c r="I48" s="92"/>
      <c r="J48" s="93"/>
      <c r="Z48" s="29"/>
      <c r="AA48" s="28" t="s">
        <v>74</v>
      </c>
      <c r="AB48">
        <f>AB47+1</f>
        <v>36</v>
      </c>
      <c r="AC48" s="20" t="str">
        <f t="shared" si="6"/>
        <v/>
      </c>
      <c r="AE48" s="28" t="s">
        <v>75</v>
      </c>
      <c r="AF48">
        <f>AF47+1</f>
        <v>42</v>
      </c>
      <c r="AG48" s="20" t="str">
        <f t="shared" si="7"/>
        <v/>
      </c>
      <c r="AI48"/>
    </row>
    <row r="49" spans="1:39" s="28" customFormat="1" ht="25.5" customHeight="1">
      <c r="B49" s="26"/>
      <c r="C49" s="360"/>
      <c r="D49" s="86" t="b">
        <v>0</v>
      </c>
      <c r="E49" s="64" t="s">
        <v>76</v>
      </c>
      <c r="F49" s="59" t="str">
        <f>IF(ISBLANK('A - Old'!F47),"",'A - Old'!F47)</f>
        <v/>
      </c>
      <c r="G49" s="59" t="str">
        <f>IF(ISBLANK('A - Old'!G47),"",'A - Old'!G47)</f>
        <v/>
      </c>
      <c r="H49" s="61"/>
      <c r="I49" s="92"/>
      <c r="J49" s="93"/>
      <c r="Z49" s="29"/>
      <c r="AA49" s="28" t="s">
        <v>77</v>
      </c>
      <c r="AB49">
        <f>AB48+1</f>
        <v>37</v>
      </c>
      <c r="AC49" s="20" t="str">
        <f t="shared" si="6"/>
        <v/>
      </c>
      <c r="AE49" s="28" t="s">
        <v>78</v>
      </c>
      <c r="AF49">
        <f>AF48+1</f>
        <v>43</v>
      </c>
      <c r="AG49" s="20" t="str">
        <f t="shared" si="7"/>
        <v/>
      </c>
      <c r="AI49"/>
    </row>
    <row r="50" spans="1:39" s="28" customFormat="1" ht="25.5" customHeight="1">
      <c r="B50" s="26"/>
      <c r="C50" s="360"/>
      <c r="D50" s="86" t="b">
        <v>0</v>
      </c>
      <c r="E50" s="64" t="s">
        <v>79</v>
      </c>
      <c r="F50" s="59" t="str">
        <f>IF(ISBLANK('A - Old'!F48),"",'A - Old'!F48)</f>
        <v/>
      </c>
      <c r="G50" s="59" t="str">
        <f>IF(ISBLANK('A - Old'!G48),"",'A - Old'!G48)</f>
        <v/>
      </c>
      <c r="H50" s="61"/>
      <c r="I50" s="92"/>
      <c r="J50" s="93"/>
      <c r="Z50" s="29"/>
      <c r="AA50" s="28" t="s">
        <v>80</v>
      </c>
      <c r="AB50">
        <f>AB49+1</f>
        <v>38</v>
      </c>
      <c r="AC50" s="20" t="str">
        <f t="shared" si="6"/>
        <v/>
      </c>
      <c r="AE50" s="28" t="s">
        <v>81</v>
      </c>
      <c r="AF50">
        <f>AF49+1</f>
        <v>44</v>
      </c>
      <c r="AG50" s="20" t="str">
        <f t="shared" si="7"/>
        <v/>
      </c>
      <c r="AI50"/>
    </row>
    <row r="51" spans="1:39" s="28" customFormat="1" ht="25.5" customHeight="1">
      <c r="B51" s="26"/>
      <c r="C51" s="360"/>
      <c r="D51" s="86" t="b">
        <v>0</v>
      </c>
      <c r="E51" s="64" t="s">
        <v>82</v>
      </c>
      <c r="F51" s="59" t="str">
        <f>IF(ISBLANK('A - Old'!F49),"",'A - Old'!F49)</f>
        <v/>
      </c>
      <c r="G51" s="59" t="str">
        <f>IF(ISBLANK('A - Old'!G49),"",'A - Old'!G49)</f>
        <v/>
      </c>
      <c r="H51" s="61"/>
      <c r="I51" s="92"/>
      <c r="J51" s="93"/>
      <c r="Z51" s="29"/>
      <c r="AA51" s="28" t="s">
        <v>83</v>
      </c>
      <c r="AB51">
        <f>AB50+1</f>
        <v>39</v>
      </c>
      <c r="AC51" s="20" t="str">
        <f t="shared" si="6"/>
        <v/>
      </c>
      <c r="AE51" s="28" t="s">
        <v>84</v>
      </c>
      <c r="AF51">
        <f>AF50+1</f>
        <v>45</v>
      </c>
      <c r="AG51" s="20" t="str">
        <f t="shared" si="7"/>
        <v/>
      </c>
      <c r="AI51"/>
    </row>
    <row r="52" spans="1:39" s="28" customFormat="1" ht="25.5" customHeight="1">
      <c r="B52" s="26"/>
      <c r="C52" s="361"/>
      <c r="D52" s="86" t="b">
        <v>0</v>
      </c>
      <c r="E52" s="64" t="s">
        <v>64</v>
      </c>
      <c r="F52" s="59" t="str">
        <f>IF(ISBLANK('A - Old'!F50),"",'A - Old'!F50)</f>
        <v/>
      </c>
      <c r="G52" s="59" t="str">
        <f>IF(ISBLANK('A - Old'!G50),"",'A - Old'!G50)</f>
        <v/>
      </c>
      <c r="H52" s="65"/>
      <c r="I52" s="92"/>
      <c r="J52" s="93"/>
      <c r="Z52" s="29"/>
      <c r="AA52" s="28" t="s">
        <v>65</v>
      </c>
      <c r="AB52">
        <f>AB51+1</f>
        <v>40</v>
      </c>
      <c r="AC52" s="20" t="str">
        <f t="shared" si="6"/>
        <v/>
      </c>
      <c r="AE52" s="28" t="s">
        <v>66</v>
      </c>
      <c r="AF52">
        <f>AF51+1</f>
        <v>46</v>
      </c>
      <c r="AG52" s="20" t="str">
        <f t="shared" si="7"/>
        <v/>
      </c>
      <c r="AI52"/>
    </row>
    <row r="53" spans="1:39" s="28" customFormat="1" ht="16.5" customHeight="1">
      <c r="B53" s="26"/>
      <c r="C53" s="89"/>
      <c r="D53" s="67" t="s">
        <v>40</v>
      </c>
      <c r="E53" s="68"/>
      <c r="F53" s="69" t="str">
        <f>TEXT(A47,"#,###")&amp;" / "&amp;TEXT(A!H7,"#,###")</f>
        <v xml:space="preserve"> / </v>
      </c>
      <c r="G53" s="69" t="str">
        <f>TEXT(A48,"#,###")&amp;" / "&amp;TEXT(A!H10,"#,###")</f>
        <v xml:space="preserve"> / </v>
      </c>
      <c r="H53" s="32"/>
      <c r="I53" s="70"/>
      <c r="J53" s="71"/>
      <c r="Z53" s="29"/>
    </row>
    <row r="54" spans="1:39" s="28" customFormat="1" ht="16.5" customHeight="1">
      <c r="B54" s="26"/>
      <c r="C54" s="89"/>
      <c r="D54" s="94"/>
      <c r="E54" s="91"/>
      <c r="F54" s="15" t="str">
        <f>IF(ISBLANK('A - Old'!F52),"",'A - Old'!F52)</f>
        <v/>
      </c>
      <c r="G54" s="32"/>
      <c r="H54" s="32"/>
      <c r="I54" s="92"/>
      <c r="J54" s="93"/>
      <c r="Z54" s="29"/>
      <c r="AA54" t="s">
        <v>42</v>
      </c>
      <c r="AB54" s="28">
        <f>AF52+1</f>
        <v>47</v>
      </c>
      <c r="AC54" s="20" t="str">
        <f>IF(ISBLANK(F54),"",F54)</f>
        <v/>
      </c>
    </row>
    <row r="55" spans="1:39" s="28" customFormat="1" ht="16.5" customHeight="1">
      <c r="B55" s="26"/>
      <c r="C55" s="89"/>
      <c r="D55" s="94"/>
      <c r="E55" s="91"/>
      <c r="F55" s="32"/>
      <c r="G55" s="32"/>
      <c r="H55" s="32"/>
      <c r="I55" s="92"/>
      <c r="J55" s="93"/>
      <c r="Z55" s="29"/>
    </row>
    <row r="56" spans="1:39" s="28" customFormat="1" ht="16.5" customHeight="1">
      <c r="B56" s="26"/>
      <c r="C56" s="89"/>
      <c r="D56" s="94"/>
      <c r="E56" s="91"/>
      <c r="F56" s="32"/>
      <c r="G56" s="32"/>
      <c r="H56" s="32"/>
      <c r="I56" s="92"/>
      <c r="J56" s="93"/>
      <c r="Z56" s="29"/>
    </row>
    <row r="57" spans="1:39" s="28" customFormat="1" ht="16.5" customHeight="1">
      <c r="B57" s="26"/>
      <c r="C57" s="89"/>
      <c r="D57" s="94"/>
      <c r="E57" s="91"/>
      <c r="F57" s="32"/>
      <c r="G57" s="32"/>
      <c r="H57" s="32"/>
      <c r="I57" s="92"/>
      <c r="J57" s="93"/>
      <c r="Z57" s="29"/>
    </row>
    <row r="58" spans="1:39" s="28" customFormat="1" ht="16.5" customHeight="1">
      <c r="B58" s="26"/>
      <c r="C58" s="43" t="s">
        <v>85</v>
      </c>
      <c r="D58" s="44"/>
      <c r="E58" s="44"/>
      <c r="F58" s="44"/>
      <c r="G58" s="44"/>
      <c r="H58" s="45"/>
      <c r="I58" s="92"/>
      <c r="J58" s="93"/>
      <c r="Z58" s="29"/>
      <c r="AA58" s="8" t="str">
        <f>C58</f>
        <v>Economic Sectors</v>
      </c>
      <c r="AB58" s="8"/>
      <c r="AC58" s="8"/>
      <c r="AD58" s="8"/>
      <c r="AE58" s="8"/>
      <c r="AF58" s="8"/>
      <c r="AG58" s="8"/>
      <c r="AH58" s="8"/>
      <c r="AI58" s="8"/>
      <c r="AJ58" s="8"/>
      <c r="AK58" s="8"/>
      <c r="AL58" s="81"/>
      <c r="AM58" s="81"/>
    </row>
    <row r="59" spans="1:39" s="28" customFormat="1" ht="16.5" customHeight="1">
      <c r="A59" s="54">
        <f>SUM(F60:F63)</f>
        <v>0</v>
      </c>
      <c r="B59" s="55"/>
      <c r="C59" s="362" t="s">
        <v>86</v>
      </c>
      <c r="D59" s="83" t="s">
        <v>87</v>
      </c>
      <c r="E59" s="50"/>
      <c r="F59" s="51" t="s">
        <v>88</v>
      </c>
      <c r="G59" s="51" t="s">
        <v>26</v>
      </c>
      <c r="H59" s="51" t="s">
        <v>89</v>
      </c>
      <c r="I59" s="92"/>
      <c r="J59" s="93"/>
      <c r="Z59" s="29"/>
    </row>
    <row r="60" spans="1:39" s="28" customFormat="1" ht="16.5" customHeight="1">
      <c r="A60" s="54">
        <f>SUM(F60:F68)</f>
        <v>0</v>
      </c>
      <c r="B60" s="55"/>
      <c r="C60" s="363"/>
      <c r="D60" s="86" t="b">
        <v>0</v>
      </c>
      <c r="E60" s="58" t="s">
        <v>90</v>
      </c>
      <c r="F60" s="59" t="str">
        <f>IF(ISBLANK('A - Old'!F58),"",'A - Old'!F58)</f>
        <v/>
      </c>
      <c r="G60" s="59" t="str">
        <f>IF(ISBLANK('A - Old'!G58),"",'A - Old'!G58)</f>
        <v/>
      </c>
      <c r="H60" s="59" t="str">
        <f>IF(ISBLANK('A - Old'!H58),"",'A - Old'!H58)</f>
        <v/>
      </c>
      <c r="I60" s="92"/>
      <c r="J60" s="93"/>
      <c r="Z60" s="29"/>
      <c r="AA60" s="28" t="s">
        <v>91</v>
      </c>
      <c r="AB60" s="28">
        <f>AB54+1</f>
        <v>48</v>
      </c>
      <c r="AC60" s="20" t="str">
        <f t="shared" ref="AC60:AC68" si="8">IF(ISBLANK(F60),"",F60)</f>
        <v/>
      </c>
      <c r="AE60" s="28" t="s">
        <v>92</v>
      </c>
      <c r="AF60">
        <f>AB68+1</f>
        <v>57</v>
      </c>
      <c r="AG60" s="20" t="str">
        <f t="shared" ref="AG60:AG68" si="9">IF(ISBLANK(G60),"",G60)</f>
        <v/>
      </c>
      <c r="AI60" s="28" t="s">
        <v>93</v>
      </c>
      <c r="AJ60">
        <f>AF68+1</f>
        <v>66</v>
      </c>
      <c r="AK60" s="20" t="str">
        <f>IF(ISBLANK(H60),"",H60)</f>
        <v/>
      </c>
    </row>
    <row r="61" spans="1:39" s="28" customFormat="1" ht="16.5" customHeight="1">
      <c r="A61" s="54">
        <f>SUM(G60:G68)</f>
        <v>0</v>
      </c>
      <c r="B61" s="55"/>
      <c r="C61" s="363"/>
      <c r="D61" s="86" t="b">
        <v>0</v>
      </c>
      <c r="E61" s="58" t="s">
        <v>94</v>
      </c>
      <c r="F61" s="59" t="str">
        <f>IF(ISBLANK('A - Old'!F59),"",'A - Old'!F59)</f>
        <v/>
      </c>
      <c r="G61" s="59" t="str">
        <f>IF(ISBLANK('A - Old'!G59),"",'A - Old'!G59)</f>
        <v/>
      </c>
      <c r="H61" s="59" t="str">
        <f>IF(ISBLANK('A - Old'!H59),"",'A - Old'!H59)</f>
        <v/>
      </c>
      <c r="I61" s="92"/>
      <c r="J61" s="93"/>
      <c r="Z61" s="29"/>
      <c r="AA61" s="28" t="s">
        <v>95</v>
      </c>
      <c r="AB61">
        <f t="shared" ref="AB61:AB68" si="10">AB60+1</f>
        <v>49</v>
      </c>
      <c r="AC61" s="20" t="str">
        <f t="shared" si="8"/>
        <v/>
      </c>
      <c r="AE61" s="28" t="s">
        <v>96</v>
      </c>
      <c r="AF61">
        <f t="shared" ref="AF61:AF68" si="11">AF60+1</f>
        <v>58</v>
      </c>
      <c r="AG61" s="20" t="str">
        <f t="shared" si="9"/>
        <v/>
      </c>
      <c r="AI61" s="28" t="s">
        <v>97</v>
      </c>
      <c r="AJ61">
        <f t="shared" ref="AJ61:AJ68" si="12">AJ60+1</f>
        <v>67</v>
      </c>
      <c r="AK61" s="20" t="str">
        <f t="shared" ref="AK61:AK68" si="13">IF(ISBLANK(H61),"",H61)</f>
        <v/>
      </c>
    </row>
    <row r="62" spans="1:39" s="28" customFormat="1" ht="16.5" customHeight="1">
      <c r="B62" s="26"/>
      <c r="C62" s="363"/>
      <c r="D62" s="86" t="b">
        <v>0</v>
      </c>
      <c r="E62" s="58" t="s">
        <v>98</v>
      </c>
      <c r="F62" s="59" t="str">
        <f>IF(ISBLANK('A - Old'!F60),"",'A - Old'!F60)</f>
        <v/>
      </c>
      <c r="G62" s="59" t="str">
        <f>IF(ISBLANK('A - Old'!G60),"",'A - Old'!G60)</f>
        <v/>
      </c>
      <c r="H62" s="59" t="str">
        <f>IF(ISBLANK('A - Old'!H60),"",'A - Old'!H60)</f>
        <v/>
      </c>
      <c r="I62" s="92"/>
      <c r="J62" s="93"/>
      <c r="Z62" s="29"/>
      <c r="AA62" s="28" t="s">
        <v>99</v>
      </c>
      <c r="AB62">
        <f t="shared" si="10"/>
        <v>50</v>
      </c>
      <c r="AC62" s="20" t="str">
        <f t="shared" si="8"/>
        <v/>
      </c>
      <c r="AE62" s="28" t="s">
        <v>100</v>
      </c>
      <c r="AF62">
        <f t="shared" si="11"/>
        <v>59</v>
      </c>
      <c r="AG62" s="20" t="str">
        <f t="shared" si="9"/>
        <v/>
      </c>
      <c r="AI62" s="28" t="s">
        <v>101</v>
      </c>
      <c r="AJ62">
        <f t="shared" si="12"/>
        <v>68</v>
      </c>
      <c r="AK62" s="20" t="str">
        <f t="shared" si="13"/>
        <v/>
      </c>
    </row>
    <row r="63" spans="1:39" s="28" customFormat="1" ht="16.5" customHeight="1">
      <c r="B63" s="26"/>
      <c r="C63" s="363"/>
      <c r="D63" s="86" t="b">
        <v>0</v>
      </c>
      <c r="E63" s="58" t="s">
        <v>102</v>
      </c>
      <c r="F63" s="59" t="str">
        <f>IF(ISBLANK('A - Old'!F61),"",'A - Old'!F61)</f>
        <v/>
      </c>
      <c r="G63" s="59" t="str">
        <f>IF(ISBLANK('A - Old'!G61),"",'A - Old'!G61)</f>
        <v/>
      </c>
      <c r="H63" s="59" t="str">
        <f>IF(ISBLANK('A - Old'!H61),"",'A - Old'!H61)</f>
        <v/>
      </c>
      <c r="I63" s="92"/>
      <c r="J63" s="93"/>
      <c r="Z63" s="29"/>
      <c r="AA63" s="28" t="s">
        <v>103</v>
      </c>
      <c r="AB63">
        <f t="shared" si="10"/>
        <v>51</v>
      </c>
      <c r="AC63" s="20" t="str">
        <f t="shared" si="8"/>
        <v/>
      </c>
      <c r="AE63" s="28" t="s">
        <v>104</v>
      </c>
      <c r="AF63">
        <f t="shared" si="11"/>
        <v>60</v>
      </c>
      <c r="AG63" s="20" t="str">
        <f t="shared" si="9"/>
        <v/>
      </c>
      <c r="AI63" s="28" t="s">
        <v>105</v>
      </c>
      <c r="AJ63">
        <f t="shared" si="12"/>
        <v>69</v>
      </c>
      <c r="AK63" s="20" t="str">
        <f t="shared" si="13"/>
        <v/>
      </c>
    </row>
    <row r="64" spans="1:39" s="28" customFormat="1" ht="16.5" customHeight="1">
      <c r="B64" s="26"/>
      <c r="C64" s="363"/>
      <c r="D64" s="86" t="b">
        <v>0</v>
      </c>
      <c r="E64" s="58" t="s">
        <v>106</v>
      </c>
      <c r="F64" s="59" t="str">
        <f>IF(ISBLANK('A - Old'!F62),"",'A - Old'!F62)</f>
        <v/>
      </c>
      <c r="G64" s="59" t="str">
        <f>IF(ISBLANK('A - Old'!G62),"",'A - Old'!G62)</f>
        <v/>
      </c>
      <c r="H64" s="59" t="str">
        <f>IF(ISBLANK('A - Old'!H62),"",'A - Old'!H62)</f>
        <v/>
      </c>
      <c r="I64" s="92"/>
      <c r="J64" s="93"/>
      <c r="Z64" s="29"/>
      <c r="AA64" s="28" t="s">
        <v>107</v>
      </c>
      <c r="AB64">
        <f t="shared" si="10"/>
        <v>52</v>
      </c>
      <c r="AC64" s="20" t="str">
        <f t="shared" si="8"/>
        <v/>
      </c>
      <c r="AE64" s="28" t="s">
        <v>108</v>
      </c>
      <c r="AF64">
        <f t="shared" si="11"/>
        <v>61</v>
      </c>
      <c r="AG64" s="20" t="str">
        <f t="shared" si="9"/>
        <v/>
      </c>
      <c r="AI64" s="28" t="s">
        <v>109</v>
      </c>
      <c r="AJ64">
        <f t="shared" si="12"/>
        <v>70</v>
      </c>
      <c r="AK64" s="20" t="str">
        <f t="shared" si="13"/>
        <v/>
      </c>
    </row>
    <row r="65" spans="1:39" s="28" customFormat="1" ht="16.5" customHeight="1">
      <c r="B65" s="26"/>
      <c r="C65" s="363"/>
      <c r="D65" s="86" t="b">
        <v>0</v>
      </c>
      <c r="E65" s="58" t="s">
        <v>110</v>
      </c>
      <c r="F65" s="59" t="str">
        <f>IF(ISBLANK('A - Old'!F63),"",'A - Old'!F63)</f>
        <v/>
      </c>
      <c r="G65" s="59" t="str">
        <f>IF(ISBLANK('A - Old'!G63),"",'A - Old'!G63)</f>
        <v/>
      </c>
      <c r="H65" s="59" t="str">
        <f>IF(ISBLANK('A - Old'!H63),"",'A - Old'!H63)</f>
        <v/>
      </c>
      <c r="I65" s="92"/>
      <c r="J65" s="93"/>
      <c r="Z65" s="29"/>
      <c r="AA65" s="28" t="s">
        <v>111</v>
      </c>
      <c r="AB65">
        <f t="shared" si="10"/>
        <v>53</v>
      </c>
      <c r="AC65" s="20" t="str">
        <f t="shared" si="8"/>
        <v/>
      </c>
      <c r="AE65" s="28" t="s">
        <v>112</v>
      </c>
      <c r="AF65">
        <f t="shared" si="11"/>
        <v>62</v>
      </c>
      <c r="AG65" s="20" t="str">
        <f t="shared" si="9"/>
        <v/>
      </c>
      <c r="AI65" s="28" t="s">
        <v>113</v>
      </c>
      <c r="AJ65">
        <f t="shared" si="12"/>
        <v>71</v>
      </c>
      <c r="AK65" s="20" t="str">
        <f t="shared" si="13"/>
        <v/>
      </c>
    </row>
    <row r="66" spans="1:39" s="28" customFormat="1" ht="16.5" customHeight="1">
      <c r="B66" s="26"/>
      <c r="C66" s="363"/>
      <c r="D66" s="86" t="b">
        <v>0</v>
      </c>
      <c r="E66" s="58" t="s">
        <v>114</v>
      </c>
      <c r="F66" s="59" t="str">
        <f>IF(ISBLANK('A - Old'!F64),"",'A - Old'!F64)</f>
        <v/>
      </c>
      <c r="G66" s="59" t="str">
        <f>IF(ISBLANK('A - Old'!G64),"",'A - Old'!G64)</f>
        <v/>
      </c>
      <c r="H66" s="59" t="str">
        <f>IF(ISBLANK('A - Old'!H64),"",'A - Old'!H64)</f>
        <v/>
      </c>
      <c r="I66" s="92"/>
      <c r="J66" s="93"/>
      <c r="Z66" s="29"/>
      <c r="AA66" s="28" t="s">
        <v>115</v>
      </c>
      <c r="AB66">
        <f t="shared" si="10"/>
        <v>54</v>
      </c>
      <c r="AC66" s="20" t="str">
        <f t="shared" si="8"/>
        <v/>
      </c>
      <c r="AE66" s="28" t="s">
        <v>116</v>
      </c>
      <c r="AF66">
        <f t="shared" si="11"/>
        <v>63</v>
      </c>
      <c r="AG66" s="20" t="str">
        <f t="shared" si="9"/>
        <v/>
      </c>
      <c r="AI66" s="28" t="s">
        <v>117</v>
      </c>
      <c r="AJ66">
        <f t="shared" si="12"/>
        <v>72</v>
      </c>
      <c r="AK66" s="20" t="str">
        <f t="shared" si="13"/>
        <v/>
      </c>
    </row>
    <row r="67" spans="1:39" s="28" customFormat="1" ht="16.5" customHeight="1">
      <c r="B67" s="26"/>
      <c r="C67" s="363"/>
      <c r="D67" s="86"/>
      <c r="E67" s="58" t="s">
        <v>118</v>
      </c>
      <c r="F67" s="59" t="str">
        <f>IF(ISBLANK('A - Old'!F65),"",'A - Old'!F65)</f>
        <v/>
      </c>
      <c r="G67" s="59" t="str">
        <f>IF(ISBLANK('A - Old'!G65),"",'A - Old'!G65)</f>
        <v/>
      </c>
      <c r="H67" s="59" t="str">
        <f>IF(ISBLANK('A - Old'!H65),"",'A - Old'!H65)</f>
        <v/>
      </c>
      <c r="I67" s="92"/>
      <c r="J67" s="93"/>
      <c r="Z67" s="29"/>
      <c r="AA67" s="28" t="s">
        <v>119</v>
      </c>
      <c r="AB67">
        <f t="shared" si="10"/>
        <v>55</v>
      </c>
      <c r="AC67" s="20" t="str">
        <f t="shared" si="8"/>
        <v/>
      </c>
      <c r="AE67" s="28" t="s">
        <v>120</v>
      </c>
      <c r="AF67">
        <f t="shared" si="11"/>
        <v>64</v>
      </c>
      <c r="AG67" s="20" t="str">
        <f t="shared" si="9"/>
        <v/>
      </c>
      <c r="AI67" s="28" t="s">
        <v>121</v>
      </c>
      <c r="AJ67">
        <f t="shared" si="12"/>
        <v>73</v>
      </c>
      <c r="AK67" s="20" t="str">
        <f t="shared" si="13"/>
        <v/>
      </c>
    </row>
    <row r="68" spans="1:39" s="28" customFormat="1" ht="16.5" customHeight="1">
      <c r="B68" s="26"/>
      <c r="C68" s="364"/>
      <c r="D68" s="86" t="b">
        <v>0</v>
      </c>
      <c r="E68" s="58" t="s">
        <v>64</v>
      </c>
      <c r="F68" s="59" t="str">
        <f>IF(ISBLANK('A - Old'!F66),"",'A - Old'!F66)</f>
        <v/>
      </c>
      <c r="G68" s="59" t="str">
        <f>IF(ISBLANK('A - Old'!G66),"",'A - Old'!G66)</f>
        <v/>
      </c>
      <c r="H68" s="59" t="str">
        <f>IF(ISBLANK('A - Old'!H66),"",'A - Old'!H66)</f>
        <v/>
      </c>
      <c r="I68" s="92"/>
      <c r="J68" s="93"/>
      <c r="Z68" s="29"/>
      <c r="AA68" s="28" t="s">
        <v>122</v>
      </c>
      <c r="AB68">
        <f t="shared" si="10"/>
        <v>56</v>
      </c>
      <c r="AC68" s="20" t="str">
        <f t="shared" si="8"/>
        <v/>
      </c>
      <c r="AE68" s="28" t="s">
        <v>66</v>
      </c>
      <c r="AF68">
        <f t="shared" si="11"/>
        <v>65</v>
      </c>
      <c r="AG68" s="20" t="str">
        <f t="shared" si="9"/>
        <v/>
      </c>
      <c r="AI68" s="28" t="s">
        <v>123</v>
      </c>
      <c r="AJ68">
        <f t="shared" si="12"/>
        <v>74</v>
      </c>
      <c r="AK68" s="20" t="str">
        <f t="shared" si="13"/>
        <v/>
      </c>
    </row>
    <row r="69" spans="1:39" s="28" customFormat="1" ht="16.5" customHeight="1">
      <c r="B69" s="26"/>
      <c r="C69" s="89"/>
      <c r="D69" s="67" t="s">
        <v>40</v>
      </c>
      <c r="E69" s="68"/>
      <c r="F69" s="69" t="str">
        <f>TEXT(A60,"#,###")&amp;" / "&amp;TEXT(A!H7,"#,###")</f>
        <v xml:space="preserve"> / </v>
      </c>
      <c r="G69" s="69" t="str">
        <f>TEXT(A61,"#,###")&amp;" / "&amp;TEXT(A!H10,"#,###")</f>
        <v xml:space="preserve"> / </v>
      </c>
      <c r="I69" s="70"/>
      <c r="J69" s="71"/>
      <c r="Z69" s="29"/>
    </row>
    <row r="70" spans="1:39" s="28" customFormat="1" ht="16.5" customHeight="1">
      <c r="B70" s="26"/>
      <c r="C70" s="89"/>
      <c r="D70" s="90"/>
      <c r="E70" s="91"/>
      <c r="I70" s="92"/>
      <c r="J70" s="93"/>
      <c r="Z70" s="29"/>
    </row>
    <row r="71" spans="1:39" s="28" customFormat="1" ht="16.5" customHeight="1">
      <c r="B71" s="26"/>
      <c r="C71" s="89"/>
      <c r="D71" s="90"/>
      <c r="E71" s="91"/>
      <c r="F71" s="15" t="str">
        <f>IF(ISBLANK('A - Old'!F69),"",'A - Old'!F69)</f>
        <v/>
      </c>
      <c r="I71" s="92"/>
      <c r="J71" s="93"/>
      <c r="Z71" s="29"/>
      <c r="AA71" s="28" t="s">
        <v>42</v>
      </c>
      <c r="AB71" s="28">
        <f>AJ68+1</f>
        <v>75</v>
      </c>
      <c r="AC71" s="20" t="str">
        <f>IF(ISBLANK(F71),"",F71)</f>
        <v/>
      </c>
    </row>
    <row r="72" spans="1:39" s="28" customFormat="1" ht="16.5" customHeight="1">
      <c r="B72" s="26"/>
      <c r="C72" s="89"/>
      <c r="D72" s="90"/>
      <c r="E72" s="91"/>
      <c r="I72" s="92"/>
      <c r="J72" s="93"/>
      <c r="Z72" s="29"/>
    </row>
    <row r="73" spans="1:39" s="28" customFormat="1" ht="16.5" customHeight="1">
      <c r="B73" s="26"/>
      <c r="C73" s="89"/>
      <c r="D73" s="90"/>
      <c r="E73" s="91"/>
      <c r="I73" s="92"/>
      <c r="J73" s="93"/>
      <c r="Z73" s="29"/>
    </row>
    <row r="74" spans="1:39" s="28" customFormat="1" ht="16.5" customHeight="1">
      <c r="B74" s="26"/>
      <c r="C74" s="43" t="s">
        <v>124</v>
      </c>
      <c r="D74" s="44"/>
      <c r="E74" s="44"/>
      <c r="F74" s="44"/>
      <c r="G74" s="44"/>
      <c r="H74" s="45"/>
      <c r="I74" s="92"/>
      <c r="J74" s="93"/>
      <c r="Z74" s="29"/>
      <c r="AA74" s="8" t="str">
        <f>C74</f>
        <v>Delivery Methodology</v>
      </c>
      <c r="AB74" s="8"/>
      <c r="AC74" s="8"/>
      <c r="AD74" s="8"/>
      <c r="AE74" s="8"/>
      <c r="AF74" s="8"/>
      <c r="AG74" s="8"/>
      <c r="AH74" s="8"/>
      <c r="AI74" s="8"/>
      <c r="AJ74" s="8"/>
      <c r="AK74" s="8"/>
      <c r="AL74" s="81"/>
      <c r="AM74" s="81"/>
    </row>
    <row r="75" spans="1:39" s="28" customFormat="1" ht="15" customHeight="1">
      <c r="B75" s="26"/>
      <c r="C75" s="95"/>
      <c r="D75" s="83" t="s">
        <v>125</v>
      </c>
      <c r="E75" s="50"/>
      <c r="F75" s="84" t="s">
        <v>126</v>
      </c>
      <c r="G75" s="51" t="s">
        <v>127</v>
      </c>
      <c r="H75" s="51" t="s">
        <v>89</v>
      </c>
      <c r="I75" s="92"/>
      <c r="J75" s="93"/>
      <c r="Z75" s="29"/>
    </row>
    <row r="76" spans="1:39" s="28" customFormat="1" ht="16.5" customHeight="1">
      <c r="A76" s="54">
        <f>SUM(F76:F79)</f>
        <v>0</v>
      </c>
      <c r="B76" s="55"/>
      <c r="C76" s="82"/>
      <c r="D76" s="86" t="b">
        <v>0</v>
      </c>
      <c r="E76" s="58" t="s">
        <v>128</v>
      </c>
      <c r="F76" s="59" t="str">
        <f>IF(ISBLANK('A - Old'!F74),"",'A - Old'!F74)</f>
        <v/>
      </c>
      <c r="G76" s="59" t="str">
        <f>IF(ISBLANK('A - Old'!G74),"",'A - Old'!G74)</f>
        <v/>
      </c>
      <c r="H76" s="59" t="str">
        <f>IF(ISBLANK('A - Old'!H74),"",'A - Old'!H74)</f>
        <v/>
      </c>
      <c r="I76" s="92"/>
      <c r="J76" s="93"/>
      <c r="Z76" s="29"/>
      <c r="AA76" s="28" t="s">
        <v>129</v>
      </c>
      <c r="AB76" s="28">
        <f>AB71+1</f>
        <v>76</v>
      </c>
      <c r="AC76" s="20" t="str">
        <f t="shared" ref="AC76:AC81" si="14">IF(ISBLANK(F76),"",F76)</f>
        <v/>
      </c>
      <c r="AE76" s="28" t="s">
        <v>130</v>
      </c>
      <c r="AF76">
        <f>AB79+1</f>
        <v>80</v>
      </c>
      <c r="AG76" s="20" t="str">
        <f>IF(ISBLANK(G76),"",G76)</f>
        <v/>
      </c>
      <c r="AI76" s="28" t="s">
        <v>131</v>
      </c>
      <c r="AJ76">
        <f>AF79+1</f>
        <v>84</v>
      </c>
      <c r="AK76" s="20" t="str">
        <f>IF(ISBLANK(H76),"",H76)</f>
        <v/>
      </c>
    </row>
    <row r="77" spans="1:39" s="28" customFormat="1" ht="16.5" customHeight="1">
      <c r="A77" s="54">
        <f>SUM(G76:G79)</f>
        <v>0</v>
      </c>
      <c r="B77" s="55"/>
      <c r="C77" s="56" t="s">
        <v>132</v>
      </c>
      <c r="D77" s="86" t="b">
        <v>0</v>
      </c>
      <c r="E77" s="58" t="s">
        <v>133</v>
      </c>
      <c r="F77" s="59" t="str">
        <f>IF(ISBLANK('A - Old'!F75),"",'A - Old'!F75)</f>
        <v/>
      </c>
      <c r="G77" s="59" t="str">
        <f>IF(ISBLANK('A - Old'!G75),"",'A - Old'!G75)</f>
        <v/>
      </c>
      <c r="H77" s="59" t="str">
        <f>IF(ISBLANK('A - Old'!H75),"",'A - Old'!H75)</f>
        <v/>
      </c>
      <c r="I77" s="92"/>
      <c r="J77" s="93"/>
      <c r="Z77" s="29"/>
      <c r="AA77" s="28" t="s">
        <v>134</v>
      </c>
      <c r="AB77">
        <f>AB76+1</f>
        <v>77</v>
      </c>
      <c r="AC77" s="20" t="str">
        <f t="shared" si="14"/>
        <v/>
      </c>
      <c r="AE77" s="28" t="s">
        <v>135</v>
      </c>
      <c r="AF77">
        <f>AF76+1</f>
        <v>81</v>
      </c>
      <c r="AG77" s="20" t="str">
        <f>IF(ISBLANK(G77),"",G77)</f>
        <v/>
      </c>
      <c r="AI77" s="28" t="s">
        <v>136</v>
      </c>
      <c r="AJ77">
        <f>AJ76+1</f>
        <v>85</v>
      </c>
      <c r="AK77" s="20" t="str">
        <f>IF(ISBLANK(H77),"",H77)</f>
        <v/>
      </c>
    </row>
    <row r="78" spans="1:39" s="28" customFormat="1" ht="16.5" customHeight="1">
      <c r="B78" s="26"/>
      <c r="C78" s="82"/>
      <c r="D78" s="86" t="b">
        <v>0</v>
      </c>
      <c r="E78" s="58" t="s">
        <v>137</v>
      </c>
      <c r="F78" s="59" t="str">
        <f>IF(ISBLANK('A - Old'!F76),"",'A - Old'!F76)</f>
        <v/>
      </c>
      <c r="G78" s="59" t="str">
        <f>IF(ISBLANK('A - Old'!G76),"",'A - Old'!G76)</f>
        <v/>
      </c>
      <c r="H78" s="59" t="str">
        <f>IF(ISBLANK('A - Old'!H76),"",'A - Old'!H76)</f>
        <v/>
      </c>
      <c r="I78" s="92"/>
      <c r="J78" s="93"/>
      <c r="Z78" s="29"/>
      <c r="AA78" s="28" t="s">
        <v>138</v>
      </c>
      <c r="AB78">
        <f>AB77+1</f>
        <v>78</v>
      </c>
      <c r="AC78" s="20" t="str">
        <f t="shared" si="14"/>
        <v/>
      </c>
      <c r="AE78" s="28" t="s">
        <v>139</v>
      </c>
      <c r="AF78">
        <f>AF77+1</f>
        <v>82</v>
      </c>
      <c r="AG78" s="20" t="str">
        <f>IF(ISBLANK(G78),"",G78)</f>
        <v/>
      </c>
      <c r="AI78" s="28" t="s">
        <v>140</v>
      </c>
      <c r="AJ78">
        <f>AJ77+1</f>
        <v>86</v>
      </c>
      <c r="AK78" s="20" t="str">
        <f>IF(ISBLANK(H78),"",H78)</f>
        <v/>
      </c>
    </row>
    <row r="79" spans="1:39" s="28" customFormat="1" ht="16.5" customHeight="1">
      <c r="B79" s="26"/>
      <c r="C79" s="88"/>
      <c r="D79" s="86" t="b">
        <v>0</v>
      </c>
      <c r="E79" s="58" t="s">
        <v>64</v>
      </c>
      <c r="F79" s="59" t="str">
        <f>IF(ISBLANK('A - Old'!F77),"",'A - Old'!F77)</f>
        <v/>
      </c>
      <c r="G79" s="59" t="str">
        <f>IF(ISBLANK('A - Old'!G77),"",'A - Old'!G77)</f>
        <v/>
      </c>
      <c r="H79" s="59" t="str">
        <f>IF(ISBLANK('A - Old'!H77),"",'A - Old'!H77)</f>
        <v/>
      </c>
      <c r="I79" s="92"/>
      <c r="J79" s="93"/>
      <c r="Z79" s="29"/>
      <c r="AA79" s="28" t="s">
        <v>141</v>
      </c>
      <c r="AB79">
        <f>AB78+1</f>
        <v>79</v>
      </c>
      <c r="AC79" s="20" t="str">
        <f t="shared" si="14"/>
        <v/>
      </c>
      <c r="AE79" s="28" t="s">
        <v>142</v>
      </c>
      <c r="AF79">
        <f>AF78+1</f>
        <v>83</v>
      </c>
      <c r="AG79" s="20" t="str">
        <f>IF(ISBLANK(G79),"",G79)</f>
        <v/>
      </c>
      <c r="AI79" s="28" t="s">
        <v>123</v>
      </c>
      <c r="AJ79">
        <f>AJ78+1</f>
        <v>87</v>
      </c>
      <c r="AK79" s="20" t="str">
        <f>IF(ISBLANK(H79),"",H79)</f>
        <v/>
      </c>
    </row>
    <row r="80" spans="1:39" ht="16.5" customHeight="1">
      <c r="B80" s="9"/>
      <c r="C80" s="15"/>
      <c r="D80" s="67" t="s">
        <v>40</v>
      </c>
      <c r="E80" s="68"/>
      <c r="F80" s="69" t="str">
        <f>TEXT(A76,"#,###")&amp;" / "&amp;TEXT(A!H7,"#,###")</f>
        <v xml:space="preserve"> / </v>
      </c>
      <c r="G80" s="69" t="str">
        <f>TEXT(A77,"#,###")&amp;" / "&amp;TEXT(A!H10,"#,###")</f>
        <v xml:space="preserve"> / </v>
      </c>
      <c r="H80" s="15"/>
      <c r="I80" s="70"/>
      <c r="J80" s="71"/>
    </row>
    <row r="81" spans="2:29" ht="16.5" customHeight="1">
      <c r="B81" s="9"/>
      <c r="C81" s="15"/>
      <c r="D81" s="15"/>
      <c r="E81" s="15"/>
      <c r="F81" s="15" t="str">
        <f>IF(ISBLANK('A - Old'!F79),"",'A - Old'!F79)</f>
        <v/>
      </c>
      <c r="G81" s="15"/>
      <c r="H81" s="15"/>
      <c r="I81" s="72"/>
      <c r="J81" s="73"/>
      <c r="AA81" s="28" t="s">
        <v>42</v>
      </c>
      <c r="AB81" s="28">
        <f>AJ79+1</f>
        <v>88</v>
      </c>
      <c r="AC81" s="20" t="str">
        <f t="shared" si="14"/>
        <v/>
      </c>
    </row>
    <row r="82" spans="2:29" ht="16.5" customHeight="1">
      <c r="B82" s="9"/>
      <c r="C82" s="15"/>
      <c r="D82" s="15"/>
      <c r="E82" s="15"/>
      <c r="F82" s="15"/>
      <c r="G82" s="15"/>
      <c r="H82" s="15"/>
      <c r="I82" s="72"/>
      <c r="J82" s="73"/>
    </row>
    <row r="83" spans="2:29" ht="16.5" customHeight="1">
      <c r="B83" s="9"/>
      <c r="C83" s="15"/>
      <c r="D83" s="15"/>
      <c r="E83" s="15"/>
      <c r="F83" s="15"/>
      <c r="G83" s="15"/>
      <c r="H83" s="15"/>
      <c r="I83" s="15"/>
      <c r="J83" s="16"/>
    </row>
    <row r="84" spans="2:29" ht="16.5" customHeight="1">
      <c r="B84" s="9"/>
      <c r="C84" s="15"/>
      <c r="D84" s="15"/>
      <c r="E84" s="15"/>
      <c r="F84" s="15"/>
      <c r="G84" s="15"/>
      <c r="H84" s="15"/>
      <c r="I84" s="15"/>
      <c r="J84" s="16"/>
    </row>
    <row r="85" spans="2:29" ht="16.5" customHeight="1">
      <c r="B85" s="9"/>
      <c r="C85" s="15"/>
      <c r="D85" s="15"/>
      <c r="E85" s="15"/>
      <c r="F85" s="15"/>
      <c r="G85" s="15"/>
      <c r="H85" s="15"/>
      <c r="I85" s="15"/>
      <c r="J85" s="16"/>
    </row>
    <row r="86" spans="2:29" ht="16.5" customHeight="1">
      <c r="B86" s="96"/>
      <c r="C86" s="97"/>
      <c r="D86" s="97"/>
      <c r="E86" s="97"/>
      <c r="F86" s="97"/>
      <c r="G86" s="97"/>
      <c r="H86" s="97"/>
      <c r="I86" s="97"/>
      <c r="J86" s="98"/>
    </row>
    <row r="87" spans="2:29" ht="16.5" customHeight="1"/>
    <row r="88" spans="2:29" ht="16.5" customHeight="1"/>
    <row r="89" spans="2:29" ht="16.5" customHeight="1"/>
    <row r="90" spans="2:29" ht="16.5" customHeight="1"/>
    <row r="91" spans="2:29" ht="16.5" customHeight="1"/>
    <row r="92" spans="2:29" ht="16.5" customHeight="1"/>
    <row r="93" spans="2:29" ht="16.5" customHeight="1"/>
    <row r="94" spans="2:29" ht="16.5" customHeight="1"/>
    <row r="95" spans="2:29" ht="16.5" customHeight="1"/>
    <row r="96" spans="2:29" ht="16.5" customHeight="1"/>
    <row r="99" ht="25.5" customHeight="1"/>
  </sheetData>
  <mergeCells count="12">
    <mergeCell ref="C46:C52"/>
    <mergeCell ref="C59:C68"/>
    <mergeCell ref="H11:I11"/>
    <mergeCell ref="C4:E12"/>
    <mergeCell ref="H4:I4"/>
    <mergeCell ref="H5:I5"/>
    <mergeCell ref="H6:I6"/>
    <mergeCell ref="H7:I7"/>
    <mergeCell ref="H8:I8"/>
    <mergeCell ref="H9:I9"/>
    <mergeCell ref="H10:I10"/>
    <mergeCell ref="H12:I12"/>
  </mergeCells>
  <pageMargins left="0.7" right="0.7" top="0.75" bottom="0.75" header="0.3" footer="0.3"/>
  <pageSetup orientation="portrait" r:id="rId1"/>
  <drawing r:id="rId2"/>
  <legacyDrawing r:id="rId3"/>
  <controls>
    <control shapeId="2064" r:id="rId4" name="ComboBox1"/>
    <control shapeId="2063" r:id="rId5" name="Label5"/>
    <control shapeId="2062" r:id="rId6" name="TextBox6"/>
    <control shapeId="2060" r:id="rId7" name="Label4"/>
    <control shapeId="2059" r:id="rId8" name="TextBox5"/>
    <control shapeId="2057" r:id="rId9" name="Label3"/>
    <control shapeId="2056" r:id="rId10" name="TextBox4"/>
    <control shapeId="2054" r:id="rId11" name="Label2"/>
    <control shapeId="2053" r:id="rId12" name="TextBox3"/>
    <control shapeId="2051" r:id="rId13" name="Label1"/>
    <control shapeId="2050" r:id="rId14" name="TextBox2"/>
  </controls>
</worksheet>
</file>

<file path=xl/worksheets/sheet3.xml><?xml version="1.0" encoding="utf-8"?>
<worksheet xmlns="http://schemas.openxmlformats.org/spreadsheetml/2006/main" xmlns:r="http://schemas.openxmlformats.org/officeDocument/2006/relationships">
  <sheetPr codeName="Sheet4">
    <tabColor theme="6" tint="0.39997558519241921"/>
  </sheetPr>
  <dimension ref="A1:T122"/>
  <sheetViews>
    <sheetView showGridLines="0" zoomScale="75" zoomScaleNormal="75" workbookViewId="0">
      <selection activeCell="D118" sqref="D118"/>
    </sheetView>
  </sheetViews>
  <sheetFormatPr defaultRowHeight="15"/>
  <cols>
    <col min="1" max="1" width="5.7109375" customWidth="1"/>
    <col min="2" max="2" width="6.140625" customWidth="1"/>
    <col min="3" max="3" width="42.140625" customWidth="1"/>
    <col min="4" max="4" width="50.28515625" customWidth="1"/>
    <col min="5" max="5" width="14.85546875" customWidth="1"/>
    <col min="6" max="6" width="16.28515625" customWidth="1"/>
    <col min="7" max="7" width="12.7109375" customWidth="1"/>
    <col min="8" max="8" width="12.140625" customWidth="1"/>
    <col min="9" max="9" width="14.85546875" customWidth="1"/>
    <col min="10" max="10" width="17.85546875" customWidth="1"/>
    <col min="11" max="11" width="19" customWidth="1"/>
    <col min="12" max="12" width="12" customWidth="1"/>
    <col min="13" max="13" width="9.28515625" customWidth="1"/>
    <col min="14" max="16" width="9.5703125" customWidth="1"/>
    <col min="17" max="21" width="15.85546875" customWidth="1"/>
  </cols>
  <sheetData>
    <row r="1" spans="1:20" ht="16.5" customHeight="1">
      <c r="A1" s="99" t="s">
        <v>143</v>
      </c>
      <c r="Q1" s="100" t="s">
        <v>0</v>
      </c>
      <c r="R1" s="100" t="s">
        <v>0</v>
      </c>
      <c r="S1" s="100" t="s">
        <v>0</v>
      </c>
      <c r="T1" s="100" t="s">
        <v>0</v>
      </c>
    </row>
    <row r="2" spans="1:20" ht="16.5" customHeight="1">
      <c r="A2" s="99" t="s">
        <v>144</v>
      </c>
      <c r="B2" s="4"/>
      <c r="C2" s="5"/>
      <c r="D2" s="5"/>
      <c r="E2" s="5"/>
      <c r="F2" s="5"/>
      <c r="G2" s="5"/>
      <c r="H2" s="5"/>
      <c r="I2" s="5"/>
      <c r="J2" s="5"/>
      <c r="K2" s="5"/>
      <c r="L2" s="5"/>
      <c r="M2" s="7"/>
      <c r="N2" s="2" t="e">
        <f>SUM(M16,M33,M93)</f>
        <v>#DIV/0!</v>
      </c>
      <c r="Q2" s="101" t="s">
        <v>145</v>
      </c>
      <c r="R2" s="101" t="s">
        <v>146</v>
      </c>
      <c r="S2" s="101" t="s">
        <v>147</v>
      </c>
      <c r="T2" s="101" t="s">
        <v>145</v>
      </c>
    </row>
    <row r="3" spans="1:20" ht="27" customHeight="1">
      <c r="B3" s="9"/>
      <c r="C3" s="10" t="str">
        <f>[4]Home!F15</f>
        <v>[Insert Name Here]</v>
      </c>
      <c r="D3" s="12"/>
      <c r="E3" s="13"/>
      <c r="F3" s="13"/>
      <c r="G3" s="13"/>
      <c r="H3" s="13"/>
      <c r="I3" s="13"/>
      <c r="J3" s="13"/>
      <c r="K3" s="102"/>
      <c r="L3" s="103"/>
      <c r="M3" s="16"/>
      <c r="Q3" s="101" t="s">
        <v>146</v>
      </c>
      <c r="R3" s="101" t="s">
        <v>148</v>
      </c>
      <c r="S3" s="101" t="s">
        <v>149</v>
      </c>
      <c r="T3" s="101" t="s">
        <v>146</v>
      </c>
    </row>
    <row r="4" spans="1:20" ht="16.5" customHeight="1">
      <c r="B4" s="9"/>
      <c r="C4" s="47"/>
      <c r="D4" s="104"/>
      <c r="E4" s="47"/>
      <c r="F4" s="47"/>
      <c r="G4" s="47"/>
      <c r="H4" s="47"/>
      <c r="I4" s="47"/>
      <c r="J4" s="47"/>
      <c r="K4" s="105"/>
      <c r="L4" s="17"/>
      <c r="M4" s="16"/>
      <c r="Q4" s="101" t="s">
        <v>148</v>
      </c>
      <c r="R4" s="101" t="s">
        <v>150</v>
      </c>
      <c r="T4" s="101" t="s">
        <v>148</v>
      </c>
    </row>
    <row r="5" spans="1:20" ht="16.5" customHeight="1">
      <c r="B5" s="9"/>
      <c r="C5" s="38" t="s">
        <v>151</v>
      </c>
      <c r="D5" s="39"/>
      <c r="E5" s="39"/>
      <c r="F5" s="39"/>
      <c r="G5" s="39"/>
      <c r="H5" s="39"/>
      <c r="I5" s="39"/>
      <c r="J5" s="39"/>
      <c r="K5" s="39"/>
      <c r="L5" s="40"/>
      <c r="M5" s="16"/>
      <c r="Q5" s="101" t="s">
        <v>150</v>
      </c>
      <c r="R5" s="101" t="s">
        <v>152</v>
      </c>
      <c r="T5" s="101" t="s">
        <v>150</v>
      </c>
    </row>
    <row r="6" spans="1:20" s="28" customFormat="1" ht="16.5" customHeight="1">
      <c r="B6" s="26"/>
      <c r="C6" s="42"/>
      <c r="D6" s="42"/>
      <c r="E6" s="42"/>
      <c r="F6" s="42"/>
      <c r="G6" s="42"/>
      <c r="H6" s="42"/>
      <c r="I6" s="42"/>
      <c r="J6" s="42"/>
      <c r="K6" s="42"/>
      <c r="L6" s="42"/>
      <c r="M6" s="27"/>
      <c r="Q6" s="101" t="s">
        <v>152</v>
      </c>
      <c r="R6" s="101" t="s">
        <v>153</v>
      </c>
      <c r="T6" s="101" t="s">
        <v>152</v>
      </c>
    </row>
    <row r="7" spans="1:20" ht="21.75" customHeight="1">
      <c r="B7" s="9"/>
      <c r="C7" s="43" t="s">
        <v>154</v>
      </c>
      <c r="D7" s="44"/>
      <c r="E7" s="44"/>
      <c r="F7" s="106"/>
      <c r="G7" s="106"/>
      <c r="H7" s="106"/>
      <c r="I7" s="106"/>
      <c r="J7" s="106"/>
      <c r="K7" s="106"/>
      <c r="L7" s="107"/>
      <c r="M7" s="108"/>
      <c r="N7" s="17"/>
      <c r="O7" s="47"/>
      <c r="P7" s="47"/>
      <c r="Q7" s="101" t="s">
        <v>153</v>
      </c>
      <c r="R7" s="101" t="s">
        <v>155</v>
      </c>
      <c r="T7" s="101" t="s">
        <v>153</v>
      </c>
    </row>
    <row r="8" spans="1:20" ht="16.5" customHeight="1">
      <c r="B8" s="9"/>
      <c r="C8" s="48"/>
      <c r="D8" s="109" t="s">
        <v>156</v>
      </c>
      <c r="E8" s="110" t="s">
        <v>157</v>
      </c>
      <c r="F8" s="111"/>
      <c r="G8" s="112"/>
      <c r="H8" s="112"/>
      <c r="I8" s="112"/>
      <c r="J8" s="112"/>
      <c r="K8" s="112"/>
      <c r="L8" s="113"/>
      <c r="M8" s="114"/>
      <c r="Q8" s="101" t="s">
        <v>155</v>
      </c>
      <c r="R8" s="115" t="s">
        <v>158</v>
      </c>
      <c r="T8" s="101" t="s">
        <v>155</v>
      </c>
    </row>
    <row r="9" spans="1:20" ht="28.5" customHeight="1">
      <c r="B9" s="9"/>
      <c r="C9" s="363" t="s">
        <v>159</v>
      </c>
      <c r="D9" s="116" t="s">
        <v>587</v>
      </c>
      <c r="E9" s="117"/>
      <c r="F9" s="118"/>
      <c r="G9" s="119"/>
      <c r="H9" s="119"/>
      <c r="I9" s="119"/>
      <c r="J9" s="119"/>
      <c r="K9" s="119"/>
      <c r="L9" s="52"/>
      <c r="M9" s="114"/>
      <c r="Q9" s="115" t="s">
        <v>158</v>
      </c>
      <c r="T9" s="115" t="s">
        <v>158</v>
      </c>
    </row>
    <row r="10" spans="1:20" ht="27.75" customHeight="1">
      <c r="B10" s="9"/>
      <c r="C10" s="360"/>
      <c r="D10" s="116" t="s">
        <v>162</v>
      </c>
      <c r="E10" s="117"/>
      <c r="F10" s="118"/>
      <c r="G10" s="119"/>
      <c r="H10" s="119"/>
      <c r="I10" s="119"/>
      <c r="J10" s="119"/>
      <c r="K10" s="119"/>
      <c r="L10" s="52"/>
      <c r="M10" s="114"/>
    </row>
    <row r="11" spans="1:20" ht="25.5" customHeight="1">
      <c r="A11" s="54">
        <f>SUM(E11:E15)</f>
        <v>0</v>
      </c>
      <c r="B11" s="55"/>
      <c r="C11" s="360"/>
      <c r="D11" s="116" t="s">
        <v>164</v>
      </c>
      <c r="E11" s="117"/>
      <c r="F11" s="118"/>
      <c r="G11" s="119"/>
      <c r="H11" s="119"/>
      <c r="I11" s="119"/>
      <c r="J11" s="119"/>
      <c r="K11" s="119"/>
      <c r="L11" s="61"/>
      <c r="M11" s="114"/>
    </row>
    <row r="12" spans="1:20" ht="38.25" customHeight="1">
      <c r="A12" s="54">
        <f>SUM(F11:F15)</f>
        <v>0</v>
      </c>
      <c r="B12" s="55"/>
      <c r="C12" s="360"/>
      <c r="D12" s="120" t="s">
        <v>166</v>
      </c>
      <c r="E12" s="121"/>
      <c r="F12" s="118"/>
      <c r="G12" s="119"/>
      <c r="H12" s="119"/>
      <c r="I12" s="119"/>
      <c r="J12" s="119"/>
      <c r="K12" s="119"/>
      <c r="L12" s="61"/>
      <c r="M12" s="114"/>
    </row>
    <row r="13" spans="1:20" ht="30">
      <c r="A13" s="54"/>
      <c r="B13" s="55"/>
      <c r="C13" s="360"/>
      <c r="D13" s="120" t="s">
        <v>168</v>
      </c>
      <c r="E13" s="121"/>
      <c r="F13" s="118"/>
      <c r="G13" s="119"/>
      <c r="H13" s="119"/>
      <c r="I13" s="119"/>
      <c r="J13" s="119"/>
      <c r="K13" s="119"/>
      <c r="L13" s="61"/>
      <c r="M13" s="114"/>
    </row>
    <row r="14" spans="1:20" ht="30.75" customHeight="1">
      <c r="A14" s="54"/>
      <c r="B14" s="55"/>
      <c r="C14" s="388"/>
      <c r="D14" s="120" t="s">
        <v>170</v>
      </c>
      <c r="E14" s="121"/>
      <c r="F14" s="118"/>
      <c r="G14" s="119"/>
      <c r="H14" s="119"/>
      <c r="I14" s="119"/>
      <c r="J14" s="119"/>
      <c r="K14" s="119"/>
      <c r="L14" s="61"/>
      <c r="M14" s="114"/>
    </row>
    <row r="15" spans="1:20" ht="31.5" customHeight="1">
      <c r="B15" s="9"/>
      <c r="C15" s="63" t="s">
        <v>172</v>
      </c>
      <c r="D15" s="122" t="s">
        <v>173</v>
      </c>
      <c r="E15" s="121"/>
      <c r="F15" s="123"/>
      <c r="G15" s="124"/>
      <c r="H15" s="124"/>
      <c r="I15" s="124"/>
      <c r="J15" s="124"/>
      <c r="K15" s="124"/>
      <c r="L15" s="65"/>
      <c r="M15" s="114"/>
      <c r="N15" s="15"/>
      <c r="O15" s="15"/>
      <c r="P15" s="15"/>
    </row>
    <row r="16" spans="1:20" ht="16.5" customHeight="1">
      <c r="B16" s="9"/>
      <c r="C16" s="66"/>
      <c r="D16" s="68"/>
      <c r="E16" s="69"/>
      <c r="F16" s="69"/>
      <c r="G16" s="69"/>
      <c r="H16" s="69"/>
      <c r="I16" s="69"/>
      <c r="J16" s="69"/>
      <c r="K16" s="69"/>
      <c r="L16" s="15"/>
      <c r="M16" s="71"/>
      <c r="N16" s="15"/>
      <c r="O16" s="15"/>
      <c r="P16" s="15"/>
    </row>
    <row r="17" spans="1:17">
      <c r="B17" s="9"/>
      <c r="C17" s="15"/>
      <c r="D17" s="15"/>
      <c r="E17" s="15"/>
      <c r="F17" s="15"/>
      <c r="G17" s="15"/>
      <c r="H17" s="15"/>
      <c r="I17" s="15"/>
      <c r="J17" s="15"/>
      <c r="K17" s="15"/>
      <c r="L17" s="15"/>
      <c r="M17" s="73"/>
      <c r="N17" s="74"/>
      <c r="O17" s="75"/>
      <c r="P17" s="75"/>
      <c r="Q17" s="75"/>
    </row>
    <row r="18" spans="1:17">
      <c r="B18" s="9"/>
      <c r="C18" s="76"/>
      <c r="D18" s="77"/>
      <c r="E18" s="15"/>
      <c r="F18" s="15"/>
      <c r="G18" s="15"/>
      <c r="H18" s="15"/>
      <c r="I18" s="15"/>
      <c r="J18" s="15"/>
      <c r="K18" s="15"/>
      <c r="L18" s="15"/>
      <c r="M18" s="73"/>
    </row>
    <row r="19" spans="1:17" ht="16.5" customHeight="1">
      <c r="B19" s="9"/>
      <c r="C19" s="78"/>
      <c r="D19" s="78"/>
      <c r="E19" s="78"/>
      <c r="F19" s="78"/>
      <c r="G19" s="78"/>
      <c r="H19" s="78"/>
      <c r="I19" s="78"/>
      <c r="J19" s="78"/>
      <c r="K19" s="78"/>
      <c r="L19" s="78"/>
      <c r="M19" s="125"/>
    </row>
    <row r="20" spans="1:17">
      <c r="B20" s="9"/>
      <c r="C20" s="80"/>
      <c r="D20" s="80"/>
      <c r="E20" s="80"/>
      <c r="F20" s="80"/>
      <c r="G20" s="80"/>
      <c r="H20" s="80"/>
      <c r="I20" s="80"/>
      <c r="J20" s="80"/>
      <c r="K20" s="80"/>
      <c r="L20" s="80"/>
      <c r="M20" s="125"/>
    </row>
    <row r="21" spans="1:17">
      <c r="B21" s="9"/>
      <c r="C21" s="80"/>
      <c r="D21" s="80"/>
      <c r="E21" s="80"/>
      <c r="F21" s="80"/>
      <c r="G21" s="80"/>
      <c r="H21" s="80"/>
      <c r="I21" s="80"/>
      <c r="J21" s="80"/>
      <c r="K21" s="80"/>
      <c r="L21" s="80"/>
      <c r="M21" s="125"/>
    </row>
    <row r="22" spans="1:17">
      <c r="B22" s="9"/>
      <c r="C22" s="80"/>
      <c r="D22" s="80"/>
      <c r="E22" s="80"/>
      <c r="F22" s="80"/>
      <c r="G22" s="80"/>
      <c r="H22" s="80"/>
      <c r="I22" s="80"/>
      <c r="J22" s="80"/>
      <c r="K22" s="80"/>
      <c r="L22" s="80"/>
      <c r="M22" s="125"/>
    </row>
    <row r="23" spans="1:17" ht="22.5" customHeight="1">
      <c r="B23" s="9"/>
      <c r="C23" s="43" t="s">
        <v>175</v>
      </c>
      <c r="D23" s="44"/>
      <c r="E23" s="44"/>
      <c r="F23" s="44"/>
      <c r="G23" s="44"/>
      <c r="H23" s="44"/>
      <c r="I23" s="44"/>
      <c r="J23" s="44"/>
      <c r="K23" s="44"/>
      <c r="L23" s="45"/>
      <c r="M23" s="73"/>
    </row>
    <row r="24" spans="1:17">
      <c r="B24" s="9"/>
      <c r="C24" s="362" t="s">
        <v>190</v>
      </c>
      <c r="D24" s="50" t="s">
        <v>156</v>
      </c>
      <c r="E24" s="84" t="s">
        <v>157</v>
      </c>
      <c r="F24" s="111"/>
      <c r="G24" s="112"/>
      <c r="H24" s="112"/>
      <c r="I24" s="112"/>
      <c r="J24" s="112"/>
      <c r="K24" s="112"/>
      <c r="L24" s="113"/>
      <c r="M24" s="73"/>
    </row>
    <row r="25" spans="1:17" ht="16.5" customHeight="1">
      <c r="A25" s="54">
        <f>SUM(E25:E32)</f>
        <v>0</v>
      </c>
      <c r="B25" s="55"/>
      <c r="C25" s="360"/>
      <c r="D25" s="64" t="s">
        <v>588</v>
      </c>
      <c r="E25" s="59"/>
      <c r="F25" s="118"/>
      <c r="G25" s="119"/>
      <c r="H25" s="119"/>
      <c r="I25" s="119"/>
      <c r="J25" s="119"/>
      <c r="K25" s="119"/>
      <c r="L25" s="52"/>
      <c r="M25" s="73"/>
    </row>
    <row r="26" spans="1:17" ht="16.5" customHeight="1">
      <c r="A26" s="54">
        <f>SUM(F25:F32)</f>
        <v>0</v>
      </c>
      <c r="B26" s="55"/>
      <c r="C26" s="360"/>
      <c r="D26" s="64" t="s">
        <v>181</v>
      </c>
      <c r="E26" s="60"/>
      <c r="F26" s="118"/>
      <c r="G26" s="119"/>
      <c r="H26" s="119"/>
      <c r="I26" s="119"/>
      <c r="J26" s="119"/>
      <c r="K26" s="119"/>
      <c r="L26" s="52"/>
      <c r="M26" s="73"/>
    </row>
    <row r="27" spans="1:17" ht="16.5" customHeight="1">
      <c r="B27" s="9"/>
      <c r="C27" s="360"/>
      <c r="D27" s="64" t="s">
        <v>184</v>
      </c>
      <c r="E27" s="60"/>
      <c r="F27" s="118"/>
      <c r="G27" s="119"/>
      <c r="H27" s="119"/>
      <c r="I27" s="119"/>
      <c r="J27" s="119"/>
      <c r="K27" s="119"/>
      <c r="L27" s="61"/>
      <c r="M27" s="73"/>
    </row>
    <row r="28" spans="1:17" ht="16.5" customHeight="1">
      <c r="B28" s="9"/>
      <c r="C28" s="388"/>
      <c r="D28" s="64" t="s">
        <v>37</v>
      </c>
      <c r="E28" s="60"/>
      <c r="F28" s="118"/>
      <c r="G28" s="119"/>
      <c r="H28" s="119"/>
      <c r="I28" s="119"/>
      <c r="J28" s="119"/>
      <c r="K28" s="119"/>
      <c r="L28" s="61"/>
      <c r="M28" s="73"/>
    </row>
    <row r="29" spans="1:17" ht="16.5" customHeight="1">
      <c r="B29" s="9"/>
      <c r="C29" s="389" t="s">
        <v>176</v>
      </c>
      <c r="D29" s="64" t="s">
        <v>588</v>
      </c>
      <c r="E29" s="60"/>
      <c r="F29" s="118"/>
      <c r="G29" s="119"/>
      <c r="H29" s="119"/>
      <c r="I29" s="119"/>
      <c r="J29" s="119"/>
      <c r="K29" s="119"/>
      <c r="L29" s="61"/>
      <c r="M29" s="73"/>
    </row>
    <row r="30" spans="1:17" ht="16.5" customHeight="1">
      <c r="B30" s="9"/>
      <c r="C30" s="360"/>
      <c r="D30" s="64" t="s">
        <v>181</v>
      </c>
      <c r="E30" s="60"/>
      <c r="F30" s="118"/>
      <c r="G30" s="119"/>
      <c r="H30" s="119"/>
      <c r="I30" s="119"/>
      <c r="J30" s="119"/>
      <c r="K30" s="119"/>
      <c r="L30" s="61"/>
      <c r="M30" s="73"/>
    </row>
    <row r="31" spans="1:17" ht="16.5" customHeight="1">
      <c r="B31" s="9"/>
      <c r="C31" s="360"/>
      <c r="D31" s="64" t="s">
        <v>184</v>
      </c>
      <c r="E31" s="60"/>
      <c r="F31" s="118"/>
      <c r="G31" s="119"/>
      <c r="H31" s="119"/>
      <c r="I31" s="119"/>
      <c r="J31" s="119"/>
      <c r="K31" s="119"/>
      <c r="L31" s="61"/>
      <c r="M31" s="73"/>
    </row>
    <row r="32" spans="1:17" ht="16.5" customHeight="1">
      <c r="B32" s="9"/>
      <c r="C32" s="361"/>
      <c r="D32" s="126" t="s">
        <v>37</v>
      </c>
      <c r="E32" s="60"/>
      <c r="F32" s="123"/>
      <c r="G32" s="124"/>
      <c r="H32" s="124"/>
      <c r="I32" s="124"/>
      <c r="J32" s="124"/>
      <c r="K32" s="124"/>
      <c r="L32" s="65"/>
      <c r="M32" s="73"/>
    </row>
    <row r="33" spans="2:13" s="28" customFormat="1">
      <c r="B33" s="26"/>
      <c r="C33" s="89"/>
      <c r="D33" s="68"/>
      <c r="E33" s="69"/>
      <c r="F33" s="69"/>
      <c r="G33" s="69"/>
      <c r="H33" s="69"/>
      <c r="I33" s="69"/>
      <c r="J33" s="69"/>
      <c r="K33" s="69"/>
      <c r="M33" s="71" t="e">
        <f>IF(AND(A25/'A - Old'!H8=1,A26/'A - Old'!H10=1),1,0)</f>
        <v>#DIV/0!</v>
      </c>
    </row>
    <row r="34" spans="2:13" s="28" customFormat="1" ht="30">
      <c r="B34" s="26"/>
      <c r="C34" s="89" t="s">
        <v>589</v>
      </c>
      <c r="D34" s="91"/>
      <c r="M34" s="73"/>
    </row>
    <row r="35" spans="2:13" s="28" customFormat="1">
      <c r="B35" s="26"/>
      <c r="C35" s="89"/>
      <c r="D35" s="91"/>
      <c r="M35" s="93"/>
    </row>
    <row r="36" spans="2:13" s="28" customFormat="1">
      <c r="B36" s="26"/>
      <c r="C36" s="89"/>
      <c r="D36" s="91"/>
      <c r="M36" s="93"/>
    </row>
    <row r="37" spans="2:13" s="28" customFormat="1">
      <c r="B37" s="26"/>
      <c r="C37" s="89"/>
      <c r="D37" s="91"/>
      <c r="M37" s="93"/>
    </row>
    <row r="38" spans="2:13" s="28" customFormat="1" ht="18.75" customHeight="1">
      <c r="B38" s="26"/>
      <c r="C38" s="89"/>
      <c r="D38" s="91"/>
      <c r="M38" s="93"/>
    </row>
    <row r="39" spans="2:13" s="28" customFormat="1" ht="18.75" customHeight="1">
      <c r="B39" s="26"/>
      <c r="C39" s="89"/>
      <c r="D39" s="91"/>
      <c r="M39" s="93"/>
    </row>
    <row r="40" spans="2:13" s="28" customFormat="1" ht="18.75" customHeight="1">
      <c r="B40" s="26"/>
      <c r="C40" s="89"/>
      <c r="D40" s="91"/>
      <c r="M40" s="93"/>
    </row>
    <row r="41" spans="2:13" s="28" customFormat="1" ht="18" customHeight="1">
      <c r="B41" s="26"/>
      <c r="C41" s="89"/>
      <c r="D41" s="91"/>
      <c r="M41" s="93"/>
    </row>
    <row r="42" spans="2:13" s="28" customFormat="1" ht="17.25" customHeight="1">
      <c r="B42" s="26"/>
      <c r="C42" s="43" t="s">
        <v>590</v>
      </c>
      <c r="D42" s="44"/>
      <c r="E42" s="44"/>
      <c r="F42" s="44"/>
      <c r="G42" s="44"/>
      <c r="H42" s="44"/>
      <c r="I42" s="44"/>
      <c r="J42" s="44"/>
      <c r="K42" s="44"/>
      <c r="L42" s="45"/>
      <c r="M42" s="93"/>
    </row>
    <row r="43" spans="2:13" s="28" customFormat="1" ht="19.5" customHeight="1">
      <c r="B43" s="26"/>
      <c r="C43" s="362" t="s">
        <v>190</v>
      </c>
      <c r="D43" s="50" t="s">
        <v>156</v>
      </c>
      <c r="E43" s="84" t="s">
        <v>157</v>
      </c>
      <c r="F43" s="111"/>
      <c r="G43" s="112"/>
      <c r="H43" s="112"/>
      <c r="I43" s="112"/>
      <c r="J43" s="112"/>
      <c r="K43" s="112"/>
      <c r="L43" s="113"/>
      <c r="M43" s="93"/>
    </row>
    <row r="44" spans="2:13" s="28" customFormat="1" ht="27.75" customHeight="1">
      <c r="B44" s="26"/>
      <c r="C44" s="360"/>
      <c r="D44" s="126" t="s">
        <v>191</v>
      </c>
      <c r="E44" s="59"/>
      <c r="F44" s="118"/>
      <c r="G44" s="119"/>
      <c r="H44" s="119"/>
      <c r="I44" s="119"/>
      <c r="J44" s="119"/>
      <c r="K44" s="119"/>
      <c r="L44" s="52"/>
      <c r="M44" s="93"/>
    </row>
    <row r="45" spans="2:13" s="28" customFormat="1" ht="27.75" customHeight="1">
      <c r="B45" s="26"/>
      <c r="C45" s="360"/>
      <c r="D45" s="126" t="s">
        <v>193</v>
      </c>
      <c r="E45" s="60"/>
      <c r="F45" s="118"/>
      <c r="G45" s="119"/>
      <c r="H45" s="119"/>
      <c r="I45" s="119"/>
      <c r="J45" s="119"/>
      <c r="K45" s="119"/>
      <c r="L45" s="52"/>
      <c r="M45" s="93"/>
    </row>
    <row r="46" spans="2:13" s="28" customFormat="1" ht="27.75" customHeight="1">
      <c r="B46" s="26"/>
      <c r="C46" s="360"/>
      <c r="D46" s="126" t="s">
        <v>591</v>
      </c>
      <c r="E46" s="60"/>
      <c r="F46" s="118"/>
      <c r="G46" s="119"/>
      <c r="H46" s="119"/>
      <c r="I46" s="119"/>
      <c r="J46" s="119"/>
      <c r="K46" s="119"/>
      <c r="L46" s="61"/>
      <c r="M46" s="93"/>
    </row>
    <row r="47" spans="2:13" s="28" customFormat="1" ht="27.75" customHeight="1">
      <c r="B47" s="26"/>
      <c r="C47" s="388"/>
      <c r="D47" s="126" t="s">
        <v>199</v>
      </c>
      <c r="E47" s="60"/>
      <c r="F47" s="118"/>
      <c r="G47" s="119"/>
      <c r="H47" s="119"/>
      <c r="I47" s="119"/>
      <c r="J47" s="119"/>
      <c r="K47" s="119"/>
      <c r="L47" s="61"/>
      <c r="M47" s="93"/>
    </row>
    <row r="48" spans="2:13" s="28" customFormat="1" ht="27.75" customHeight="1">
      <c r="B48" s="26"/>
      <c r="C48" s="87"/>
      <c r="D48" s="126" t="s">
        <v>202</v>
      </c>
      <c r="E48" s="60"/>
      <c r="F48" s="118"/>
      <c r="G48" s="119"/>
      <c r="H48" s="119"/>
      <c r="I48" s="119"/>
      <c r="J48" s="119"/>
      <c r="K48" s="119"/>
      <c r="L48" s="61"/>
      <c r="M48" s="93"/>
    </row>
    <row r="49" spans="1:13" s="28" customFormat="1" ht="27.75" customHeight="1">
      <c r="B49" s="26"/>
      <c r="C49" s="87" t="s">
        <v>205</v>
      </c>
      <c r="D49" s="126" t="s">
        <v>206</v>
      </c>
      <c r="E49" s="60"/>
      <c r="F49" s="118"/>
      <c r="G49" s="119"/>
      <c r="H49" s="119"/>
      <c r="I49" s="119"/>
      <c r="J49" s="119"/>
      <c r="K49" s="119"/>
      <c r="L49" s="61"/>
      <c r="M49" s="93"/>
    </row>
    <row r="50" spans="1:13" s="28" customFormat="1" ht="27.75" customHeight="1">
      <c r="B50" s="26"/>
      <c r="C50" s="88"/>
      <c r="D50" s="126" t="s">
        <v>209</v>
      </c>
      <c r="E50" s="60"/>
      <c r="F50" s="123"/>
      <c r="G50" s="124"/>
      <c r="H50" s="124"/>
      <c r="I50" s="124"/>
      <c r="J50" s="124"/>
      <c r="K50" s="124"/>
      <c r="L50" s="65"/>
      <c r="M50" s="93"/>
    </row>
    <row r="51" spans="1:13" s="28" customFormat="1">
      <c r="B51" s="26"/>
      <c r="C51" s="89"/>
      <c r="D51" s="91"/>
      <c r="M51" s="93"/>
    </row>
    <row r="52" spans="1:13" s="28" customFormat="1">
      <c r="B52" s="26"/>
      <c r="C52" s="89"/>
      <c r="D52" s="91"/>
      <c r="M52" s="93"/>
    </row>
    <row r="53" spans="1:13" s="28" customFormat="1" ht="25.5" customHeight="1">
      <c r="B53" s="26"/>
      <c r="C53" s="89" t="s">
        <v>592</v>
      </c>
      <c r="D53" s="91"/>
      <c r="M53" s="93"/>
    </row>
    <row r="54" spans="1:13" s="28" customFormat="1" ht="25.5" customHeight="1">
      <c r="B54" s="26"/>
      <c r="C54" s="128" t="s">
        <v>593</v>
      </c>
      <c r="D54" s="91"/>
      <c r="M54" s="93"/>
    </row>
    <row r="55" spans="1:13" s="28" customFormat="1" ht="25.5" customHeight="1">
      <c r="B55" s="26"/>
      <c r="C55" s="89" t="s">
        <v>594</v>
      </c>
      <c r="D55" s="91"/>
      <c r="M55" s="93"/>
    </row>
    <row r="56" spans="1:13" s="28" customFormat="1">
      <c r="B56" s="26"/>
      <c r="C56" s="89"/>
      <c r="D56" s="91"/>
      <c r="M56" s="93"/>
    </row>
    <row r="57" spans="1:13" s="28" customFormat="1">
      <c r="B57" s="26"/>
      <c r="C57" s="89"/>
      <c r="D57" s="91"/>
      <c r="M57" s="93"/>
    </row>
    <row r="58" spans="1:13" s="28" customFormat="1" ht="21.75" customHeight="1">
      <c r="B58" s="26"/>
      <c r="C58" s="43" t="s">
        <v>213</v>
      </c>
      <c r="D58" s="44"/>
      <c r="E58" s="44"/>
      <c r="F58" s="44"/>
      <c r="G58" s="44"/>
      <c r="H58" s="44"/>
      <c r="I58" s="44"/>
      <c r="J58" s="44"/>
      <c r="K58" s="44"/>
      <c r="L58" s="45"/>
      <c r="M58" s="93"/>
    </row>
    <row r="59" spans="1:13" s="28" customFormat="1">
      <c r="A59" s="54"/>
      <c r="B59" s="55"/>
      <c r="C59" s="362" t="s">
        <v>159</v>
      </c>
      <c r="D59" s="50" t="s">
        <v>156</v>
      </c>
      <c r="E59" s="84" t="s">
        <v>157</v>
      </c>
      <c r="F59" s="111"/>
      <c r="G59" s="112"/>
      <c r="H59" s="112"/>
      <c r="I59" s="112"/>
      <c r="J59" s="112"/>
      <c r="K59" s="112"/>
      <c r="L59" s="113"/>
      <c r="M59" s="93"/>
    </row>
    <row r="60" spans="1:13" s="28" customFormat="1" ht="30" customHeight="1">
      <c r="A60" s="54">
        <f>SUM(E60:E62)</f>
        <v>0</v>
      </c>
      <c r="B60" s="55"/>
      <c r="C60" s="360"/>
      <c r="D60" s="126" t="s">
        <v>214</v>
      </c>
      <c r="E60" s="59"/>
      <c r="F60" s="118"/>
      <c r="G60" s="119"/>
      <c r="H60" s="119"/>
      <c r="I60" s="119"/>
      <c r="J60" s="119"/>
      <c r="K60" s="119"/>
      <c r="L60" s="52"/>
      <c r="M60" s="93"/>
    </row>
    <row r="61" spans="1:13" s="28" customFormat="1" ht="30" customHeight="1">
      <c r="A61" s="54">
        <f>SUM(F60:F62)</f>
        <v>0</v>
      </c>
      <c r="B61" s="55"/>
      <c r="C61" s="360"/>
      <c r="D61" s="126" t="s">
        <v>216</v>
      </c>
      <c r="E61" s="60"/>
      <c r="F61" s="118"/>
      <c r="G61" s="119"/>
      <c r="H61" s="119"/>
      <c r="I61" s="119"/>
      <c r="J61" s="119"/>
      <c r="K61" s="119"/>
      <c r="L61" s="52"/>
      <c r="M61" s="93"/>
    </row>
    <row r="62" spans="1:13" s="28" customFormat="1" ht="30" customHeight="1">
      <c r="B62" s="26"/>
      <c r="C62" s="360"/>
      <c r="D62" s="126" t="s">
        <v>218</v>
      </c>
      <c r="E62" s="60"/>
      <c r="F62" s="118"/>
      <c r="G62" s="119"/>
      <c r="H62" s="119"/>
      <c r="I62" s="119"/>
      <c r="J62" s="119"/>
      <c r="K62" s="119"/>
      <c r="L62" s="61"/>
      <c r="M62" s="93"/>
    </row>
    <row r="63" spans="1:13" s="28" customFormat="1" ht="30" customHeight="1">
      <c r="B63" s="26"/>
      <c r="C63" s="361"/>
      <c r="D63" s="126" t="s">
        <v>220</v>
      </c>
      <c r="E63" s="60"/>
      <c r="F63" s="123"/>
      <c r="G63" s="124"/>
      <c r="H63" s="124"/>
      <c r="I63" s="124"/>
      <c r="J63" s="124"/>
      <c r="K63" s="124"/>
      <c r="L63" s="65"/>
      <c r="M63" s="93"/>
    </row>
    <row r="64" spans="1:13" s="28" customFormat="1" ht="30" customHeight="1">
      <c r="B64" s="26"/>
      <c r="C64" s="89"/>
      <c r="D64" s="91"/>
      <c r="E64" s="32"/>
      <c r="F64" s="32"/>
      <c r="G64" s="32"/>
      <c r="H64" s="32"/>
      <c r="I64" s="32"/>
      <c r="J64" s="32"/>
      <c r="K64" s="32"/>
      <c r="L64" s="32"/>
      <c r="M64" s="93"/>
    </row>
    <row r="65" spans="1:13" s="28" customFormat="1" ht="30" customHeight="1">
      <c r="B65" s="26"/>
      <c r="C65" s="128" t="s">
        <v>222</v>
      </c>
      <c r="D65" s="91"/>
      <c r="E65" s="32"/>
      <c r="F65" s="32"/>
      <c r="G65" s="32"/>
      <c r="H65" s="32"/>
      <c r="I65" s="32"/>
      <c r="J65" s="32"/>
      <c r="K65" s="32"/>
      <c r="L65" s="32"/>
      <c r="M65" s="93"/>
    </row>
    <row r="66" spans="1:13" s="28" customFormat="1" ht="30" customHeight="1">
      <c r="B66" s="26"/>
      <c r="C66" s="128"/>
      <c r="D66" s="91"/>
      <c r="E66" s="32"/>
      <c r="F66" s="32"/>
      <c r="G66" s="32"/>
      <c r="H66" s="32"/>
      <c r="I66" s="32"/>
      <c r="J66" s="32"/>
      <c r="K66" s="32"/>
      <c r="L66" s="32"/>
      <c r="M66" s="93"/>
    </row>
    <row r="67" spans="1:13" s="28" customFormat="1" ht="39.75" customHeight="1">
      <c r="B67" s="26"/>
      <c r="C67" s="129"/>
      <c r="D67" s="130" t="s">
        <v>223</v>
      </c>
      <c r="E67" s="131" t="s">
        <v>224</v>
      </c>
      <c r="F67" s="132" t="s">
        <v>225</v>
      </c>
      <c r="G67" s="132" t="s">
        <v>226</v>
      </c>
      <c r="H67" s="132" t="s">
        <v>227</v>
      </c>
      <c r="I67" s="131" t="s">
        <v>228</v>
      </c>
      <c r="J67" s="132" t="s">
        <v>229</v>
      </c>
      <c r="K67" s="131" t="s">
        <v>230</v>
      </c>
      <c r="L67" s="130" t="s">
        <v>231</v>
      </c>
      <c r="M67" s="93"/>
    </row>
    <row r="68" spans="1:13" s="28" customFormat="1" ht="19.5" customHeight="1">
      <c r="B68" s="26"/>
      <c r="C68" s="133"/>
      <c r="D68" s="134"/>
      <c r="E68" s="135"/>
      <c r="F68" s="60"/>
      <c r="G68" s="60"/>
      <c r="H68" s="60"/>
      <c r="I68" s="135"/>
      <c r="J68" s="136"/>
      <c r="K68" s="135"/>
      <c r="L68" s="137"/>
      <c r="M68" s="93"/>
    </row>
    <row r="69" spans="1:13" s="28" customFormat="1" ht="19.5" customHeight="1">
      <c r="B69" s="26"/>
      <c r="C69" s="138"/>
      <c r="D69" s="139"/>
      <c r="E69" s="140"/>
      <c r="F69" s="60"/>
      <c r="G69" s="60"/>
      <c r="H69" s="60"/>
      <c r="I69" s="140"/>
      <c r="J69" s="141"/>
      <c r="K69" s="140"/>
      <c r="L69" s="142"/>
      <c r="M69" s="93"/>
    </row>
    <row r="70" spans="1:13" s="28" customFormat="1" ht="19.5" customHeight="1">
      <c r="B70" s="26"/>
      <c r="C70" s="143" t="s">
        <v>250</v>
      </c>
      <c r="D70" s="139"/>
      <c r="E70" s="140"/>
      <c r="F70" s="60"/>
      <c r="G70" s="60"/>
      <c r="H70" s="60"/>
      <c r="I70" s="140"/>
      <c r="J70" s="141"/>
      <c r="K70" s="140"/>
      <c r="L70" s="142"/>
      <c r="M70" s="93"/>
    </row>
    <row r="71" spans="1:13" s="28" customFormat="1" ht="19.5" customHeight="1">
      <c r="B71" s="26"/>
      <c r="C71" s="138"/>
      <c r="D71" s="139"/>
      <c r="E71" s="140"/>
      <c r="F71" s="60"/>
      <c r="G71" s="60"/>
      <c r="H71" s="60"/>
      <c r="I71" s="140"/>
      <c r="J71" s="141"/>
      <c r="K71" s="140"/>
      <c r="L71" s="142"/>
      <c r="M71" s="93"/>
    </row>
    <row r="72" spans="1:13" s="28" customFormat="1" ht="19.5" customHeight="1">
      <c r="B72" s="26"/>
      <c r="C72" s="144"/>
      <c r="D72" s="139"/>
      <c r="E72" s="140"/>
      <c r="F72" s="60"/>
      <c r="G72" s="60"/>
      <c r="H72" s="60"/>
      <c r="I72" s="140"/>
      <c r="J72" s="141"/>
      <c r="K72" s="140"/>
      <c r="L72" s="142"/>
      <c r="M72" s="93"/>
    </row>
    <row r="73" spans="1:13" s="28" customFormat="1" ht="39" customHeight="1">
      <c r="B73" s="26"/>
      <c r="C73" s="89"/>
      <c r="D73" s="91"/>
      <c r="E73" s="32"/>
      <c r="F73" s="32"/>
      <c r="G73" s="32"/>
      <c r="H73" s="32"/>
      <c r="I73" s="32"/>
      <c r="J73" s="32"/>
      <c r="K73" s="32"/>
      <c r="L73" s="32"/>
      <c r="M73" s="93"/>
    </row>
    <row r="74" spans="1:13" s="28" customFormat="1" ht="39" customHeight="1">
      <c r="B74" s="26"/>
      <c r="C74" s="89"/>
      <c r="D74" s="91"/>
      <c r="M74" s="93"/>
    </row>
    <row r="75" spans="1:13" s="28" customFormat="1" ht="21.75" customHeight="1">
      <c r="B75" s="26"/>
      <c r="C75" s="43" t="s">
        <v>278</v>
      </c>
      <c r="D75" s="44"/>
      <c r="E75" s="44"/>
      <c r="F75" s="44"/>
      <c r="G75" s="44"/>
      <c r="H75" s="44"/>
      <c r="I75" s="44"/>
      <c r="J75" s="106"/>
      <c r="K75" s="106"/>
      <c r="L75" s="107"/>
      <c r="M75" s="93"/>
    </row>
    <row r="76" spans="1:13" s="28" customFormat="1" ht="50.25" customHeight="1">
      <c r="B76" s="26"/>
      <c r="C76" s="145"/>
      <c r="D76" s="50" t="s">
        <v>279</v>
      </c>
      <c r="E76" s="51" t="s">
        <v>280</v>
      </c>
      <c r="F76" s="51" t="s">
        <v>595</v>
      </c>
      <c r="G76" s="51" t="s">
        <v>282</v>
      </c>
      <c r="H76" s="51" t="s">
        <v>283</v>
      </c>
      <c r="I76" s="110" t="s">
        <v>284</v>
      </c>
      <c r="J76" s="111"/>
      <c r="K76" s="112"/>
      <c r="L76" s="113"/>
      <c r="M76" s="93"/>
    </row>
    <row r="77" spans="1:13" s="28" customFormat="1" ht="16.5" customHeight="1">
      <c r="A77" s="54">
        <f>SUM(E77:E92)</f>
        <v>0</v>
      </c>
      <c r="B77" s="55"/>
      <c r="C77" s="146"/>
      <c r="D77" s="126" t="s">
        <v>285</v>
      </c>
      <c r="E77" s="59"/>
      <c r="F77" s="59"/>
      <c r="G77" s="60"/>
      <c r="H77" s="135"/>
      <c r="I77" s="147"/>
      <c r="J77" s="119"/>
      <c r="K77" s="148"/>
      <c r="L77" s="52"/>
      <c r="M77" s="93"/>
    </row>
    <row r="78" spans="1:13" s="28" customFormat="1" ht="16.5" customHeight="1">
      <c r="A78" s="54"/>
      <c r="B78" s="55"/>
      <c r="C78" s="146"/>
      <c r="D78" s="126" t="s">
        <v>290</v>
      </c>
      <c r="E78" s="59"/>
      <c r="F78" s="59"/>
      <c r="G78" s="60"/>
      <c r="H78" s="140"/>
      <c r="I78" s="147"/>
      <c r="J78" s="119"/>
      <c r="K78" s="148"/>
      <c r="L78" s="52"/>
      <c r="M78" s="93"/>
    </row>
    <row r="79" spans="1:13" s="28" customFormat="1" ht="16.5" customHeight="1">
      <c r="A79" s="54"/>
      <c r="B79" s="55"/>
      <c r="C79" s="146"/>
      <c r="D79" s="126" t="s">
        <v>295</v>
      </c>
      <c r="E79" s="59"/>
      <c r="F79" s="59"/>
      <c r="G79" s="60"/>
      <c r="H79" s="140"/>
      <c r="I79" s="147"/>
      <c r="J79" s="119"/>
      <c r="K79" s="148"/>
      <c r="L79" s="52"/>
      <c r="M79" s="93"/>
    </row>
    <row r="80" spans="1:13" s="28" customFormat="1" ht="16.5" customHeight="1">
      <c r="A80" s="54"/>
      <c r="B80" s="55"/>
      <c r="C80" s="149"/>
      <c r="D80" s="126" t="s">
        <v>300</v>
      </c>
      <c r="E80" s="59"/>
      <c r="F80" s="59"/>
      <c r="G80" s="60"/>
      <c r="H80" s="140"/>
      <c r="I80" s="147"/>
      <c r="J80" s="119"/>
      <c r="K80" s="148"/>
      <c r="L80" s="52"/>
      <c r="M80" s="93"/>
    </row>
    <row r="81" spans="1:13" s="28" customFormat="1" ht="16.5" customHeight="1">
      <c r="A81" s="54"/>
      <c r="B81" s="55"/>
      <c r="C81" s="149" t="s">
        <v>305</v>
      </c>
      <c r="D81" s="126" t="s">
        <v>306</v>
      </c>
      <c r="E81" s="59"/>
      <c r="F81" s="59"/>
      <c r="G81" s="60"/>
      <c r="H81" s="140"/>
      <c r="I81" s="147"/>
      <c r="J81" s="119"/>
      <c r="K81" s="148"/>
      <c r="L81" s="52"/>
      <c r="M81" s="93"/>
    </row>
    <row r="82" spans="1:13" s="28" customFormat="1" ht="16.5" customHeight="1">
      <c r="A82" s="54"/>
      <c r="B82" s="55"/>
      <c r="C82" s="146"/>
      <c r="D82" s="126" t="s">
        <v>311</v>
      </c>
      <c r="E82" s="59"/>
      <c r="F82" s="59"/>
      <c r="G82" s="60"/>
      <c r="H82" s="135"/>
      <c r="I82" s="147"/>
      <c r="J82" s="119"/>
      <c r="K82" s="148"/>
      <c r="L82" s="52"/>
      <c r="M82" s="93"/>
    </row>
    <row r="83" spans="1:13" s="28" customFormat="1" ht="16.5" customHeight="1">
      <c r="A83" s="54"/>
      <c r="B83" s="55"/>
      <c r="C83" s="146"/>
      <c r="D83" s="126" t="s">
        <v>316</v>
      </c>
      <c r="E83" s="59"/>
      <c r="F83" s="59"/>
      <c r="G83" s="60"/>
      <c r="H83" s="140"/>
      <c r="I83" s="59"/>
      <c r="J83" s="150"/>
      <c r="K83" s="148"/>
      <c r="L83" s="52"/>
      <c r="M83" s="93"/>
    </row>
    <row r="84" spans="1:13" s="28" customFormat="1" ht="16.5" customHeight="1">
      <c r="A84" s="54">
        <f>SUM(F77:F92)</f>
        <v>0</v>
      </c>
      <c r="B84" s="55"/>
      <c r="C84" s="151"/>
      <c r="D84" s="126" t="s">
        <v>322</v>
      </c>
      <c r="E84" s="59"/>
      <c r="F84" s="59"/>
      <c r="G84" s="60"/>
      <c r="H84" s="140"/>
      <c r="I84" s="59"/>
      <c r="J84" s="118"/>
      <c r="K84" s="119"/>
      <c r="L84" s="52"/>
      <c r="M84" s="93"/>
    </row>
    <row r="85" spans="1:13" s="28" customFormat="1" ht="16.5" customHeight="1">
      <c r="B85" s="26"/>
      <c r="C85" s="146"/>
      <c r="D85" s="126" t="s">
        <v>328</v>
      </c>
      <c r="E85" s="59"/>
      <c r="F85" s="59"/>
      <c r="G85" s="60"/>
      <c r="H85" s="140"/>
      <c r="I85" s="59"/>
      <c r="J85" s="118"/>
      <c r="K85" s="119"/>
      <c r="L85" s="52"/>
      <c r="M85" s="93"/>
    </row>
    <row r="86" spans="1:13" s="28" customFormat="1" ht="16.5" customHeight="1">
      <c r="B86" s="26"/>
      <c r="C86" s="152"/>
      <c r="D86" s="126" t="s">
        <v>37</v>
      </c>
      <c r="E86" s="59"/>
      <c r="F86" s="59"/>
      <c r="G86" s="60"/>
      <c r="H86" s="140"/>
      <c r="I86" s="59"/>
      <c r="J86" s="118"/>
      <c r="K86" s="119"/>
      <c r="L86" s="52"/>
      <c r="M86" s="93"/>
    </row>
    <row r="87" spans="1:13" s="28" customFormat="1" ht="50.25" customHeight="1">
      <c r="B87" s="26"/>
      <c r="C87" s="390" t="s">
        <v>339</v>
      </c>
      <c r="D87" s="153" t="s">
        <v>340</v>
      </c>
      <c r="E87" s="51" t="s">
        <v>280</v>
      </c>
      <c r="F87" s="51" t="s">
        <v>370</v>
      </c>
      <c r="G87" s="51" t="s">
        <v>282</v>
      </c>
      <c r="H87" s="131" t="s">
        <v>283</v>
      </c>
      <c r="I87" s="119"/>
      <c r="J87" s="119"/>
      <c r="K87" s="119"/>
      <c r="L87" s="52"/>
      <c r="M87" s="93"/>
    </row>
    <row r="88" spans="1:13" s="28" customFormat="1" ht="16.5" customHeight="1">
      <c r="B88" s="26"/>
      <c r="C88" s="391"/>
      <c r="D88" s="126" t="s">
        <v>341</v>
      </c>
      <c r="E88" s="59"/>
      <c r="F88" s="60"/>
      <c r="G88" s="60"/>
      <c r="H88" s="140"/>
      <c r="I88" s="119"/>
      <c r="J88" s="119"/>
      <c r="K88" s="119"/>
      <c r="L88" s="52"/>
      <c r="M88" s="93"/>
    </row>
    <row r="89" spans="1:13" s="28" customFormat="1" ht="16.5" customHeight="1">
      <c r="B89" s="26"/>
      <c r="C89" s="391"/>
      <c r="D89" s="126" t="s">
        <v>346</v>
      </c>
      <c r="E89" s="59"/>
      <c r="F89" s="60"/>
      <c r="G89" s="60"/>
      <c r="H89" s="140"/>
      <c r="I89" s="119"/>
      <c r="J89" s="119"/>
      <c r="K89" s="119"/>
      <c r="L89" s="52"/>
      <c r="M89" s="93"/>
    </row>
    <row r="90" spans="1:13" s="28" customFormat="1" ht="16.5" customHeight="1">
      <c r="B90" s="26"/>
      <c r="C90" s="391"/>
      <c r="D90" s="126" t="s">
        <v>351</v>
      </c>
      <c r="E90" s="59"/>
      <c r="F90" s="60"/>
      <c r="G90" s="60"/>
      <c r="H90" s="140"/>
      <c r="I90" s="119"/>
      <c r="J90" s="119"/>
      <c r="K90" s="119"/>
      <c r="L90" s="52"/>
      <c r="M90" s="93"/>
    </row>
    <row r="91" spans="1:13" s="28" customFormat="1" ht="16.5" customHeight="1">
      <c r="B91" s="26"/>
      <c r="C91" s="391"/>
      <c r="D91" s="126" t="s">
        <v>356</v>
      </c>
      <c r="E91" s="59"/>
      <c r="F91" s="60"/>
      <c r="G91" s="60"/>
      <c r="H91" s="140"/>
      <c r="I91" s="119"/>
      <c r="J91" s="119"/>
      <c r="K91" s="119"/>
      <c r="L91" s="52"/>
      <c r="M91" s="93"/>
    </row>
    <row r="92" spans="1:13" s="28" customFormat="1" ht="16.5" customHeight="1">
      <c r="B92" s="26"/>
      <c r="C92" s="392"/>
      <c r="D92" s="126" t="s">
        <v>361</v>
      </c>
      <c r="E92" s="59"/>
      <c r="F92" s="60"/>
      <c r="G92" s="60"/>
      <c r="H92" s="140"/>
      <c r="I92" s="124"/>
      <c r="J92" s="124"/>
      <c r="K92" s="124"/>
      <c r="L92" s="154"/>
      <c r="M92" s="93"/>
    </row>
    <row r="93" spans="1:13" ht="18" customHeight="1">
      <c r="B93" s="9"/>
      <c r="C93" s="15"/>
      <c r="D93" s="68"/>
      <c r="E93" s="69"/>
      <c r="F93" s="69"/>
      <c r="G93" s="69"/>
      <c r="H93" s="69"/>
      <c r="I93" s="69"/>
      <c r="J93" s="69"/>
      <c r="K93" s="69"/>
      <c r="L93" s="15"/>
      <c r="M93" s="71" t="e">
        <f>IF(AND(A77/'A - Old'!H8=1,A84/'A - Old'!H10=1),1,0)</f>
        <v>#DIV/0!</v>
      </c>
    </row>
    <row r="94" spans="1:13" ht="39" customHeight="1">
      <c r="B94" s="9"/>
      <c r="C94" s="155" t="s">
        <v>366</v>
      </c>
      <c r="D94" s="15"/>
      <c r="E94" s="15"/>
      <c r="F94" s="15"/>
      <c r="G94" s="15"/>
      <c r="H94" s="15"/>
      <c r="I94" s="15"/>
      <c r="J94" s="15"/>
      <c r="K94" s="15"/>
      <c r="L94" s="15"/>
      <c r="M94" s="73"/>
    </row>
    <row r="95" spans="1:13" ht="39" customHeight="1">
      <c r="B95" s="9"/>
      <c r="C95" s="155"/>
      <c r="D95" s="15"/>
      <c r="E95" s="15"/>
      <c r="F95" s="15"/>
      <c r="G95" s="15"/>
      <c r="H95" s="15"/>
      <c r="I95" s="15"/>
      <c r="J95" s="15"/>
      <c r="K95" s="15"/>
      <c r="L95" s="15"/>
      <c r="M95" s="73"/>
    </row>
    <row r="96" spans="1:13" ht="39" customHeight="1">
      <c r="B96" s="9"/>
      <c r="C96" s="155"/>
      <c r="D96" s="15"/>
      <c r="E96" s="15"/>
      <c r="F96" s="15"/>
      <c r="G96" s="15"/>
      <c r="H96" s="15"/>
      <c r="I96" s="15"/>
      <c r="J96" s="15"/>
      <c r="K96" s="15"/>
      <c r="L96" s="15"/>
      <c r="M96" s="73"/>
    </row>
    <row r="97" spans="1:16" ht="39" customHeight="1">
      <c r="B97" s="9"/>
      <c r="C97" s="155"/>
      <c r="D97" s="15"/>
      <c r="E97" s="15"/>
      <c r="F97" s="15"/>
      <c r="G97" s="15"/>
      <c r="H97" s="15"/>
      <c r="I97" s="15"/>
      <c r="J97" s="15"/>
      <c r="K97" s="15"/>
      <c r="L97" s="15"/>
      <c r="M97" s="73"/>
    </row>
    <row r="98" spans="1:16" ht="20.25" customHeight="1">
      <c r="B98" s="9"/>
      <c r="C98" s="15"/>
      <c r="D98" s="15"/>
      <c r="E98" s="15"/>
      <c r="F98" s="15"/>
      <c r="G98" s="15"/>
      <c r="H98" s="15"/>
      <c r="I98" s="15"/>
      <c r="J98" s="15"/>
      <c r="K98" s="15"/>
      <c r="L98" s="15"/>
      <c r="M98" s="73"/>
    </row>
    <row r="99" spans="1:16" ht="17.25" customHeight="1">
      <c r="A99" s="28"/>
      <c r="B99" s="26"/>
      <c r="C99" s="157" t="s">
        <v>367</v>
      </c>
      <c r="D99" s="44"/>
      <c r="E99" s="44"/>
      <c r="F99" s="44"/>
      <c r="G99" s="44"/>
      <c r="H99" s="44"/>
      <c r="I99" s="44"/>
      <c r="J99" s="44"/>
      <c r="K99" s="44"/>
      <c r="L99" s="45"/>
      <c r="M99" s="93"/>
      <c r="N99" s="28"/>
      <c r="O99" s="28"/>
      <c r="P99" s="28"/>
    </row>
    <row r="100" spans="1:16" ht="50.25" customHeight="1">
      <c r="A100" s="28"/>
      <c r="B100" s="26"/>
      <c r="C100" s="362" t="s">
        <v>368</v>
      </c>
      <c r="D100" s="50" t="s">
        <v>369</v>
      </c>
      <c r="E100" s="51" t="s">
        <v>280</v>
      </c>
      <c r="F100" s="51" t="s">
        <v>370</v>
      </c>
      <c r="G100" s="111"/>
      <c r="H100" s="112"/>
      <c r="I100" s="112"/>
      <c r="J100" s="112"/>
      <c r="K100" s="112"/>
      <c r="L100" s="158"/>
      <c r="M100" s="93"/>
      <c r="N100" s="28"/>
      <c r="O100" s="28"/>
      <c r="P100" s="28"/>
    </row>
    <row r="101" spans="1:16" ht="30" customHeight="1">
      <c r="A101" s="54">
        <f>SUM(E101:E104)</f>
        <v>0</v>
      </c>
      <c r="B101" s="55"/>
      <c r="C101" s="386"/>
      <c r="D101" s="120" t="s">
        <v>596</v>
      </c>
      <c r="E101" s="59"/>
      <c r="F101" s="60"/>
      <c r="G101" s="150"/>
      <c r="H101" s="148"/>
      <c r="I101" s="148"/>
      <c r="J101" s="148"/>
      <c r="K101" s="148"/>
      <c r="L101" s="159"/>
      <c r="M101" s="93"/>
      <c r="N101" s="28"/>
      <c r="O101" s="28"/>
      <c r="P101" s="28"/>
    </row>
    <row r="102" spans="1:16" ht="30" customHeight="1">
      <c r="A102" s="54">
        <f>SUM(F101:F104)</f>
        <v>0</v>
      </c>
      <c r="B102" s="55"/>
      <c r="C102" s="386"/>
      <c r="D102" s="120" t="s">
        <v>374</v>
      </c>
      <c r="E102" s="59"/>
      <c r="F102" s="60"/>
      <c r="G102" s="150"/>
      <c r="H102" s="148"/>
      <c r="I102" s="148"/>
      <c r="J102" s="148"/>
      <c r="K102" s="148"/>
      <c r="L102" s="159"/>
      <c r="M102" s="93"/>
      <c r="N102" s="28"/>
      <c r="O102" s="28"/>
      <c r="P102" s="28"/>
    </row>
    <row r="103" spans="1:16" ht="30" customHeight="1">
      <c r="A103" s="28"/>
      <c r="B103" s="26"/>
      <c r="C103" s="386"/>
      <c r="D103" s="120" t="s">
        <v>377</v>
      </c>
      <c r="E103" s="59"/>
      <c r="F103" s="60"/>
      <c r="G103" s="150"/>
      <c r="H103" s="148"/>
      <c r="I103" s="148"/>
      <c r="J103" s="148"/>
      <c r="K103" s="148"/>
      <c r="L103" s="159"/>
      <c r="M103" s="93"/>
      <c r="N103" s="28"/>
      <c r="O103" s="28"/>
      <c r="P103" s="28"/>
    </row>
    <row r="104" spans="1:16" ht="30" customHeight="1">
      <c r="A104" s="28"/>
      <c r="B104" s="26"/>
      <c r="C104" s="386"/>
      <c r="D104" s="120" t="s">
        <v>380</v>
      </c>
      <c r="E104" s="59"/>
      <c r="F104" s="60"/>
      <c r="G104" s="150"/>
      <c r="H104" s="148"/>
      <c r="I104" s="148"/>
      <c r="J104" s="148"/>
      <c r="K104" s="148"/>
      <c r="L104" s="159"/>
      <c r="M104" s="93"/>
      <c r="N104" s="28"/>
      <c r="O104" s="28"/>
      <c r="P104" s="28"/>
    </row>
    <row r="105" spans="1:16" ht="30" customHeight="1">
      <c r="A105" s="28"/>
      <c r="B105" s="26"/>
      <c r="C105" s="386"/>
      <c r="D105" s="120" t="s">
        <v>383</v>
      </c>
      <c r="E105" s="59"/>
      <c r="F105" s="60"/>
      <c r="G105" s="150"/>
      <c r="H105" s="148"/>
      <c r="I105" s="148"/>
      <c r="J105" s="148"/>
      <c r="K105" s="148"/>
      <c r="L105" s="159"/>
      <c r="M105" s="93"/>
      <c r="N105" s="28"/>
      <c r="O105" s="28"/>
      <c r="P105" s="28"/>
    </row>
    <row r="106" spans="1:16" ht="30" customHeight="1">
      <c r="A106" s="28"/>
      <c r="B106" s="26"/>
      <c r="C106" s="387"/>
      <c r="D106" s="120" t="s">
        <v>37</v>
      </c>
      <c r="E106" s="59"/>
      <c r="F106" s="60"/>
      <c r="G106" s="160"/>
      <c r="H106" s="161"/>
      <c r="I106" s="161"/>
      <c r="J106" s="161"/>
      <c r="K106" s="161"/>
      <c r="L106" s="162"/>
      <c r="M106" s="93"/>
      <c r="N106" s="28"/>
      <c r="O106" s="28"/>
      <c r="P106" s="28"/>
    </row>
    <row r="107" spans="1:16" ht="39" customHeight="1">
      <c r="B107" s="9"/>
      <c r="C107" s="15"/>
      <c r="D107" s="15"/>
      <c r="E107" s="15"/>
      <c r="F107" s="15"/>
      <c r="G107" s="15"/>
      <c r="H107" s="15"/>
      <c r="I107" s="15"/>
      <c r="J107" s="15"/>
      <c r="K107" s="15"/>
      <c r="L107" s="15"/>
      <c r="M107" s="73"/>
    </row>
    <row r="108" spans="1:16" ht="39" customHeight="1">
      <c r="B108" s="9"/>
      <c r="C108" s="15"/>
      <c r="D108" s="15"/>
      <c r="E108" s="15"/>
      <c r="F108" s="15"/>
      <c r="G108" s="15"/>
      <c r="H108" s="15"/>
      <c r="I108" s="15"/>
      <c r="J108" s="15"/>
      <c r="K108" s="15"/>
      <c r="L108" s="15"/>
      <c r="M108" s="73"/>
    </row>
    <row r="109" spans="1:16" ht="39" customHeight="1">
      <c r="B109" s="9"/>
      <c r="C109" s="15"/>
      <c r="D109" s="15"/>
      <c r="E109" s="15"/>
      <c r="F109" s="15"/>
      <c r="G109" s="15"/>
      <c r="H109" s="15"/>
      <c r="I109" s="15"/>
      <c r="J109" s="15"/>
      <c r="K109" s="15"/>
      <c r="L109" s="15"/>
      <c r="M109" s="73"/>
    </row>
    <row r="110" spans="1:16" ht="39" customHeight="1">
      <c r="B110" s="9"/>
      <c r="C110" s="15"/>
      <c r="D110" s="15"/>
      <c r="E110" s="15"/>
      <c r="F110" s="15"/>
      <c r="G110" s="15"/>
      <c r="H110" s="15"/>
      <c r="I110" s="15"/>
      <c r="J110" s="15"/>
      <c r="K110" s="15"/>
      <c r="L110" s="15"/>
      <c r="M110" s="73"/>
    </row>
    <row r="111" spans="1:16" ht="15.75" customHeight="1">
      <c r="A111" s="28"/>
      <c r="B111" s="26"/>
      <c r="C111" s="43" t="s">
        <v>387</v>
      </c>
      <c r="D111" s="44"/>
      <c r="E111" s="44"/>
      <c r="F111" s="106"/>
      <c r="G111" s="106"/>
      <c r="H111" s="106"/>
      <c r="I111" s="106"/>
      <c r="J111" s="106"/>
      <c r="K111" s="106"/>
      <c r="L111" s="107"/>
      <c r="M111" s="93"/>
      <c r="N111" s="28"/>
      <c r="O111" s="28"/>
      <c r="P111" s="28"/>
    </row>
    <row r="112" spans="1:16" ht="29.25" customHeight="1">
      <c r="A112" s="28"/>
      <c r="B112" s="26"/>
      <c r="C112" s="359" t="s">
        <v>388</v>
      </c>
      <c r="D112" s="50" t="s">
        <v>389</v>
      </c>
      <c r="E112" s="110" t="s">
        <v>280</v>
      </c>
      <c r="F112" s="163"/>
      <c r="G112" s="164"/>
      <c r="H112" s="164"/>
      <c r="I112" s="164"/>
      <c r="J112" s="164"/>
      <c r="K112" s="164"/>
      <c r="L112" s="113"/>
      <c r="M112" s="93"/>
      <c r="N112" s="28"/>
      <c r="O112" s="28"/>
      <c r="P112" s="28"/>
    </row>
    <row r="113" spans="1:16" ht="16.5" customHeight="1">
      <c r="A113" s="54">
        <f>SUM(E113:E114)</f>
        <v>0</v>
      </c>
      <c r="B113" s="55"/>
      <c r="C113" s="360"/>
      <c r="D113" s="165" t="s">
        <v>390</v>
      </c>
      <c r="E113" s="60"/>
      <c r="F113" s="166"/>
      <c r="G113" s="167"/>
      <c r="H113" s="167"/>
      <c r="I113" s="167"/>
      <c r="J113" s="167"/>
      <c r="K113" s="167"/>
      <c r="L113" s="168"/>
      <c r="M113" s="93"/>
      <c r="N113" s="28"/>
      <c r="O113" s="28"/>
      <c r="P113" s="28"/>
    </row>
    <row r="114" spans="1:16" ht="16.5" customHeight="1">
      <c r="A114" s="54">
        <f>SUM(F113:F114)</f>
        <v>0</v>
      </c>
      <c r="B114" s="55"/>
      <c r="C114" s="361"/>
      <c r="D114" s="120" t="s">
        <v>392</v>
      </c>
      <c r="E114" s="59"/>
      <c r="F114" s="169"/>
      <c r="G114" s="170"/>
      <c r="H114" s="170"/>
      <c r="I114" s="170"/>
      <c r="J114" s="170"/>
      <c r="K114" s="170"/>
      <c r="L114" s="171"/>
      <c r="M114" s="93"/>
      <c r="N114" s="28"/>
      <c r="O114" s="28"/>
      <c r="P114" s="28"/>
    </row>
    <row r="115" spans="1:16" ht="15.75" customHeight="1">
      <c r="B115" s="9"/>
      <c r="C115" s="15"/>
      <c r="D115" s="68"/>
      <c r="E115" s="69"/>
      <c r="F115" s="69"/>
      <c r="G115" s="69"/>
      <c r="H115" s="69"/>
      <c r="I115" s="69"/>
      <c r="J115" s="69"/>
      <c r="K115" s="69"/>
      <c r="L115" s="15"/>
      <c r="M115" s="71" t="e">
        <f>IF(AND(A113/[4]Home!C53=1,A114/[4]Home!C55=1),1,0)</f>
        <v>#DIV/0!</v>
      </c>
    </row>
    <row r="116" spans="1:16" ht="15.75" customHeight="1">
      <c r="B116" s="9"/>
      <c r="C116" s="15" t="s">
        <v>394</v>
      </c>
      <c r="D116" s="15"/>
      <c r="E116" s="15"/>
      <c r="F116" s="15"/>
      <c r="G116" s="15"/>
      <c r="H116" s="15"/>
      <c r="I116" s="15"/>
      <c r="J116" s="15"/>
      <c r="K116" s="15"/>
      <c r="L116" s="15"/>
      <c r="M116" s="16"/>
    </row>
    <row r="117" spans="1:16" ht="33.75" customHeight="1">
      <c r="B117" s="9"/>
      <c r="C117" s="15"/>
      <c r="D117" s="15"/>
      <c r="E117" s="15"/>
      <c r="F117" s="15"/>
      <c r="G117" s="15"/>
      <c r="H117" s="15"/>
      <c r="I117" s="15"/>
      <c r="J117" s="15"/>
      <c r="K117" s="15"/>
      <c r="L117" s="15"/>
      <c r="M117" s="16"/>
    </row>
    <row r="118" spans="1:16" ht="33.75" customHeight="1">
      <c r="B118" s="9"/>
      <c r="C118" s="15"/>
      <c r="D118" s="15"/>
      <c r="E118" s="15"/>
      <c r="F118" s="15"/>
      <c r="G118" s="15"/>
      <c r="H118" s="15"/>
      <c r="I118" s="15"/>
      <c r="J118" s="15"/>
      <c r="K118" s="15"/>
      <c r="L118" s="15"/>
      <c r="M118" s="16"/>
    </row>
    <row r="119" spans="1:16" ht="33.75" customHeight="1">
      <c r="B119" s="9"/>
      <c r="C119" s="15"/>
      <c r="D119" s="15"/>
      <c r="E119" s="15"/>
      <c r="F119" s="15"/>
      <c r="G119" s="15"/>
      <c r="H119" s="15"/>
      <c r="I119" s="15"/>
      <c r="J119" s="15"/>
      <c r="K119" s="15"/>
      <c r="L119" s="15"/>
      <c r="M119" s="16"/>
    </row>
    <row r="120" spans="1:16" ht="33.75" customHeight="1">
      <c r="B120" s="9"/>
      <c r="C120" s="15"/>
      <c r="D120" s="15"/>
      <c r="E120" s="15"/>
      <c r="F120" s="15"/>
      <c r="G120" s="15"/>
      <c r="H120" s="15"/>
      <c r="I120" s="15"/>
      <c r="J120" s="15"/>
      <c r="K120" s="15"/>
      <c r="L120" s="15"/>
      <c r="M120" s="16"/>
    </row>
    <row r="121" spans="1:16" ht="15.75" customHeight="1">
      <c r="B121" s="9"/>
      <c r="C121" s="15"/>
      <c r="D121" s="15"/>
      <c r="E121" s="15"/>
      <c r="F121" s="15"/>
      <c r="G121" s="15"/>
      <c r="H121" s="15"/>
      <c r="I121" s="15"/>
      <c r="J121" s="15"/>
      <c r="K121" s="15"/>
      <c r="L121" s="15"/>
      <c r="M121" s="16"/>
    </row>
    <row r="122" spans="1:16" ht="15.75" customHeight="1">
      <c r="B122" s="96"/>
      <c r="C122" s="97"/>
      <c r="D122" s="97"/>
      <c r="E122" s="97"/>
      <c r="F122" s="97"/>
      <c r="G122" s="97"/>
      <c r="H122" s="97"/>
      <c r="I122" s="97"/>
      <c r="J122" s="97"/>
      <c r="K122" s="97"/>
      <c r="L122" s="97"/>
      <c r="M122" s="98"/>
    </row>
  </sheetData>
  <mergeCells count="8">
    <mergeCell ref="C100:C106"/>
    <mergeCell ref="C112:C114"/>
    <mergeCell ref="C9:C14"/>
    <mergeCell ref="C24:C28"/>
    <mergeCell ref="C29:C32"/>
    <mergeCell ref="C43:C47"/>
    <mergeCell ref="C59:C63"/>
    <mergeCell ref="C87:C92"/>
  </mergeCells>
  <dataValidations count="1">
    <dataValidation type="list" allowBlank="1" showInputMessage="1" showErrorMessage="1" sqref="E60:E63 E9:E15 E44:E50 E25:E32 E77:F86 I83:I86 E88:E92 E101:E106 E113:E114">
      <formula1>$A$1:$A$2</formula1>
    </dataValidation>
  </dataValidations>
  <pageMargins left="0.7" right="0.7" top="0.75" bottom="0.75" header="0.3" footer="0.3"/>
  <pageSetup orientation="portrait" r:id="rId1"/>
  <drawing r:id="rId2"/>
  <legacyDrawing r:id="rId3"/>
  <controls>
    <control shapeId="7191" r:id="rId4" name="TextBox4"/>
    <control shapeId="7190" r:id="rId5" name="Label5"/>
    <control shapeId="7189" r:id="rId6" name="TextBox7"/>
    <control shapeId="7187" r:id="rId7" name="ComboBox5"/>
    <control shapeId="7186" r:id="rId8" name="Label4"/>
    <control shapeId="7185" r:id="rId9" name="TextBox6"/>
    <control shapeId="7183" r:id="rId10" name="Label3"/>
    <control shapeId="7182" r:id="rId11" name="TextBox3"/>
    <control shapeId="7180" r:id="rId12" name="ComboBox4"/>
    <control shapeId="7179" r:id="rId13" name="CommandButton1"/>
    <control shapeId="7178" r:id="rId14" name="ComboBox3"/>
    <control shapeId="7177" r:id="rId15" name="Label2"/>
    <control shapeId="7176" r:id="rId16" name="TextBox5"/>
    <control shapeId="7174" r:id="rId17" name="TextBox2"/>
    <control shapeId="7173" r:id="rId18" name="ComboBox2"/>
    <control shapeId="7172" r:id="rId19" name="ComboBox1"/>
    <control shapeId="7171" r:id="rId20" name="Label1"/>
    <control shapeId="7170" r:id="rId21" name="TextBox1"/>
  </controls>
</worksheet>
</file>

<file path=xl/worksheets/sheet4.xml><?xml version="1.0" encoding="utf-8"?>
<worksheet xmlns="http://schemas.openxmlformats.org/spreadsheetml/2006/main" xmlns:r="http://schemas.openxmlformats.org/officeDocument/2006/relationships">
  <sheetPr codeName="Sheet3">
    <tabColor theme="9" tint="0.39997558519241921"/>
  </sheetPr>
  <dimension ref="A1:BE117"/>
  <sheetViews>
    <sheetView showGridLines="0" zoomScale="70" zoomScaleNormal="70" workbookViewId="0">
      <selection activeCell="A13" sqref="A13"/>
    </sheetView>
  </sheetViews>
  <sheetFormatPr defaultRowHeight="15"/>
  <cols>
    <col min="1" max="1" width="5.7109375" customWidth="1"/>
    <col min="2" max="2" width="6.140625" customWidth="1"/>
    <col min="3" max="3" width="42.140625" customWidth="1"/>
    <col min="4" max="4" width="52.42578125" customWidth="1"/>
    <col min="5" max="5" width="13.5703125" customWidth="1"/>
    <col min="6" max="6" width="17" customWidth="1"/>
    <col min="7" max="7" width="12.7109375" customWidth="1"/>
    <col min="8" max="8" width="12.140625" customWidth="1"/>
    <col min="9" max="9" width="14.85546875" customWidth="1"/>
    <col min="10" max="10" width="17.85546875" customWidth="1"/>
    <col min="11" max="11" width="19" customWidth="1"/>
    <col min="12" max="12" width="12" customWidth="1"/>
    <col min="13" max="13" width="9.28515625" customWidth="1"/>
    <col min="14" max="16" width="9.5703125" customWidth="1"/>
    <col min="17" max="21" width="15.85546875" customWidth="1"/>
    <col min="22" max="25" width="9.140625" customWidth="1"/>
    <col min="26" max="26" width="9.140625" style="3"/>
    <col min="27" max="27" width="48" customWidth="1"/>
    <col min="30" max="30" width="5.7109375" customWidth="1"/>
    <col min="31" max="31" width="34.28515625" customWidth="1"/>
    <col min="35" max="35" width="34.140625" customWidth="1"/>
    <col min="39" max="39" width="32.42578125" customWidth="1"/>
    <col min="43" max="43" width="52.140625" customWidth="1"/>
    <col min="47" max="47" width="22.28515625" customWidth="1"/>
    <col min="51" max="51" width="24.42578125" customWidth="1"/>
  </cols>
  <sheetData>
    <row r="1" spans="1:56" ht="16.5" customHeight="1">
      <c r="A1" s="99" t="s">
        <v>143</v>
      </c>
      <c r="Q1" s="100" t="s">
        <v>0</v>
      </c>
      <c r="R1" s="100" t="s">
        <v>0</v>
      </c>
      <c r="S1" s="100" t="s">
        <v>0</v>
      </c>
      <c r="T1" s="100" t="s">
        <v>0</v>
      </c>
      <c r="AB1" t="s">
        <v>1</v>
      </c>
      <c r="AF1" t="s">
        <v>1</v>
      </c>
      <c r="AJ1" t="s">
        <v>1</v>
      </c>
      <c r="AN1" t="s">
        <v>1</v>
      </c>
      <c r="AR1" t="s">
        <v>1</v>
      </c>
      <c r="AV1" t="s">
        <v>1</v>
      </c>
      <c r="AZ1" t="s">
        <v>1</v>
      </c>
      <c r="BD1" t="s">
        <v>1</v>
      </c>
    </row>
    <row r="2" spans="1:56" ht="16.5" customHeight="1">
      <c r="A2" s="99" t="s">
        <v>144</v>
      </c>
      <c r="B2" s="4"/>
      <c r="C2" s="5"/>
      <c r="D2" s="5"/>
      <c r="E2" s="5"/>
      <c r="F2" s="5"/>
      <c r="G2" s="5"/>
      <c r="H2" s="5"/>
      <c r="I2" s="5"/>
      <c r="J2" s="5"/>
      <c r="K2" s="5"/>
      <c r="L2" s="5"/>
      <c r="M2" s="7"/>
      <c r="N2" s="2" t="e">
        <f>SUM(M16,M29,M88)</f>
        <v>#REF!</v>
      </c>
      <c r="Q2" s="101" t="s">
        <v>145</v>
      </c>
      <c r="R2" s="101" t="s">
        <v>146</v>
      </c>
      <c r="S2" s="101" t="s">
        <v>147</v>
      </c>
      <c r="T2" s="101" t="s">
        <v>145</v>
      </c>
    </row>
    <row r="3" spans="1:56" ht="27" customHeight="1">
      <c r="B3" s="9"/>
      <c r="C3" s="10" t="str">
        <f>[5]Home!F15</f>
        <v>[Insert Name Here]</v>
      </c>
      <c r="D3" s="12"/>
      <c r="E3" s="13"/>
      <c r="F3" s="13"/>
      <c r="G3" s="13"/>
      <c r="H3" s="13"/>
      <c r="I3" s="13"/>
      <c r="J3" s="13"/>
      <c r="K3" s="102"/>
      <c r="L3" s="103"/>
      <c r="M3" s="16"/>
      <c r="Q3" s="101" t="s">
        <v>146</v>
      </c>
      <c r="R3" s="101" t="s">
        <v>148</v>
      </c>
      <c r="S3" s="101" t="s">
        <v>149</v>
      </c>
      <c r="T3" s="101" t="s">
        <v>146</v>
      </c>
    </row>
    <row r="4" spans="1:56" ht="16.5" customHeight="1">
      <c r="B4" s="9"/>
      <c r="C4" s="47"/>
      <c r="D4" s="104"/>
      <c r="E4" s="47"/>
      <c r="F4" s="47"/>
      <c r="G4" s="47"/>
      <c r="H4" s="47"/>
      <c r="I4" s="47"/>
      <c r="J4" s="47"/>
      <c r="K4" s="105"/>
      <c r="L4" s="17"/>
      <c r="M4" s="16"/>
      <c r="Q4" s="101" t="s">
        <v>148</v>
      </c>
      <c r="R4" s="101" t="s">
        <v>150</v>
      </c>
      <c r="T4" s="101" t="s">
        <v>148</v>
      </c>
    </row>
    <row r="5" spans="1:56" ht="16.5" customHeight="1">
      <c r="B5" s="9"/>
      <c r="C5" s="38" t="s">
        <v>151</v>
      </c>
      <c r="D5" s="39"/>
      <c r="E5" s="39"/>
      <c r="F5" s="39"/>
      <c r="G5" s="39"/>
      <c r="H5" s="39"/>
      <c r="I5" s="39"/>
      <c r="J5" s="39"/>
      <c r="K5" s="39"/>
      <c r="L5" s="40"/>
      <c r="M5" s="16"/>
      <c r="Q5" s="101" t="s">
        <v>150</v>
      </c>
      <c r="R5" s="101" t="s">
        <v>152</v>
      </c>
      <c r="T5" s="101" t="s">
        <v>150</v>
      </c>
    </row>
    <row r="6" spans="1:56" s="28" customFormat="1" ht="16.5" customHeight="1">
      <c r="B6" s="26"/>
      <c r="C6" s="42"/>
      <c r="D6" s="42"/>
      <c r="E6" s="42"/>
      <c r="F6" s="42"/>
      <c r="G6" s="42"/>
      <c r="H6" s="42"/>
      <c r="I6" s="42"/>
      <c r="J6" s="42"/>
      <c r="K6" s="42"/>
      <c r="L6" s="42"/>
      <c r="M6" s="27"/>
      <c r="Q6" s="101" t="s">
        <v>152</v>
      </c>
      <c r="R6" s="101" t="s">
        <v>153</v>
      </c>
      <c r="T6" s="101" t="s">
        <v>152</v>
      </c>
      <c r="Z6" s="29"/>
    </row>
    <row r="7" spans="1:56" ht="21.75" customHeight="1">
      <c r="B7" s="9"/>
      <c r="C7" s="43" t="s">
        <v>154</v>
      </c>
      <c r="D7" s="44"/>
      <c r="E7" s="44"/>
      <c r="F7" s="106"/>
      <c r="G7" s="106"/>
      <c r="H7" s="106"/>
      <c r="I7" s="106"/>
      <c r="J7" s="106"/>
      <c r="K7" s="106"/>
      <c r="L7" s="107"/>
      <c r="M7" s="108"/>
      <c r="N7" s="17"/>
      <c r="O7" s="47"/>
      <c r="P7" s="47"/>
      <c r="Q7" s="101" t="s">
        <v>153</v>
      </c>
      <c r="R7" s="101" t="s">
        <v>155</v>
      </c>
      <c r="T7" s="101" t="s">
        <v>153</v>
      </c>
      <c r="AA7" s="8" t="str">
        <f>C7</f>
        <v>Prevention of Client Overindebtedness</v>
      </c>
      <c r="AB7" s="8"/>
      <c r="AC7" s="8"/>
      <c r="AD7" s="8"/>
      <c r="AE7" s="8"/>
      <c r="AF7" s="8"/>
      <c r="AG7" s="8"/>
    </row>
    <row r="8" spans="1:56" s="81" customFormat="1" ht="16.5" customHeight="1">
      <c r="A8"/>
      <c r="B8" s="9"/>
      <c r="C8" s="48"/>
      <c r="D8" s="109" t="s">
        <v>156</v>
      </c>
      <c r="E8" s="110" t="s">
        <v>157</v>
      </c>
      <c r="F8" s="111"/>
      <c r="G8" s="112"/>
      <c r="H8" s="112"/>
      <c r="I8" s="112"/>
      <c r="J8" s="112"/>
      <c r="K8" s="112"/>
      <c r="L8" s="113"/>
      <c r="M8" s="114"/>
      <c r="N8"/>
      <c r="O8"/>
      <c r="P8"/>
      <c r="Q8" s="101" t="s">
        <v>155</v>
      </c>
      <c r="R8" s="115" t="s">
        <v>158</v>
      </c>
      <c r="S8"/>
      <c r="T8" s="101" t="s">
        <v>155</v>
      </c>
      <c r="U8"/>
      <c r="V8"/>
      <c r="W8"/>
      <c r="X8"/>
      <c r="Y8"/>
      <c r="Z8" s="3"/>
    </row>
    <row r="9" spans="1:56" ht="28.5" customHeight="1">
      <c r="B9" s="9"/>
      <c r="C9" s="363" t="s">
        <v>159</v>
      </c>
      <c r="D9" s="116" t="s">
        <v>160</v>
      </c>
      <c r="E9" s="117" t="str">
        <f>IF(ISBLANK('B - Old'!E9),"",'B - Old'!E9)</f>
        <v/>
      </c>
      <c r="F9" s="118"/>
      <c r="G9" s="119"/>
      <c r="H9" s="119"/>
      <c r="I9" s="119"/>
      <c r="J9" s="119"/>
      <c r="K9" s="119"/>
      <c r="L9" s="52"/>
      <c r="M9" s="114"/>
      <c r="Q9" s="115" t="s">
        <v>158</v>
      </c>
      <c r="T9" s="115" t="s">
        <v>158</v>
      </c>
      <c r="AA9" t="s">
        <v>161</v>
      </c>
      <c r="AB9">
        <f>A!AB81+1</f>
        <v>89</v>
      </c>
      <c r="AC9" s="20" t="str">
        <f>IF(ISBLANK(E9),"",E9)</f>
        <v/>
      </c>
    </row>
    <row r="10" spans="1:56" ht="27.75" customHeight="1">
      <c r="B10" s="9"/>
      <c r="C10" s="360"/>
      <c r="D10" s="116" t="s">
        <v>162</v>
      </c>
      <c r="E10" s="117" t="str">
        <f>IF(ISBLANK('B - Old'!E10),"",'B - Old'!E10)</f>
        <v/>
      </c>
      <c r="F10" s="118"/>
      <c r="G10" s="119"/>
      <c r="H10" s="119"/>
      <c r="I10" s="119"/>
      <c r="J10" s="119"/>
      <c r="K10" s="119"/>
      <c r="L10" s="52"/>
      <c r="M10" s="114"/>
      <c r="AA10" t="s">
        <v>163</v>
      </c>
      <c r="AB10">
        <f t="shared" ref="AB10:AB15" si="0">AB9+1</f>
        <v>90</v>
      </c>
      <c r="AC10" s="20" t="str">
        <f t="shared" ref="AC10:AC15" si="1">IF(ISBLANK(E10),"",E10)</f>
        <v/>
      </c>
    </row>
    <row r="11" spans="1:56" ht="25.5" customHeight="1">
      <c r="A11" s="54">
        <f>SUM(E11:E15)</f>
        <v>0</v>
      </c>
      <c r="B11" s="55"/>
      <c r="C11" s="360"/>
      <c r="D11" s="116" t="s">
        <v>164</v>
      </c>
      <c r="E11" s="117" t="str">
        <f>IF(ISBLANK('B - Old'!E11),"",'B - Old'!E11)</f>
        <v/>
      </c>
      <c r="F11" s="118"/>
      <c r="G11" s="119"/>
      <c r="H11" s="119"/>
      <c r="I11" s="119"/>
      <c r="J11" s="119"/>
      <c r="K11" s="119"/>
      <c r="L11" s="61"/>
      <c r="M11" s="114"/>
      <c r="AA11" t="s">
        <v>165</v>
      </c>
      <c r="AB11">
        <f t="shared" si="0"/>
        <v>91</v>
      </c>
      <c r="AC11" s="20" t="str">
        <f t="shared" si="1"/>
        <v/>
      </c>
    </row>
    <row r="12" spans="1:56" ht="38.25" customHeight="1">
      <c r="A12" s="54">
        <f>SUM(F11:F15)</f>
        <v>0</v>
      </c>
      <c r="B12" s="55"/>
      <c r="C12" s="360"/>
      <c r="D12" s="120" t="s">
        <v>166</v>
      </c>
      <c r="E12" s="117" t="str">
        <f>IF(ISBLANK('B - Old'!E12),"",'B - Old'!E12)</f>
        <v/>
      </c>
      <c r="F12" s="118"/>
      <c r="G12" s="119"/>
      <c r="H12" s="119"/>
      <c r="I12" s="119"/>
      <c r="J12" s="119"/>
      <c r="K12" s="119"/>
      <c r="L12" s="61"/>
      <c r="M12" s="114"/>
      <c r="AA12" t="s">
        <v>167</v>
      </c>
      <c r="AB12">
        <f t="shared" si="0"/>
        <v>92</v>
      </c>
      <c r="AC12" s="20" t="str">
        <f t="shared" si="1"/>
        <v/>
      </c>
    </row>
    <row r="13" spans="1:56" ht="30">
      <c r="A13" s="54"/>
      <c r="B13" s="55"/>
      <c r="C13" s="360"/>
      <c r="D13" s="120" t="s">
        <v>168</v>
      </c>
      <c r="E13" s="117" t="str">
        <f>IF(ISBLANK('B - Old'!E13),"",'B - Old'!E13)</f>
        <v/>
      </c>
      <c r="F13" s="118"/>
      <c r="G13" s="119"/>
      <c r="H13" s="119"/>
      <c r="I13" s="119"/>
      <c r="J13" s="119"/>
      <c r="K13" s="119"/>
      <c r="L13" s="61"/>
      <c r="M13" s="114"/>
      <c r="AA13" t="s">
        <v>169</v>
      </c>
      <c r="AB13">
        <f t="shared" si="0"/>
        <v>93</v>
      </c>
      <c r="AC13" s="20" t="str">
        <f t="shared" si="1"/>
        <v/>
      </c>
    </row>
    <row r="14" spans="1:56" ht="30.75" customHeight="1">
      <c r="A14" s="54"/>
      <c r="B14" s="55"/>
      <c r="C14" s="388"/>
      <c r="D14" s="120" t="s">
        <v>170</v>
      </c>
      <c r="E14" s="117" t="str">
        <f>IF(ISBLANK('B - Old'!E14),"",'B - Old'!E14)</f>
        <v/>
      </c>
      <c r="F14" s="118"/>
      <c r="G14" s="119"/>
      <c r="H14" s="119"/>
      <c r="I14" s="119"/>
      <c r="J14" s="119"/>
      <c r="K14" s="119"/>
      <c r="L14" s="61"/>
      <c r="M14" s="114"/>
      <c r="AA14" t="s">
        <v>171</v>
      </c>
      <c r="AB14">
        <f t="shared" si="0"/>
        <v>94</v>
      </c>
      <c r="AC14" s="20" t="str">
        <f t="shared" si="1"/>
        <v/>
      </c>
    </row>
    <row r="15" spans="1:56" ht="31.5" customHeight="1">
      <c r="B15" s="9"/>
      <c r="C15" s="63" t="s">
        <v>172</v>
      </c>
      <c r="D15" s="122" t="s">
        <v>173</v>
      </c>
      <c r="E15" s="117" t="str">
        <f>IF(ISBLANK('B - Old'!E15),"",'B - Old'!E15)</f>
        <v/>
      </c>
      <c r="F15" s="123"/>
      <c r="G15" s="124"/>
      <c r="H15" s="124"/>
      <c r="I15" s="124"/>
      <c r="J15" s="124"/>
      <c r="K15" s="124"/>
      <c r="L15" s="65"/>
      <c r="M15" s="114"/>
      <c r="N15" s="15"/>
      <c r="O15" s="15"/>
      <c r="P15" s="15"/>
      <c r="AA15" t="s">
        <v>174</v>
      </c>
      <c r="AB15">
        <f t="shared" si="0"/>
        <v>95</v>
      </c>
      <c r="AC15" s="20" t="str">
        <f t="shared" si="1"/>
        <v/>
      </c>
    </row>
    <row r="16" spans="1:56" ht="16.5" customHeight="1">
      <c r="B16" s="9"/>
      <c r="C16" s="66"/>
      <c r="D16" s="68"/>
      <c r="E16" s="69"/>
      <c r="F16" s="69"/>
      <c r="G16" s="69"/>
      <c r="H16" s="69"/>
      <c r="I16" s="69"/>
      <c r="J16" s="69"/>
      <c r="K16" s="69"/>
      <c r="L16" s="15"/>
      <c r="M16" s="71"/>
      <c r="N16" s="15"/>
      <c r="O16" s="15"/>
      <c r="P16" s="15"/>
      <c r="AB16" s="81"/>
      <c r="AC16" s="81"/>
      <c r="AD16" s="81"/>
    </row>
    <row r="17" spans="2:33">
      <c r="B17" s="9"/>
      <c r="C17" s="15"/>
      <c r="D17" s="15"/>
      <c r="E17" s="117" t="str">
        <f>IF(ISBLANK('B - Old'!E17),"",'B - Old'!E17)</f>
        <v/>
      </c>
      <c r="F17" s="15"/>
      <c r="G17" s="15"/>
      <c r="H17" s="15"/>
      <c r="I17" s="15"/>
      <c r="J17" s="15"/>
      <c r="K17" s="15"/>
      <c r="L17" s="15"/>
      <c r="M17" s="73"/>
      <c r="N17" s="74"/>
      <c r="O17" s="75"/>
      <c r="P17" s="75"/>
      <c r="Q17" s="75"/>
      <c r="AA17" t="s">
        <v>42</v>
      </c>
      <c r="AB17">
        <f>AB15+1</f>
        <v>96</v>
      </c>
      <c r="AC17" s="20" t="str">
        <f>IF(ISBLANK(E17),"",E17)</f>
        <v/>
      </c>
    </row>
    <row r="18" spans="2:33">
      <c r="B18" s="9"/>
      <c r="C18" s="76"/>
      <c r="D18" s="77"/>
      <c r="E18" s="15"/>
      <c r="F18" s="15"/>
      <c r="G18" s="15"/>
      <c r="H18" s="15"/>
      <c r="I18" s="15"/>
      <c r="J18" s="15"/>
      <c r="K18" s="15"/>
      <c r="L18" s="15"/>
      <c r="M18" s="73"/>
    </row>
    <row r="19" spans="2:33" ht="16.5" customHeight="1">
      <c r="B19" s="9"/>
      <c r="C19" s="78"/>
      <c r="D19" s="78"/>
      <c r="E19" s="78"/>
      <c r="F19" s="78"/>
      <c r="G19" s="78"/>
      <c r="H19" s="78"/>
      <c r="I19" s="78"/>
      <c r="J19" s="78"/>
      <c r="K19" s="78"/>
      <c r="L19" s="78"/>
      <c r="M19" s="125"/>
    </row>
    <row r="20" spans="2:33">
      <c r="B20" s="9"/>
      <c r="C20" s="80"/>
      <c r="D20" s="80"/>
      <c r="E20" s="80"/>
      <c r="F20" s="80"/>
      <c r="G20" s="80"/>
      <c r="H20" s="80"/>
      <c r="I20" s="80"/>
      <c r="J20" s="80"/>
      <c r="K20" s="80"/>
      <c r="L20" s="80"/>
      <c r="M20" s="125"/>
    </row>
    <row r="21" spans="2:33">
      <c r="B21" s="9"/>
      <c r="C21" s="80"/>
      <c r="D21" s="80"/>
      <c r="E21" s="80"/>
      <c r="F21" s="80"/>
      <c r="G21" s="80"/>
      <c r="H21" s="80"/>
      <c r="I21" s="80"/>
      <c r="J21" s="80"/>
      <c r="K21" s="80"/>
      <c r="L21" s="80"/>
      <c r="M21" s="125"/>
    </row>
    <row r="22" spans="2:33">
      <c r="B22" s="9"/>
      <c r="C22" s="80"/>
      <c r="D22" s="80"/>
      <c r="E22" s="80"/>
      <c r="F22" s="80"/>
      <c r="G22" s="80"/>
      <c r="H22" s="80"/>
      <c r="I22" s="80"/>
      <c r="J22" s="80"/>
      <c r="K22" s="80"/>
      <c r="L22" s="80"/>
      <c r="M22" s="125"/>
    </row>
    <row r="23" spans="2:33" ht="22.5" customHeight="1">
      <c r="B23" s="9"/>
      <c r="C23" s="43" t="s">
        <v>175</v>
      </c>
      <c r="D23" s="44"/>
      <c r="E23" s="44"/>
      <c r="F23" s="44"/>
      <c r="G23" s="44"/>
      <c r="H23" s="44"/>
      <c r="I23" s="44"/>
      <c r="J23" s="44"/>
      <c r="K23" s="44"/>
      <c r="L23" s="45"/>
      <c r="M23" s="73"/>
      <c r="AA23" s="8" t="str">
        <f>C23</f>
        <v>Client Feedback</v>
      </c>
      <c r="AB23" s="8"/>
      <c r="AC23" s="8"/>
      <c r="AD23" s="8"/>
      <c r="AE23" s="8"/>
      <c r="AF23" s="8"/>
      <c r="AG23" s="8"/>
    </row>
    <row r="24" spans="2:33">
      <c r="B24" s="9"/>
      <c r="C24" s="359" t="s">
        <v>176</v>
      </c>
      <c r="D24" s="50" t="s">
        <v>156</v>
      </c>
      <c r="E24" s="84" t="s">
        <v>157</v>
      </c>
      <c r="F24" s="395" t="s">
        <v>177</v>
      </c>
      <c r="G24" s="396"/>
      <c r="H24" s="397"/>
      <c r="I24" s="112"/>
      <c r="J24" s="112"/>
      <c r="K24" s="112"/>
      <c r="L24" s="113"/>
      <c r="M24" s="73"/>
    </row>
    <row r="25" spans="2:33" ht="16.5" customHeight="1">
      <c r="B25" s="9"/>
      <c r="C25" s="393"/>
      <c r="D25" s="64" t="s">
        <v>178</v>
      </c>
      <c r="E25" s="117" t="str">
        <f>IF(ISBLANK('B - Old'!E25),"",'B - Old'!E25)</f>
        <v/>
      </c>
      <c r="F25" s="398" t="s">
        <v>599</v>
      </c>
      <c r="G25" s="399"/>
      <c r="H25" s="400"/>
      <c r="I25" s="119"/>
      <c r="J25" s="119"/>
      <c r="K25" s="119"/>
      <c r="L25" s="61"/>
      <c r="M25" s="73"/>
      <c r="AA25" t="s">
        <v>179</v>
      </c>
      <c r="AB25">
        <f>AB17+1</f>
        <v>97</v>
      </c>
      <c r="AC25" s="20" t="str">
        <f>IF(ISBLANK(E25),"",E25)</f>
        <v/>
      </c>
      <c r="AE25" t="s">
        <v>180</v>
      </c>
      <c r="AF25">
        <f>AB28+1</f>
        <v>101</v>
      </c>
      <c r="AG25" s="20" t="str">
        <f>IF(ISBLANK(F25),"",F25)</f>
        <v/>
      </c>
    </row>
    <row r="26" spans="2:33" ht="16.5" customHeight="1">
      <c r="B26" s="9"/>
      <c r="C26" s="393"/>
      <c r="D26" s="64" t="s">
        <v>181</v>
      </c>
      <c r="E26" s="117" t="str">
        <f>IF(ISBLANK('B - Old'!E26),"",'B - Old'!E26)</f>
        <v/>
      </c>
      <c r="F26" s="398"/>
      <c r="G26" s="399"/>
      <c r="H26" s="400"/>
      <c r="I26" s="119"/>
      <c r="J26" s="119"/>
      <c r="K26" s="119"/>
      <c r="L26" s="61"/>
      <c r="M26" s="73"/>
      <c r="AA26" t="s">
        <v>182</v>
      </c>
      <c r="AB26">
        <f>AB25+1</f>
        <v>98</v>
      </c>
      <c r="AC26" s="20" t="str">
        <f>IF(ISBLANK(E26),"",E26)</f>
        <v/>
      </c>
      <c r="AE26" t="s">
        <v>183</v>
      </c>
      <c r="AF26">
        <f>AF25+1</f>
        <v>102</v>
      </c>
      <c r="AG26" s="20" t="str">
        <f>IF(ISBLANK(F26),"",F26)</f>
        <v/>
      </c>
    </row>
    <row r="27" spans="2:33" ht="16.5" customHeight="1">
      <c r="B27" s="9"/>
      <c r="C27" s="393"/>
      <c r="D27" s="64" t="s">
        <v>184</v>
      </c>
      <c r="E27" s="117" t="str">
        <f>IF(ISBLANK('B - Old'!E27),"",'B - Old'!E27)</f>
        <v/>
      </c>
      <c r="F27" s="398"/>
      <c r="G27" s="399"/>
      <c r="H27" s="400"/>
      <c r="I27" s="119"/>
      <c r="J27" s="119"/>
      <c r="K27" s="119"/>
      <c r="L27" s="61"/>
      <c r="M27" s="73"/>
      <c r="AA27" t="s">
        <v>185</v>
      </c>
      <c r="AB27">
        <f>AB26+1</f>
        <v>99</v>
      </c>
      <c r="AC27" s="20" t="str">
        <f>IF(ISBLANK(E27),"",E27)</f>
        <v/>
      </c>
      <c r="AE27" t="s">
        <v>186</v>
      </c>
      <c r="AF27">
        <f>AF26+1</f>
        <v>103</v>
      </c>
      <c r="AG27" s="20" t="str">
        <f>IF(ISBLANK(F27),"",F27)</f>
        <v/>
      </c>
    </row>
    <row r="28" spans="2:33" ht="16.5" customHeight="1">
      <c r="B28" s="9"/>
      <c r="C28" s="394"/>
      <c r="D28" s="126" t="s">
        <v>37</v>
      </c>
      <c r="E28" s="117" t="str">
        <f>IF(ISBLANK('B - Old'!E28),"",'B - Old'!E28)</f>
        <v/>
      </c>
      <c r="F28" s="398"/>
      <c r="G28" s="399"/>
      <c r="H28" s="400"/>
      <c r="I28" s="119"/>
      <c r="J28" s="124"/>
      <c r="K28" s="124"/>
      <c r="L28" s="65"/>
      <c r="M28" s="73"/>
      <c r="AA28" t="s">
        <v>187</v>
      </c>
      <c r="AB28">
        <f>AB27+1</f>
        <v>100</v>
      </c>
      <c r="AC28" s="20" t="str">
        <f>IF(ISBLANK(E28),"",E28)</f>
        <v/>
      </c>
      <c r="AE28" t="s">
        <v>188</v>
      </c>
      <c r="AF28">
        <f>AF27+1</f>
        <v>104</v>
      </c>
      <c r="AG28" s="20" t="str">
        <f>IF(ISBLANK(F28),"",F28)</f>
        <v/>
      </c>
    </row>
    <row r="29" spans="2:33" s="28" customFormat="1">
      <c r="B29" s="26"/>
      <c r="C29" s="89"/>
      <c r="D29" s="68"/>
      <c r="E29" s="69"/>
      <c r="F29" s="69"/>
      <c r="G29" s="69"/>
      <c r="H29" s="69"/>
      <c r="I29" s="69"/>
      <c r="J29" s="69"/>
      <c r="K29" s="69"/>
      <c r="M29" s="71" t="e">
        <f>IF(AND(#REF!/A!H8=1,#REF!/A!H10=1),1,0)</f>
        <v>#REF!</v>
      </c>
      <c r="Z29" s="29"/>
    </row>
    <row r="30" spans="2:33" s="28" customFormat="1">
      <c r="B30" s="26"/>
      <c r="C30" s="89"/>
      <c r="D30" s="91"/>
      <c r="M30" s="93"/>
      <c r="Z30" s="29"/>
    </row>
    <row r="31" spans="2:33" s="28" customFormat="1">
      <c r="B31" s="26"/>
      <c r="C31" s="89"/>
      <c r="D31" s="91"/>
      <c r="E31" s="117" t="str">
        <f>IF(ISBLANK('B - Old'!E36),"",'B - Old'!E36)</f>
        <v/>
      </c>
      <c r="M31" s="93"/>
      <c r="Z31" s="29"/>
      <c r="AA31" t="s">
        <v>42</v>
      </c>
      <c r="AB31" s="28">
        <f>AF28+1</f>
        <v>105</v>
      </c>
      <c r="AC31" s="20" t="str">
        <f>IF(ISBLANK(E31),"",E31)</f>
        <v/>
      </c>
    </row>
    <row r="32" spans="2:33" s="28" customFormat="1">
      <c r="B32" s="26"/>
      <c r="C32" s="89"/>
      <c r="D32" s="91"/>
      <c r="M32" s="93"/>
      <c r="Z32" s="29"/>
    </row>
    <row r="33" spans="2:33" s="28" customFormat="1" ht="18.75" customHeight="1">
      <c r="B33" s="26"/>
      <c r="C33" s="89"/>
      <c r="D33" s="91"/>
      <c r="M33" s="93"/>
      <c r="Z33" s="29"/>
    </row>
    <row r="34" spans="2:33" s="28" customFormat="1" ht="18.75" customHeight="1">
      <c r="B34" s="26"/>
      <c r="C34" s="89"/>
      <c r="D34" s="91"/>
      <c r="M34" s="93"/>
      <c r="Z34" s="29"/>
    </row>
    <row r="35" spans="2:33" s="28" customFormat="1" ht="18.75" customHeight="1">
      <c r="B35" s="26"/>
      <c r="C35" s="89"/>
      <c r="D35" s="91"/>
      <c r="M35" s="93"/>
      <c r="Z35" s="29"/>
    </row>
    <row r="36" spans="2:33" s="28" customFormat="1" ht="18" customHeight="1">
      <c r="B36" s="26"/>
      <c r="C36" s="89"/>
      <c r="D36" s="91"/>
      <c r="M36" s="93"/>
      <c r="Z36" s="29"/>
    </row>
    <row r="37" spans="2:33" s="28" customFormat="1" ht="17.25" customHeight="1">
      <c r="B37" s="26"/>
      <c r="C37" s="43" t="s">
        <v>189</v>
      </c>
      <c r="D37" s="44"/>
      <c r="E37" s="44"/>
      <c r="F37" s="44"/>
      <c r="G37" s="44"/>
      <c r="H37" s="44"/>
      <c r="I37" s="44"/>
      <c r="J37" s="44"/>
      <c r="K37" s="44"/>
      <c r="L37" s="45"/>
      <c r="M37" s="93"/>
      <c r="Z37" s="29"/>
      <c r="AA37" s="8" t="str">
        <f>C37</f>
        <v>Monitoring of Ethical of Conduct and Client Grievance Procedures</v>
      </c>
      <c r="AB37" s="8"/>
      <c r="AC37" s="8"/>
      <c r="AD37" s="8"/>
      <c r="AE37" s="8"/>
      <c r="AF37" s="8"/>
      <c r="AG37" s="8"/>
    </row>
    <row r="38" spans="2:33" s="28" customFormat="1" ht="19.5" customHeight="1">
      <c r="B38" s="26"/>
      <c r="C38" s="362" t="s">
        <v>190</v>
      </c>
      <c r="D38" s="50" t="s">
        <v>156</v>
      </c>
      <c r="E38" s="84" t="s">
        <v>157</v>
      </c>
      <c r="F38" s="111"/>
      <c r="G38" s="112"/>
      <c r="H38" s="112"/>
      <c r="I38" s="112"/>
      <c r="J38" s="112"/>
      <c r="K38" s="112"/>
      <c r="L38" s="113"/>
      <c r="M38" s="93"/>
      <c r="Z38" s="29"/>
    </row>
    <row r="39" spans="2:33" s="28" customFormat="1" ht="27.75" customHeight="1">
      <c r="B39" s="26"/>
      <c r="C39" s="363"/>
      <c r="D39" s="126" t="s">
        <v>191</v>
      </c>
      <c r="E39" s="117" t="str">
        <f>IF(ISBLANK('B - Old'!E44),"",'B - Old'!E44)</f>
        <v/>
      </c>
      <c r="F39" s="118"/>
      <c r="G39" s="119"/>
      <c r="H39" s="119"/>
      <c r="I39" s="119"/>
      <c r="J39" s="119"/>
      <c r="K39" s="119"/>
      <c r="L39" s="52"/>
      <c r="M39" s="93"/>
      <c r="Z39" s="29"/>
      <c r="AA39" s="28" t="s">
        <v>192</v>
      </c>
      <c r="AB39" s="28">
        <f>AB31+1</f>
        <v>106</v>
      </c>
      <c r="AC39" s="20" t="str">
        <f>IF(ISBLANK(E39),"",E39)</f>
        <v/>
      </c>
    </row>
    <row r="40" spans="2:33" s="28" customFormat="1" ht="27.75" customHeight="1">
      <c r="B40" s="26"/>
      <c r="C40" s="363"/>
      <c r="D40" s="126" t="s">
        <v>193</v>
      </c>
      <c r="E40" s="117" t="str">
        <f>IF(ISBLANK('B - Old'!E45),"",'B - Old'!E45)</f>
        <v/>
      </c>
      <c r="F40" s="118"/>
      <c r="G40" s="119"/>
      <c r="H40" s="119"/>
      <c r="I40" s="119"/>
      <c r="J40" s="119"/>
      <c r="K40" s="119"/>
      <c r="L40" s="52"/>
      <c r="M40" s="93"/>
      <c r="Z40" s="29"/>
      <c r="AA40" s="28" t="s">
        <v>194</v>
      </c>
      <c r="AB40" s="28">
        <f>AB39+1</f>
        <v>107</v>
      </c>
      <c r="AC40" s="20" t="str">
        <f>IF(ISBLANK(E40),"",E40)</f>
        <v/>
      </c>
    </row>
    <row r="41" spans="2:33" s="28" customFormat="1" ht="27.75" customHeight="1">
      <c r="B41" s="26"/>
      <c r="C41" s="363"/>
      <c r="D41" s="126" t="s">
        <v>195</v>
      </c>
      <c r="E41" s="117" t="str">
        <f>IF(ISBLANK('B - Old'!E46),"",'B - Old'!E46)</f>
        <v/>
      </c>
      <c r="F41" s="118"/>
      <c r="G41" s="119"/>
      <c r="H41" s="119"/>
      <c r="I41" s="119"/>
      <c r="J41" s="119"/>
      <c r="K41" s="119"/>
      <c r="L41" s="61"/>
      <c r="M41" s="93"/>
      <c r="Z41" s="29"/>
      <c r="AA41" s="28" t="s">
        <v>196</v>
      </c>
      <c r="AB41" s="28">
        <f t="shared" ref="AB41:AB47" si="2">AB40+1</f>
        <v>108</v>
      </c>
      <c r="AC41" s="20" t="str">
        <f>IF(ISBLANK(E41),"",E41)</f>
        <v/>
      </c>
    </row>
    <row r="42" spans="2:33" s="28" customFormat="1" ht="27.75" customHeight="1">
      <c r="B42" s="26"/>
      <c r="C42" s="363"/>
      <c r="D42" s="126" t="s">
        <v>197</v>
      </c>
      <c r="E42" s="117"/>
      <c r="F42" s="118"/>
      <c r="G42" s="119"/>
      <c r="H42" s="119"/>
      <c r="I42" s="119"/>
      <c r="J42" s="119"/>
      <c r="K42" s="119"/>
      <c r="L42" s="61"/>
      <c r="M42" s="93"/>
      <c r="Z42" s="29"/>
      <c r="AA42" s="28" t="s">
        <v>198</v>
      </c>
      <c r="AB42" s="28">
        <f t="shared" si="2"/>
        <v>109</v>
      </c>
      <c r="AC42" s="20" t="str">
        <f>IF(ISBLANK(E42),"",E42)</f>
        <v/>
      </c>
    </row>
    <row r="43" spans="2:33" s="28" customFormat="1" ht="27.75" customHeight="1">
      <c r="B43" s="26"/>
      <c r="C43" s="364"/>
      <c r="D43" s="126" t="s">
        <v>199</v>
      </c>
      <c r="E43" s="117" t="str">
        <f>IF(ISBLANK('B - Old'!E47),"",'B - Old'!E47)</f>
        <v/>
      </c>
      <c r="F43" s="118"/>
      <c r="G43" s="119"/>
      <c r="H43" s="119"/>
      <c r="I43" s="119"/>
      <c r="J43" s="119"/>
      <c r="K43" s="119"/>
      <c r="L43" s="61"/>
      <c r="M43" s="93"/>
      <c r="Z43" s="29"/>
      <c r="AA43" s="28" t="s">
        <v>200</v>
      </c>
      <c r="AB43" s="28">
        <f t="shared" si="2"/>
        <v>110</v>
      </c>
      <c r="AC43" s="20" t="str">
        <f>IF(ISBLANK(E43),"",E43)</f>
        <v/>
      </c>
    </row>
    <row r="44" spans="2:33" s="28" customFormat="1" ht="27.75" customHeight="1">
      <c r="B44" s="26"/>
      <c r="F44" s="395" t="s">
        <v>201</v>
      </c>
      <c r="G44" s="396"/>
      <c r="H44" s="397"/>
      <c r="I44" s="119"/>
      <c r="J44" s="119"/>
      <c r="K44" s="119"/>
      <c r="L44" s="61"/>
      <c r="M44" s="93"/>
      <c r="Z44" s="29"/>
    </row>
    <row r="45" spans="2:33" s="28" customFormat="1" ht="27.75" customHeight="1">
      <c r="B45" s="26"/>
      <c r="C45" s="127"/>
      <c r="D45" s="126" t="s">
        <v>202</v>
      </c>
      <c r="E45" s="117" t="str">
        <f>IF(ISBLANK('B - Old'!E48),"",'B - Old'!E48)</f>
        <v/>
      </c>
      <c r="F45" s="398"/>
      <c r="G45" s="399"/>
      <c r="H45" s="400"/>
      <c r="I45" s="119"/>
      <c r="J45" s="119"/>
      <c r="K45" s="119"/>
      <c r="L45" s="61"/>
      <c r="M45" s="93"/>
      <c r="Z45" s="29"/>
      <c r="AA45" s="28" t="s">
        <v>203</v>
      </c>
      <c r="AB45" s="28">
        <f>AB43+1</f>
        <v>111</v>
      </c>
      <c r="AC45" s="20" t="str">
        <f>IF(ISBLANK(E45),"",E45)</f>
        <v/>
      </c>
      <c r="AE45" s="28" t="s">
        <v>204</v>
      </c>
      <c r="AF45" s="28">
        <f>AB47+1</f>
        <v>114</v>
      </c>
      <c r="AG45" s="20" t="str">
        <f>IF(ISBLANK(F45),"",F45)</f>
        <v/>
      </c>
    </row>
    <row r="46" spans="2:33" s="28" customFormat="1" ht="27.75" customHeight="1">
      <c r="B46" s="26"/>
      <c r="C46" s="87" t="s">
        <v>205</v>
      </c>
      <c r="D46" s="126" t="s">
        <v>206</v>
      </c>
      <c r="E46" s="117" t="str">
        <f>IF(ISBLANK('B - Old'!E49),"",'B - Old'!E49)</f>
        <v/>
      </c>
      <c r="F46" s="398"/>
      <c r="G46" s="399"/>
      <c r="H46" s="400"/>
      <c r="I46" s="119"/>
      <c r="J46" s="119"/>
      <c r="K46" s="119"/>
      <c r="L46" s="61"/>
      <c r="M46" s="93"/>
      <c r="Z46" s="29"/>
      <c r="AA46" s="28" t="s">
        <v>207</v>
      </c>
      <c r="AB46" s="28">
        <f t="shared" si="2"/>
        <v>112</v>
      </c>
      <c r="AC46" s="20" t="str">
        <f>IF(ISBLANK(E46),"",E46)</f>
        <v/>
      </c>
      <c r="AE46" s="28" t="s">
        <v>208</v>
      </c>
      <c r="AF46" s="28">
        <f>AF45+1</f>
        <v>115</v>
      </c>
      <c r="AG46" s="20" t="str">
        <f>IF(ISBLANK(F46),"",F46)</f>
        <v/>
      </c>
    </row>
    <row r="47" spans="2:33" s="28" customFormat="1" ht="27.75" customHeight="1">
      <c r="B47" s="26"/>
      <c r="C47" s="88"/>
      <c r="D47" s="126" t="s">
        <v>209</v>
      </c>
      <c r="E47" s="117" t="str">
        <f>IF(ISBLANK('B - Old'!E50),"",'B - Old'!E50)</f>
        <v/>
      </c>
      <c r="F47" s="398"/>
      <c r="G47" s="399"/>
      <c r="H47" s="400"/>
      <c r="I47" s="124"/>
      <c r="J47" s="124"/>
      <c r="K47" s="124"/>
      <c r="L47" s="65"/>
      <c r="M47" s="93"/>
      <c r="Z47" s="29"/>
      <c r="AA47" s="28" t="s">
        <v>210</v>
      </c>
      <c r="AB47" s="28">
        <f t="shared" si="2"/>
        <v>113</v>
      </c>
      <c r="AC47" s="20" t="str">
        <f>IF(ISBLANK(E47),"",E47)</f>
        <v/>
      </c>
      <c r="AE47" s="28" t="s">
        <v>211</v>
      </c>
      <c r="AF47" s="28">
        <f>AF46+1</f>
        <v>116</v>
      </c>
      <c r="AG47" s="20" t="str">
        <f>IF(ISBLANK(F47),"",F47)</f>
        <v/>
      </c>
    </row>
    <row r="48" spans="2:33" s="28" customFormat="1" ht="8.25" customHeight="1">
      <c r="B48" s="26"/>
      <c r="C48" s="89"/>
      <c r="D48" s="91"/>
      <c r="M48" s="93"/>
      <c r="Z48" s="29"/>
    </row>
    <row r="49" spans="1:57" s="28" customFormat="1" ht="8.25" customHeight="1">
      <c r="B49" s="26"/>
      <c r="C49" s="89"/>
      <c r="D49" s="91"/>
      <c r="M49" s="93"/>
      <c r="Z49" s="29"/>
    </row>
    <row r="50" spans="1:57" s="28" customFormat="1" ht="25.5" customHeight="1">
      <c r="B50" s="26"/>
      <c r="C50" s="89" t="s">
        <v>212</v>
      </c>
      <c r="D50" s="91" t="str">
        <f>IF(ISBLANK('B - Old'!D53),"",'B - Old'!D53)</f>
        <v/>
      </c>
      <c r="M50" s="93"/>
      <c r="Z50" s="29"/>
      <c r="AA50" s="28" t="s">
        <v>212</v>
      </c>
      <c r="AB50" s="28">
        <f>AF47+1</f>
        <v>117</v>
      </c>
      <c r="AC50" s="20" t="str">
        <f>IF(ISBLANK(E50),"",E50)</f>
        <v/>
      </c>
    </row>
    <row r="51" spans="1:57" s="28" customFormat="1">
      <c r="B51" s="26"/>
      <c r="C51" s="89"/>
      <c r="D51" s="91"/>
      <c r="M51" s="93"/>
      <c r="Z51" s="29"/>
    </row>
    <row r="52" spans="1:57" s="28" customFormat="1">
      <c r="B52" s="26"/>
      <c r="C52" s="89"/>
      <c r="D52" s="91"/>
      <c r="M52" s="93"/>
      <c r="Z52" s="29"/>
    </row>
    <row r="53" spans="1:57" s="28" customFormat="1" ht="21.75" customHeight="1">
      <c r="B53" s="26"/>
      <c r="C53" s="43" t="s">
        <v>213</v>
      </c>
      <c r="D53" s="44"/>
      <c r="E53" s="44"/>
      <c r="F53" s="44"/>
      <c r="G53" s="44"/>
      <c r="H53" s="44"/>
      <c r="I53" s="44"/>
      <c r="J53" s="44"/>
      <c r="K53" s="44"/>
      <c r="L53" s="45"/>
      <c r="M53" s="93"/>
      <c r="Z53" s="29"/>
      <c r="AA53" s="8" t="str">
        <f>C53</f>
        <v>Transparency About Costs to Clients</v>
      </c>
      <c r="AB53" s="8"/>
      <c r="AC53" s="8"/>
      <c r="AD53" s="8"/>
      <c r="AE53" s="8"/>
      <c r="AF53" s="8"/>
      <c r="AG53" s="8"/>
    </row>
    <row r="54" spans="1:57" s="28" customFormat="1">
      <c r="A54" s="54"/>
      <c r="B54" s="55"/>
      <c r="C54" s="362" t="s">
        <v>159</v>
      </c>
      <c r="D54" s="50" t="s">
        <v>156</v>
      </c>
      <c r="E54" s="84" t="s">
        <v>157</v>
      </c>
      <c r="F54" s="111"/>
      <c r="G54" s="112"/>
      <c r="H54" s="112"/>
      <c r="I54" s="112"/>
      <c r="J54" s="112"/>
      <c r="K54" s="112"/>
      <c r="L54" s="113"/>
      <c r="M54" s="93"/>
      <c r="Z54" s="29"/>
    </row>
    <row r="55" spans="1:57" s="28" customFormat="1" ht="30" customHeight="1">
      <c r="A55" s="54">
        <f>SUM(E55:E57)</f>
        <v>0</v>
      </c>
      <c r="B55" s="55"/>
      <c r="C55" s="360"/>
      <c r="D55" s="126" t="s">
        <v>214</v>
      </c>
      <c r="E55" s="117" t="str">
        <f>IF(ISBLANK('B - Old'!E60),"",'B - Old'!E60)</f>
        <v/>
      </c>
      <c r="F55" s="118"/>
      <c r="G55" s="119"/>
      <c r="H55" s="119"/>
      <c r="I55" s="119"/>
      <c r="J55" s="119"/>
      <c r="K55" s="119"/>
      <c r="L55" s="52"/>
      <c r="M55" s="93"/>
      <c r="Z55" s="29"/>
      <c r="AA55" s="28" t="s">
        <v>215</v>
      </c>
      <c r="AB55" s="28">
        <f>AB50+1</f>
        <v>118</v>
      </c>
      <c r="AC55" s="20" t="str">
        <f>IF(ISBLANK(E55),"",E55)</f>
        <v/>
      </c>
    </row>
    <row r="56" spans="1:57" s="28" customFormat="1" ht="30" customHeight="1">
      <c r="A56" s="54">
        <f>SUM(F55:F57)</f>
        <v>0</v>
      </c>
      <c r="B56" s="55"/>
      <c r="C56" s="360"/>
      <c r="D56" s="126" t="s">
        <v>216</v>
      </c>
      <c r="E56" s="117" t="str">
        <f>IF(ISBLANK('B - Old'!E61),"",'B - Old'!E61)</f>
        <v/>
      </c>
      <c r="F56" s="118"/>
      <c r="G56" s="119"/>
      <c r="H56" s="119"/>
      <c r="I56" s="119"/>
      <c r="J56" s="119"/>
      <c r="K56" s="119"/>
      <c r="L56" s="52"/>
      <c r="M56" s="93"/>
      <c r="Z56" s="29"/>
      <c r="AA56" s="28" t="s">
        <v>217</v>
      </c>
      <c r="AB56" s="28">
        <f>AB55+1</f>
        <v>119</v>
      </c>
      <c r="AC56" s="20" t="str">
        <f>IF(ISBLANK(E56),"",E56)</f>
        <v/>
      </c>
    </row>
    <row r="57" spans="1:57" s="28" customFormat="1" ht="30" customHeight="1">
      <c r="B57" s="26"/>
      <c r="C57" s="360"/>
      <c r="D57" s="126" t="s">
        <v>218</v>
      </c>
      <c r="E57" s="117" t="str">
        <f>IF(ISBLANK('B - Old'!E62),"",'B - Old'!E62)</f>
        <v/>
      </c>
      <c r="F57" s="118"/>
      <c r="G57" s="119"/>
      <c r="H57" s="119"/>
      <c r="I57" s="119"/>
      <c r="J57" s="119"/>
      <c r="K57" s="119"/>
      <c r="L57" s="61"/>
      <c r="M57" s="93"/>
      <c r="Z57" s="29"/>
      <c r="AA57" s="28" t="s">
        <v>219</v>
      </c>
      <c r="AB57" s="28">
        <f>AB56+1</f>
        <v>120</v>
      </c>
      <c r="AC57" s="20" t="str">
        <f>IF(ISBLANK(E57),"",E57)</f>
        <v/>
      </c>
    </row>
    <row r="58" spans="1:57" s="28" customFormat="1" ht="30" customHeight="1">
      <c r="B58" s="26"/>
      <c r="C58" s="361"/>
      <c r="D58" s="126" t="s">
        <v>220</v>
      </c>
      <c r="E58" s="117" t="str">
        <f>IF(ISBLANK('B - Old'!E63),"",'B - Old'!E63)</f>
        <v/>
      </c>
      <c r="F58" s="123"/>
      <c r="G58" s="124"/>
      <c r="H58" s="124"/>
      <c r="I58" s="124"/>
      <c r="J58" s="124"/>
      <c r="K58" s="124"/>
      <c r="L58" s="65"/>
      <c r="M58" s="93"/>
      <c r="Z58" s="29"/>
      <c r="AA58" s="28" t="s">
        <v>221</v>
      </c>
      <c r="AB58" s="28">
        <f>AB57+1</f>
        <v>121</v>
      </c>
      <c r="AC58" s="20" t="str">
        <f>IF(ISBLANK(E58),"",E58)</f>
        <v/>
      </c>
    </row>
    <row r="59" spans="1:57" s="28" customFormat="1" ht="30" customHeight="1">
      <c r="B59" s="26"/>
      <c r="C59" s="89"/>
      <c r="D59" s="91"/>
      <c r="E59" s="32"/>
      <c r="F59" s="32"/>
      <c r="G59" s="32"/>
      <c r="H59" s="32"/>
      <c r="I59" s="32"/>
      <c r="J59" s="32"/>
      <c r="K59" s="32"/>
      <c r="L59" s="32"/>
      <c r="M59" s="93"/>
      <c r="Z59" s="29"/>
    </row>
    <row r="60" spans="1:57" s="28" customFormat="1" ht="30" customHeight="1">
      <c r="B60" s="26"/>
      <c r="C60" s="128" t="s">
        <v>222</v>
      </c>
      <c r="D60" s="91" t="str">
        <f>IF(ISBLANK('B - Old'!D65),"",'B - Old'!D65)</f>
        <v/>
      </c>
      <c r="E60" s="32"/>
      <c r="F60" s="32"/>
      <c r="G60" s="32"/>
      <c r="H60" s="32"/>
      <c r="I60" s="32"/>
      <c r="J60" s="32"/>
      <c r="K60" s="32"/>
      <c r="L60" s="32"/>
      <c r="M60" s="93"/>
      <c r="Z60" s="29"/>
      <c r="AA60" s="28" t="s">
        <v>222</v>
      </c>
      <c r="AB60" s="28">
        <f>AB58+1</f>
        <v>122</v>
      </c>
      <c r="AC60" s="20" t="str">
        <f>IF(ISBLANK(E60),"",E60)</f>
        <v/>
      </c>
    </row>
    <row r="61" spans="1:57" s="28" customFormat="1" ht="30" customHeight="1">
      <c r="B61" s="26"/>
      <c r="C61" s="128"/>
      <c r="D61" s="91"/>
      <c r="E61" s="32"/>
      <c r="F61" s="32"/>
      <c r="G61" s="32"/>
      <c r="H61" s="32"/>
      <c r="I61" s="32"/>
      <c r="J61" s="32"/>
      <c r="K61" s="32"/>
      <c r="L61" s="32"/>
      <c r="M61" s="93"/>
      <c r="Z61" s="29"/>
    </row>
    <row r="62" spans="1:57" s="28" customFormat="1" ht="39.75" customHeight="1">
      <c r="B62" s="26"/>
      <c r="C62" s="129"/>
      <c r="D62" s="130" t="s">
        <v>223</v>
      </c>
      <c r="E62" s="131" t="s">
        <v>224</v>
      </c>
      <c r="F62" s="132" t="s">
        <v>225</v>
      </c>
      <c r="G62" s="132" t="s">
        <v>226</v>
      </c>
      <c r="H62" s="132" t="s">
        <v>227</v>
      </c>
      <c r="I62" s="131" t="s">
        <v>228</v>
      </c>
      <c r="J62" s="132" t="s">
        <v>229</v>
      </c>
      <c r="K62" s="131" t="s">
        <v>230</v>
      </c>
      <c r="L62" s="130" t="s">
        <v>231</v>
      </c>
      <c r="M62" s="93"/>
      <c r="Z62" s="29"/>
    </row>
    <row r="63" spans="1:57" s="28" customFormat="1" ht="19.5" customHeight="1">
      <c r="B63" s="26"/>
      <c r="C63" s="133"/>
      <c r="D63" s="134" t="str">
        <f>IF(ISBLANK('B - Old'!D68),"",'B - Old'!D68)</f>
        <v/>
      </c>
      <c r="E63" s="135" t="str">
        <f>IF(ISBLANK('B - Old'!E68),"",'B - Old'!E68)</f>
        <v/>
      </c>
      <c r="F63" s="60" t="str">
        <f>IF(ISBLANK('B - Old'!F68),"",'B - Old'!F68)</f>
        <v/>
      </c>
      <c r="G63" s="60" t="str">
        <f>IF(ISBLANK('B - Old'!G68),"",'B - Old'!G68)</f>
        <v/>
      </c>
      <c r="H63" s="60" t="str">
        <f>IF(ISBLANK('B - Old'!H68),"",'B - Old'!H68)</f>
        <v/>
      </c>
      <c r="I63" s="135" t="str">
        <f>IF(ISBLANK('B - Old'!I68),"",'B - Old'!I68)</f>
        <v/>
      </c>
      <c r="J63" s="136" t="str">
        <f>IF(ISBLANK('B - Old'!J68),"",'B - Old'!J68)</f>
        <v/>
      </c>
      <c r="K63" s="135" t="str">
        <f>IF(ISBLANK('B - Old'!K68),"",'B - Old'!K68)</f>
        <v/>
      </c>
      <c r="L63" s="137" t="str">
        <f>IF(ISBLANK('B - Old'!L68),"",'B - Old'!L68)</f>
        <v/>
      </c>
      <c r="M63" s="93"/>
      <c r="N63" s="28" t="s">
        <v>232</v>
      </c>
      <c r="O63" s="28" t="str">
        <f>N63&amp;": "&amp;$G$62</f>
        <v>Product 1: Value</v>
      </c>
      <c r="Z63" s="29"/>
      <c r="AA63" s="28" t="s">
        <v>233</v>
      </c>
      <c r="AB63" s="28">
        <f>AB60+1</f>
        <v>123</v>
      </c>
      <c r="AC63" s="20" t="str">
        <f>IF(ISBLANK(E63),"",E63)</f>
        <v/>
      </c>
      <c r="AE63" s="28" t="s">
        <v>234</v>
      </c>
      <c r="AF63" s="28">
        <f>AB67+1</f>
        <v>128</v>
      </c>
      <c r="AG63" s="20" t="str">
        <f>IF(ISBLANK(F63),"",F63)</f>
        <v/>
      </c>
      <c r="AI63" s="28" t="s">
        <v>235</v>
      </c>
      <c r="AJ63" s="28">
        <f>AF67+1</f>
        <v>133</v>
      </c>
      <c r="AK63" s="20" t="str">
        <f>IF(ISBLANK(G63),"",G63)</f>
        <v/>
      </c>
      <c r="AM63" s="28" t="s">
        <v>236</v>
      </c>
      <c r="AN63" s="28">
        <f>AJ67+1</f>
        <v>138</v>
      </c>
      <c r="AO63" s="20" t="str">
        <f>IF(ISBLANK(H63),"",H63)</f>
        <v/>
      </c>
      <c r="AQ63" s="28" t="s">
        <v>237</v>
      </c>
      <c r="AR63" s="28">
        <f>AN67+1</f>
        <v>143</v>
      </c>
      <c r="AS63" s="20" t="str">
        <f>IF(ISBLANK(I63),"",I63)</f>
        <v/>
      </c>
      <c r="AU63" s="28" t="s">
        <v>238</v>
      </c>
      <c r="AV63" s="28">
        <f>AR67+1</f>
        <v>148</v>
      </c>
      <c r="AW63" s="20" t="str">
        <f>IF(ISBLANK(J63),"",J63)</f>
        <v/>
      </c>
      <c r="AY63" s="28" t="s">
        <v>239</v>
      </c>
      <c r="AZ63" s="28">
        <f>AV67+1</f>
        <v>153</v>
      </c>
      <c r="BA63" s="20" t="str">
        <f>IF(ISBLANK(K63),"",K63)</f>
        <v/>
      </c>
      <c r="BC63" s="28" t="s">
        <v>240</v>
      </c>
      <c r="BD63" s="28">
        <f>AZ67+1</f>
        <v>158</v>
      </c>
      <c r="BE63" s="20" t="str">
        <f>IF(ISBLANK(L63),"",L63)</f>
        <v/>
      </c>
    </row>
    <row r="64" spans="1:57" s="28" customFormat="1" ht="19.5" customHeight="1">
      <c r="B64" s="26"/>
      <c r="C64" s="138"/>
      <c r="D64" s="139" t="str">
        <f>IF(ISBLANK('B - Old'!D69),"",'B - Old'!D69)</f>
        <v/>
      </c>
      <c r="E64" s="140" t="str">
        <f>IF(ISBLANK('B - Old'!E69),"",'B - Old'!E69)</f>
        <v/>
      </c>
      <c r="F64" s="60" t="str">
        <f>IF(ISBLANK('B - Old'!F69),"",'B - Old'!F69)</f>
        <v/>
      </c>
      <c r="G64" s="60" t="str">
        <f>IF(ISBLANK('B - Old'!G69),"",'B - Old'!G69)</f>
        <v/>
      </c>
      <c r="H64" s="60" t="str">
        <f>IF(ISBLANK('B - Old'!H69),"",'B - Old'!H69)</f>
        <v/>
      </c>
      <c r="I64" s="140" t="str">
        <f>IF(ISBLANK('B - Old'!I69),"",'B - Old'!I69)</f>
        <v/>
      </c>
      <c r="J64" s="141" t="str">
        <f>IF(ISBLANK('B - Old'!J69),"",'B - Old'!J69)</f>
        <v/>
      </c>
      <c r="K64" s="140" t="str">
        <f>IF(ISBLANK('B - Old'!K69),"",'B - Old'!K69)</f>
        <v/>
      </c>
      <c r="L64" s="142" t="str">
        <f>IF(ISBLANK('B - Old'!L69),"",'B - Old'!L69)</f>
        <v/>
      </c>
      <c r="M64" s="93"/>
      <c r="N64" s="28" t="s">
        <v>241</v>
      </c>
      <c r="O64" s="28" t="str">
        <f>N64&amp;": "&amp;$G$62</f>
        <v>Product 2: Value</v>
      </c>
      <c r="Z64" s="29"/>
      <c r="AA64" s="28" t="s">
        <v>242</v>
      </c>
      <c r="AB64" s="28">
        <f>AB63+1</f>
        <v>124</v>
      </c>
      <c r="AC64" s="20" t="str">
        <f>IF(ISBLANK(E64),"",E64)</f>
        <v/>
      </c>
      <c r="AE64" s="28" t="s">
        <v>243</v>
      </c>
      <c r="AF64" s="28">
        <f>AF63+1</f>
        <v>129</v>
      </c>
      <c r="AG64" s="20" t="str">
        <f>IF(ISBLANK(F64),"",F64)</f>
        <v/>
      </c>
      <c r="AI64" s="28" t="s">
        <v>244</v>
      </c>
      <c r="AJ64" s="28">
        <f>AJ63+1</f>
        <v>134</v>
      </c>
      <c r="AK64" s="20" t="str">
        <f>IF(ISBLANK(G64),"",G64)</f>
        <v/>
      </c>
      <c r="AM64" s="28" t="s">
        <v>245</v>
      </c>
      <c r="AN64" s="28">
        <f>AN63+1</f>
        <v>139</v>
      </c>
      <c r="AO64" s="20" t="str">
        <f>IF(ISBLANK(H64),"",H64)</f>
        <v/>
      </c>
      <c r="AQ64" s="28" t="s">
        <v>246</v>
      </c>
      <c r="AR64" s="28">
        <f>AR63+1</f>
        <v>144</v>
      </c>
      <c r="AS64" s="20" t="str">
        <f>IF(ISBLANK(I64),"",I64)</f>
        <v/>
      </c>
      <c r="AU64" s="28" t="s">
        <v>247</v>
      </c>
      <c r="AV64" s="28">
        <f>AV63+1</f>
        <v>149</v>
      </c>
      <c r="AW64" s="20" t="str">
        <f t="shared" ref="AW64:AW67" si="3">IF(ISBLANK(J64),"",J64)</f>
        <v/>
      </c>
      <c r="AY64" s="28" t="s">
        <v>248</v>
      </c>
      <c r="AZ64" s="28">
        <f>AZ63+1</f>
        <v>154</v>
      </c>
      <c r="BA64" s="20" t="str">
        <f>IF(ISBLANK(K64),"",K64)</f>
        <v/>
      </c>
      <c r="BC64" s="28" t="s">
        <v>249</v>
      </c>
      <c r="BD64" s="28">
        <f>BD63+1</f>
        <v>159</v>
      </c>
      <c r="BE64" s="20" t="str">
        <f>IF(ISBLANK(L64),"",L64)</f>
        <v/>
      </c>
    </row>
    <row r="65" spans="1:57" s="28" customFormat="1" ht="19.5" customHeight="1">
      <c r="B65" s="26"/>
      <c r="C65" s="143" t="s">
        <v>250</v>
      </c>
      <c r="D65" s="139" t="str">
        <f>IF(ISBLANK('B - Old'!D70),"",'B - Old'!D70)</f>
        <v/>
      </c>
      <c r="E65" s="140" t="str">
        <f>IF(ISBLANK('B - Old'!E70),"",'B - Old'!E70)</f>
        <v/>
      </c>
      <c r="F65" s="60" t="str">
        <f>IF(ISBLANK('B - Old'!F70),"",'B - Old'!F70)</f>
        <v/>
      </c>
      <c r="G65" s="60" t="str">
        <f>IF(ISBLANK('B - Old'!G70),"",'B - Old'!G70)</f>
        <v/>
      </c>
      <c r="H65" s="60" t="str">
        <f>IF(ISBLANK('B - Old'!H70),"",'B - Old'!H70)</f>
        <v/>
      </c>
      <c r="I65" s="140" t="str">
        <f>IF(ISBLANK('B - Old'!I70),"",'B - Old'!I70)</f>
        <v/>
      </c>
      <c r="J65" s="141" t="str">
        <f>IF(ISBLANK('B - Old'!J70),"",'B - Old'!J70)</f>
        <v/>
      </c>
      <c r="K65" s="140" t="str">
        <f>IF(ISBLANK('B - Old'!K70),"",'B - Old'!K70)</f>
        <v/>
      </c>
      <c r="L65" s="142" t="str">
        <f>IF(ISBLANK('B - Old'!L70),"",'B - Old'!L70)</f>
        <v/>
      </c>
      <c r="M65" s="93"/>
      <c r="N65" s="28" t="s">
        <v>251</v>
      </c>
      <c r="O65" s="28" t="str">
        <f>N65&amp;": "&amp;$G$62</f>
        <v>Product 3: Value</v>
      </c>
      <c r="Z65" s="29"/>
      <c r="AA65" s="28" t="s">
        <v>252</v>
      </c>
      <c r="AB65" s="28">
        <f>AB64+1</f>
        <v>125</v>
      </c>
      <c r="AC65" s="20" t="str">
        <f>IF(ISBLANK(E65),"",E65)</f>
        <v/>
      </c>
      <c r="AE65" s="28" t="s">
        <v>253</v>
      </c>
      <c r="AF65" s="28">
        <f>AF64+1</f>
        <v>130</v>
      </c>
      <c r="AG65" s="20" t="str">
        <f>IF(ISBLANK(F65),"",F65)</f>
        <v/>
      </c>
      <c r="AI65" s="28" t="s">
        <v>254</v>
      </c>
      <c r="AJ65" s="28">
        <f>AJ64+1</f>
        <v>135</v>
      </c>
      <c r="AK65" s="20" t="str">
        <f>IF(ISBLANK(G65),"",G65)</f>
        <v/>
      </c>
      <c r="AM65" s="28" t="s">
        <v>255</v>
      </c>
      <c r="AN65" s="28">
        <f>AN64+1</f>
        <v>140</v>
      </c>
      <c r="AO65" s="20" t="str">
        <f>IF(ISBLANK(H65),"",H65)</f>
        <v/>
      </c>
      <c r="AQ65" s="28" t="s">
        <v>256</v>
      </c>
      <c r="AR65" s="28">
        <f>AR64+1</f>
        <v>145</v>
      </c>
      <c r="AS65" s="20" t="str">
        <f>IF(ISBLANK(I65),"",I65)</f>
        <v/>
      </c>
      <c r="AU65" s="28" t="s">
        <v>257</v>
      </c>
      <c r="AV65" s="28">
        <f>AV64+1</f>
        <v>150</v>
      </c>
      <c r="AW65" s="20" t="str">
        <f t="shared" si="3"/>
        <v/>
      </c>
      <c r="AY65" s="28" t="s">
        <v>258</v>
      </c>
      <c r="AZ65" s="28">
        <f>AZ64+1</f>
        <v>155</v>
      </c>
      <c r="BA65" s="20" t="str">
        <f>IF(ISBLANK(K65),"",K65)</f>
        <v/>
      </c>
      <c r="BC65" s="28" t="s">
        <v>259</v>
      </c>
      <c r="BD65" s="28">
        <f>BD64+1</f>
        <v>160</v>
      </c>
      <c r="BE65" s="20" t="str">
        <f>IF(ISBLANK(L65),"",L65)</f>
        <v/>
      </c>
    </row>
    <row r="66" spans="1:57" s="28" customFormat="1" ht="19.5" customHeight="1">
      <c r="B66" s="26"/>
      <c r="C66" s="138"/>
      <c r="D66" s="139" t="str">
        <f>IF(ISBLANK('B - Old'!D71),"",'B - Old'!D71)</f>
        <v/>
      </c>
      <c r="E66" s="140" t="str">
        <f>IF(ISBLANK('B - Old'!E71),"",'B - Old'!E71)</f>
        <v/>
      </c>
      <c r="F66" s="60" t="str">
        <f>IF(ISBLANK('B - Old'!F71),"",'B - Old'!F71)</f>
        <v/>
      </c>
      <c r="G66" s="60" t="str">
        <f>IF(ISBLANK('B - Old'!G71),"",'B - Old'!G71)</f>
        <v/>
      </c>
      <c r="H66" s="60" t="str">
        <f>IF(ISBLANK('B - Old'!H71),"",'B - Old'!H71)</f>
        <v/>
      </c>
      <c r="I66" s="140" t="str">
        <f>IF(ISBLANK('B - Old'!I71),"",'B - Old'!I71)</f>
        <v/>
      </c>
      <c r="J66" s="141" t="str">
        <f>IF(ISBLANK('B - Old'!J71),"",'B - Old'!J71)</f>
        <v/>
      </c>
      <c r="K66" s="140" t="str">
        <f>IF(ISBLANK('B - Old'!K71),"",'B - Old'!K71)</f>
        <v/>
      </c>
      <c r="L66" s="142" t="str">
        <f>IF(ISBLANK('B - Old'!L71),"",'B - Old'!L71)</f>
        <v/>
      </c>
      <c r="M66" s="93"/>
      <c r="N66" s="28" t="s">
        <v>260</v>
      </c>
      <c r="O66" s="28" t="str">
        <f>N66&amp;": "&amp;$G$62</f>
        <v>Product 4: Value</v>
      </c>
      <c r="Z66" s="29"/>
      <c r="AA66" s="28" t="s">
        <v>261</v>
      </c>
      <c r="AB66" s="28">
        <f>AB65+1</f>
        <v>126</v>
      </c>
      <c r="AC66" s="20" t="str">
        <f>IF(ISBLANK(E66),"",E66)</f>
        <v/>
      </c>
      <c r="AE66" s="28" t="s">
        <v>262</v>
      </c>
      <c r="AF66" s="28">
        <f>AF65+1</f>
        <v>131</v>
      </c>
      <c r="AG66" s="20" t="str">
        <f>IF(ISBLANK(F66),"",F66)</f>
        <v/>
      </c>
      <c r="AI66" s="28" t="s">
        <v>263</v>
      </c>
      <c r="AJ66" s="28">
        <f>AJ65+1</f>
        <v>136</v>
      </c>
      <c r="AK66" s="20" t="str">
        <f>IF(ISBLANK(G66),"",G66)</f>
        <v/>
      </c>
      <c r="AM66" s="28" t="s">
        <v>264</v>
      </c>
      <c r="AN66" s="28">
        <f>AN65+1</f>
        <v>141</v>
      </c>
      <c r="AO66" s="20" t="str">
        <f>IF(ISBLANK(H66),"",H66)</f>
        <v/>
      </c>
      <c r="AQ66" s="28" t="s">
        <v>265</v>
      </c>
      <c r="AR66" s="28">
        <f>AR65+1</f>
        <v>146</v>
      </c>
      <c r="AS66" s="20" t="str">
        <f>IF(ISBLANK(I66),"",I66)</f>
        <v/>
      </c>
      <c r="AU66" s="28" t="s">
        <v>266</v>
      </c>
      <c r="AV66" s="28">
        <f>AV65+1</f>
        <v>151</v>
      </c>
      <c r="AW66" s="20" t="str">
        <f t="shared" si="3"/>
        <v/>
      </c>
      <c r="AY66" s="28" t="s">
        <v>267</v>
      </c>
      <c r="AZ66" s="28">
        <f>AZ65+1</f>
        <v>156</v>
      </c>
      <c r="BA66" s="20" t="str">
        <f>IF(ISBLANK(K66),"",K66)</f>
        <v/>
      </c>
      <c r="BC66" s="28" t="s">
        <v>268</v>
      </c>
      <c r="BD66" s="28">
        <f>BD65+1</f>
        <v>161</v>
      </c>
      <c r="BE66" s="20" t="str">
        <f>IF(ISBLANK(L66),"",L66)</f>
        <v/>
      </c>
    </row>
    <row r="67" spans="1:57" s="28" customFormat="1" ht="19.5" customHeight="1">
      <c r="B67" s="26"/>
      <c r="C67" s="144"/>
      <c r="D67" s="139" t="str">
        <f>IF(ISBLANK('B - Old'!D72),"",'B - Old'!D72)</f>
        <v/>
      </c>
      <c r="E67" s="140" t="str">
        <f>IF(ISBLANK('B - Old'!E72),"",'B - Old'!E72)</f>
        <v/>
      </c>
      <c r="F67" s="60" t="str">
        <f>IF(ISBLANK('B - Old'!F72),"",'B - Old'!F72)</f>
        <v/>
      </c>
      <c r="G67" s="60" t="str">
        <f>IF(ISBLANK('B - Old'!G72),"",'B - Old'!G72)</f>
        <v/>
      </c>
      <c r="H67" s="60" t="str">
        <f>IF(ISBLANK('B - Old'!H72),"",'B - Old'!H72)</f>
        <v/>
      </c>
      <c r="I67" s="140" t="str">
        <f>IF(ISBLANK('B - Old'!I72),"",'B - Old'!I72)</f>
        <v/>
      </c>
      <c r="J67" s="141" t="str">
        <f>IF(ISBLANK('B - Old'!J72),"",'B - Old'!J72)</f>
        <v/>
      </c>
      <c r="K67" s="140" t="str">
        <f>IF(ISBLANK('B - Old'!K72),"",'B - Old'!K72)</f>
        <v/>
      </c>
      <c r="L67" s="142" t="str">
        <f>IF(ISBLANK('B - Old'!L72),"",'B - Old'!L72)</f>
        <v/>
      </c>
      <c r="M67" s="93"/>
      <c r="N67" s="28" t="s">
        <v>269</v>
      </c>
      <c r="O67" s="28" t="str">
        <f>N67&amp;": "&amp;$G$62</f>
        <v>Product 5: Value</v>
      </c>
      <c r="Z67" s="29"/>
      <c r="AA67" s="28" t="s">
        <v>270</v>
      </c>
      <c r="AB67" s="28">
        <f>AB66+1</f>
        <v>127</v>
      </c>
      <c r="AC67" s="20" t="str">
        <f>IF(ISBLANK(E67),"",E67)</f>
        <v/>
      </c>
      <c r="AE67" s="28" t="s">
        <v>271</v>
      </c>
      <c r="AF67" s="28">
        <f>AF66+1</f>
        <v>132</v>
      </c>
      <c r="AG67" s="20" t="str">
        <f>IF(ISBLANK(F67),"",F67)</f>
        <v/>
      </c>
      <c r="AI67" s="28" t="s">
        <v>272</v>
      </c>
      <c r="AJ67" s="28">
        <f>AJ66+1</f>
        <v>137</v>
      </c>
      <c r="AK67" s="20" t="str">
        <f>IF(ISBLANK(G67),"",G67)</f>
        <v/>
      </c>
      <c r="AM67" s="28" t="s">
        <v>273</v>
      </c>
      <c r="AN67" s="28">
        <f>AN66+1</f>
        <v>142</v>
      </c>
      <c r="AO67" s="20" t="str">
        <f>IF(ISBLANK(H67),"",H67)</f>
        <v/>
      </c>
      <c r="AQ67" s="28" t="s">
        <v>274</v>
      </c>
      <c r="AR67" s="28">
        <f>AR66+1</f>
        <v>147</v>
      </c>
      <c r="AS67" s="20" t="str">
        <f>IF(ISBLANK(I67),"",I67)</f>
        <v/>
      </c>
      <c r="AU67" s="28" t="s">
        <v>275</v>
      </c>
      <c r="AV67" s="28">
        <f>AV66+1</f>
        <v>152</v>
      </c>
      <c r="AW67" s="20" t="str">
        <f t="shared" si="3"/>
        <v/>
      </c>
      <c r="AY67" s="28" t="s">
        <v>276</v>
      </c>
      <c r="AZ67" s="28">
        <f>AZ66+1</f>
        <v>157</v>
      </c>
      <c r="BA67" s="20" t="str">
        <f>IF(ISBLANK(K67),"",K67)</f>
        <v/>
      </c>
      <c r="BC67" s="28" t="s">
        <v>277</v>
      </c>
      <c r="BD67" s="28">
        <f>BD66+1</f>
        <v>162</v>
      </c>
      <c r="BE67" s="20" t="str">
        <f>IF(ISBLANK(L67),"",L67)</f>
        <v/>
      </c>
    </row>
    <row r="68" spans="1:57" s="28" customFormat="1" ht="39" customHeight="1">
      <c r="B68" s="26"/>
      <c r="C68" s="89"/>
      <c r="D68" s="91"/>
      <c r="E68" s="32"/>
      <c r="F68" s="32"/>
      <c r="G68" s="32"/>
      <c r="H68" s="32"/>
      <c r="I68" s="32"/>
      <c r="J68" s="32"/>
      <c r="K68" s="32"/>
      <c r="L68" s="32"/>
      <c r="M68" s="93"/>
      <c r="Z68" s="29"/>
    </row>
    <row r="69" spans="1:57" s="28" customFormat="1" ht="39" customHeight="1">
      <c r="B69" s="26"/>
      <c r="C69" s="89"/>
      <c r="D69" s="91"/>
      <c r="M69" s="93"/>
      <c r="Z69" s="29"/>
    </row>
    <row r="70" spans="1:57" s="28" customFormat="1" ht="21.75" customHeight="1">
      <c r="B70" s="26"/>
      <c r="C70" s="43" t="s">
        <v>278</v>
      </c>
      <c r="D70" s="44"/>
      <c r="E70" s="44"/>
      <c r="F70" s="44"/>
      <c r="G70" s="44"/>
      <c r="H70" s="44"/>
      <c r="I70" s="44"/>
      <c r="J70" s="106"/>
      <c r="K70" s="106"/>
      <c r="L70" s="107"/>
      <c r="M70" s="93"/>
      <c r="Z70" s="29"/>
      <c r="AA70" s="8" t="str">
        <f>C70</f>
        <v>Additional Products &amp; Services</v>
      </c>
      <c r="AB70" s="8"/>
      <c r="AC70" s="8"/>
      <c r="AD70" s="8"/>
      <c r="AE70" s="8"/>
      <c r="AF70" s="8"/>
      <c r="AG70" s="8"/>
      <c r="AH70" s="8"/>
      <c r="AI70" s="8"/>
      <c r="AJ70" s="8"/>
      <c r="AK70" s="8"/>
      <c r="AL70" s="8"/>
      <c r="AM70" s="8"/>
      <c r="AN70" s="8"/>
      <c r="AO70" s="8"/>
      <c r="AP70" s="8"/>
      <c r="AQ70" s="8"/>
      <c r="AR70" s="8"/>
      <c r="AS70" s="8"/>
      <c r="AT70" s="8"/>
      <c r="AU70" s="8"/>
      <c r="AV70" s="8"/>
      <c r="AW70" s="8"/>
      <c r="AX70" s="8"/>
      <c r="AY70" s="8"/>
      <c r="AZ70" s="8"/>
      <c r="BA70" s="8"/>
    </row>
    <row r="71" spans="1:57" s="28" customFormat="1" ht="58.5" customHeight="1">
      <c r="B71" s="26"/>
      <c r="C71" s="145"/>
      <c r="D71" s="50" t="s">
        <v>279</v>
      </c>
      <c r="E71" s="51" t="s">
        <v>280</v>
      </c>
      <c r="F71" s="51" t="s">
        <v>281</v>
      </c>
      <c r="G71" s="51" t="s">
        <v>282</v>
      </c>
      <c r="H71" s="51" t="s">
        <v>283</v>
      </c>
      <c r="I71" s="110" t="s">
        <v>284</v>
      </c>
      <c r="J71" s="111"/>
      <c r="K71" s="112"/>
      <c r="L71" s="113"/>
      <c r="M71" s="93"/>
      <c r="Z71" s="29"/>
    </row>
    <row r="72" spans="1:57" s="28" customFormat="1" ht="16.5" customHeight="1">
      <c r="A72" s="54">
        <f>SUM(E72:E87)</f>
        <v>0</v>
      </c>
      <c r="B72" s="55"/>
      <c r="C72" s="146"/>
      <c r="D72" s="126" t="s">
        <v>285</v>
      </c>
      <c r="E72" s="59" t="str">
        <f>IF(ISBLANK('B - Old'!E77),"",'B - Old'!E77)</f>
        <v/>
      </c>
      <c r="F72" s="59" t="str">
        <f>IF(ISBLANK('B - Old'!F77),"",'B - Old'!F77)</f>
        <v/>
      </c>
      <c r="G72" s="60" t="str">
        <f>IF(ISBLANK('B - Old'!G77),"",'B - Old'!G77)</f>
        <v/>
      </c>
      <c r="H72" s="135" t="str">
        <f>IF(ISBLANK('B - Old'!H77),"",'B - Old'!H77)</f>
        <v/>
      </c>
      <c r="I72" s="147"/>
      <c r="J72" s="119"/>
      <c r="K72" s="148"/>
      <c r="L72" s="52"/>
      <c r="M72" s="93"/>
      <c r="Z72" s="29"/>
      <c r="AA72" s="28" t="s">
        <v>286</v>
      </c>
      <c r="AB72" s="28">
        <f>BD67+1</f>
        <v>163</v>
      </c>
      <c r="AC72" s="20" t="str">
        <f t="shared" ref="AC72:AC81" si="4">IF(ISBLANK(E72),"",E72)</f>
        <v/>
      </c>
      <c r="AE72" s="28" t="s">
        <v>287</v>
      </c>
      <c r="AF72" s="28">
        <f>AB81+1</f>
        <v>173</v>
      </c>
      <c r="AG72" s="20" t="str">
        <f t="shared" ref="AG72:AG81" si="5">IF(ISBLANK(F72),"",F72)</f>
        <v/>
      </c>
      <c r="AI72" s="28" t="s">
        <v>288</v>
      </c>
      <c r="AJ72" s="28">
        <f>AF81+1</f>
        <v>183</v>
      </c>
      <c r="AK72" s="20" t="str">
        <f t="shared" ref="AK72:AK81" si="6">IF(ISBLANK(G72),"",G72)</f>
        <v/>
      </c>
      <c r="AM72" s="28" t="s">
        <v>289</v>
      </c>
      <c r="AN72" s="28">
        <f>AJ81+1</f>
        <v>193</v>
      </c>
      <c r="AO72" s="20" t="str">
        <f t="shared" ref="AO72:AO81" si="7">IF(ISBLANK(H72),"",H72)</f>
        <v/>
      </c>
    </row>
    <row r="73" spans="1:57" s="28" customFormat="1" ht="16.5" customHeight="1">
      <c r="A73" s="54"/>
      <c r="B73" s="55"/>
      <c r="C73" s="146"/>
      <c r="D73" s="126" t="s">
        <v>290</v>
      </c>
      <c r="E73" s="59" t="str">
        <f>IF(ISBLANK('B - Old'!E78),"",'B - Old'!E78)</f>
        <v/>
      </c>
      <c r="F73" s="59" t="str">
        <f>IF(ISBLANK('B - Old'!F78),"",'B - Old'!F78)</f>
        <v/>
      </c>
      <c r="G73" s="60" t="str">
        <f>IF(ISBLANK('B - Old'!G78),"",'B - Old'!G78)</f>
        <v/>
      </c>
      <c r="H73" s="140" t="str">
        <f>IF(ISBLANK('B - Old'!H78),"",'B - Old'!H78)</f>
        <v/>
      </c>
      <c r="I73" s="147"/>
      <c r="J73" s="119"/>
      <c r="K73" s="148"/>
      <c r="L73" s="52"/>
      <c r="M73" s="93"/>
      <c r="Z73" s="29"/>
      <c r="AA73" s="28" t="s">
        <v>291</v>
      </c>
      <c r="AB73" s="28">
        <f t="shared" ref="AB73:AB81" si="8">AB72+1</f>
        <v>164</v>
      </c>
      <c r="AC73" s="20" t="str">
        <f t="shared" si="4"/>
        <v/>
      </c>
      <c r="AE73" s="28" t="s">
        <v>292</v>
      </c>
      <c r="AF73" s="28">
        <f t="shared" ref="AF73:AF81" si="9">AF72+1</f>
        <v>174</v>
      </c>
      <c r="AG73" s="20" t="str">
        <f t="shared" si="5"/>
        <v/>
      </c>
      <c r="AI73" s="28" t="s">
        <v>293</v>
      </c>
      <c r="AJ73" s="28">
        <f t="shared" ref="AJ73:AJ81" si="10">AJ72+1</f>
        <v>184</v>
      </c>
      <c r="AK73" s="20" t="str">
        <f t="shared" si="6"/>
        <v/>
      </c>
      <c r="AM73" s="28" t="s">
        <v>294</v>
      </c>
      <c r="AN73" s="28">
        <f t="shared" ref="AN73:AN81" si="11">AN72+1</f>
        <v>194</v>
      </c>
      <c r="AO73" s="20" t="str">
        <f t="shared" si="7"/>
        <v/>
      </c>
    </row>
    <row r="74" spans="1:57" s="28" customFormat="1" ht="16.5" customHeight="1">
      <c r="A74" s="54"/>
      <c r="B74" s="55"/>
      <c r="C74" s="146"/>
      <c r="D74" s="126" t="s">
        <v>295</v>
      </c>
      <c r="E74" s="59" t="str">
        <f>IF(ISBLANK('B - Old'!E79),"",'B - Old'!E79)</f>
        <v/>
      </c>
      <c r="F74" s="59" t="str">
        <f>IF(ISBLANK('B - Old'!F79),"",'B - Old'!F79)</f>
        <v/>
      </c>
      <c r="G74" s="60" t="str">
        <f>IF(ISBLANK('B - Old'!G79),"",'B - Old'!G79)</f>
        <v/>
      </c>
      <c r="H74" s="140" t="str">
        <f>IF(ISBLANK('B - Old'!H79),"",'B - Old'!H79)</f>
        <v/>
      </c>
      <c r="I74" s="147"/>
      <c r="J74" s="119"/>
      <c r="K74" s="148"/>
      <c r="L74" s="52"/>
      <c r="M74" s="93"/>
      <c r="Z74" s="29"/>
      <c r="AA74" s="28" t="s">
        <v>296</v>
      </c>
      <c r="AB74" s="28">
        <f t="shared" si="8"/>
        <v>165</v>
      </c>
      <c r="AC74" s="20" t="str">
        <f t="shared" si="4"/>
        <v/>
      </c>
      <c r="AE74" s="28" t="s">
        <v>297</v>
      </c>
      <c r="AF74" s="28">
        <f t="shared" si="9"/>
        <v>175</v>
      </c>
      <c r="AG74" s="20" t="str">
        <f t="shared" si="5"/>
        <v/>
      </c>
      <c r="AI74" s="28" t="s">
        <v>298</v>
      </c>
      <c r="AJ74" s="28">
        <f t="shared" si="10"/>
        <v>185</v>
      </c>
      <c r="AK74" s="20" t="str">
        <f t="shared" si="6"/>
        <v/>
      </c>
      <c r="AM74" s="28" t="s">
        <v>299</v>
      </c>
      <c r="AN74" s="28">
        <f t="shared" si="11"/>
        <v>195</v>
      </c>
      <c r="AO74" s="20" t="str">
        <f t="shared" si="7"/>
        <v/>
      </c>
    </row>
    <row r="75" spans="1:57" s="28" customFormat="1" ht="16.5" customHeight="1">
      <c r="A75" s="54"/>
      <c r="B75" s="55"/>
      <c r="C75" s="149"/>
      <c r="D75" s="126" t="s">
        <v>300</v>
      </c>
      <c r="E75" s="59" t="str">
        <f>IF(ISBLANK('B - Old'!E80),"",'B - Old'!E80)</f>
        <v/>
      </c>
      <c r="F75" s="59" t="str">
        <f>IF(ISBLANK('B - Old'!F80),"",'B - Old'!F80)</f>
        <v/>
      </c>
      <c r="G75" s="60" t="str">
        <f>IF(ISBLANK('B - Old'!G80),"",'B - Old'!G80)</f>
        <v/>
      </c>
      <c r="H75" s="140" t="str">
        <f>IF(ISBLANK('B - Old'!H80),"",'B - Old'!H80)</f>
        <v/>
      </c>
      <c r="I75" s="147"/>
      <c r="J75" s="119"/>
      <c r="K75" s="148"/>
      <c r="L75" s="52"/>
      <c r="M75" s="93"/>
      <c r="Z75" s="29"/>
      <c r="AA75" s="28" t="s">
        <v>301</v>
      </c>
      <c r="AB75" s="28">
        <f t="shared" si="8"/>
        <v>166</v>
      </c>
      <c r="AC75" s="20" t="str">
        <f t="shared" si="4"/>
        <v/>
      </c>
      <c r="AE75" s="28" t="s">
        <v>302</v>
      </c>
      <c r="AF75" s="28">
        <f t="shared" si="9"/>
        <v>176</v>
      </c>
      <c r="AG75" s="20" t="str">
        <f t="shared" si="5"/>
        <v/>
      </c>
      <c r="AI75" s="28" t="s">
        <v>303</v>
      </c>
      <c r="AJ75" s="28">
        <f t="shared" si="10"/>
        <v>186</v>
      </c>
      <c r="AK75" s="20" t="str">
        <f t="shared" si="6"/>
        <v/>
      </c>
      <c r="AM75" s="28" t="s">
        <v>304</v>
      </c>
      <c r="AN75" s="28">
        <f t="shared" si="11"/>
        <v>196</v>
      </c>
      <c r="AO75" s="20" t="str">
        <f t="shared" si="7"/>
        <v/>
      </c>
    </row>
    <row r="76" spans="1:57" s="28" customFormat="1" ht="16.5" customHeight="1">
      <c r="A76" s="54"/>
      <c r="B76" s="55"/>
      <c r="C76" s="149" t="s">
        <v>305</v>
      </c>
      <c r="D76" s="126" t="s">
        <v>306</v>
      </c>
      <c r="E76" s="59" t="str">
        <f>IF(ISBLANK('B - Old'!E81),"",'B - Old'!E81)</f>
        <v/>
      </c>
      <c r="F76" s="59" t="str">
        <f>IF(ISBLANK('B - Old'!F81),"",'B - Old'!F81)</f>
        <v/>
      </c>
      <c r="G76" s="60" t="str">
        <f>IF(ISBLANK('B - Old'!G81),"",'B - Old'!G81)</f>
        <v/>
      </c>
      <c r="H76" s="140" t="str">
        <f>IF(ISBLANK('B - Old'!H81),"",'B - Old'!H81)</f>
        <v/>
      </c>
      <c r="I76" s="147"/>
      <c r="J76" s="119"/>
      <c r="K76" s="148"/>
      <c r="L76" s="52"/>
      <c r="M76" s="93"/>
      <c r="Z76" s="29"/>
      <c r="AA76" s="28" t="s">
        <v>307</v>
      </c>
      <c r="AB76" s="28">
        <f t="shared" si="8"/>
        <v>167</v>
      </c>
      <c r="AC76" s="20" t="str">
        <f t="shared" si="4"/>
        <v/>
      </c>
      <c r="AE76" s="28" t="s">
        <v>308</v>
      </c>
      <c r="AF76" s="28">
        <f t="shared" si="9"/>
        <v>177</v>
      </c>
      <c r="AG76" s="20" t="str">
        <f t="shared" si="5"/>
        <v/>
      </c>
      <c r="AI76" s="28" t="s">
        <v>309</v>
      </c>
      <c r="AJ76" s="28">
        <f t="shared" si="10"/>
        <v>187</v>
      </c>
      <c r="AK76" s="20" t="str">
        <f t="shared" si="6"/>
        <v/>
      </c>
      <c r="AM76" s="28" t="s">
        <v>310</v>
      </c>
      <c r="AN76" s="28">
        <f t="shared" si="11"/>
        <v>197</v>
      </c>
      <c r="AO76" s="20" t="str">
        <f t="shared" si="7"/>
        <v/>
      </c>
    </row>
    <row r="77" spans="1:57" s="28" customFormat="1" ht="16.5" customHeight="1">
      <c r="A77" s="54"/>
      <c r="B77" s="55"/>
      <c r="C77" s="146"/>
      <c r="D77" s="126" t="s">
        <v>311</v>
      </c>
      <c r="E77" s="59" t="str">
        <f>IF(ISBLANK('B - Old'!E82),"",'B - Old'!E82)</f>
        <v/>
      </c>
      <c r="F77" s="59" t="str">
        <f>IF(ISBLANK('B - Old'!F82),"",'B - Old'!F82)</f>
        <v/>
      </c>
      <c r="G77" s="60" t="str">
        <f>IF(ISBLANK('B - Old'!G82),"",'B - Old'!G82)</f>
        <v/>
      </c>
      <c r="H77" s="135" t="str">
        <f>IF(ISBLANK('B - Old'!H82),"",'B - Old'!H82)</f>
        <v/>
      </c>
      <c r="I77" s="147"/>
      <c r="J77" s="119"/>
      <c r="K77" s="148"/>
      <c r="L77" s="52"/>
      <c r="M77" s="93"/>
      <c r="Z77" s="29"/>
      <c r="AA77" s="28" t="s">
        <v>312</v>
      </c>
      <c r="AB77" s="28">
        <f t="shared" si="8"/>
        <v>168</v>
      </c>
      <c r="AC77" s="20" t="str">
        <f t="shared" si="4"/>
        <v/>
      </c>
      <c r="AE77" s="28" t="s">
        <v>313</v>
      </c>
      <c r="AF77" s="28">
        <f t="shared" si="9"/>
        <v>178</v>
      </c>
      <c r="AG77" s="20" t="str">
        <f t="shared" si="5"/>
        <v/>
      </c>
      <c r="AI77" s="28" t="s">
        <v>314</v>
      </c>
      <c r="AJ77" s="28">
        <f t="shared" si="10"/>
        <v>188</v>
      </c>
      <c r="AK77" s="20" t="str">
        <f t="shared" si="6"/>
        <v/>
      </c>
      <c r="AM77" s="28" t="s">
        <v>315</v>
      </c>
      <c r="AN77" s="28">
        <f t="shared" si="11"/>
        <v>198</v>
      </c>
      <c r="AO77" s="20" t="str">
        <f t="shared" si="7"/>
        <v/>
      </c>
    </row>
    <row r="78" spans="1:57" s="28" customFormat="1" ht="16.5" customHeight="1">
      <c r="A78" s="54"/>
      <c r="B78" s="55"/>
      <c r="C78" s="146"/>
      <c r="D78" s="126" t="s">
        <v>316</v>
      </c>
      <c r="E78" s="59" t="str">
        <f>IF(ISBLANK('B - Old'!E83),"",'B - Old'!E83)</f>
        <v/>
      </c>
      <c r="F78" s="59" t="str">
        <f>IF(ISBLANK('B - Old'!F83),"",'B - Old'!F83)</f>
        <v/>
      </c>
      <c r="G78" s="60" t="str">
        <f>IF(ISBLANK('B - Old'!G83),"",'B - Old'!G83)</f>
        <v/>
      </c>
      <c r="H78" s="140" t="str">
        <f>IF(ISBLANK('B - Old'!H83),"",'B - Old'!H83)</f>
        <v/>
      </c>
      <c r="I78" s="59" t="str">
        <f>IF(ISBLANK('B - Old'!I83),"",'B - Old'!I83)</f>
        <v/>
      </c>
      <c r="J78" s="150"/>
      <c r="K78" s="148"/>
      <c r="L78" s="52"/>
      <c r="M78" s="93"/>
      <c r="Z78" s="29"/>
      <c r="AA78" s="28" t="s">
        <v>317</v>
      </c>
      <c r="AB78" s="28">
        <f t="shared" si="8"/>
        <v>169</v>
      </c>
      <c r="AC78" s="20" t="str">
        <f t="shared" si="4"/>
        <v/>
      </c>
      <c r="AE78" s="28" t="s">
        <v>318</v>
      </c>
      <c r="AF78" s="28">
        <f t="shared" si="9"/>
        <v>179</v>
      </c>
      <c r="AG78" s="20" t="str">
        <f t="shared" si="5"/>
        <v/>
      </c>
      <c r="AI78" s="28" t="s">
        <v>319</v>
      </c>
      <c r="AJ78" s="28">
        <f t="shared" si="10"/>
        <v>189</v>
      </c>
      <c r="AK78" s="20" t="str">
        <f t="shared" si="6"/>
        <v/>
      </c>
      <c r="AM78" s="28" t="s">
        <v>320</v>
      </c>
      <c r="AN78" s="28">
        <f t="shared" si="11"/>
        <v>199</v>
      </c>
      <c r="AO78" s="20" t="str">
        <f t="shared" si="7"/>
        <v/>
      </c>
      <c r="AQ78" s="28" t="s">
        <v>321</v>
      </c>
      <c r="AR78" s="28">
        <f>AN81+1</f>
        <v>203</v>
      </c>
      <c r="AS78" s="20" t="str">
        <f>IF(ISBLANK(I78),"",I78)</f>
        <v/>
      </c>
    </row>
    <row r="79" spans="1:57" s="28" customFormat="1" ht="16.5" customHeight="1">
      <c r="A79" s="54">
        <f>SUM(F72:F87)</f>
        <v>0</v>
      </c>
      <c r="B79" s="55"/>
      <c r="C79" s="151"/>
      <c r="D79" s="126" t="s">
        <v>322</v>
      </c>
      <c r="E79" s="59" t="str">
        <f>IF(ISBLANK('B - Old'!E84),"",'B - Old'!E84)</f>
        <v/>
      </c>
      <c r="F79" s="59" t="str">
        <f>IF(ISBLANK('B - Old'!F84),"",'B - Old'!F84)</f>
        <v/>
      </c>
      <c r="G79" s="60" t="str">
        <f>IF(ISBLANK('B - Old'!G84),"",'B - Old'!G84)</f>
        <v/>
      </c>
      <c r="H79" s="140" t="str">
        <f>IF(ISBLANK('B - Old'!H84),"",'B - Old'!H84)</f>
        <v/>
      </c>
      <c r="I79" s="59" t="str">
        <f>IF(ISBLANK('B - Old'!I84),"",'B - Old'!I84)</f>
        <v/>
      </c>
      <c r="J79" s="118"/>
      <c r="K79" s="119"/>
      <c r="L79" s="52"/>
      <c r="M79" s="93"/>
      <c r="Z79" s="29"/>
      <c r="AA79" s="28" t="s">
        <v>323</v>
      </c>
      <c r="AB79" s="28">
        <f t="shared" si="8"/>
        <v>170</v>
      </c>
      <c r="AC79" s="20" t="str">
        <f t="shared" si="4"/>
        <v/>
      </c>
      <c r="AE79" s="28" t="s">
        <v>324</v>
      </c>
      <c r="AF79" s="28">
        <f t="shared" si="9"/>
        <v>180</v>
      </c>
      <c r="AG79" s="20" t="str">
        <f t="shared" si="5"/>
        <v/>
      </c>
      <c r="AI79" s="28" t="s">
        <v>325</v>
      </c>
      <c r="AJ79" s="28">
        <f t="shared" si="10"/>
        <v>190</v>
      </c>
      <c r="AK79" s="20" t="str">
        <f t="shared" si="6"/>
        <v/>
      </c>
      <c r="AM79" s="28" t="s">
        <v>326</v>
      </c>
      <c r="AN79" s="28">
        <f t="shared" si="11"/>
        <v>200</v>
      </c>
      <c r="AO79" s="20" t="str">
        <f t="shared" si="7"/>
        <v/>
      </c>
      <c r="AQ79" s="28" t="s">
        <v>327</v>
      </c>
      <c r="AR79" s="28">
        <f>AR78+1</f>
        <v>204</v>
      </c>
      <c r="AS79" s="20" t="str">
        <f>IF(ISBLANK(I79),"",I79)</f>
        <v/>
      </c>
    </row>
    <row r="80" spans="1:57" s="28" customFormat="1" ht="16.5" customHeight="1">
      <c r="B80" s="26"/>
      <c r="C80" s="146"/>
      <c r="D80" s="126" t="s">
        <v>328</v>
      </c>
      <c r="E80" s="59" t="str">
        <f>IF(ISBLANK('B - Old'!E85),"",'B - Old'!E85)</f>
        <v/>
      </c>
      <c r="F80" s="59" t="str">
        <f>IF(ISBLANK('B - Old'!F85),"",'B - Old'!F85)</f>
        <v/>
      </c>
      <c r="G80" s="60" t="str">
        <f>IF(ISBLANK('B - Old'!G85),"",'B - Old'!G85)</f>
        <v/>
      </c>
      <c r="H80" s="140" t="str">
        <f>IF(ISBLANK('B - Old'!H85),"",'B - Old'!H85)</f>
        <v/>
      </c>
      <c r="I80" s="59" t="str">
        <f>IF(ISBLANK('B - Old'!I85),"",'B - Old'!I85)</f>
        <v/>
      </c>
      <c r="J80" s="118"/>
      <c r="K80" s="119"/>
      <c r="L80" s="52"/>
      <c r="M80" s="93"/>
      <c r="Z80" s="29"/>
      <c r="AA80" s="28" t="s">
        <v>329</v>
      </c>
      <c r="AB80" s="28">
        <f t="shared" si="8"/>
        <v>171</v>
      </c>
      <c r="AC80" s="20" t="str">
        <f t="shared" si="4"/>
        <v/>
      </c>
      <c r="AE80" s="28" t="s">
        <v>330</v>
      </c>
      <c r="AF80" s="28">
        <f t="shared" si="9"/>
        <v>181</v>
      </c>
      <c r="AG80" s="20" t="str">
        <f t="shared" si="5"/>
        <v/>
      </c>
      <c r="AI80" s="28" t="s">
        <v>331</v>
      </c>
      <c r="AJ80" s="28">
        <f t="shared" si="10"/>
        <v>191</v>
      </c>
      <c r="AK80" s="20" t="str">
        <f t="shared" si="6"/>
        <v/>
      </c>
      <c r="AM80" s="28" t="s">
        <v>332</v>
      </c>
      <c r="AN80" s="28">
        <f t="shared" si="11"/>
        <v>201</v>
      </c>
      <c r="AO80" s="20" t="str">
        <f t="shared" si="7"/>
        <v/>
      </c>
      <c r="AQ80" s="28" t="s">
        <v>333</v>
      </c>
      <c r="AR80" s="28">
        <f>AR79+1</f>
        <v>205</v>
      </c>
      <c r="AS80" s="20" t="str">
        <f>IF(ISBLANK(I80),"",I80)</f>
        <v/>
      </c>
    </row>
    <row r="81" spans="1:53" s="28" customFormat="1" ht="16.5" customHeight="1">
      <c r="B81" s="26"/>
      <c r="C81" s="152"/>
      <c r="D81" s="126" t="s">
        <v>37</v>
      </c>
      <c r="E81" s="59" t="str">
        <f>IF(ISBLANK('B - Old'!E86),"",'B - Old'!E86)</f>
        <v/>
      </c>
      <c r="F81" s="59" t="str">
        <f>IF(ISBLANK('B - Old'!F86),"",'B - Old'!F86)</f>
        <v/>
      </c>
      <c r="G81" s="60" t="str">
        <f>IF(ISBLANK('B - Old'!G86),"",'B - Old'!G86)</f>
        <v/>
      </c>
      <c r="H81" s="140" t="str">
        <f>IF(ISBLANK('B - Old'!H86),"",'B - Old'!H86)</f>
        <v/>
      </c>
      <c r="I81" s="59" t="str">
        <f>IF(ISBLANK('B - Old'!I86),"",'B - Old'!I86)</f>
        <v/>
      </c>
      <c r="J81" s="118"/>
      <c r="K81" s="119"/>
      <c r="L81" s="52"/>
      <c r="M81" s="93"/>
      <c r="Z81" s="29"/>
      <c r="AA81" s="28" t="s">
        <v>334</v>
      </c>
      <c r="AB81" s="28">
        <f t="shared" si="8"/>
        <v>172</v>
      </c>
      <c r="AC81" s="20" t="str">
        <f t="shared" si="4"/>
        <v/>
      </c>
      <c r="AE81" s="28" t="s">
        <v>335</v>
      </c>
      <c r="AF81" s="28">
        <f t="shared" si="9"/>
        <v>182</v>
      </c>
      <c r="AG81" s="20" t="str">
        <f t="shared" si="5"/>
        <v/>
      </c>
      <c r="AI81" s="28" t="s">
        <v>336</v>
      </c>
      <c r="AJ81" s="28">
        <f t="shared" si="10"/>
        <v>192</v>
      </c>
      <c r="AK81" s="20" t="str">
        <f t="shared" si="6"/>
        <v/>
      </c>
      <c r="AM81" s="28" t="s">
        <v>337</v>
      </c>
      <c r="AN81" s="28">
        <f t="shared" si="11"/>
        <v>202</v>
      </c>
      <c r="AO81" s="20" t="str">
        <f t="shared" si="7"/>
        <v/>
      </c>
      <c r="AQ81" s="28" t="s">
        <v>338</v>
      </c>
      <c r="AR81" s="28">
        <f>AR80+1</f>
        <v>206</v>
      </c>
      <c r="AS81" s="20" t="str">
        <f>IF(ISBLANK(I81),"",I81)</f>
        <v/>
      </c>
    </row>
    <row r="82" spans="1:53" s="28" customFormat="1" ht="54.75" customHeight="1">
      <c r="B82" s="26"/>
      <c r="C82" s="390" t="s">
        <v>339</v>
      </c>
      <c r="D82" s="153" t="s">
        <v>340</v>
      </c>
      <c r="E82" s="51" t="s">
        <v>280</v>
      </c>
      <c r="F82" s="51" t="s">
        <v>281</v>
      </c>
      <c r="G82" s="51" t="s">
        <v>282</v>
      </c>
      <c r="H82" s="131" t="s">
        <v>283</v>
      </c>
      <c r="I82" s="119"/>
      <c r="J82" s="119"/>
      <c r="K82" s="119"/>
      <c r="L82" s="52"/>
      <c r="M82" s="93"/>
      <c r="Z82" s="29"/>
    </row>
    <row r="83" spans="1:53" s="28" customFormat="1" ht="16.5" customHeight="1">
      <c r="B83" s="26"/>
      <c r="C83" s="391"/>
      <c r="D83" s="126" t="s">
        <v>341</v>
      </c>
      <c r="E83" s="59" t="str">
        <f>IF(ISBLANK('B - Old'!E88),"",'B - Old'!E88)</f>
        <v/>
      </c>
      <c r="F83" s="59" t="str">
        <f>IF(ISBLANK('B - Old'!F88),"",'B - Old'!F88)</f>
        <v/>
      </c>
      <c r="G83" s="60" t="str">
        <f>IF(ISBLANK('B - Old'!G88),"",'B - Old'!G88)</f>
        <v/>
      </c>
      <c r="H83" s="140" t="str">
        <f>IF(ISBLANK('B - Old'!H88),"",'B - Old'!H88)</f>
        <v/>
      </c>
      <c r="I83" s="119"/>
      <c r="J83" s="119"/>
      <c r="K83" s="119"/>
      <c r="L83" s="52"/>
      <c r="M83" s="93"/>
      <c r="Z83" s="29"/>
      <c r="AA83" s="28" t="s">
        <v>342</v>
      </c>
      <c r="AB83" s="28">
        <f>AR81+1</f>
        <v>207</v>
      </c>
      <c r="AC83" s="20" t="str">
        <f>IF(ISBLANK(E83),"",E83)</f>
        <v/>
      </c>
      <c r="AE83" s="28" t="s">
        <v>343</v>
      </c>
      <c r="AF83" s="28">
        <f>AB87+1</f>
        <v>212</v>
      </c>
      <c r="AG83" s="20" t="str">
        <f>IF(ISBLANK(F83),"",F83)</f>
        <v/>
      </c>
      <c r="AI83" s="28" t="s">
        <v>344</v>
      </c>
      <c r="AJ83" s="28">
        <f>AF87+1</f>
        <v>217</v>
      </c>
      <c r="AK83" s="20" t="str">
        <f>IF(ISBLANK(G83),"",G83)</f>
        <v/>
      </c>
      <c r="AM83" s="28" t="s">
        <v>345</v>
      </c>
      <c r="AN83" s="28">
        <f>AJ87+1</f>
        <v>222</v>
      </c>
      <c r="AO83" s="20" t="str">
        <f>IF(ISBLANK(H83),"",H83)</f>
        <v/>
      </c>
    </row>
    <row r="84" spans="1:53" s="28" customFormat="1" ht="16.5" customHeight="1">
      <c r="B84" s="26"/>
      <c r="C84" s="391"/>
      <c r="D84" s="126" t="s">
        <v>346</v>
      </c>
      <c r="E84" s="59" t="str">
        <f>IF(ISBLANK('B - Old'!E89),"",'B - Old'!E89)</f>
        <v/>
      </c>
      <c r="F84" s="59" t="str">
        <f>IF(ISBLANK('B - Old'!F89),"",'B - Old'!F89)</f>
        <v/>
      </c>
      <c r="G84" s="60" t="str">
        <f>IF(ISBLANK('B - Old'!G89),"",'B - Old'!G89)</f>
        <v/>
      </c>
      <c r="H84" s="140" t="str">
        <f>IF(ISBLANK('B - Old'!H89),"",'B - Old'!H89)</f>
        <v/>
      </c>
      <c r="I84" s="119"/>
      <c r="J84" s="119"/>
      <c r="K84" s="119"/>
      <c r="L84" s="52"/>
      <c r="M84" s="93"/>
      <c r="Z84" s="29"/>
      <c r="AA84" s="28" t="s">
        <v>347</v>
      </c>
      <c r="AB84" s="28">
        <f>AB83+1</f>
        <v>208</v>
      </c>
      <c r="AC84" s="20" t="str">
        <f>IF(ISBLANK(E84),"",E84)</f>
        <v/>
      </c>
      <c r="AE84" s="28" t="s">
        <v>348</v>
      </c>
      <c r="AF84" s="28">
        <f>AF83+1</f>
        <v>213</v>
      </c>
      <c r="AG84" s="20" t="str">
        <f>IF(ISBLANK(F84),"",F84)</f>
        <v/>
      </c>
      <c r="AI84" s="28" t="s">
        <v>349</v>
      </c>
      <c r="AJ84" s="28">
        <f>AJ83+1</f>
        <v>218</v>
      </c>
      <c r="AK84" s="20" t="str">
        <f>IF(ISBLANK(G84),"",G84)</f>
        <v/>
      </c>
      <c r="AM84" s="28" t="s">
        <v>350</v>
      </c>
      <c r="AN84" s="28">
        <f>AN83+1</f>
        <v>223</v>
      </c>
      <c r="AO84" s="20" t="str">
        <f>IF(ISBLANK(H84),"",H84)</f>
        <v/>
      </c>
    </row>
    <row r="85" spans="1:53" s="28" customFormat="1" ht="16.5" customHeight="1">
      <c r="B85" s="26"/>
      <c r="C85" s="391"/>
      <c r="D85" s="126" t="s">
        <v>351</v>
      </c>
      <c r="E85" s="59" t="str">
        <f>IF(ISBLANK('B - Old'!E90),"",'B - Old'!E90)</f>
        <v/>
      </c>
      <c r="F85" s="59" t="str">
        <f>IF(ISBLANK('B - Old'!F90),"",'B - Old'!F90)</f>
        <v/>
      </c>
      <c r="G85" s="60" t="str">
        <f>IF(ISBLANK('B - Old'!G90),"",'B - Old'!G90)</f>
        <v/>
      </c>
      <c r="H85" s="140" t="str">
        <f>IF(ISBLANK('B - Old'!H90),"",'B - Old'!H90)</f>
        <v/>
      </c>
      <c r="I85" s="119"/>
      <c r="J85" s="119"/>
      <c r="K85" s="119"/>
      <c r="L85" s="52"/>
      <c r="M85" s="93"/>
      <c r="Z85" s="29"/>
      <c r="AA85" s="28" t="s">
        <v>352</v>
      </c>
      <c r="AB85" s="28">
        <f>AB84+1</f>
        <v>209</v>
      </c>
      <c r="AC85" s="20" t="str">
        <f>IF(ISBLANK(E85),"",E85)</f>
        <v/>
      </c>
      <c r="AE85" s="28" t="s">
        <v>353</v>
      </c>
      <c r="AF85" s="28">
        <f>AF84+1</f>
        <v>214</v>
      </c>
      <c r="AG85" s="20" t="str">
        <f>IF(ISBLANK(F85),"",F85)</f>
        <v/>
      </c>
      <c r="AI85" s="28" t="s">
        <v>354</v>
      </c>
      <c r="AJ85" s="28">
        <f>AJ84+1</f>
        <v>219</v>
      </c>
      <c r="AK85" s="20" t="str">
        <f>IF(ISBLANK(G85),"",G85)</f>
        <v/>
      </c>
      <c r="AM85" s="28" t="s">
        <v>355</v>
      </c>
      <c r="AN85" s="28">
        <f>AN84+1</f>
        <v>224</v>
      </c>
      <c r="AO85" s="20" t="str">
        <f>IF(ISBLANK(H85),"",H85)</f>
        <v/>
      </c>
    </row>
    <row r="86" spans="1:53" s="28" customFormat="1" ht="16.5" customHeight="1">
      <c r="B86" s="26"/>
      <c r="C86" s="391"/>
      <c r="D86" s="126" t="s">
        <v>356</v>
      </c>
      <c r="E86" s="59" t="str">
        <f>IF(ISBLANK('B - Old'!E91),"",'B - Old'!E91)</f>
        <v/>
      </c>
      <c r="F86" s="59" t="str">
        <f>IF(ISBLANK('B - Old'!F91),"",'B - Old'!F91)</f>
        <v/>
      </c>
      <c r="G86" s="60" t="str">
        <f>IF(ISBLANK('B - Old'!G91),"",'B - Old'!G91)</f>
        <v/>
      </c>
      <c r="H86" s="140" t="str">
        <f>IF(ISBLANK('B - Old'!H91),"",'B - Old'!H91)</f>
        <v/>
      </c>
      <c r="I86" s="119"/>
      <c r="J86" s="119"/>
      <c r="K86" s="119"/>
      <c r="L86" s="52"/>
      <c r="M86" s="93"/>
      <c r="Z86" s="29"/>
      <c r="AA86" s="28" t="s">
        <v>357</v>
      </c>
      <c r="AB86" s="28">
        <f>AB85+1</f>
        <v>210</v>
      </c>
      <c r="AC86" s="20" t="str">
        <f>IF(ISBLANK(E86),"",E86)</f>
        <v/>
      </c>
      <c r="AE86" s="28" t="s">
        <v>358</v>
      </c>
      <c r="AF86" s="28">
        <f>AF85+1</f>
        <v>215</v>
      </c>
      <c r="AG86" s="20" t="str">
        <f>IF(ISBLANK(F86),"",F86)</f>
        <v/>
      </c>
      <c r="AI86" s="28" t="s">
        <v>359</v>
      </c>
      <c r="AJ86" s="28">
        <f>AJ85+1</f>
        <v>220</v>
      </c>
      <c r="AK86" s="20" t="str">
        <f>IF(ISBLANK(G86),"",G86)</f>
        <v/>
      </c>
      <c r="AM86" s="28" t="s">
        <v>360</v>
      </c>
      <c r="AN86" s="28">
        <f>AN85+1</f>
        <v>225</v>
      </c>
      <c r="AO86" s="20" t="str">
        <f>IF(ISBLANK(H86),"",H86)</f>
        <v/>
      </c>
    </row>
    <row r="87" spans="1:53" s="28" customFormat="1" ht="16.5" customHeight="1">
      <c r="B87" s="26"/>
      <c r="C87" s="392"/>
      <c r="D87" s="126" t="s">
        <v>361</v>
      </c>
      <c r="E87" s="59" t="str">
        <f>IF(ISBLANK('B - Old'!E92),"",'B - Old'!E92)</f>
        <v/>
      </c>
      <c r="F87" s="59" t="str">
        <f>IF(ISBLANK('B - Old'!F92),"",'B - Old'!F92)</f>
        <v/>
      </c>
      <c r="G87" s="60" t="str">
        <f>IF(ISBLANK('B - Old'!G92),"",'B - Old'!G92)</f>
        <v/>
      </c>
      <c r="H87" s="140" t="str">
        <f>IF(ISBLANK('B - Old'!H92),"",'B - Old'!H92)</f>
        <v/>
      </c>
      <c r="I87" s="124"/>
      <c r="J87" s="124"/>
      <c r="K87" s="124"/>
      <c r="L87" s="154"/>
      <c r="M87" s="93"/>
      <c r="Z87" s="29"/>
      <c r="AA87" s="28" t="s">
        <v>362</v>
      </c>
      <c r="AB87" s="28">
        <f>AB86+1</f>
        <v>211</v>
      </c>
      <c r="AC87" s="20" t="str">
        <f>IF(ISBLANK(E87),"",E87)</f>
        <v/>
      </c>
      <c r="AE87" s="28" t="s">
        <v>363</v>
      </c>
      <c r="AF87" s="28">
        <f>AF86+1</f>
        <v>216</v>
      </c>
      <c r="AG87" s="20" t="str">
        <f>IF(ISBLANK(F87),"",F87)</f>
        <v/>
      </c>
      <c r="AI87" s="28" t="s">
        <v>364</v>
      </c>
      <c r="AJ87" s="28">
        <f>AJ86+1</f>
        <v>221</v>
      </c>
      <c r="AK87" s="20" t="str">
        <f>IF(ISBLANK(G87),"",G87)</f>
        <v/>
      </c>
      <c r="AM87" s="28" t="s">
        <v>365</v>
      </c>
      <c r="AN87" s="28">
        <f>AN86+1</f>
        <v>226</v>
      </c>
      <c r="AO87" s="20" t="str">
        <f>IF(ISBLANK(H87),"",H87)</f>
        <v/>
      </c>
    </row>
    <row r="88" spans="1:53" ht="18" customHeight="1">
      <c r="B88" s="9"/>
      <c r="C88" s="15"/>
      <c r="D88" s="68"/>
      <c r="E88" s="69"/>
      <c r="F88" s="69"/>
      <c r="G88" s="69"/>
      <c r="H88" s="69"/>
      <c r="I88" s="69"/>
      <c r="J88" s="69"/>
      <c r="K88" s="69"/>
      <c r="L88" s="15"/>
      <c r="M88" s="71" t="e">
        <f>IF(AND(A72/A!H8=1,A79/A!H10=1),1,0)</f>
        <v>#VALUE!</v>
      </c>
      <c r="AB88" s="28"/>
    </row>
    <row r="89" spans="1:53" ht="39" customHeight="1">
      <c r="B89" s="9"/>
      <c r="C89" s="155" t="s">
        <v>366</v>
      </c>
      <c r="D89" s="156" t="str">
        <f>IF(ISBLANK('B - Old'!D94),"",'B - Old'!D94)</f>
        <v/>
      </c>
      <c r="E89" s="15"/>
      <c r="F89" s="15"/>
      <c r="G89" s="15"/>
      <c r="H89" s="15"/>
      <c r="I89" s="15"/>
      <c r="J89" s="15"/>
      <c r="K89" s="15"/>
      <c r="L89" s="15"/>
      <c r="M89" s="73"/>
      <c r="AA89" t="s">
        <v>366</v>
      </c>
      <c r="AB89" s="28">
        <f>AN87+1</f>
        <v>227</v>
      </c>
      <c r="AC89" s="20" t="str">
        <f>IF(ISBLANK(E89),"",E89)</f>
        <v/>
      </c>
    </row>
    <row r="90" spans="1:53" ht="39" customHeight="1">
      <c r="B90" s="9"/>
      <c r="C90" s="155"/>
      <c r="D90" s="15"/>
      <c r="E90" s="15"/>
      <c r="F90" s="15"/>
      <c r="G90" s="15"/>
      <c r="H90" s="15"/>
      <c r="I90" s="15"/>
      <c r="J90" s="15"/>
      <c r="K90" s="15"/>
      <c r="L90" s="15"/>
      <c r="M90" s="73"/>
    </row>
    <row r="91" spans="1:53" ht="39" customHeight="1">
      <c r="B91" s="9"/>
      <c r="C91" s="155"/>
      <c r="D91" s="15" t="str">
        <f>IF(ISBLANK('B - Old'!D96),"",'B - Old'!D96)</f>
        <v/>
      </c>
      <c r="E91" s="15"/>
      <c r="F91" s="15"/>
      <c r="G91" s="15"/>
      <c r="H91" s="15"/>
      <c r="I91" s="15"/>
      <c r="J91" s="15"/>
      <c r="K91" s="15"/>
      <c r="L91" s="15"/>
      <c r="M91" s="73"/>
      <c r="AA91" t="s">
        <v>42</v>
      </c>
      <c r="AB91" s="28">
        <f>AB89+1</f>
        <v>228</v>
      </c>
      <c r="AC91" s="20" t="str">
        <f>IF(ISBLANK(E91),"",E91)</f>
        <v/>
      </c>
    </row>
    <row r="92" spans="1:53" ht="39" customHeight="1">
      <c r="B92" s="9"/>
      <c r="C92" s="155"/>
      <c r="D92" s="15"/>
      <c r="E92" s="15"/>
      <c r="F92" s="15"/>
      <c r="G92" s="15"/>
      <c r="H92" s="15"/>
      <c r="I92" s="15"/>
      <c r="J92" s="15"/>
      <c r="K92" s="15"/>
      <c r="L92" s="15"/>
      <c r="M92" s="73"/>
    </row>
    <row r="93" spans="1:53" ht="20.25" customHeight="1">
      <c r="B93" s="9"/>
      <c r="C93" s="15"/>
      <c r="D93" s="15"/>
      <c r="E93" s="15"/>
      <c r="F93" s="15"/>
      <c r="G93" s="15"/>
      <c r="H93" s="15"/>
      <c r="I93" s="15"/>
      <c r="J93" s="15"/>
      <c r="K93" s="15"/>
      <c r="L93" s="15"/>
      <c r="M93" s="73"/>
    </row>
    <row r="94" spans="1:53" ht="17.25" customHeight="1">
      <c r="A94" s="28"/>
      <c r="B94" s="26"/>
      <c r="C94" s="157" t="s">
        <v>367</v>
      </c>
      <c r="D94" s="44"/>
      <c r="E94" s="44"/>
      <c r="F94" s="44"/>
      <c r="G94" s="44"/>
      <c r="H94" s="44"/>
      <c r="I94" s="44"/>
      <c r="J94" s="44"/>
      <c r="K94" s="44"/>
      <c r="L94" s="45"/>
      <c r="M94" s="93"/>
      <c r="N94" s="28"/>
      <c r="O94" s="28"/>
      <c r="P94" s="28"/>
      <c r="AA94" s="8" t="str">
        <f>C94</f>
        <v>Tailored Services for Women</v>
      </c>
      <c r="AB94" s="8"/>
      <c r="AC94" s="8"/>
      <c r="AD94" s="8"/>
      <c r="AE94" s="8"/>
      <c r="AF94" s="8"/>
      <c r="AG94" s="8"/>
      <c r="AH94" s="8"/>
      <c r="AI94" s="8"/>
      <c r="AJ94" s="8"/>
      <c r="AK94" s="8"/>
      <c r="AL94" s="8"/>
      <c r="AM94" s="8"/>
      <c r="AN94" s="8"/>
      <c r="AO94" s="8"/>
      <c r="AP94" s="8"/>
      <c r="AQ94" s="8"/>
      <c r="AR94" s="8"/>
      <c r="AS94" s="8"/>
      <c r="AT94" s="8"/>
      <c r="AU94" s="8"/>
      <c r="AV94" s="8"/>
      <c r="AW94" s="8"/>
      <c r="AX94" s="8"/>
      <c r="AY94" s="8"/>
      <c r="AZ94" s="8"/>
      <c r="BA94" s="8"/>
    </row>
    <row r="95" spans="1:53" ht="50.25" customHeight="1">
      <c r="A95" s="28"/>
      <c r="B95" s="26"/>
      <c r="C95" s="362" t="s">
        <v>368</v>
      </c>
      <c r="D95" s="50" t="s">
        <v>369</v>
      </c>
      <c r="E95" s="51" t="s">
        <v>280</v>
      </c>
      <c r="F95" s="51" t="s">
        <v>370</v>
      </c>
      <c r="G95" s="111"/>
      <c r="H95" s="112"/>
      <c r="I95" s="112"/>
      <c r="J95" s="112"/>
      <c r="K95" s="112"/>
      <c r="L95" s="158"/>
      <c r="M95" s="93"/>
      <c r="N95" s="28"/>
      <c r="O95" s="28"/>
      <c r="P95" s="28"/>
    </row>
    <row r="96" spans="1:53" ht="30" customHeight="1">
      <c r="A96" s="54">
        <f>SUM(E96:E99)</f>
        <v>0</v>
      </c>
      <c r="B96" s="55"/>
      <c r="C96" s="386"/>
      <c r="D96" s="120" t="s">
        <v>371</v>
      </c>
      <c r="E96" s="59" t="str">
        <f>IF(ISBLANK('B - Old'!E101),"",'B - Old'!E101)</f>
        <v/>
      </c>
      <c r="F96" s="60" t="str">
        <f>IF(ISBLANK('B - Old'!F101),"",'B - Old'!F101)</f>
        <v/>
      </c>
      <c r="G96" s="150"/>
      <c r="H96" s="148"/>
      <c r="I96" s="148"/>
      <c r="J96" s="148"/>
      <c r="K96" s="148"/>
      <c r="L96" s="159"/>
      <c r="M96" s="93"/>
      <c r="N96" s="28"/>
      <c r="O96" s="28"/>
      <c r="P96" s="28"/>
      <c r="AA96" t="s">
        <v>372</v>
      </c>
      <c r="AB96">
        <f>AB91+1</f>
        <v>229</v>
      </c>
      <c r="AC96" s="20" t="str">
        <f t="shared" ref="AC96:AC101" si="12">IF(ISBLANK(E96),"",E96)</f>
        <v/>
      </c>
      <c r="AE96" t="s">
        <v>373</v>
      </c>
      <c r="AF96" s="28">
        <f>AB101+1</f>
        <v>235</v>
      </c>
      <c r="AG96" s="20" t="str">
        <f t="shared" ref="AG96:AG101" si="13">IF(ISBLANK(F96),"",F96)</f>
        <v/>
      </c>
    </row>
    <row r="97" spans="1:53" ht="30" customHeight="1">
      <c r="A97" s="54">
        <f>SUM(F96:F99)</f>
        <v>0</v>
      </c>
      <c r="B97" s="55"/>
      <c r="C97" s="386"/>
      <c r="D97" s="120" t="s">
        <v>374</v>
      </c>
      <c r="E97" s="59" t="str">
        <f>IF(ISBLANK('B - Old'!E102),"",'B - Old'!E102)</f>
        <v/>
      </c>
      <c r="F97" s="60" t="str">
        <f>IF(ISBLANK('B - Old'!F102),"",'B - Old'!F102)</f>
        <v/>
      </c>
      <c r="G97" s="150"/>
      <c r="H97" s="148"/>
      <c r="I97" s="148"/>
      <c r="J97" s="148"/>
      <c r="K97" s="148"/>
      <c r="L97" s="159"/>
      <c r="M97" s="93"/>
      <c r="N97" s="28"/>
      <c r="O97" s="28"/>
      <c r="P97" s="28"/>
      <c r="AA97" t="s">
        <v>375</v>
      </c>
      <c r="AB97">
        <f>AB96+1</f>
        <v>230</v>
      </c>
      <c r="AC97" s="20" t="str">
        <f t="shared" si="12"/>
        <v/>
      </c>
      <c r="AE97" t="s">
        <v>376</v>
      </c>
      <c r="AF97">
        <f>AF96+1</f>
        <v>236</v>
      </c>
      <c r="AG97" s="20" t="str">
        <f t="shared" si="13"/>
        <v/>
      </c>
    </row>
    <row r="98" spans="1:53" ht="30" customHeight="1">
      <c r="A98" s="28"/>
      <c r="B98" s="26"/>
      <c r="C98" s="386"/>
      <c r="D98" s="120" t="s">
        <v>377</v>
      </c>
      <c r="E98" s="59" t="str">
        <f>IF(ISBLANK('B - Old'!E103),"",'B - Old'!E103)</f>
        <v/>
      </c>
      <c r="F98" s="60" t="str">
        <f>IF(ISBLANK('B - Old'!F103),"",'B - Old'!F103)</f>
        <v/>
      </c>
      <c r="G98" s="150"/>
      <c r="H98" s="148"/>
      <c r="I98" s="148"/>
      <c r="J98" s="148"/>
      <c r="K98" s="148"/>
      <c r="L98" s="159"/>
      <c r="M98" s="93"/>
      <c r="N98" s="28"/>
      <c r="O98" s="28"/>
      <c r="P98" s="28"/>
      <c r="AA98" t="s">
        <v>378</v>
      </c>
      <c r="AB98">
        <f>AB97+1</f>
        <v>231</v>
      </c>
      <c r="AC98" s="20" t="str">
        <f t="shared" si="12"/>
        <v/>
      </c>
      <c r="AE98" t="s">
        <v>379</v>
      </c>
      <c r="AF98">
        <f>AF97+1</f>
        <v>237</v>
      </c>
      <c r="AG98" s="20" t="str">
        <f t="shared" si="13"/>
        <v/>
      </c>
    </row>
    <row r="99" spans="1:53" ht="30" customHeight="1">
      <c r="A99" s="28"/>
      <c r="B99" s="26"/>
      <c r="C99" s="386"/>
      <c r="D99" s="120" t="s">
        <v>380</v>
      </c>
      <c r="E99" s="59" t="str">
        <f>IF(ISBLANK('B - Old'!E104),"",'B - Old'!E104)</f>
        <v/>
      </c>
      <c r="F99" s="60" t="str">
        <f>IF(ISBLANK('B - Old'!F104),"",'B - Old'!F104)</f>
        <v/>
      </c>
      <c r="G99" s="150"/>
      <c r="H99" s="148"/>
      <c r="I99" s="148"/>
      <c r="J99" s="148"/>
      <c r="K99" s="148"/>
      <c r="L99" s="159"/>
      <c r="M99" s="93"/>
      <c r="N99" s="28"/>
      <c r="O99" s="28"/>
      <c r="P99" s="28"/>
      <c r="AA99" t="s">
        <v>381</v>
      </c>
      <c r="AB99">
        <f>AB98+1</f>
        <v>232</v>
      </c>
      <c r="AC99" s="20" t="str">
        <f t="shared" si="12"/>
        <v/>
      </c>
      <c r="AE99" t="s">
        <v>382</v>
      </c>
      <c r="AF99">
        <f>AF98+1</f>
        <v>238</v>
      </c>
      <c r="AG99" s="20" t="str">
        <f t="shared" si="13"/>
        <v/>
      </c>
    </row>
    <row r="100" spans="1:53" ht="30" customHeight="1">
      <c r="A100" s="28"/>
      <c r="B100" s="26"/>
      <c r="C100" s="386"/>
      <c r="D100" s="120" t="s">
        <v>383</v>
      </c>
      <c r="E100" s="59" t="str">
        <f>IF(ISBLANK('B - Old'!E105),"",'B - Old'!E105)</f>
        <v/>
      </c>
      <c r="F100" s="60" t="str">
        <f>IF(ISBLANK('B - Old'!F105),"",'B - Old'!F105)</f>
        <v/>
      </c>
      <c r="G100" s="150"/>
      <c r="H100" s="148"/>
      <c r="I100" s="148"/>
      <c r="J100" s="148"/>
      <c r="K100" s="148"/>
      <c r="L100" s="159"/>
      <c r="M100" s="93"/>
      <c r="N100" s="28"/>
      <c r="O100" s="28"/>
      <c r="P100" s="28"/>
      <c r="AA100" t="s">
        <v>384</v>
      </c>
      <c r="AB100">
        <f>AB99+1</f>
        <v>233</v>
      </c>
      <c r="AC100" s="20" t="str">
        <f t="shared" si="12"/>
        <v/>
      </c>
      <c r="AE100" t="s">
        <v>385</v>
      </c>
      <c r="AF100">
        <f>AF99+1</f>
        <v>239</v>
      </c>
      <c r="AG100" s="20" t="str">
        <f t="shared" si="13"/>
        <v/>
      </c>
    </row>
    <row r="101" spans="1:53" ht="30" customHeight="1">
      <c r="A101" s="28"/>
      <c r="B101" s="26"/>
      <c r="C101" s="387"/>
      <c r="D101" s="120" t="s">
        <v>37</v>
      </c>
      <c r="E101" s="59" t="str">
        <f>IF(ISBLANK('B - Old'!E106),"",'B - Old'!E106)</f>
        <v/>
      </c>
      <c r="F101" s="60" t="str">
        <f>IF(ISBLANK('B - Old'!F106),"",'B - Old'!F106)</f>
        <v/>
      </c>
      <c r="G101" s="160"/>
      <c r="H101" s="161"/>
      <c r="I101" s="161"/>
      <c r="J101" s="161"/>
      <c r="K101" s="161"/>
      <c r="L101" s="162"/>
      <c r="M101" s="93"/>
      <c r="N101" s="28"/>
      <c r="O101" s="28"/>
      <c r="P101" s="28"/>
      <c r="AA101" t="s">
        <v>334</v>
      </c>
      <c r="AB101">
        <f>AB100+1</f>
        <v>234</v>
      </c>
      <c r="AC101" s="20" t="str">
        <f t="shared" si="12"/>
        <v/>
      </c>
      <c r="AE101" t="s">
        <v>386</v>
      </c>
      <c r="AF101">
        <f>AF100+1</f>
        <v>240</v>
      </c>
      <c r="AG101" s="20" t="str">
        <f t="shared" si="13"/>
        <v/>
      </c>
    </row>
    <row r="102" spans="1:53" ht="39" customHeight="1">
      <c r="B102" s="9"/>
      <c r="C102" s="15"/>
      <c r="D102" s="15"/>
      <c r="E102" s="15"/>
      <c r="F102" s="15"/>
      <c r="G102" s="15"/>
      <c r="H102" s="15"/>
      <c r="I102" s="15"/>
      <c r="J102" s="15"/>
      <c r="K102" s="15"/>
      <c r="L102" s="15"/>
      <c r="M102" s="73"/>
    </row>
    <row r="103" spans="1:53" ht="39" customHeight="1">
      <c r="B103" s="9"/>
      <c r="C103" s="15"/>
      <c r="D103" s="15" t="str">
        <f>IF(ISBLANK('B - Old'!D108),"",'B - Old'!D108)</f>
        <v/>
      </c>
      <c r="E103" s="15"/>
      <c r="F103" s="15"/>
      <c r="G103" s="15"/>
      <c r="H103" s="15"/>
      <c r="I103" s="15"/>
      <c r="J103" s="15"/>
      <c r="K103" s="15"/>
      <c r="L103" s="15"/>
      <c r="M103" s="73"/>
      <c r="AA103" t="s">
        <v>42</v>
      </c>
      <c r="AB103" s="28">
        <f>AF101+1</f>
        <v>241</v>
      </c>
      <c r="AC103" s="20" t="str">
        <f>IF(ISBLANK(E103),"",E103)</f>
        <v/>
      </c>
    </row>
    <row r="104" spans="1:53" ht="39" customHeight="1">
      <c r="B104" s="9"/>
      <c r="C104" s="15"/>
      <c r="D104" s="15"/>
      <c r="E104" s="15"/>
      <c r="F104" s="15"/>
      <c r="G104" s="15"/>
      <c r="H104" s="15"/>
      <c r="I104" s="15"/>
      <c r="J104" s="15"/>
      <c r="K104" s="15"/>
      <c r="L104" s="15"/>
      <c r="M104" s="73"/>
    </row>
    <row r="105" spans="1:53" ht="39" customHeight="1">
      <c r="B105" s="9"/>
      <c r="C105" s="15"/>
      <c r="D105" s="15"/>
      <c r="E105" s="15"/>
      <c r="F105" s="15"/>
      <c r="G105" s="15"/>
      <c r="H105" s="15"/>
      <c r="I105" s="15"/>
      <c r="J105" s="15"/>
      <c r="K105" s="15"/>
      <c r="L105" s="15"/>
      <c r="M105" s="73"/>
    </row>
    <row r="106" spans="1:53" ht="15.75" customHeight="1">
      <c r="A106" s="28"/>
      <c r="B106" s="26"/>
      <c r="C106" s="43" t="s">
        <v>387</v>
      </c>
      <c r="D106" s="44"/>
      <c r="E106" s="44"/>
      <c r="F106" s="106"/>
      <c r="G106" s="106"/>
      <c r="H106" s="106"/>
      <c r="I106" s="106"/>
      <c r="J106" s="106"/>
      <c r="K106" s="106"/>
      <c r="L106" s="107"/>
      <c r="M106" s="93"/>
      <c r="N106" s="28"/>
      <c r="O106" s="28"/>
      <c r="P106" s="28"/>
      <c r="AA106" s="8" t="str">
        <f>C106</f>
        <v>Measure Client Life Improvement</v>
      </c>
      <c r="AB106" s="8"/>
      <c r="AC106" s="8"/>
      <c r="AD106" s="8"/>
      <c r="AE106" s="8"/>
      <c r="AF106" s="8"/>
      <c r="AG106" s="8"/>
      <c r="AH106" s="8"/>
      <c r="AI106" s="8"/>
      <c r="AJ106" s="8"/>
      <c r="AK106" s="8"/>
      <c r="AL106" s="8"/>
      <c r="AM106" s="8"/>
      <c r="AN106" s="8"/>
      <c r="AO106" s="8"/>
      <c r="AP106" s="8"/>
      <c r="AQ106" s="8"/>
      <c r="AR106" s="8"/>
      <c r="AS106" s="8"/>
      <c r="AT106" s="8"/>
      <c r="AU106" s="8"/>
      <c r="AV106" s="8"/>
      <c r="AW106" s="8"/>
      <c r="AX106" s="8"/>
      <c r="AY106" s="8"/>
      <c r="AZ106" s="8"/>
      <c r="BA106" s="8"/>
    </row>
    <row r="107" spans="1:53" ht="29.25" customHeight="1">
      <c r="A107" s="28"/>
      <c r="B107" s="26"/>
      <c r="C107" s="359" t="s">
        <v>388</v>
      </c>
      <c r="D107" s="50" t="s">
        <v>389</v>
      </c>
      <c r="E107" s="110" t="s">
        <v>280</v>
      </c>
      <c r="F107" s="163"/>
      <c r="G107" s="164"/>
      <c r="H107" s="164"/>
      <c r="I107" s="164"/>
      <c r="J107" s="164"/>
      <c r="K107" s="164"/>
      <c r="L107" s="113"/>
      <c r="M107" s="93"/>
      <c r="N107" s="28"/>
      <c r="O107" s="28"/>
      <c r="P107" s="28"/>
    </row>
    <row r="108" spans="1:53" ht="16.5" customHeight="1">
      <c r="A108" s="54">
        <f>SUM(E108:E109)</f>
        <v>0</v>
      </c>
      <c r="B108" s="55"/>
      <c r="C108" s="360"/>
      <c r="D108" s="165" t="s">
        <v>390</v>
      </c>
      <c r="E108" s="59" t="str">
        <f>IF(ISBLANK('B - Old'!E113),"",'B - Old'!E113)</f>
        <v/>
      </c>
      <c r="F108" s="166"/>
      <c r="G108" s="167"/>
      <c r="H108" s="167"/>
      <c r="I108" s="167"/>
      <c r="J108" s="167"/>
      <c r="K108" s="167"/>
      <c r="L108" s="168"/>
      <c r="M108" s="93"/>
      <c r="N108" s="28"/>
      <c r="O108" s="28"/>
      <c r="P108" s="28"/>
      <c r="AA108" t="s">
        <v>391</v>
      </c>
      <c r="AB108" s="28">
        <f>AB103+1</f>
        <v>242</v>
      </c>
      <c r="AC108" s="20" t="str">
        <f>IF(ISBLANK(E108),"",E108)</f>
        <v/>
      </c>
    </row>
    <row r="109" spans="1:53" ht="16.5" customHeight="1">
      <c r="A109" s="54">
        <f>SUM(F108:F109)</f>
        <v>0</v>
      </c>
      <c r="B109" s="55"/>
      <c r="C109" s="361"/>
      <c r="D109" s="120" t="s">
        <v>392</v>
      </c>
      <c r="E109" s="59" t="str">
        <f>IF(ISBLANK('B - Old'!E114),"",'B - Old'!E114)</f>
        <v/>
      </c>
      <c r="F109" s="169"/>
      <c r="G109" s="170"/>
      <c r="H109" s="170"/>
      <c r="I109" s="170"/>
      <c r="J109" s="170"/>
      <c r="K109" s="170"/>
      <c r="L109" s="171"/>
      <c r="M109" s="93"/>
      <c r="N109" s="28"/>
      <c r="O109" s="28"/>
      <c r="P109" s="28"/>
      <c r="AA109" t="s">
        <v>393</v>
      </c>
      <c r="AB109">
        <f>AB108+1</f>
        <v>243</v>
      </c>
      <c r="AC109" s="20" t="str">
        <f>IF(ISBLANK(E109),"",E109)</f>
        <v/>
      </c>
    </row>
    <row r="110" spans="1:53" ht="15.75" customHeight="1">
      <c r="B110" s="9"/>
      <c r="C110" s="15"/>
      <c r="D110" s="68"/>
      <c r="E110" s="69"/>
      <c r="F110" s="69"/>
      <c r="G110" s="69"/>
      <c r="H110" s="69"/>
      <c r="I110" s="69"/>
      <c r="J110" s="69"/>
      <c r="K110" s="69"/>
      <c r="L110" s="15"/>
      <c r="M110" s="71" t="e">
        <f>IF(AND(A108/[5]Home!C53=1,A109/[5]Home!C55=1),1,0)</f>
        <v>#REF!</v>
      </c>
    </row>
    <row r="111" spans="1:53" ht="15.75" customHeight="1">
      <c r="B111" s="9"/>
      <c r="C111" s="15" t="s">
        <v>394</v>
      </c>
      <c r="D111" s="99" t="str">
        <f>IF(ISBLANK('B - Old'!D116),"",'B - Old'!D116)</f>
        <v/>
      </c>
      <c r="E111" s="15"/>
      <c r="F111" s="15"/>
      <c r="G111" s="15"/>
      <c r="H111" s="15"/>
      <c r="I111" s="15"/>
      <c r="J111" s="15"/>
      <c r="K111" s="15"/>
      <c r="L111" s="15"/>
      <c r="M111" s="16"/>
      <c r="AA111" t="s">
        <v>394</v>
      </c>
      <c r="AB111" s="28">
        <f>AB109+1</f>
        <v>244</v>
      </c>
      <c r="AC111" s="20" t="str">
        <f>IF(ISBLANK(D111),"",D111)</f>
        <v/>
      </c>
    </row>
    <row r="112" spans="1:53" ht="33.75" customHeight="1">
      <c r="B112" s="9"/>
      <c r="C112" s="15"/>
      <c r="D112" s="15"/>
      <c r="E112" s="15"/>
      <c r="F112" s="15"/>
      <c r="G112" s="15"/>
      <c r="H112" s="15"/>
      <c r="I112" s="15"/>
      <c r="J112" s="15"/>
      <c r="K112" s="15"/>
      <c r="L112" s="15"/>
      <c r="M112" s="16"/>
    </row>
    <row r="113" spans="2:29" ht="33.75" customHeight="1">
      <c r="B113" s="9"/>
      <c r="C113" s="15"/>
      <c r="E113" s="15" t="str">
        <f>IF(ISBLANK('B - Old'!E118),"",'B - Old'!E118)</f>
        <v/>
      </c>
      <c r="F113" s="15"/>
      <c r="G113" s="15"/>
      <c r="H113" s="15"/>
      <c r="I113" s="15"/>
      <c r="J113" s="15"/>
      <c r="K113" s="15"/>
      <c r="L113" s="15"/>
      <c r="M113" s="16"/>
      <c r="AA113" t="s">
        <v>42</v>
      </c>
      <c r="AB113" s="28">
        <f>AB111+1</f>
        <v>245</v>
      </c>
      <c r="AC113" s="20" t="str">
        <f>IF(ISBLANK(E113),"",E113)</f>
        <v/>
      </c>
    </row>
    <row r="114" spans="2:29" ht="33.75" customHeight="1">
      <c r="B114" s="9"/>
      <c r="C114" s="15"/>
      <c r="D114" s="15"/>
      <c r="E114" s="15"/>
      <c r="F114" s="15"/>
      <c r="G114" s="15"/>
      <c r="H114" s="15"/>
      <c r="I114" s="15"/>
      <c r="J114" s="15"/>
      <c r="K114" s="15"/>
      <c r="L114" s="15"/>
      <c r="M114" s="16"/>
    </row>
    <row r="115" spans="2:29" ht="33.75" customHeight="1">
      <c r="B115" s="9"/>
      <c r="C115" s="15"/>
      <c r="D115" s="15"/>
      <c r="E115" s="15"/>
      <c r="F115" s="15"/>
      <c r="G115" s="15"/>
      <c r="H115" s="15"/>
      <c r="I115" s="15"/>
      <c r="J115" s="15"/>
      <c r="K115" s="15"/>
      <c r="L115" s="15"/>
      <c r="M115" s="16"/>
    </row>
    <row r="116" spans="2:29" ht="15.75" customHeight="1">
      <c r="B116" s="9"/>
      <c r="C116" s="15"/>
      <c r="D116" s="15"/>
      <c r="E116" s="15"/>
      <c r="F116" s="15"/>
      <c r="G116" s="15"/>
      <c r="H116" s="15"/>
      <c r="I116" s="15"/>
      <c r="J116" s="15"/>
      <c r="K116" s="15"/>
      <c r="L116" s="15"/>
      <c r="M116" s="16"/>
    </row>
    <row r="117" spans="2:29" ht="15.75" customHeight="1">
      <c r="B117" s="96"/>
      <c r="C117" s="97"/>
      <c r="D117" s="97"/>
      <c r="E117" s="97"/>
      <c r="F117" s="97"/>
      <c r="G117" s="97"/>
      <c r="H117" s="97"/>
      <c r="I117" s="97"/>
      <c r="J117" s="97"/>
      <c r="K117" s="97"/>
      <c r="L117" s="97"/>
      <c r="M117" s="98"/>
    </row>
  </sheetData>
  <mergeCells count="16">
    <mergeCell ref="C82:C87"/>
    <mergeCell ref="C95:C101"/>
    <mergeCell ref="C107:C109"/>
    <mergeCell ref="C38:C43"/>
    <mergeCell ref="F44:H44"/>
    <mergeCell ref="F45:H45"/>
    <mergeCell ref="F46:H46"/>
    <mergeCell ref="F47:H47"/>
    <mergeCell ref="C54:C58"/>
    <mergeCell ref="C9:C14"/>
    <mergeCell ref="C24:C28"/>
    <mergeCell ref="F24:H24"/>
    <mergeCell ref="F25:H25"/>
    <mergeCell ref="F26:H26"/>
    <mergeCell ref="F27:H27"/>
    <mergeCell ref="F28:H28"/>
  </mergeCells>
  <dataValidations count="1">
    <dataValidation type="list" allowBlank="1" showInputMessage="1" showErrorMessage="1" sqref="F25:H28">
      <formula1>$Q$2:$Q$9</formula1>
    </dataValidation>
  </dataValidations>
  <pageMargins left="0.7" right="0.7" top="0.75" bottom="0.75" header="0.3" footer="0.3"/>
  <pageSetup orientation="portrait" r:id="rId1"/>
  <drawing r:id="rId2"/>
  <legacyDrawing r:id="rId3"/>
  <controls>
    <control shapeId="3091" r:id="rId4" name="Label5"/>
    <control shapeId="3090" r:id="rId5" name="TextBox7"/>
    <control shapeId="3088" r:id="rId6" name="ComboBox5"/>
    <control shapeId="3087" r:id="rId7" name="Label4"/>
    <control shapeId="3086" r:id="rId8" name="TextBox6"/>
    <control shapeId="3084" r:id="rId9" name="Label3"/>
    <control shapeId="3083" r:id="rId10" name="TextBox3"/>
    <control shapeId="3081" r:id="rId11" name="ComboBox4"/>
    <control shapeId="3080" r:id="rId12" name="ComboBox3"/>
    <control shapeId="3079" r:id="rId13" name="Label2"/>
    <control shapeId="3078" r:id="rId14" name="TextBox5"/>
    <control shapeId="3076" r:id="rId15" name="TextBox2"/>
    <control shapeId="3075" r:id="rId16" name="Label1"/>
    <control shapeId="3074" r:id="rId17" name="TextBox1"/>
  </controls>
</worksheet>
</file>

<file path=xl/worksheets/sheet5.xml><?xml version="1.0" encoding="utf-8"?>
<worksheet xmlns="http://schemas.openxmlformats.org/spreadsheetml/2006/main" xmlns:r="http://schemas.openxmlformats.org/officeDocument/2006/relationships">
  <sheetPr codeName="Sheet9">
    <tabColor theme="6" tint="0.39997558519241921"/>
  </sheetPr>
  <dimension ref="A1:L71"/>
  <sheetViews>
    <sheetView showGridLines="0" zoomScale="75" zoomScaleNormal="75" workbookViewId="0"/>
  </sheetViews>
  <sheetFormatPr defaultRowHeight="15"/>
  <cols>
    <col min="1" max="1" width="5.7109375" customWidth="1"/>
    <col min="2" max="2" width="6.140625" customWidth="1"/>
    <col min="3" max="3" width="39" customWidth="1"/>
    <col min="4" max="4" width="32.140625" customWidth="1"/>
    <col min="5" max="5" width="24" customWidth="1"/>
    <col min="6" max="6" width="13.7109375" customWidth="1"/>
    <col min="7" max="7" width="12.42578125" customWidth="1"/>
    <col min="8" max="8" width="37" customWidth="1"/>
    <col min="9" max="9" width="6.28515625" customWidth="1"/>
    <col min="10" max="13" width="9.5703125" customWidth="1"/>
  </cols>
  <sheetData>
    <row r="1" spans="2:12" ht="16.5" customHeight="1"/>
    <row r="2" spans="2:12" ht="16.5" customHeight="1">
      <c r="B2" s="4"/>
      <c r="C2" s="5"/>
      <c r="D2" s="5"/>
      <c r="E2" s="5"/>
      <c r="F2" s="5"/>
      <c r="G2" s="5"/>
      <c r="H2" s="5"/>
      <c r="I2" s="7"/>
      <c r="J2" s="2">
        <f>SUM(I27,I42,I60,I69)</f>
        <v>0</v>
      </c>
    </row>
    <row r="3" spans="2:12" ht="16.5" customHeight="1">
      <c r="B3" s="9"/>
      <c r="C3" s="11" t="str">
        <f>[4]Home!F15</f>
        <v>[Insert Name Here]</v>
      </c>
      <c r="D3" s="11"/>
      <c r="E3" s="172"/>
      <c r="F3" s="173"/>
      <c r="G3" s="173"/>
      <c r="H3" s="174"/>
      <c r="I3" s="16"/>
    </row>
    <row r="4" spans="2:12" ht="16.5" customHeight="1">
      <c r="B4" s="9"/>
      <c r="C4" s="47"/>
      <c r="D4" s="47"/>
      <c r="E4" s="104"/>
      <c r="F4" s="47"/>
      <c r="G4" s="47"/>
      <c r="H4" s="47"/>
      <c r="I4" s="16"/>
    </row>
    <row r="5" spans="2:12" ht="16.5" customHeight="1">
      <c r="B5" s="9"/>
      <c r="C5" s="38" t="s">
        <v>395</v>
      </c>
      <c r="D5" s="39"/>
      <c r="E5" s="39"/>
      <c r="F5" s="39"/>
      <c r="G5" s="39"/>
      <c r="H5" s="40"/>
      <c r="I5" s="16"/>
    </row>
    <row r="6" spans="2:12" s="28" customFormat="1" ht="16.5" customHeight="1">
      <c r="B6" s="26"/>
      <c r="C6" s="42"/>
      <c r="D6" s="42"/>
      <c r="E6" s="42"/>
      <c r="F6" s="42"/>
      <c r="G6" s="42"/>
      <c r="H6" s="42"/>
      <c r="I6" s="27"/>
    </row>
    <row r="7" spans="2:12" ht="16.5" customHeight="1">
      <c r="B7" s="9"/>
      <c r="C7" s="43" t="s">
        <v>396</v>
      </c>
      <c r="D7" s="44"/>
      <c r="E7" s="44"/>
      <c r="F7" s="44"/>
      <c r="G7" s="44"/>
      <c r="H7" s="45"/>
      <c r="I7" s="108"/>
      <c r="J7" s="17"/>
      <c r="K7" s="47"/>
      <c r="L7" s="47"/>
    </row>
    <row r="8" spans="2:12" ht="63.75" customHeight="1">
      <c r="B8" s="9"/>
      <c r="C8" s="175" t="s">
        <v>397</v>
      </c>
      <c r="D8" s="106"/>
      <c r="E8" s="106"/>
      <c r="F8" s="106"/>
      <c r="G8" s="106"/>
      <c r="H8" s="107"/>
      <c r="I8" s="108"/>
      <c r="J8" s="15"/>
      <c r="K8" s="15"/>
      <c r="L8" s="15"/>
    </row>
    <row r="9" spans="2:12" ht="16.5" customHeight="1">
      <c r="B9" s="9"/>
      <c r="C9" s="176"/>
      <c r="D9" s="177"/>
      <c r="E9" s="177"/>
      <c r="F9" s="178"/>
      <c r="G9" s="179" t="s">
        <v>157</v>
      </c>
      <c r="H9" s="180" t="s">
        <v>597</v>
      </c>
      <c r="I9" s="114"/>
      <c r="J9" s="181" t="s">
        <v>143</v>
      </c>
    </row>
    <row r="10" spans="2:12" ht="16.5" customHeight="1">
      <c r="B10" s="9"/>
      <c r="C10" s="56"/>
      <c r="D10" s="182" t="s">
        <v>399</v>
      </c>
      <c r="E10" s="49"/>
      <c r="F10" s="183"/>
      <c r="G10" s="117"/>
      <c r="H10" s="60"/>
      <c r="I10" s="114"/>
      <c r="J10" s="181" t="s">
        <v>144</v>
      </c>
    </row>
    <row r="11" spans="2:12" ht="16.5" customHeight="1">
      <c r="B11" s="9"/>
      <c r="C11" s="56"/>
      <c r="D11" s="182" t="s">
        <v>402</v>
      </c>
      <c r="E11" s="49"/>
      <c r="F11" s="183"/>
      <c r="G11" s="117"/>
      <c r="H11" s="60"/>
      <c r="I11" s="114"/>
    </row>
    <row r="12" spans="2:12" ht="16.5" customHeight="1">
      <c r="B12" s="9"/>
      <c r="C12" s="56"/>
      <c r="D12" s="182" t="s">
        <v>405</v>
      </c>
      <c r="E12" s="49"/>
      <c r="F12" s="183"/>
      <c r="G12" s="117"/>
      <c r="H12" s="60"/>
      <c r="I12" s="114"/>
    </row>
    <row r="13" spans="2:12" ht="16.5" customHeight="1">
      <c r="B13" s="9"/>
      <c r="C13" s="56"/>
      <c r="D13" s="182" t="s">
        <v>408</v>
      </c>
      <c r="E13" s="49"/>
      <c r="F13" s="183"/>
      <c r="G13" s="117"/>
      <c r="H13" s="60"/>
      <c r="I13" s="114"/>
    </row>
    <row r="14" spans="2:12" ht="16.5" customHeight="1">
      <c r="B14" s="9"/>
      <c r="C14" s="56"/>
      <c r="D14" s="182" t="s">
        <v>411</v>
      </c>
      <c r="E14" s="49"/>
      <c r="F14" s="183"/>
      <c r="G14" s="117"/>
      <c r="H14" s="60"/>
      <c r="I14" s="114"/>
    </row>
    <row r="15" spans="2:12" ht="16.5" customHeight="1">
      <c r="B15" s="9"/>
      <c r="C15" s="56"/>
      <c r="D15" s="182" t="s">
        <v>414</v>
      </c>
      <c r="E15" s="49"/>
      <c r="F15" s="183"/>
      <c r="G15" s="117"/>
      <c r="H15" s="60"/>
      <c r="I15" s="114"/>
    </row>
    <row r="16" spans="2:12" ht="16.5" customHeight="1">
      <c r="B16" s="9"/>
      <c r="C16" s="56" t="s">
        <v>417</v>
      </c>
      <c r="D16" s="182" t="s">
        <v>418</v>
      </c>
      <c r="E16" s="49"/>
      <c r="F16" s="183"/>
      <c r="G16" s="117"/>
      <c r="H16" s="60"/>
      <c r="I16" s="114"/>
    </row>
    <row r="17" spans="1:12" ht="16.5" customHeight="1">
      <c r="B17" s="9"/>
      <c r="C17" s="56" t="s">
        <v>421</v>
      </c>
      <c r="D17" s="182" t="s">
        <v>422</v>
      </c>
      <c r="E17" s="49"/>
      <c r="F17" s="183"/>
      <c r="G17" s="117"/>
      <c r="H17" s="60"/>
      <c r="I17" s="114"/>
    </row>
    <row r="18" spans="1:12" ht="16.5" customHeight="1">
      <c r="B18" s="9"/>
      <c r="C18" s="56"/>
      <c r="D18" s="182" t="s">
        <v>425</v>
      </c>
      <c r="E18" s="49"/>
      <c r="F18" s="183"/>
      <c r="G18" s="117"/>
      <c r="H18" s="60"/>
      <c r="I18" s="114"/>
    </row>
    <row r="19" spans="1:12" ht="16.5" customHeight="1">
      <c r="B19" s="9"/>
      <c r="C19" s="56"/>
      <c r="D19" s="182" t="s">
        <v>428</v>
      </c>
      <c r="E19" s="49"/>
      <c r="F19" s="183"/>
      <c r="G19" s="117"/>
      <c r="H19" s="60"/>
      <c r="I19" s="114"/>
    </row>
    <row r="20" spans="1:12" ht="16.5" customHeight="1">
      <c r="B20" s="9"/>
      <c r="C20" s="56"/>
      <c r="D20" s="182" t="s">
        <v>431</v>
      </c>
      <c r="E20" s="49"/>
      <c r="F20" s="183"/>
      <c r="G20" s="117"/>
      <c r="H20" s="60"/>
      <c r="I20" s="114"/>
    </row>
    <row r="21" spans="1:12" ht="16.5" customHeight="1">
      <c r="B21" s="9"/>
      <c r="C21" s="56"/>
      <c r="D21" s="182" t="s">
        <v>434</v>
      </c>
      <c r="E21" s="49"/>
      <c r="F21" s="183"/>
      <c r="G21" s="117"/>
      <c r="H21" s="60"/>
      <c r="I21" s="114"/>
    </row>
    <row r="22" spans="1:12" ht="16.5" customHeight="1">
      <c r="B22" s="9"/>
      <c r="C22" s="56"/>
      <c r="D22" s="182" t="s">
        <v>437</v>
      </c>
      <c r="E22" s="49"/>
      <c r="F22" s="183"/>
      <c r="G22" s="117"/>
      <c r="H22" s="60"/>
      <c r="I22" s="114"/>
    </row>
    <row r="23" spans="1:12" ht="16.5" customHeight="1">
      <c r="A23" s="54">
        <f>SUM(F23:F25)</f>
        <v>0</v>
      </c>
      <c r="B23" s="55"/>
      <c r="C23" s="56"/>
      <c r="D23" s="182" t="s">
        <v>440</v>
      </c>
      <c r="E23" s="184"/>
      <c r="F23" s="183"/>
      <c r="G23" s="117"/>
      <c r="H23" s="60"/>
      <c r="I23" s="114"/>
    </row>
    <row r="24" spans="1:12" ht="16.5" customHeight="1">
      <c r="A24" s="54"/>
      <c r="B24" s="55"/>
      <c r="C24" s="56"/>
      <c r="D24" s="182" t="s">
        <v>443</v>
      </c>
      <c r="E24" s="184"/>
      <c r="F24" s="183"/>
      <c r="G24" s="117"/>
      <c r="H24" s="60"/>
      <c r="I24" s="114"/>
    </row>
    <row r="25" spans="1:12" ht="16.5" customHeight="1">
      <c r="A25" s="54">
        <f>SUM(G23:G25)</f>
        <v>0</v>
      </c>
      <c r="B25" s="55"/>
      <c r="C25" s="185"/>
      <c r="D25" s="182" t="s">
        <v>446</v>
      </c>
      <c r="E25" s="184"/>
      <c r="F25" s="183"/>
      <c r="G25" s="117"/>
      <c r="H25" s="60"/>
      <c r="I25" s="114"/>
    </row>
    <row r="26" spans="1:12" ht="16.5" customHeight="1">
      <c r="A26" s="54"/>
      <c r="B26" s="55"/>
      <c r="C26" s="405" t="s">
        <v>449</v>
      </c>
      <c r="D26" s="406"/>
      <c r="E26" s="406"/>
      <c r="F26" s="407"/>
      <c r="G26" s="60"/>
      <c r="H26" s="52"/>
      <c r="I26" s="16"/>
    </row>
    <row r="27" spans="1:12" ht="16.5" customHeight="1">
      <c r="B27" s="9"/>
      <c r="C27" s="66"/>
      <c r="D27" s="67"/>
      <c r="E27" s="68"/>
      <c r="F27" s="69"/>
      <c r="G27" s="69"/>
      <c r="H27" s="15"/>
      <c r="I27" s="71">
        <f>IF(AND(A23/[6]A!D8&gt;=1,A25/[6]A!D9&gt;=1),1,0)</f>
        <v>0</v>
      </c>
      <c r="J27" s="15"/>
      <c r="K27" s="15"/>
      <c r="L27" s="15"/>
    </row>
    <row r="28" spans="1:12">
      <c r="B28" s="9"/>
      <c r="C28" s="80"/>
      <c r="D28" s="80"/>
      <c r="E28" s="80"/>
      <c r="F28" s="80"/>
      <c r="G28" s="80"/>
      <c r="H28" s="80"/>
      <c r="I28" s="125"/>
    </row>
    <row r="29" spans="1:12">
      <c r="B29" s="9"/>
      <c r="C29" s="157" t="s">
        <v>451</v>
      </c>
      <c r="D29" s="106"/>
      <c r="E29" s="106"/>
      <c r="F29" s="106"/>
      <c r="G29" s="44"/>
      <c r="H29" s="45"/>
      <c r="I29" s="73"/>
    </row>
    <row r="30" spans="1:12">
      <c r="B30" s="9"/>
      <c r="C30" s="176"/>
      <c r="D30" s="177"/>
      <c r="E30" s="177"/>
      <c r="F30" s="178"/>
      <c r="G30" s="186" t="s">
        <v>452</v>
      </c>
      <c r="H30" s="52"/>
      <c r="I30" s="73"/>
    </row>
    <row r="31" spans="1:12" ht="16.5" customHeight="1">
      <c r="B31" s="9"/>
      <c r="C31" s="95"/>
      <c r="D31" s="187" t="s">
        <v>453</v>
      </c>
      <c r="E31" s="188"/>
      <c r="F31" s="189"/>
      <c r="G31" s="190"/>
      <c r="H31" s="52"/>
      <c r="I31" s="73"/>
    </row>
    <row r="32" spans="1:12" ht="16.5" customHeight="1">
      <c r="B32" s="9"/>
      <c r="C32" s="82"/>
      <c r="D32" s="182" t="s">
        <v>455</v>
      </c>
      <c r="E32" s="191"/>
      <c r="F32" s="192"/>
      <c r="G32" s="190"/>
      <c r="H32" s="52"/>
      <c r="I32" s="73"/>
    </row>
    <row r="33" spans="1:9" ht="16.5" customHeight="1">
      <c r="B33" s="9"/>
      <c r="C33" s="363" t="s">
        <v>457</v>
      </c>
      <c r="D33" s="182" t="s">
        <v>458</v>
      </c>
      <c r="E33" s="191"/>
      <c r="F33" s="192"/>
      <c r="G33" s="190"/>
      <c r="H33" s="52"/>
      <c r="I33" s="73"/>
    </row>
    <row r="34" spans="1:9" ht="16.5" customHeight="1">
      <c r="B34" s="9"/>
      <c r="C34" s="363"/>
      <c r="D34" s="182" t="s">
        <v>460</v>
      </c>
      <c r="E34" s="191"/>
      <c r="F34" s="192"/>
      <c r="G34" s="190"/>
      <c r="H34" s="52"/>
      <c r="I34" s="73"/>
    </row>
    <row r="35" spans="1:9" ht="16.5" customHeight="1">
      <c r="B35" s="9"/>
      <c r="C35" s="82"/>
      <c r="D35" s="182" t="s">
        <v>462</v>
      </c>
      <c r="E35" s="191"/>
      <c r="F35" s="192"/>
      <c r="G35" s="190"/>
      <c r="H35" s="52"/>
      <c r="I35" s="73"/>
    </row>
    <row r="36" spans="1:9" ht="16.5" customHeight="1">
      <c r="A36" s="54">
        <f>SUM(F36:F41)</f>
        <v>0</v>
      </c>
      <c r="B36" s="55"/>
      <c r="C36" s="193"/>
      <c r="D36" s="182" t="s">
        <v>464</v>
      </c>
      <c r="E36" s="191"/>
      <c r="F36" s="192"/>
      <c r="G36" s="190"/>
      <c r="H36" s="61"/>
      <c r="I36" s="73"/>
    </row>
    <row r="37" spans="1:9" ht="16.5" customHeight="1">
      <c r="A37" s="54">
        <f>SUM(G36:G41)</f>
        <v>0</v>
      </c>
      <c r="B37" s="55"/>
      <c r="C37" s="82"/>
      <c r="D37" s="182" t="s">
        <v>453</v>
      </c>
      <c r="E37" s="191"/>
      <c r="F37" s="192"/>
      <c r="G37" s="194"/>
      <c r="H37" s="61"/>
      <c r="I37" s="73"/>
    </row>
    <row r="38" spans="1:9" ht="16.5" customHeight="1">
      <c r="B38" s="9"/>
      <c r="C38" s="87"/>
      <c r="D38" s="182" t="s">
        <v>458</v>
      </c>
      <c r="E38" s="191"/>
      <c r="F38" s="192"/>
      <c r="G38" s="190"/>
      <c r="H38" s="61"/>
      <c r="I38" s="73"/>
    </row>
    <row r="39" spans="1:9" ht="16.5" customHeight="1">
      <c r="B39" s="9"/>
      <c r="C39" s="56" t="s">
        <v>466</v>
      </c>
      <c r="D39" s="182" t="s">
        <v>460</v>
      </c>
      <c r="E39" s="191"/>
      <c r="F39" s="192"/>
      <c r="G39" s="190"/>
      <c r="H39" s="61"/>
      <c r="I39" s="73"/>
    </row>
    <row r="40" spans="1:9" ht="16.5" customHeight="1">
      <c r="B40" s="9"/>
      <c r="C40" s="82"/>
      <c r="D40" s="182" t="s">
        <v>462</v>
      </c>
      <c r="E40" s="191"/>
      <c r="F40" s="192"/>
      <c r="G40" s="190"/>
      <c r="H40" s="61"/>
      <c r="I40" s="73"/>
    </row>
    <row r="41" spans="1:9" ht="16.5" customHeight="1">
      <c r="B41" s="9"/>
      <c r="C41" s="88"/>
      <c r="D41" s="182" t="s">
        <v>464</v>
      </c>
      <c r="E41" s="191"/>
      <c r="F41" s="192"/>
      <c r="G41" s="190"/>
      <c r="H41" s="65"/>
      <c r="I41" s="73"/>
    </row>
    <row r="42" spans="1:9" s="28" customFormat="1">
      <c r="B42" s="26"/>
      <c r="C42" s="89"/>
      <c r="D42" s="67"/>
      <c r="E42" s="68"/>
      <c r="F42" s="69"/>
      <c r="G42" s="69"/>
      <c r="I42" s="71"/>
    </row>
    <row r="43" spans="1:9" s="28" customFormat="1">
      <c r="B43" s="26"/>
      <c r="C43" s="89"/>
      <c r="D43" s="90"/>
      <c r="E43" s="91"/>
      <c r="I43" s="93"/>
    </row>
    <row r="44" spans="1:9" s="28" customFormat="1">
      <c r="B44" s="26"/>
      <c r="C44" s="157" t="s">
        <v>467</v>
      </c>
      <c r="D44" s="44"/>
      <c r="E44" s="44"/>
      <c r="F44" s="44"/>
      <c r="G44" s="44"/>
      <c r="H44" s="45"/>
      <c r="I44" s="93"/>
    </row>
    <row r="45" spans="1:9" s="28" customFormat="1">
      <c r="B45" s="26"/>
      <c r="C45" s="176"/>
      <c r="D45" s="177"/>
      <c r="E45" s="177"/>
      <c r="F45" s="178"/>
      <c r="G45" s="85" t="s">
        <v>157</v>
      </c>
      <c r="H45" s="52"/>
      <c r="I45" s="93"/>
    </row>
    <row r="46" spans="1:9" s="28" customFormat="1" ht="16.5" customHeight="1">
      <c r="A46" s="54"/>
      <c r="B46" s="55"/>
      <c r="C46" s="82"/>
      <c r="D46" s="189" t="s">
        <v>468</v>
      </c>
      <c r="E46" s="188"/>
      <c r="F46" s="195"/>
      <c r="G46" s="196"/>
      <c r="H46" s="52"/>
      <c r="I46" s="93"/>
    </row>
    <row r="47" spans="1:9" s="28" customFormat="1" ht="16.5" customHeight="1">
      <c r="A47" s="54"/>
      <c r="B47" s="55"/>
      <c r="C47" s="82"/>
      <c r="D47" s="192" t="s">
        <v>470</v>
      </c>
      <c r="E47" s="191"/>
      <c r="F47" s="197"/>
      <c r="G47" s="196"/>
      <c r="H47" s="52"/>
      <c r="I47" s="93"/>
    </row>
    <row r="48" spans="1:9" s="28" customFormat="1" ht="16.5" customHeight="1">
      <c r="A48" s="54"/>
      <c r="B48" s="55"/>
      <c r="C48" s="82"/>
      <c r="D48" s="192" t="s">
        <v>472</v>
      </c>
      <c r="E48" s="191"/>
      <c r="F48" s="197"/>
      <c r="G48" s="196"/>
      <c r="H48" s="52"/>
      <c r="I48" s="93"/>
    </row>
    <row r="49" spans="1:9" s="28" customFormat="1" ht="16.5" customHeight="1">
      <c r="A49" s="54"/>
      <c r="B49" s="55"/>
      <c r="C49" s="363" t="s">
        <v>159</v>
      </c>
      <c r="D49" s="192" t="s">
        <v>474</v>
      </c>
      <c r="E49" s="191"/>
      <c r="F49" s="197"/>
      <c r="G49" s="196"/>
      <c r="H49" s="52"/>
      <c r="I49" s="93"/>
    </row>
    <row r="50" spans="1:9" s="28" customFormat="1" ht="16.5" customHeight="1">
      <c r="A50" s="54"/>
      <c r="B50" s="55"/>
      <c r="C50" s="363"/>
      <c r="D50" s="192" t="s">
        <v>476</v>
      </c>
      <c r="E50" s="191"/>
      <c r="F50" s="197"/>
      <c r="G50" s="196"/>
      <c r="H50" s="52"/>
      <c r="I50" s="93"/>
    </row>
    <row r="51" spans="1:9" s="28" customFormat="1" ht="16.5" customHeight="1">
      <c r="A51" s="54">
        <f>SUM(F51:F59)</f>
        <v>0</v>
      </c>
      <c r="B51" s="55"/>
      <c r="C51" s="82"/>
      <c r="D51" s="192" t="s">
        <v>478</v>
      </c>
      <c r="E51" s="191"/>
      <c r="F51" s="197"/>
      <c r="G51" s="196"/>
      <c r="H51" s="61"/>
      <c r="I51" s="93"/>
    </row>
    <row r="52" spans="1:9" s="28" customFormat="1" ht="16.5" customHeight="1">
      <c r="A52" s="54">
        <f>SUM(G51:G59)</f>
        <v>0</v>
      </c>
      <c r="B52" s="55"/>
      <c r="C52" s="82"/>
      <c r="D52" s="192" t="s">
        <v>480</v>
      </c>
      <c r="E52" s="191"/>
      <c r="F52" s="197"/>
      <c r="G52" s="196"/>
      <c r="H52" s="61"/>
      <c r="I52" s="93"/>
    </row>
    <row r="53" spans="1:9" s="28" customFormat="1" ht="16.5" customHeight="1">
      <c r="B53" s="26"/>
      <c r="C53" s="198"/>
      <c r="D53" s="192" t="s">
        <v>482</v>
      </c>
      <c r="E53" s="191"/>
      <c r="F53" s="197"/>
      <c r="G53" s="199"/>
      <c r="H53" s="61"/>
      <c r="I53" s="93"/>
    </row>
    <row r="54" spans="1:9" s="28" customFormat="1">
      <c r="B54" s="26"/>
      <c r="C54" s="176"/>
      <c r="D54" s="177"/>
      <c r="E54" s="177"/>
      <c r="F54" s="178"/>
      <c r="G54" s="85" t="s">
        <v>452</v>
      </c>
      <c r="H54" s="61"/>
      <c r="I54" s="93"/>
    </row>
    <row r="55" spans="1:9" s="28" customFormat="1" ht="16.5" customHeight="1">
      <c r="B55" s="26"/>
      <c r="C55" s="82"/>
      <c r="D55" s="200" t="s">
        <v>484</v>
      </c>
      <c r="E55" s="191"/>
      <c r="F55" s="201"/>
      <c r="G55" s="196"/>
      <c r="H55" s="61"/>
      <c r="I55" s="93"/>
    </row>
    <row r="56" spans="1:9" s="28" customFormat="1" ht="16.5" customHeight="1">
      <c r="B56" s="26"/>
      <c r="C56" s="82"/>
      <c r="D56" s="202" t="s">
        <v>486</v>
      </c>
      <c r="E56" s="191"/>
      <c r="F56" s="201"/>
      <c r="G56" s="196"/>
      <c r="H56" s="61"/>
      <c r="I56" s="93"/>
    </row>
    <row r="57" spans="1:9" s="28" customFormat="1" ht="16.5" customHeight="1">
      <c r="B57" s="26"/>
      <c r="C57" s="56" t="s">
        <v>488</v>
      </c>
      <c r="D57" s="202" t="s">
        <v>489</v>
      </c>
      <c r="E57" s="191"/>
      <c r="F57" s="201"/>
      <c r="G57" s="196"/>
      <c r="H57" s="61"/>
      <c r="I57" s="93"/>
    </row>
    <row r="58" spans="1:9" s="28" customFormat="1" ht="16.5" customHeight="1">
      <c r="B58" s="26"/>
      <c r="C58" s="82"/>
      <c r="D58" s="203" t="s">
        <v>491</v>
      </c>
      <c r="E58" s="191"/>
      <c r="F58" s="201"/>
      <c r="G58" s="196"/>
      <c r="H58" s="61"/>
      <c r="I58" s="93"/>
    </row>
    <row r="59" spans="1:9" s="28" customFormat="1" ht="16.5" customHeight="1">
      <c r="B59" s="26"/>
      <c r="C59" s="88"/>
      <c r="D59" s="204" t="s">
        <v>493</v>
      </c>
      <c r="E59" s="191"/>
      <c r="F59" s="201"/>
      <c r="G59" s="196"/>
      <c r="H59" s="65"/>
      <c r="I59" s="93"/>
    </row>
    <row r="60" spans="1:9" s="28" customFormat="1">
      <c r="B60" s="26"/>
      <c r="C60" s="89"/>
      <c r="D60" s="67"/>
      <c r="E60" s="68"/>
      <c r="F60" s="69"/>
      <c r="G60" s="69"/>
      <c r="H60" s="32"/>
      <c r="I60" s="71">
        <f>IF(AND(A51/[6]A!D8=1,[6]A!A45/[6]A!D9=1),1,0)</f>
        <v>0</v>
      </c>
    </row>
    <row r="61" spans="1:9" s="28" customFormat="1">
      <c r="B61" s="26"/>
      <c r="C61" s="89"/>
      <c r="D61" s="94"/>
      <c r="E61" s="91"/>
      <c r="F61" s="32"/>
      <c r="G61" s="32"/>
      <c r="H61" s="32"/>
      <c r="I61" s="93"/>
    </row>
    <row r="62" spans="1:9" s="28" customFormat="1">
      <c r="B62" s="26"/>
      <c r="C62" s="43" t="s">
        <v>495</v>
      </c>
      <c r="D62" s="44"/>
      <c r="E62" s="44"/>
      <c r="F62" s="44"/>
      <c r="G62" s="205"/>
      <c r="H62" s="45"/>
      <c r="I62" s="93"/>
    </row>
    <row r="63" spans="1:9" s="28" customFormat="1">
      <c r="A63" s="54">
        <f>SUM(F64:F67)</f>
        <v>0</v>
      </c>
      <c r="B63" s="55"/>
      <c r="C63" s="176"/>
      <c r="D63" s="177"/>
      <c r="E63" s="177"/>
      <c r="F63" s="178"/>
      <c r="G63" s="51" t="s">
        <v>496</v>
      </c>
      <c r="H63" s="61"/>
      <c r="I63" s="93"/>
    </row>
    <row r="64" spans="1:9" s="28" customFormat="1" ht="30" customHeight="1">
      <c r="A64" s="54">
        <f>SUM(F65:F68)</f>
        <v>0</v>
      </c>
      <c r="B64" s="55"/>
      <c r="C64" s="401" t="s">
        <v>497</v>
      </c>
      <c r="D64" s="403" t="s">
        <v>498</v>
      </c>
      <c r="E64" s="404"/>
      <c r="F64" s="404"/>
      <c r="G64" s="206"/>
      <c r="H64" s="61"/>
      <c r="I64" s="93"/>
    </row>
    <row r="65" spans="1:9" s="28" customFormat="1" ht="30" customHeight="1">
      <c r="A65" s="54">
        <f>SUM(G64:G67)</f>
        <v>0</v>
      </c>
      <c r="B65" s="55"/>
      <c r="C65" s="402"/>
      <c r="D65" s="207" t="s">
        <v>500</v>
      </c>
      <c r="E65" s="191"/>
      <c r="F65" s="208"/>
      <c r="G65" s="206"/>
      <c r="H65" s="61"/>
      <c r="I65" s="93"/>
    </row>
    <row r="66" spans="1:9" s="28" customFormat="1" ht="30" customHeight="1">
      <c r="B66" s="26"/>
      <c r="C66" s="402"/>
      <c r="D66" s="207" t="s">
        <v>502</v>
      </c>
      <c r="E66" s="191"/>
      <c r="F66" s="208"/>
      <c r="G66" s="206"/>
      <c r="H66" s="61"/>
      <c r="I66" s="93"/>
    </row>
    <row r="67" spans="1:9" s="28" customFormat="1" ht="30" customHeight="1">
      <c r="B67" s="26"/>
      <c r="C67" s="360"/>
      <c r="D67" s="207" t="s">
        <v>504</v>
      </c>
      <c r="E67" s="191"/>
      <c r="F67" s="208"/>
      <c r="G67" s="206"/>
      <c r="H67" s="61"/>
      <c r="I67" s="93"/>
    </row>
    <row r="68" spans="1:9" s="28" customFormat="1" ht="30" customHeight="1">
      <c r="B68" s="26"/>
      <c r="C68" s="361"/>
      <c r="D68" s="207" t="s">
        <v>506</v>
      </c>
      <c r="E68" s="191"/>
      <c r="F68" s="208"/>
      <c r="G68" s="206"/>
      <c r="H68" s="65"/>
      <c r="I68" s="93"/>
    </row>
    <row r="69" spans="1:9" s="28" customFormat="1">
      <c r="B69" s="26"/>
      <c r="C69" s="89"/>
      <c r="D69" s="67"/>
      <c r="E69" s="68"/>
      <c r="F69" s="69"/>
      <c r="G69" s="69"/>
      <c r="I69" s="71">
        <f>IF(AND(A64/[6]A!D8=1,[6]A!A58/[6]A!D9=1),1,0)</f>
        <v>0</v>
      </c>
    </row>
    <row r="70" spans="1:9" s="28" customFormat="1">
      <c r="B70" s="26"/>
      <c r="C70" s="89"/>
      <c r="D70" s="90"/>
      <c r="E70" s="91"/>
      <c r="I70" s="93"/>
    </row>
    <row r="71" spans="1:9">
      <c r="B71" s="96"/>
      <c r="C71" s="97"/>
      <c r="D71" s="97"/>
      <c r="E71" s="97"/>
      <c r="F71" s="97"/>
      <c r="G71" s="97"/>
      <c r="H71" s="97"/>
      <c r="I71" s="98"/>
    </row>
  </sheetData>
  <mergeCells count="5">
    <mergeCell ref="C33:C34"/>
    <mergeCell ref="C49:C50"/>
    <mergeCell ref="C64:C68"/>
    <mergeCell ref="D64:F64"/>
    <mergeCell ref="C26:F26"/>
  </mergeCells>
  <dataValidations count="2">
    <dataValidation type="list" allowBlank="1" showInputMessage="1" showErrorMessage="1" sqref="G10:G26 G46:G53">
      <formula1>$J$9:$J$10</formula1>
    </dataValidation>
    <dataValidation type="whole" allowBlank="1" showInputMessage="1" showErrorMessage="1" sqref="G31:G41">
      <formula1>0</formula1>
      <formula2>10000</formula2>
    </dataValidation>
  </dataValidations>
  <pageMargins left="0.7" right="0.7" top="0.75" bottom="0.75" header="0.3" footer="0.3"/>
  <pageSetup orientation="portrait" r:id="rId1"/>
  <drawing r:id="rId2"/>
  <legacyDrawing r:id="rId3"/>
  <controls>
    <control shapeId="8194" r:id="rId4" name="CommandButton1"/>
    <control shapeId="8193" r:id="rId5" name="TextBox1"/>
  </controls>
</worksheet>
</file>

<file path=xl/worksheets/sheet6.xml><?xml version="1.0" encoding="utf-8"?>
<worksheet xmlns="http://schemas.openxmlformats.org/spreadsheetml/2006/main" xmlns:r="http://schemas.openxmlformats.org/officeDocument/2006/relationships">
  <sheetPr codeName="Sheet8">
    <tabColor theme="9" tint="0.39997558519241921"/>
  </sheetPr>
  <dimension ref="A1:BA74"/>
  <sheetViews>
    <sheetView showGridLines="0" topLeftCell="A46" zoomScale="70" zoomScaleNormal="70" workbookViewId="0">
      <selection activeCell="E90" sqref="E90"/>
    </sheetView>
  </sheetViews>
  <sheetFormatPr defaultRowHeight="15"/>
  <cols>
    <col min="1" max="1" width="5.7109375" customWidth="1"/>
    <col min="2" max="2" width="6.140625" customWidth="1"/>
    <col min="3" max="3" width="39" customWidth="1"/>
    <col min="4" max="4" width="32.140625" customWidth="1"/>
    <col min="5" max="5" width="24" customWidth="1"/>
    <col min="6" max="6" width="13.7109375" customWidth="1"/>
    <col min="7" max="7" width="12.42578125" customWidth="1"/>
    <col min="8" max="8" width="62.7109375" customWidth="1"/>
    <col min="9" max="9" width="6.28515625" customWidth="1"/>
    <col min="10" max="13" width="9.5703125" customWidth="1"/>
    <col min="14" max="25" width="9.140625" customWidth="1"/>
    <col min="26" max="26" width="9.140625" style="3"/>
    <col min="27" max="27" width="45" customWidth="1"/>
    <col min="31" max="31" width="24" customWidth="1"/>
  </cols>
  <sheetData>
    <row r="1" spans="2:53" ht="16.5" customHeight="1">
      <c r="AB1" t="s">
        <v>1</v>
      </c>
      <c r="AF1" t="s">
        <v>1</v>
      </c>
    </row>
    <row r="2" spans="2:53" ht="16.5" customHeight="1">
      <c r="B2" s="4"/>
      <c r="C2" s="5"/>
      <c r="D2" s="5"/>
      <c r="E2" s="5"/>
      <c r="F2" s="5"/>
      <c r="G2" s="5"/>
      <c r="H2" s="5"/>
      <c r="I2" s="7"/>
      <c r="J2" s="2">
        <f>SUM(I30,I45,I63,I72)</f>
        <v>0</v>
      </c>
    </row>
    <row r="3" spans="2:53" ht="16.5" customHeight="1">
      <c r="B3" s="9"/>
      <c r="C3" s="11" t="str">
        <f>[5]Home!F15</f>
        <v>[Insert Name Here]</v>
      </c>
      <c r="D3" s="11"/>
      <c r="E3" s="172"/>
      <c r="F3" s="173"/>
      <c r="G3" s="173"/>
      <c r="H3" s="174"/>
      <c r="I3" s="16"/>
    </row>
    <row r="4" spans="2:53" ht="16.5" customHeight="1">
      <c r="B4" s="9"/>
      <c r="C4" s="47"/>
      <c r="D4" s="47"/>
      <c r="E4" s="104"/>
      <c r="F4" s="47"/>
      <c r="G4" s="47"/>
      <c r="H4" s="47"/>
      <c r="I4" s="16"/>
    </row>
    <row r="5" spans="2:53" ht="16.5" customHeight="1">
      <c r="B5" s="9"/>
      <c r="C5" s="38" t="s">
        <v>395</v>
      </c>
      <c r="D5" s="39"/>
      <c r="E5" s="39"/>
      <c r="F5" s="39"/>
      <c r="G5" s="39"/>
      <c r="H5" s="40"/>
      <c r="I5" s="16"/>
      <c r="AA5" s="8" t="str">
        <f>C5</f>
        <v>C: GOVERNANCE</v>
      </c>
      <c r="AB5" s="8" t="str">
        <f>IFERROR(VLOOKUP(AA5,[5]Categories!$B:$C,2,0),"")</f>
        <v/>
      </c>
      <c r="AC5" s="8"/>
      <c r="AD5" s="8"/>
      <c r="AE5" s="8"/>
      <c r="AF5" s="8"/>
      <c r="AG5" s="8"/>
      <c r="AH5" s="8"/>
      <c r="AI5" s="8"/>
      <c r="AJ5" s="8"/>
      <c r="AK5" s="8"/>
      <c r="AL5" s="8"/>
      <c r="AM5" s="8"/>
      <c r="AN5" s="8"/>
      <c r="AO5" s="8"/>
      <c r="AP5" s="8"/>
      <c r="AQ5" s="8"/>
      <c r="AR5" s="8"/>
      <c r="AS5" s="8"/>
      <c r="AT5" s="8"/>
      <c r="AU5" s="8"/>
      <c r="AV5" s="8"/>
      <c r="AW5" s="8"/>
      <c r="AX5" s="8"/>
      <c r="AY5" s="8"/>
      <c r="AZ5" s="8"/>
      <c r="BA5" s="8"/>
    </row>
    <row r="6" spans="2:53" s="28" customFormat="1" ht="16.5" customHeight="1">
      <c r="B6" s="26"/>
      <c r="C6" s="42"/>
      <c r="D6" s="42"/>
      <c r="E6" s="42"/>
      <c r="F6" s="42"/>
      <c r="G6" s="42"/>
      <c r="H6" s="42"/>
      <c r="I6" s="27"/>
      <c r="Z6" s="29"/>
    </row>
    <row r="7" spans="2:53" ht="16.5" customHeight="1">
      <c r="B7" s="9"/>
      <c r="C7" s="43" t="s">
        <v>396</v>
      </c>
      <c r="D7" s="44"/>
      <c r="E7" s="44"/>
      <c r="F7" s="44"/>
      <c r="G7" s="44"/>
      <c r="H7" s="45"/>
      <c r="I7" s="108"/>
      <c r="J7" s="17"/>
      <c r="K7" s="47"/>
      <c r="L7" s="47"/>
    </row>
    <row r="8" spans="2:53" ht="63.75" customHeight="1">
      <c r="B8" s="9"/>
      <c r="C8" s="175" t="s">
        <v>397</v>
      </c>
      <c r="D8" s="106"/>
      <c r="E8" s="106"/>
      <c r="F8" s="106"/>
      <c r="G8" s="106" t="str">
        <f>IF(ISBLANK('C - Old'!G8),"",'C - Old'!G8)</f>
        <v/>
      </c>
      <c r="H8" s="107"/>
      <c r="I8" s="108"/>
      <c r="J8" s="15"/>
      <c r="K8" s="15"/>
      <c r="L8" s="15"/>
      <c r="AA8" t="s">
        <v>397</v>
      </c>
      <c r="AB8">
        <f>B!AB113+1</f>
        <v>246</v>
      </c>
      <c r="AC8" s="20" t="str">
        <f>IF(ISBLANK(G8),"",G8)</f>
        <v/>
      </c>
    </row>
    <row r="9" spans="2:53" ht="16.5" customHeight="1">
      <c r="B9" s="9"/>
      <c r="C9" s="176"/>
      <c r="D9" s="177"/>
      <c r="E9" s="177"/>
      <c r="F9" s="178"/>
      <c r="G9" s="179" t="s">
        <v>157</v>
      </c>
      <c r="H9" s="180" t="s">
        <v>398</v>
      </c>
      <c r="I9" s="114"/>
      <c r="J9" s="181" t="s">
        <v>143</v>
      </c>
    </row>
    <row r="10" spans="2:53" ht="16.5" customHeight="1">
      <c r="B10" s="9"/>
      <c r="C10" s="56"/>
      <c r="D10" s="182" t="s">
        <v>399</v>
      </c>
      <c r="E10" s="49"/>
      <c r="F10" s="183"/>
      <c r="G10" s="117" t="str">
        <f>IF(ISBLANK('C - Old'!G10),"",'C - Old'!G10)</f>
        <v/>
      </c>
      <c r="H10" s="60" t="str">
        <f>IF(ISBLANK('C - Old'!H10),"",'C - Old'!H10)</f>
        <v/>
      </c>
      <c r="I10" s="114"/>
      <c r="J10" s="181" t="s">
        <v>144</v>
      </c>
      <c r="AA10" t="s">
        <v>400</v>
      </c>
      <c r="AB10">
        <f>AB8+1</f>
        <v>247</v>
      </c>
      <c r="AC10" s="20" t="str">
        <f>IF(ISBLANK(G10),"",G10)</f>
        <v/>
      </c>
      <c r="AE10" t="s">
        <v>401</v>
      </c>
      <c r="AF10">
        <f>AB28+1</f>
        <v>264</v>
      </c>
      <c r="AG10" s="20" t="str">
        <f>IF(ISBLANK(H10),"",H10)</f>
        <v/>
      </c>
    </row>
    <row r="11" spans="2:53" ht="16.5" customHeight="1">
      <c r="B11" s="9"/>
      <c r="C11" s="56"/>
      <c r="D11" s="182" t="s">
        <v>402</v>
      </c>
      <c r="E11" s="49"/>
      <c r="F11" s="183"/>
      <c r="G11" s="117" t="str">
        <f>IF(ISBLANK('C - Old'!G11),"",'C - Old'!G11)</f>
        <v/>
      </c>
      <c r="H11" s="60" t="str">
        <f>IF(ISBLANK('C - Old'!H11),"",'C - Old'!H11)</f>
        <v/>
      </c>
      <c r="I11" s="114"/>
      <c r="AA11" t="s">
        <v>403</v>
      </c>
      <c r="AB11">
        <f>AB10+1</f>
        <v>248</v>
      </c>
      <c r="AC11" s="20" t="str">
        <f t="shared" ref="AC11:AC28" si="0">IF(ISBLANK(G11),"",G11)</f>
        <v/>
      </c>
      <c r="AE11" t="s">
        <v>404</v>
      </c>
      <c r="AF11">
        <f>AF10+1</f>
        <v>265</v>
      </c>
      <c r="AG11" s="20" t="str">
        <f t="shared" ref="AG11:AG29" si="1">IF(ISBLANK(H11),"",H11)</f>
        <v/>
      </c>
    </row>
    <row r="12" spans="2:53" ht="16.5" customHeight="1">
      <c r="B12" s="9"/>
      <c r="C12" s="56"/>
      <c r="D12" s="182" t="s">
        <v>405</v>
      </c>
      <c r="E12" s="49"/>
      <c r="F12" s="183"/>
      <c r="G12" s="117" t="str">
        <f>IF(ISBLANK('C - Old'!G12),"",'C - Old'!G12)</f>
        <v/>
      </c>
      <c r="H12" s="60" t="str">
        <f>IF(ISBLANK('C - Old'!H12),"",'C - Old'!H12)</f>
        <v/>
      </c>
      <c r="I12" s="114"/>
      <c r="AA12" t="s">
        <v>406</v>
      </c>
      <c r="AB12">
        <f t="shared" ref="AB12:AB26" si="2">AB11+1</f>
        <v>249</v>
      </c>
      <c r="AC12" s="20" t="str">
        <f t="shared" si="0"/>
        <v/>
      </c>
      <c r="AE12" t="s">
        <v>407</v>
      </c>
      <c r="AF12">
        <f t="shared" ref="AF12:AF26" si="3">AF11+1</f>
        <v>266</v>
      </c>
      <c r="AG12" s="20" t="str">
        <f t="shared" si="1"/>
        <v/>
      </c>
    </row>
    <row r="13" spans="2:53" ht="16.5" customHeight="1">
      <c r="B13" s="9"/>
      <c r="C13" s="56"/>
      <c r="D13" s="182" t="s">
        <v>408</v>
      </c>
      <c r="E13" s="49"/>
      <c r="F13" s="183"/>
      <c r="G13" s="117" t="str">
        <f>IF(ISBLANK('C - Old'!G13),"",'C - Old'!G13)</f>
        <v/>
      </c>
      <c r="H13" s="60" t="str">
        <f>IF(ISBLANK('C - Old'!H13),"",'C - Old'!H13)</f>
        <v/>
      </c>
      <c r="I13" s="114"/>
      <c r="AA13" t="s">
        <v>409</v>
      </c>
      <c r="AB13">
        <f t="shared" si="2"/>
        <v>250</v>
      </c>
      <c r="AC13" s="20" t="str">
        <f t="shared" si="0"/>
        <v/>
      </c>
      <c r="AE13" t="s">
        <v>410</v>
      </c>
      <c r="AF13">
        <f t="shared" si="3"/>
        <v>267</v>
      </c>
      <c r="AG13" s="20" t="str">
        <f t="shared" si="1"/>
        <v/>
      </c>
    </row>
    <row r="14" spans="2:53" ht="16.5" customHeight="1">
      <c r="B14" s="9"/>
      <c r="C14" s="56"/>
      <c r="D14" s="182" t="s">
        <v>411</v>
      </c>
      <c r="E14" s="49"/>
      <c r="F14" s="183"/>
      <c r="G14" s="117" t="str">
        <f>IF(ISBLANK('C - Old'!G14),"",'C - Old'!G14)</f>
        <v/>
      </c>
      <c r="H14" s="60" t="str">
        <f>IF(ISBLANK('C - Old'!H14),"",'C - Old'!H14)</f>
        <v/>
      </c>
      <c r="I14" s="114"/>
      <c r="AA14" t="s">
        <v>412</v>
      </c>
      <c r="AB14">
        <f t="shared" si="2"/>
        <v>251</v>
      </c>
      <c r="AC14" s="20" t="str">
        <f t="shared" si="0"/>
        <v/>
      </c>
      <c r="AE14" t="s">
        <v>413</v>
      </c>
      <c r="AF14">
        <f t="shared" si="3"/>
        <v>268</v>
      </c>
      <c r="AG14" s="20" t="str">
        <f t="shared" si="1"/>
        <v/>
      </c>
    </row>
    <row r="15" spans="2:53" ht="16.5" customHeight="1">
      <c r="B15" s="9"/>
      <c r="C15" s="56"/>
      <c r="D15" s="182" t="s">
        <v>414</v>
      </c>
      <c r="E15" s="49"/>
      <c r="F15" s="183"/>
      <c r="G15" s="117" t="str">
        <f>IF(ISBLANK('C - Old'!G15),"",'C - Old'!G15)</f>
        <v/>
      </c>
      <c r="H15" s="60" t="str">
        <f>IF(ISBLANK('C - Old'!H15),"",'C - Old'!H15)</f>
        <v/>
      </c>
      <c r="I15" s="114"/>
      <c r="AA15" t="s">
        <v>415</v>
      </c>
      <c r="AB15">
        <f t="shared" si="2"/>
        <v>252</v>
      </c>
      <c r="AC15" s="20" t="str">
        <f t="shared" si="0"/>
        <v/>
      </c>
      <c r="AE15" t="s">
        <v>416</v>
      </c>
      <c r="AF15">
        <f t="shared" si="3"/>
        <v>269</v>
      </c>
      <c r="AG15" s="20" t="str">
        <f t="shared" si="1"/>
        <v/>
      </c>
    </row>
    <row r="16" spans="2:53" ht="16.5" customHeight="1">
      <c r="B16" s="9"/>
      <c r="C16" s="56" t="s">
        <v>417</v>
      </c>
      <c r="D16" s="182" t="s">
        <v>418</v>
      </c>
      <c r="E16" s="49"/>
      <c r="F16" s="183"/>
      <c r="G16" s="117" t="str">
        <f>IF(ISBLANK('C - Old'!G16),"",'C - Old'!G16)</f>
        <v/>
      </c>
      <c r="H16" s="60" t="str">
        <f>IF(ISBLANK('C - Old'!H16),"",'C - Old'!H16)</f>
        <v/>
      </c>
      <c r="I16" s="114"/>
      <c r="AA16" t="s">
        <v>419</v>
      </c>
      <c r="AB16">
        <f t="shared" si="2"/>
        <v>253</v>
      </c>
      <c r="AC16" s="20" t="str">
        <f t="shared" si="0"/>
        <v/>
      </c>
      <c r="AE16" t="s">
        <v>420</v>
      </c>
      <c r="AF16">
        <f t="shared" si="3"/>
        <v>270</v>
      </c>
      <c r="AG16" s="20" t="str">
        <f t="shared" si="1"/>
        <v/>
      </c>
    </row>
    <row r="17" spans="1:53" ht="16.5" customHeight="1">
      <c r="B17" s="9"/>
      <c r="C17" s="56" t="s">
        <v>421</v>
      </c>
      <c r="D17" s="182" t="s">
        <v>422</v>
      </c>
      <c r="E17" s="49"/>
      <c r="F17" s="183"/>
      <c r="G17" s="117" t="str">
        <f>IF(ISBLANK('C - Old'!G17),"",'C - Old'!G17)</f>
        <v/>
      </c>
      <c r="H17" s="60" t="str">
        <f>IF(ISBLANK('C - Old'!H17),"",'C - Old'!H17)</f>
        <v/>
      </c>
      <c r="I17" s="114"/>
      <c r="AA17" t="s">
        <v>423</v>
      </c>
      <c r="AB17">
        <f t="shared" si="2"/>
        <v>254</v>
      </c>
      <c r="AC17" s="20" t="str">
        <f t="shared" si="0"/>
        <v/>
      </c>
      <c r="AE17" t="s">
        <v>424</v>
      </c>
      <c r="AF17">
        <f t="shared" si="3"/>
        <v>271</v>
      </c>
      <c r="AG17" s="20" t="str">
        <f t="shared" si="1"/>
        <v/>
      </c>
    </row>
    <row r="18" spans="1:53" ht="16.5" customHeight="1">
      <c r="B18" s="9"/>
      <c r="C18" s="56"/>
      <c r="D18" s="182" t="s">
        <v>425</v>
      </c>
      <c r="E18" s="49"/>
      <c r="F18" s="183"/>
      <c r="G18" s="117" t="str">
        <f>IF(ISBLANK('C - Old'!G18),"",'C - Old'!G18)</f>
        <v/>
      </c>
      <c r="H18" s="60" t="str">
        <f>IF(ISBLANK('C - Old'!H18),"",'C - Old'!H18)</f>
        <v/>
      </c>
      <c r="I18" s="114"/>
      <c r="AA18" t="s">
        <v>426</v>
      </c>
      <c r="AB18">
        <f t="shared" si="2"/>
        <v>255</v>
      </c>
      <c r="AC18" s="20" t="str">
        <f t="shared" si="0"/>
        <v/>
      </c>
      <c r="AE18" t="s">
        <v>427</v>
      </c>
      <c r="AF18">
        <f t="shared" si="3"/>
        <v>272</v>
      </c>
      <c r="AG18" s="20" t="str">
        <f t="shared" si="1"/>
        <v/>
      </c>
    </row>
    <row r="19" spans="1:53" ht="16.5" customHeight="1">
      <c r="B19" s="9"/>
      <c r="C19" s="56"/>
      <c r="D19" s="182" t="s">
        <v>428</v>
      </c>
      <c r="E19" s="49"/>
      <c r="F19" s="183"/>
      <c r="G19" s="117" t="str">
        <f>IF(ISBLANK('C - Old'!G19),"",'C - Old'!G19)</f>
        <v/>
      </c>
      <c r="H19" s="60" t="str">
        <f>IF(ISBLANK('C - Old'!H19),"",'C - Old'!H19)</f>
        <v/>
      </c>
      <c r="I19" s="114"/>
      <c r="AA19" t="s">
        <v>429</v>
      </c>
      <c r="AB19">
        <f t="shared" si="2"/>
        <v>256</v>
      </c>
      <c r="AC19" s="20" t="str">
        <f t="shared" si="0"/>
        <v/>
      </c>
      <c r="AE19" t="s">
        <v>430</v>
      </c>
      <c r="AF19">
        <f>AF18+1</f>
        <v>273</v>
      </c>
      <c r="AG19" s="20" t="str">
        <f t="shared" si="1"/>
        <v/>
      </c>
    </row>
    <row r="20" spans="1:53" ht="16.5" customHeight="1">
      <c r="B20" s="9"/>
      <c r="C20" s="235"/>
      <c r="D20" s="182" t="s">
        <v>600</v>
      </c>
      <c r="E20" s="49"/>
      <c r="F20" s="183"/>
      <c r="G20" s="117"/>
      <c r="H20" s="60"/>
      <c r="I20" s="114"/>
      <c r="J20" t="s">
        <v>601</v>
      </c>
      <c r="AA20" t="s">
        <v>602</v>
      </c>
      <c r="AB20" s="236">
        <v>348</v>
      </c>
      <c r="AC20" s="20" t="str">
        <f t="shared" si="0"/>
        <v/>
      </c>
      <c r="AE20" t="s">
        <v>603</v>
      </c>
      <c r="AF20" s="236">
        <v>350</v>
      </c>
      <c r="AG20" s="20" t="str">
        <f t="shared" si="1"/>
        <v/>
      </c>
    </row>
    <row r="21" spans="1:53" ht="16.5" customHeight="1">
      <c r="B21" s="9"/>
      <c r="C21" s="56"/>
      <c r="D21" s="182" t="s">
        <v>431</v>
      </c>
      <c r="E21" s="49"/>
      <c r="F21" s="183"/>
      <c r="G21" s="117" t="str">
        <f>IF(ISBLANK('C - Old'!G20),"",'C - Old'!G20)</f>
        <v/>
      </c>
      <c r="H21" s="60" t="str">
        <f>IF(ISBLANK('C - Old'!H20),"",'C - Old'!H20)</f>
        <v/>
      </c>
      <c r="I21" s="114"/>
      <c r="AA21" t="s">
        <v>432</v>
      </c>
      <c r="AB21">
        <f>AB19+1</f>
        <v>257</v>
      </c>
      <c r="AC21" s="20" t="str">
        <f t="shared" si="0"/>
        <v/>
      </c>
      <c r="AE21" t="s">
        <v>433</v>
      </c>
      <c r="AF21">
        <f>AF19+1</f>
        <v>274</v>
      </c>
      <c r="AG21" s="20" t="str">
        <f t="shared" si="1"/>
        <v/>
      </c>
    </row>
    <row r="22" spans="1:53" ht="16.5" customHeight="1">
      <c r="B22" s="9"/>
      <c r="C22" s="56"/>
      <c r="D22" s="182" t="s">
        <v>434</v>
      </c>
      <c r="E22" s="49"/>
      <c r="F22" s="183"/>
      <c r="G22" s="117" t="str">
        <f>IF(ISBLANK('C - Old'!G21),"",'C - Old'!G21)</f>
        <v/>
      </c>
      <c r="H22" s="60" t="str">
        <f>IF(ISBLANK('C - Old'!H21),"",'C - Old'!H21)</f>
        <v/>
      </c>
      <c r="I22" s="114"/>
      <c r="AA22" t="s">
        <v>435</v>
      </c>
      <c r="AB22">
        <f t="shared" si="2"/>
        <v>258</v>
      </c>
      <c r="AC22" s="20" t="str">
        <f t="shared" si="0"/>
        <v/>
      </c>
      <c r="AE22" t="s">
        <v>436</v>
      </c>
      <c r="AF22">
        <f>AF21+1</f>
        <v>275</v>
      </c>
      <c r="AG22" s="20" t="str">
        <f t="shared" si="1"/>
        <v/>
      </c>
    </row>
    <row r="23" spans="1:53" ht="16.5" customHeight="1">
      <c r="B23" s="9"/>
      <c r="C23" s="56"/>
      <c r="D23" s="182" t="s">
        <v>437</v>
      </c>
      <c r="E23" s="49"/>
      <c r="F23" s="183"/>
      <c r="G23" s="117" t="str">
        <f>IF(ISBLANK('C - Old'!G22),"",'C - Old'!G22)</f>
        <v/>
      </c>
      <c r="H23" s="60" t="str">
        <f>IF(ISBLANK('C - Old'!H22),"",'C - Old'!H22)</f>
        <v/>
      </c>
      <c r="I23" s="114"/>
      <c r="AA23" t="s">
        <v>438</v>
      </c>
      <c r="AB23">
        <f t="shared" si="2"/>
        <v>259</v>
      </c>
      <c r="AC23" s="20" t="str">
        <f t="shared" si="0"/>
        <v/>
      </c>
      <c r="AE23" t="s">
        <v>439</v>
      </c>
      <c r="AF23">
        <f t="shared" si="3"/>
        <v>276</v>
      </c>
      <c r="AG23" s="20" t="str">
        <f t="shared" si="1"/>
        <v/>
      </c>
    </row>
    <row r="24" spans="1:53" ht="16.5" customHeight="1">
      <c r="A24" s="54">
        <f>SUM(F24:F26)</f>
        <v>0</v>
      </c>
      <c r="B24" s="55"/>
      <c r="C24" s="56"/>
      <c r="D24" s="182" t="s">
        <v>440</v>
      </c>
      <c r="E24" s="184"/>
      <c r="F24" s="183"/>
      <c r="G24" s="117" t="str">
        <f>IF(ISBLANK('C - Old'!G23),"",'C - Old'!G23)</f>
        <v/>
      </c>
      <c r="H24" s="60" t="str">
        <f>IF(ISBLANK('C - Old'!H23),"",'C - Old'!H23)</f>
        <v/>
      </c>
      <c r="I24" s="114"/>
      <c r="AA24" t="s">
        <v>441</v>
      </c>
      <c r="AB24">
        <f t="shared" si="2"/>
        <v>260</v>
      </c>
      <c r="AC24" s="20" t="str">
        <f t="shared" si="0"/>
        <v/>
      </c>
      <c r="AE24" t="s">
        <v>442</v>
      </c>
      <c r="AF24">
        <f t="shared" si="3"/>
        <v>277</v>
      </c>
      <c r="AG24" s="20" t="str">
        <f t="shared" si="1"/>
        <v/>
      </c>
    </row>
    <row r="25" spans="1:53" ht="16.5" customHeight="1">
      <c r="A25" s="54"/>
      <c r="B25" s="55"/>
      <c r="C25" s="56"/>
      <c r="D25" s="182" t="s">
        <v>443</v>
      </c>
      <c r="E25" s="184"/>
      <c r="F25" s="183"/>
      <c r="G25" s="117" t="str">
        <f>IF(ISBLANK('C - Old'!G24),"",'C - Old'!G24)</f>
        <v/>
      </c>
      <c r="H25" s="60" t="str">
        <f>IF(ISBLANK('C - Old'!H24),"",'C - Old'!H24)</f>
        <v/>
      </c>
      <c r="I25" s="114"/>
      <c r="AA25" t="s">
        <v>444</v>
      </c>
      <c r="AB25">
        <f t="shared" si="2"/>
        <v>261</v>
      </c>
      <c r="AC25" s="20" t="str">
        <f t="shared" si="0"/>
        <v/>
      </c>
      <c r="AE25" t="s">
        <v>445</v>
      </c>
      <c r="AF25">
        <f t="shared" si="3"/>
        <v>278</v>
      </c>
      <c r="AG25" s="20" t="str">
        <f t="shared" si="1"/>
        <v/>
      </c>
    </row>
    <row r="26" spans="1:53" ht="16.5" customHeight="1">
      <c r="A26" s="54">
        <f>SUM(G24:G26)</f>
        <v>0</v>
      </c>
      <c r="B26" s="55"/>
      <c r="C26" s="185"/>
      <c r="D26" s="182" t="s">
        <v>446</v>
      </c>
      <c r="E26" s="184"/>
      <c r="F26" s="183"/>
      <c r="G26" s="117" t="str">
        <f>IF(ISBLANK('C - Old'!G25),"",'C - Old'!G25)</f>
        <v/>
      </c>
      <c r="H26" s="60" t="str">
        <f>IF(ISBLANK('C - Old'!H25),"",'C - Old'!H25)</f>
        <v/>
      </c>
      <c r="I26" s="114"/>
      <c r="AA26" t="s">
        <v>447</v>
      </c>
      <c r="AB26">
        <f t="shared" si="2"/>
        <v>262</v>
      </c>
      <c r="AC26" s="20" t="str">
        <f t="shared" si="0"/>
        <v/>
      </c>
      <c r="AE26" t="s">
        <v>448</v>
      </c>
      <c r="AF26">
        <f t="shared" si="3"/>
        <v>279</v>
      </c>
      <c r="AG26" s="20" t="str">
        <f t="shared" si="1"/>
        <v/>
      </c>
    </row>
    <row r="27" spans="1:53" ht="16.5" customHeight="1">
      <c r="A27" s="54"/>
      <c r="B27" s="55"/>
      <c r="C27" s="235"/>
      <c r="D27" s="182" t="s">
        <v>604</v>
      </c>
      <c r="E27" s="184"/>
      <c r="F27" s="183"/>
      <c r="G27" s="117"/>
      <c r="H27" s="60"/>
      <c r="I27" s="16"/>
      <c r="AA27" t="s">
        <v>605</v>
      </c>
      <c r="AB27" s="236">
        <v>349</v>
      </c>
      <c r="AC27" s="20" t="str">
        <f t="shared" si="0"/>
        <v/>
      </c>
      <c r="AE27" t="s">
        <v>606</v>
      </c>
      <c r="AF27" s="236">
        <v>351</v>
      </c>
      <c r="AG27" s="20" t="str">
        <f t="shared" si="1"/>
        <v/>
      </c>
    </row>
    <row r="28" spans="1:53" ht="16.5" customHeight="1">
      <c r="A28" s="54"/>
      <c r="B28" s="55"/>
      <c r="C28" s="405" t="s">
        <v>449</v>
      </c>
      <c r="D28" s="406"/>
      <c r="E28" s="406"/>
      <c r="F28" s="407"/>
      <c r="G28" s="117" t="str">
        <f>IF(ISBLANK('C - Old'!G26),"",'C - Old'!G26)</f>
        <v/>
      </c>
      <c r="H28" s="52"/>
      <c r="I28" s="16"/>
      <c r="AA28" t="s">
        <v>450</v>
      </c>
      <c r="AB28">
        <f>AB26+1</f>
        <v>263</v>
      </c>
      <c r="AC28" s="20" t="str">
        <f t="shared" si="0"/>
        <v/>
      </c>
    </row>
    <row r="29" spans="1:53" ht="16.5" customHeight="1">
      <c r="A29" s="54"/>
      <c r="B29" s="55"/>
      <c r="C29" s="405" t="s">
        <v>607</v>
      </c>
      <c r="D29" s="408"/>
      <c r="E29" s="408"/>
      <c r="F29" s="408"/>
      <c r="G29" s="237"/>
      <c r="H29" s="238" t="s">
        <v>0</v>
      </c>
      <c r="I29" s="16"/>
      <c r="AC29" s="20"/>
      <c r="AE29" t="s">
        <v>607</v>
      </c>
      <c r="AF29" s="236">
        <v>352</v>
      </c>
      <c r="AG29" s="20" t="str">
        <f t="shared" si="1"/>
        <v>(Select From Drop Down)</v>
      </c>
    </row>
    <row r="30" spans="1:53" ht="16.5" customHeight="1">
      <c r="B30" s="9"/>
      <c r="C30" s="66"/>
      <c r="D30" s="67"/>
      <c r="E30" s="68"/>
      <c r="F30" s="69"/>
      <c r="G30" s="69"/>
      <c r="H30" s="15"/>
      <c r="I30" s="71">
        <f>IF(AND(A24/[6]A!D8&gt;=1,A26/[6]A!D9&gt;=1),1,0)</f>
        <v>0</v>
      </c>
      <c r="J30" s="15"/>
      <c r="K30" s="15"/>
      <c r="L30" s="15"/>
    </row>
    <row r="31" spans="1:53">
      <c r="B31" s="9"/>
      <c r="C31" s="80"/>
      <c r="D31" s="80"/>
      <c r="E31" s="80"/>
      <c r="F31" s="80"/>
      <c r="G31" s="80"/>
      <c r="H31" s="80"/>
      <c r="I31" s="125"/>
    </row>
    <row r="32" spans="1:53">
      <c r="B32" s="9"/>
      <c r="C32" s="157" t="s">
        <v>451</v>
      </c>
      <c r="D32" s="106"/>
      <c r="E32" s="106"/>
      <c r="F32" s="106"/>
      <c r="G32" s="44"/>
      <c r="H32" s="45"/>
      <c r="I32" s="73"/>
      <c r="AA32" s="8" t="str">
        <f>C32</f>
        <v>Orientation and Experience of Board and Management</v>
      </c>
      <c r="AB32" s="8"/>
      <c r="AC32" s="8"/>
      <c r="AD32" s="8"/>
      <c r="AE32" s="8"/>
      <c r="AF32" s="8"/>
      <c r="AG32" s="8"/>
      <c r="AH32" s="8"/>
      <c r="AI32" s="8"/>
      <c r="AJ32" s="8"/>
      <c r="AK32" s="8"/>
      <c r="AL32" s="8"/>
      <c r="AM32" s="8"/>
      <c r="AN32" s="8"/>
      <c r="AO32" s="8"/>
      <c r="AP32" s="8"/>
      <c r="AQ32" s="8"/>
      <c r="AR32" s="8"/>
      <c r="AS32" s="8"/>
      <c r="AT32" s="8"/>
      <c r="AU32" s="8"/>
      <c r="AV32" s="8"/>
      <c r="AW32" s="8"/>
      <c r="AX32" s="8"/>
      <c r="AY32" s="8"/>
      <c r="AZ32" s="8"/>
      <c r="BA32" s="8"/>
    </row>
    <row r="33" spans="1:53">
      <c r="B33" s="9"/>
      <c r="C33" s="176"/>
      <c r="D33" s="177"/>
      <c r="E33" s="177"/>
      <c r="F33" s="178"/>
      <c r="G33" s="186" t="s">
        <v>452</v>
      </c>
      <c r="H33" s="52"/>
      <c r="I33" s="73"/>
    </row>
    <row r="34" spans="1:53" ht="16.5" customHeight="1">
      <c r="B34" s="9"/>
      <c r="C34" s="95"/>
      <c r="D34" s="187" t="s">
        <v>453</v>
      </c>
      <c r="E34" s="188"/>
      <c r="F34" s="189"/>
      <c r="G34" s="190" t="str">
        <f>IF(ISBLANK('C - Old'!G31),"",'C - Old'!G31)</f>
        <v/>
      </c>
      <c r="H34" s="52"/>
      <c r="I34" s="73"/>
      <c r="AA34" t="s">
        <v>454</v>
      </c>
      <c r="AB34">
        <f>AF26+1</f>
        <v>280</v>
      </c>
      <c r="AC34" s="20" t="str">
        <f t="shared" ref="AC34:AC44" si="4">IF(ISBLANK(G34),"",G34)</f>
        <v/>
      </c>
    </row>
    <row r="35" spans="1:53" ht="16.5" customHeight="1">
      <c r="B35" s="9"/>
      <c r="C35" s="82"/>
      <c r="D35" s="182" t="s">
        <v>455</v>
      </c>
      <c r="E35" s="191"/>
      <c r="F35" s="192"/>
      <c r="G35" s="190" t="str">
        <f>IF(ISBLANK('C - Old'!G32),"",'C - Old'!G32)</f>
        <v/>
      </c>
      <c r="H35" s="52"/>
      <c r="I35" s="73"/>
      <c r="AA35" t="s">
        <v>456</v>
      </c>
      <c r="AB35">
        <f>AB34+1</f>
        <v>281</v>
      </c>
      <c r="AC35" s="20" t="str">
        <f t="shared" si="4"/>
        <v/>
      </c>
    </row>
    <row r="36" spans="1:53" ht="16.5" customHeight="1">
      <c r="B36" s="9"/>
      <c r="C36" s="363" t="s">
        <v>457</v>
      </c>
      <c r="D36" s="182" t="s">
        <v>458</v>
      </c>
      <c r="E36" s="191"/>
      <c r="F36" s="192"/>
      <c r="G36" s="190" t="str">
        <f>IF(ISBLANK('C - Old'!G33),"",'C - Old'!G33)</f>
        <v/>
      </c>
      <c r="H36" s="52"/>
      <c r="I36" s="73"/>
      <c r="AA36" t="s">
        <v>459</v>
      </c>
      <c r="AB36">
        <f t="shared" ref="AB36:AB44" si="5">AB35+1</f>
        <v>282</v>
      </c>
      <c r="AC36" s="20" t="str">
        <f t="shared" si="4"/>
        <v/>
      </c>
    </row>
    <row r="37" spans="1:53" ht="16.5" customHeight="1">
      <c r="B37" s="9"/>
      <c r="C37" s="363"/>
      <c r="D37" s="182" t="s">
        <v>460</v>
      </c>
      <c r="E37" s="191"/>
      <c r="F37" s="192"/>
      <c r="G37" s="190" t="str">
        <f>IF(ISBLANK('C - Old'!G34),"",'C - Old'!G34)</f>
        <v/>
      </c>
      <c r="H37" s="52"/>
      <c r="I37" s="73"/>
      <c r="AA37" t="s">
        <v>461</v>
      </c>
      <c r="AB37">
        <f t="shared" si="5"/>
        <v>283</v>
      </c>
      <c r="AC37" s="20" t="str">
        <f t="shared" si="4"/>
        <v/>
      </c>
    </row>
    <row r="38" spans="1:53" ht="16.5" customHeight="1">
      <c r="B38" s="9"/>
      <c r="C38" s="82"/>
      <c r="D38" s="182" t="s">
        <v>462</v>
      </c>
      <c r="E38" s="191"/>
      <c r="F38" s="192"/>
      <c r="G38" s="190" t="str">
        <f>IF(ISBLANK('C - Old'!G35),"",'C - Old'!G35)</f>
        <v/>
      </c>
      <c r="H38" s="52"/>
      <c r="I38" s="73"/>
      <c r="AA38" t="s">
        <v>463</v>
      </c>
      <c r="AB38">
        <f t="shared" si="5"/>
        <v>284</v>
      </c>
      <c r="AC38" s="20" t="str">
        <f t="shared" si="4"/>
        <v/>
      </c>
    </row>
    <row r="39" spans="1:53" ht="16.5" customHeight="1">
      <c r="A39" s="54">
        <f>SUM(F39:F44)</f>
        <v>0</v>
      </c>
      <c r="B39" s="55"/>
      <c r="C39" s="193"/>
      <c r="D39" s="182" t="s">
        <v>464</v>
      </c>
      <c r="E39" s="191"/>
      <c r="F39" s="192"/>
      <c r="G39" s="190" t="str">
        <f>IF(ISBLANK('C - Old'!G36),"",'C - Old'!G36)</f>
        <v/>
      </c>
      <c r="H39" s="61"/>
      <c r="I39" s="73"/>
      <c r="AA39" t="s">
        <v>465</v>
      </c>
      <c r="AB39">
        <f t="shared" si="5"/>
        <v>285</v>
      </c>
      <c r="AC39" s="20" t="str">
        <f t="shared" si="4"/>
        <v/>
      </c>
    </row>
    <row r="40" spans="1:53" ht="16.5" customHeight="1">
      <c r="A40" s="54">
        <f>SUM(G39:G44)</f>
        <v>0</v>
      </c>
      <c r="B40" s="55"/>
      <c r="C40" s="82"/>
      <c r="D40" s="182" t="s">
        <v>453</v>
      </c>
      <c r="E40" s="191"/>
      <c r="F40" s="192"/>
      <c r="G40" s="190" t="str">
        <f>IF(ISBLANK('C - Old'!G37),"",'C - Old'!G37)</f>
        <v/>
      </c>
      <c r="H40" s="61"/>
      <c r="I40" s="73"/>
      <c r="AA40" t="s">
        <v>454</v>
      </c>
      <c r="AB40">
        <f t="shared" si="5"/>
        <v>286</v>
      </c>
      <c r="AC40" s="20" t="str">
        <f t="shared" si="4"/>
        <v/>
      </c>
    </row>
    <row r="41" spans="1:53" ht="16.5" customHeight="1">
      <c r="B41" s="9"/>
      <c r="C41" s="87"/>
      <c r="D41" s="182" t="s">
        <v>458</v>
      </c>
      <c r="E41" s="191"/>
      <c r="F41" s="192"/>
      <c r="G41" s="190" t="str">
        <f>IF(ISBLANK('C - Old'!G38),"",'C - Old'!G38)</f>
        <v/>
      </c>
      <c r="H41" s="61"/>
      <c r="I41" s="73"/>
      <c r="AA41" t="s">
        <v>459</v>
      </c>
      <c r="AB41">
        <f t="shared" si="5"/>
        <v>287</v>
      </c>
      <c r="AC41" s="20" t="str">
        <f t="shared" si="4"/>
        <v/>
      </c>
    </row>
    <row r="42" spans="1:53" ht="16.5" customHeight="1">
      <c r="B42" s="9"/>
      <c r="C42" s="56" t="s">
        <v>466</v>
      </c>
      <c r="D42" s="182" t="s">
        <v>460</v>
      </c>
      <c r="E42" s="191"/>
      <c r="F42" s="192"/>
      <c r="G42" s="190" t="str">
        <f>IF(ISBLANK('C - Old'!G39),"",'C - Old'!G39)</f>
        <v/>
      </c>
      <c r="H42" s="61"/>
      <c r="I42" s="73"/>
      <c r="AA42" t="s">
        <v>461</v>
      </c>
      <c r="AB42">
        <f t="shared" si="5"/>
        <v>288</v>
      </c>
      <c r="AC42" s="20" t="str">
        <f t="shared" si="4"/>
        <v/>
      </c>
    </row>
    <row r="43" spans="1:53" ht="16.5" customHeight="1">
      <c r="B43" s="9"/>
      <c r="C43" s="82"/>
      <c r="D43" s="182" t="s">
        <v>462</v>
      </c>
      <c r="E43" s="191"/>
      <c r="F43" s="192"/>
      <c r="G43" s="190" t="str">
        <f>IF(ISBLANK('C - Old'!G40),"",'C - Old'!G40)</f>
        <v/>
      </c>
      <c r="H43" s="61"/>
      <c r="I43" s="73"/>
      <c r="AA43" t="s">
        <v>463</v>
      </c>
      <c r="AB43">
        <f t="shared" si="5"/>
        <v>289</v>
      </c>
      <c r="AC43" s="20" t="str">
        <f t="shared" si="4"/>
        <v/>
      </c>
    </row>
    <row r="44" spans="1:53" ht="16.5" customHeight="1">
      <c r="B44" s="9"/>
      <c r="C44" s="88"/>
      <c r="D44" s="182" t="s">
        <v>464</v>
      </c>
      <c r="E44" s="191"/>
      <c r="F44" s="192"/>
      <c r="G44" s="190" t="str">
        <f>IF(ISBLANK('C - Old'!G41),"",'C - Old'!G41)</f>
        <v/>
      </c>
      <c r="H44" s="65"/>
      <c r="I44" s="73"/>
      <c r="AA44" t="s">
        <v>465</v>
      </c>
      <c r="AB44">
        <f t="shared" si="5"/>
        <v>290</v>
      </c>
      <c r="AC44" s="20" t="str">
        <f t="shared" si="4"/>
        <v/>
      </c>
    </row>
    <row r="45" spans="1:53" s="28" customFormat="1">
      <c r="B45" s="26"/>
      <c r="C45" s="89"/>
      <c r="D45" s="67"/>
      <c r="E45" s="68"/>
      <c r="F45" s="69"/>
      <c r="G45" s="69"/>
      <c r="I45" s="71"/>
      <c r="Z45" s="29"/>
    </row>
    <row r="46" spans="1:53" s="28" customFormat="1">
      <c r="B46" s="26"/>
      <c r="C46" s="89"/>
      <c r="D46" s="90"/>
      <c r="E46" s="91"/>
      <c r="I46" s="93"/>
      <c r="Z46" s="29"/>
    </row>
    <row r="47" spans="1:53" s="28" customFormat="1">
      <c r="B47" s="26"/>
      <c r="C47" s="157" t="s">
        <v>467</v>
      </c>
      <c r="D47" s="44"/>
      <c r="E47" s="44"/>
      <c r="F47" s="44"/>
      <c r="G47" s="44"/>
      <c r="H47" s="45"/>
      <c r="I47" s="93"/>
      <c r="Z47" s="29"/>
      <c r="AA47" s="8" t="str">
        <f>C47</f>
        <v>Salaries, Remuneration, and Incentives</v>
      </c>
      <c r="AB47" s="8"/>
      <c r="AC47" s="8"/>
      <c r="AD47" s="8"/>
      <c r="AE47" s="8"/>
      <c r="AF47" s="8"/>
      <c r="AG47" s="8"/>
      <c r="AH47" s="8"/>
      <c r="AI47" s="8"/>
      <c r="AJ47" s="8"/>
      <c r="AK47" s="8"/>
      <c r="AL47" s="8"/>
      <c r="AM47" s="8"/>
      <c r="AN47" s="8"/>
      <c r="AO47" s="8"/>
      <c r="AP47" s="8"/>
      <c r="AQ47" s="8"/>
      <c r="AR47" s="8"/>
      <c r="AS47" s="8"/>
      <c r="AT47" s="8"/>
      <c r="AU47" s="8"/>
      <c r="AV47" s="8"/>
      <c r="AW47" s="8"/>
      <c r="AX47" s="8"/>
      <c r="AY47" s="8"/>
      <c r="AZ47" s="8"/>
      <c r="BA47" s="8"/>
    </row>
    <row r="48" spans="1:53" s="28" customFormat="1">
      <c r="B48" s="26"/>
      <c r="C48" s="176"/>
      <c r="D48" s="177"/>
      <c r="E48" s="177"/>
      <c r="F48" s="178"/>
      <c r="G48" s="85" t="s">
        <v>157</v>
      </c>
      <c r="H48" s="52"/>
      <c r="I48" s="93"/>
      <c r="Z48" s="29"/>
    </row>
    <row r="49" spans="1:29" s="28" customFormat="1" ht="16.5" customHeight="1">
      <c r="A49" s="54"/>
      <c r="B49" s="55"/>
      <c r="C49" s="82"/>
      <c r="D49" s="189" t="s">
        <v>468</v>
      </c>
      <c r="E49" s="188"/>
      <c r="F49" s="195"/>
      <c r="G49" s="190" t="str">
        <f>IF(ISBLANK('C - Old'!G46),"",'C - Old'!G46)</f>
        <v/>
      </c>
      <c r="H49" s="52"/>
      <c r="I49" s="93"/>
      <c r="Z49" s="29"/>
      <c r="AA49" s="28" t="s">
        <v>469</v>
      </c>
      <c r="AB49" s="28">
        <f>AB44+1</f>
        <v>291</v>
      </c>
      <c r="AC49" s="20" t="str">
        <f t="shared" ref="AC49:AC56" si="6">IF(ISBLANK(G49),"",G49)</f>
        <v/>
      </c>
    </row>
    <row r="50" spans="1:29" s="28" customFormat="1" ht="16.5" customHeight="1">
      <c r="A50" s="54"/>
      <c r="B50" s="55"/>
      <c r="C50" s="82"/>
      <c r="D50" s="192" t="s">
        <v>470</v>
      </c>
      <c r="E50" s="191"/>
      <c r="F50" s="197"/>
      <c r="G50" s="190" t="str">
        <f>IF(ISBLANK('C - Old'!G47),"",'C - Old'!G47)</f>
        <v/>
      </c>
      <c r="H50" s="52"/>
      <c r="I50" s="93"/>
      <c r="Z50" s="29"/>
      <c r="AA50" s="28" t="s">
        <v>471</v>
      </c>
      <c r="AB50" s="28">
        <f>AB49+1</f>
        <v>292</v>
      </c>
      <c r="AC50" s="20" t="str">
        <f t="shared" si="6"/>
        <v/>
      </c>
    </row>
    <row r="51" spans="1:29" s="28" customFormat="1" ht="16.5" customHeight="1">
      <c r="A51" s="54"/>
      <c r="B51" s="55"/>
      <c r="C51" s="82"/>
      <c r="D51" s="192" t="s">
        <v>472</v>
      </c>
      <c r="E51" s="191"/>
      <c r="F51" s="197"/>
      <c r="G51" s="190" t="str">
        <f>IF(ISBLANK('C - Old'!G48),"",'C - Old'!G48)</f>
        <v/>
      </c>
      <c r="H51" s="52"/>
      <c r="I51" s="93"/>
      <c r="Z51" s="29"/>
      <c r="AA51" s="28" t="s">
        <v>473</v>
      </c>
      <c r="AB51" s="28">
        <f t="shared" ref="AB51:AB56" si="7">AB50+1</f>
        <v>293</v>
      </c>
      <c r="AC51" s="20" t="str">
        <f t="shared" si="6"/>
        <v/>
      </c>
    </row>
    <row r="52" spans="1:29" s="28" customFormat="1" ht="16.5" customHeight="1">
      <c r="A52" s="54"/>
      <c r="B52" s="55"/>
      <c r="C52" s="363" t="s">
        <v>159</v>
      </c>
      <c r="D52" s="192" t="s">
        <v>474</v>
      </c>
      <c r="E52" s="191"/>
      <c r="F52" s="197"/>
      <c r="G52" s="190" t="str">
        <f>IF(ISBLANK('C - Old'!G49),"",'C - Old'!G49)</f>
        <v/>
      </c>
      <c r="H52" s="52"/>
      <c r="I52" s="93"/>
      <c r="Z52" s="29"/>
      <c r="AA52" s="28" t="s">
        <v>475</v>
      </c>
      <c r="AB52" s="28">
        <f t="shared" si="7"/>
        <v>294</v>
      </c>
      <c r="AC52" s="20" t="str">
        <f t="shared" si="6"/>
        <v/>
      </c>
    </row>
    <row r="53" spans="1:29" s="28" customFormat="1" ht="16.5" customHeight="1">
      <c r="A53" s="54"/>
      <c r="B53" s="55"/>
      <c r="C53" s="363"/>
      <c r="D53" s="192" t="s">
        <v>476</v>
      </c>
      <c r="E53" s="191"/>
      <c r="F53" s="197"/>
      <c r="G53" s="190" t="str">
        <f>IF(ISBLANK('C - Old'!G50),"",'C - Old'!G50)</f>
        <v/>
      </c>
      <c r="H53" s="52"/>
      <c r="I53" s="93"/>
      <c r="Z53" s="29"/>
      <c r="AA53" s="28" t="s">
        <v>477</v>
      </c>
      <c r="AB53" s="28">
        <f t="shared" si="7"/>
        <v>295</v>
      </c>
      <c r="AC53" s="20" t="str">
        <f t="shared" si="6"/>
        <v/>
      </c>
    </row>
    <row r="54" spans="1:29" s="28" customFormat="1" ht="16.5" customHeight="1">
      <c r="A54" s="54">
        <f>SUM(F54:F62)</f>
        <v>0</v>
      </c>
      <c r="B54" s="55"/>
      <c r="C54" s="82"/>
      <c r="D54" s="192" t="s">
        <v>478</v>
      </c>
      <c r="E54" s="191"/>
      <c r="F54" s="197"/>
      <c r="G54" s="190" t="str">
        <f>IF(ISBLANK('C - Old'!G51),"",'C - Old'!G51)</f>
        <v/>
      </c>
      <c r="H54" s="61"/>
      <c r="I54" s="93"/>
      <c r="Z54" s="29"/>
      <c r="AA54" s="28" t="s">
        <v>479</v>
      </c>
      <c r="AB54" s="28">
        <f t="shared" si="7"/>
        <v>296</v>
      </c>
      <c r="AC54" s="20" t="str">
        <f t="shared" si="6"/>
        <v/>
      </c>
    </row>
    <row r="55" spans="1:29" s="28" customFormat="1" ht="16.5" customHeight="1">
      <c r="A55" s="54">
        <f>SUM(G54:G62)</f>
        <v>0</v>
      </c>
      <c r="B55" s="55"/>
      <c r="C55" s="82"/>
      <c r="D55" s="192" t="s">
        <v>480</v>
      </c>
      <c r="E55" s="191"/>
      <c r="F55" s="197"/>
      <c r="G55" s="190" t="str">
        <f>IF(ISBLANK('C - Old'!G52),"",'C - Old'!G52)</f>
        <v/>
      </c>
      <c r="H55" s="61"/>
      <c r="I55" s="93"/>
      <c r="Z55" s="29"/>
      <c r="AA55" s="28" t="s">
        <v>481</v>
      </c>
      <c r="AB55" s="28">
        <f t="shared" si="7"/>
        <v>297</v>
      </c>
      <c r="AC55" s="20" t="str">
        <f t="shared" si="6"/>
        <v/>
      </c>
    </row>
    <row r="56" spans="1:29" s="28" customFormat="1" ht="16.5" customHeight="1">
      <c r="B56" s="26"/>
      <c r="C56" s="198"/>
      <c r="D56" s="192" t="s">
        <v>482</v>
      </c>
      <c r="E56" s="191"/>
      <c r="F56" s="197"/>
      <c r="G56" s="190" t="str">
        <f>IF(ISBLANK('C - Old'!G53),"",'C - Old'!G53)</f>
        <v/>
      </c>
      <c r="H56" s="61"/>
      <c r="I56" s="93"/>
      <c r="Z56" s="29"/>
      <c r="AA56" s="28" t="s">
        <v>483</v>
      </c>
      <c r="AB56" s="28">
        <f t="shared" si="7"/>
        <v>298</v>
      </c>
      <c r="AC56" s="20" t="str">
        <f t="shared" si="6"/>
        <v/>
      </c>
    </row>
    <row r="57" spans="1:29" s="28" customFormat="1">
      <c r="B57" s="26"/>
      <c r="C57" s="176"/>
      <c r="D57" s="177"/>
      <c r="E57" s="177"/>
      <c r="F57" s="178"/>
      <c r="G57" s="85" t="s">
        <v>452</v>
      </c>
      <c r="H57" s="61"/>
      <c r="I57" s="93"/>
      <c r="Z57" s="29"/>
    </row>
    <row r="58" spans="1:29" s="28" customFormat="1" ht="16.5" customHeight="1">
      <c r="B58" s="26"/>
      <c r="C58" s="82"/>
      <c r="D58" s="200" t="s">
        <v>484</v>
      </c>
      <c r="E58" s="191"/>
      <c r="F58" s="201"/>
      <c r="G58" s="190" t="str">
        <f>IF(ISBLANK('C - Old'!G55),"",'C - Old'!G55)</f>
        <v/>
      </c>
      <c r="H58" s="61"/>
      <c r="I58" s="93"/>
      <c r="Z58" s="29"/>
      <c r="AA58" s="28" t="s">
        <v>485</v>
      </c>
      <c r="AB58" s="28">
        <f>AB56+1</f>
        <v>299</v>
      </c>
      <c r="AC58" s="20" t="str">
        <f>IF(ISBLANK(G58),"",G58)</f>
        <v/>
      </c>
    </row>
    <row r="59" spans="1:29" s="28" customFormat="1" ht="16.5" customHeight="1">
      <c r="B59" s="26"/>
      <c r="C59" s="82"/>
      <c r="D59" s="202" t="s">
        <v>486</v>
      </c>
      <c r="E59" s="191"/>
      <c r="F59" s="201"/>
      <c r="G59" s="190" t="str">
        <f>IF(ISBLANK('C - Old'!G56),"",'C - Old'!G56)</f>
        <v/>
      </c>
      <c r="H59" s="61"/>
      <c r="I59" s="93"/>
      <c r="Z59" s="29"/>
      <c r="AA59" s="28" t="s">
        <v>487</v>
      </c>
      <c r="AB59" s="28">
        <f>AB58+1</f>
        <v>300</v>
      </c>
      <c r="AC59" s="20" t="str">
        <f>IF(ISBLANK(G59),"",G59)</f>
        <v/>
      </c>
    </row>
    <row r="60" spans="1:29" s="28" customFormat="1" ht="16.5" customHeight="1">
      <c r="B60" s="26"/>
      <c r="C60" s="56" t="s">
        <v>488</v>
      </c>
      <c r="D60" s="202" t="s">
        <v>489</v>
      </c>
      <c r="E60" s="191"/>
      <c r="F60" s="201"/>
      <c r="G60" s="190" t="str">
        <f>IF(ISBLANK('C - Old'!G57),"",'C - Old'!G57)</f>
        <v/>
      </c>
      <c r="H60" s="61"/>
      <c r="I60" s="93"/>
      <c r="Z60" s="29"/>
      <c r="AA60" s="28" t="s">
        <v>490</v>
      </c>
      <c r="AB60" s="28">
        <f>AB59+1</f>
        <v>301</v>
      </c>
      <c r="AC60" s="20" t="str">
        <f>IF(ISBLANK(G60),"",G60)</f>
        <v/>
      </c>
    </row>
    <row r="61" spans="1:29" s="28" customFormat="1" ht="16.5" customHeight="1">
      <c r="B61" s="26"/>
      <c r="C61" s="82"/>
      <c r="D61" s="203" t="s">
        <v>491</v>
      </c>
      <c r="E61" s="191"/>
      <c r="F61" s="201"/>
      <c r="G61" s="190" t="str">
        <f>IF(ISBLANK('C - Old'!G58),"",'C - Old'!G58)</f>
        <v/>
      </c>
      <c r="H61" s="61"/>
      <c r="I61" s="93"/>
      <c r="Z61" s="29"/>
      <c r="AA61" s="28" t="s">
        <v>492</v>
      </c>
      <c r="AB61" s="28">
        <f>AB60+1</f>
        <v>302</v>
      </c>
      <c r="AC61" s="20" t="str">
        <f>IF(ISBLANK(G61),"",G61)</f>
        <v/>
      </c>
    </row>
    <row r="62" spans="1:29" s="28" customFormat="1" ht="16.5" customHeight="1">
      <c r="B62" s="26"/>
      <c r="C62" s="88"/>
      <c r="D62" s="204" t="s">
        <v>493</v>
      </c>
      <c r="E62" s="191"/>
      <c r="F62" s="201"/>
      <c r="G62" s="190" t="str">
        <f>IF(ISBLANK('C - Old'!G59),"",'C - Old'!G59)</f>
        <v/>
      </c>
      <c r="H62" s="65"/>
      <c r="I62" s="93"/>
      <c r="Z62" s="29"/>
      <c r="AA62" s="28" t="s">
        <v>494</v>
      </c>
      <c r="AB62" s="28">
        <f>AB61+1</f>
        <v>303</v>
      </c>
      <c r="AC62" s="20" t="str">
        <f>IF(ISBLANK(G62),"",G62)</f>
        <v/>
      </c>
    </row>
    <row r="63" spans="1:29" s="28" customFormat="1">
      <c r="B63" s="26"/>
      <c r="C63" s="89"/>
      <c r="D63" s="67"/>
      <c r="E63" s="68"/>
      <c r="F63" s="69"/>
      <c r="G63" s="69"/>
      <c r="H63" s="32"/>
      <c r="I63" s="71">
        <f>IF(AND(A54/[6]A!D8=1,[6]A!A45/[6]A!D9=1),1,0)</f>
        <v>0</v>
      </c>
      <c r="Z63" s="29"/>
    </row>
    <row r="64" spans="1:29" s="28" customFormat="1">
      <c r="B64" s="26"/>
      <c r="C64" s="89"/>
      <c r="D64" s="94"/>
      <c r="E64" s="91"/>
      <c r="F64" s="32"/>
      <c r="G64" s="32"/>
      <c r="H64" s="32"/>
      <c r="I64" s="93"/>
      <c r="Z64" s="29"/>
    </row>
    <row r="65" spans="1:53" s="28" customFormat="1">
      <c r="B65" s="26"/>
      <c r="C65" s="43" t="s">
        <v>495</v>
      </c>
      <c r="D65" s="44"/>
      <c r="E65" s="44"/>
      <c r="F65" s="44"/>
      <c r="G65" s="205"/>
      <c r="H65" s="45"/>
      <c r="I65" s="93"/>
      <c r="Z65" s="29"/>
      <c r="AA65" s="8" t="str">
        <f>C65</f>
        <v>Ownership</v>
      </c>
      <c r="AB65" s="8"/>
      <c r="AC65" s="8"/>
      <c r="AD65" s="8"/>
      <c r="AE65" s="8"/>
      <c r="AF65" s="8"/>
      <c r="AG65" s="8"/>
      <c r="AH65" s="8"/>
      <c r="AI65" s="8"/>
      <c r="AJ65" s="8"/>
      <c r="AK65" s="8"/>
      <c r="AL65" s="8"/>
      <c r="AM65" s="8"/>
      <c r="AN65" s="8"/>
      <c r="AO65" s="8"/>
      <c r="AP65" s="8"/>
      <c r="AQ65" s="8"/>
      <c r="AR65" s="8"/>
      <c r="AS65" s="8"/>
      <c r="AT65" s="8"/>
      <c r="AU65" s="8"/>
      <c r="AV65" s="8"/>
      <c r="AW65" s="8"/>
      <c r="AX65" s="8"/>
      <c r="AY65" s="8"/>
      <c r="AZ65" s="8"/>
      <c r="BA65" s="8"/>
    </row>
    <row r="66" spans="1:53" s="28" customFormat="1">
      <c r="A66" s="54">
        <f>SUM(F67:F70)</f>
        <v>0</v>
      </c>
      <c r="B66" s="55"/>
      <c r="C66" s="176"/>
      <c r="D66" s="177"/>
      <c r="E66" s="177"/>
      <c r="F66" s="178"/>
      <c r="G66" s="51" t="s">
        <v>496</v>
      </c>
      <c r="H66" s="61"/>
      <c r="I66" s="93"/>
      <c r="Z66" s="29"/>
    </row>
    <row r="67" spans="1:53" s="28" customFormat="1" ht="30" customHeight="1">
      <c r="A67" s="54">
        <f>SUM(F68:F71)</f>
        <v>0</v>
      </c>
      <c r="B67" s="55"/>
      <c r="C67" s="401" t="s">
        <v>497</v>
      </c>
      <c r="D67" s="403" t="s">
        <v>498</v>
      </c>
      <c r="E67" s="404"/>
      <c r="F67" s="404"/>
      <c r="G67" s="190" t="str">
        <f>IF(ISBLANK('C - Old'!G64),"",'C - Old'!G64)</f>
        <v/>
      </c>
      <c r="H67" s="61"/>
      <c r="I67" s="93"/>
      <c r="Z67" s="29"/>
      <c r="AA67" s="28" t="s">
        <v>499</v>
      </c>
      <c r="AB67" s="28">
        <f>AB62+1</f>
        <v>304</v>
      </c>
      <c r="AC67" s="20" t="str">
        <f>IF(ISBLANK(G67),"",G67)</f>
        <v/>
      </c>
    </row>
    <row r="68" spans="1:53" s="28" customFormat="1" ht="30" customHeight="1">
      <c r="A68" s="54">
        <f>SUM(G67:G70)</f>
        <v>0</v>
      </c>
      <c r="B68" s="55"/>
      <c r="C68" s="402"/>
      <c r="D68" s="207" t="s">
        <v>500</v>
      </c>
      <c r="E68" s="191"/>
      <c r="F68" s="208"/>
      <c r="G68" s="190" t="str">
        <f>IF(ISBLANK('C - Old'!G65),"",'C - Old'!G65)</f>
        <v/>
      </c>
      <c r="H68" s="61"/>
      <c r="I68" s="93"/>
      <c r="Z68" s="29"/>
      <c r="AA68" s="28" t="s">
        <v>501</v>
      </c>
      <c r="AB68" s="28">
        <f>AB67+1</f>
        <v>305</v>
      </c>
      <c r="AC68" s="20" t="str">
        <f>IF(ISBLANK(G68),"",G68)</f>
        <v/>
      </c>
    </row>
    <row r="69" spans="1:53" s="28" customFormat="1" ht="30" customHeight="1">
      <c r="B69" s="26"/>
      <c r="C69" s="402"/>
      <c r="D69" s="207" t="s">
        <v>502</v>
      </c>
      <c r="E69" s="191"/>
      <c r="F69" s="208"/>
      <c r="G69" s="190" t="str">
        <f>IF(ISBLANK('C - Old'!G66),"",'C - Old'!G66)</f>
        <v/>
      </c>
      <c r="H69" s="61"/>
      <c r="I69" s="93"/>
      <c r="Z69" s="29"/>
      <c r="AA69" s="28" t="s">
        <v>503</v>
      </c>
      <c r="AB69" s="28">
        <f>AB68+1</f>
        <v>306</v>
      </c>
      <c r="AC69" s="20" t="str">
        <f>IF(ISBLANK(G69),"",G69)</f>
        <v/>
      </c>
    </row>
    <row r="70" spans="1:53" s="28" customFormat="1" ht="30" customHeight="1">
      <c r="B70" s="26"/>
      <c r="C70" s="360"/>
      <c r="D70" s="207" t="s">
        <v>504</v>
      </c>
      <c r="E70" s="191"/>
      <c r="F70" s="208"/>
      <c r="G70" s="190" t="str">
        <f>IF(ISBLANK('C - Old'!G67),"",'C - Old'!G67)</f>
        <v/>
      </c>
      <c r="H70" s="61"/>
      <c r="I70" s="93"/>
      <c r="Z70" s="29"/>
      <c r="AA70" s="28" t="s">
        <v>505</v>
      </c>
      <c r="AB70" s="28">
        <f>AB69+1</f>
        <v>307</v>
      </c>
      <c r="AC70" s="20" t="str">
        <f>IF(ISBLANK(G70),"",G70)</f>
        <v/>
      </c>
    </row>
    <row r="71" spans="1:53" s="28" customFormat="1" ht="30" customHeight="1">
      <c r="B71" s="26"/>
      <c r="C71" s="361"/>
      <c r="D71" s="207" t="s">
        <v>506</v>
      </c>
      <c r="E71" s="191"/>
      <c r="F71" s="208"/>
      <c r="G71" s="190" t="str">
        <f>IF(ISBLANK('C - Old'!G68),"",'C - Old'!G68)</f>
        <v/>
      </c>
      <c r="H71" s="65"/>
      <c r="I71" s="93"/>
      <c r="Z71" s="29"/>
      <c r="AA71" s="28" t="s">
        <v>507</v>
      </c>
      <c r="AB71" s="28">
        <f>AB70+1</f>
        <v>308</v>
      </c>
      <c r="AC71" s="20" t="str">
        <f>IF(ISBLANK(G71),"",G71)</f>
        <v/>
      </c>
    </row>
    <row r="72" spans="1:53" s="28" customFormat="1">
      <c r="B72" s="26"/>
      <c r="C72" s="89"/>
      <c r="D72" s="67"/>
      <c r="E72" s="68"/>
      <c r="F72" s="69"/>
      <c r="G72" s="69"/>
      <c r="I72" s="71">
        <f>IF(AND(A67/[6]A!D8=1,[6]A!A58/[6]A!D9=1),1,0)</f>
        <v>0</v>
      </c>
      <c r="Z72" s="29"/>
    </row>
    <row r="73" spans="1:53" s="28" customFormat="1">
      <c r="B73" s="26"/>
      <c r="C73" s="89"/>
      <c r="D73" s="90"/>
      <c r="E73" s="91"/>
      <c r="I73" s="93"/>
      <c r="Z73" s="29"/>
    </row>
    <row r="74" spans="1:53">
      <c r="B74" s="96"/>
      <c r="C74" s="97"/>
      <c r="D74" s="97"/>
      <c r="E74" s="97"/>
      <c r="F74" s="97"/>
      <c r="G74" s="97"/>
      <c r="H74" s="97"/>
      <c r="I74" s="98"/>
    </row>
  </sheetData>
  <mergeCells count="6">
    <mergeCell ref="C28:F28"/>
    <mergeCell ref="C36:C37"/>
    <mergeCell ref="C52:C53"/>
    <mergeCell ref="C67:C71"/>
    <mergeCell ref="D67:F67"/>
    <mergeCell ref="C29:F29"/>
  </mergeCells>
  <dataValidations count="2">
    <dataValidation type="list" allowBlank="1" showInputMessage="1" showErrorMessage="1" sqref="G27">
      <formula1>$J$9:$J$10</formula1>
    </dataValidation>
    <dataValidation type="list" allowBlank="1" showInputMessage="1" showErrorMessage="1" sqref="H29">
      <formula1>$Q$2:$Q$10</formula1>
    </dataValidation>
  </dataValidations>
  <pageMargins left="0.7" right="0.7" top="0.75" bottom="0.75" header="0.3" footer="0.3"/>
  <pageSetup orientation="portrait" r:id="rId1"/>
  <drawing r:id="rId2"/>
  <legacyDrawing r:id="rId3"/>
  <controls>
    <control shapeId="4097" r:id="rId4" name="TextBox1"/>
  </controls>
</worksheet>
</file>

<file path=xl/worksheets/sheet7.xml><?xml version="1.0" encoding="utf-8"?>
<worksheet xmlns="http://schemas.openxmlformats.org/spreadsheetml/2006/main" xmlns:r="http://schemas.openxmlformats.org/officeDocument/2006/relationships">
  <sheetPr codeName="Sheet10">
    <tabColor theme="6" tint="0.39997558519241921"/>
  </sheetPr>
  <dimension ref="A1:J29"/>
  <sheetViews>
    <sheetView showGridLines="0" zoomScale="75" zoomScaleNormal="75" workbookViewId="0">
      <selection activeCell="N22" sqref="N22"/>
    </sheetView>
  </sheetViews>
  <sheetFormatPr defaultRowHeight="15"/>
  <cols>
    <col min="1" max="1" width="5.7109375" customWidth="1"/>
    <col min="2" max="2" width="6.140625" customWidth="1"/>
    <col min="3" max="3" width="40.5703125" customWidth="1"/>
    <col min="4" max="4" width="4.7109375" customWidth="1"/>
    <col min="5" max="5" width="75.7109375" customWidth="1"/>
    <col min="6" max="6" width="11.85546875" customWidth="1"/>
    <col min="7" max="7" width="6.28515625" customWidth="1"/>
    <col min="8" max="11" width="9.5703125" customWidth="1"/>
  </cols>
  <sheetData>
    <row r="1" spans="1:10" ht="16.5" customHeight="1"/>
    <row r="2" spans="1:10" ht="16.5" customHeight="1">
      <c r="B2" s="4"/>
      <c r="C2" s="5"/>
      <c r="D2" s="5"/>
      <c r="E2" s="5"/>
      <c r="F2" s="5"/>
      <c r="G2" s="7"/>
      <c r="H2" s="2"/>
    </row>
    <row r="3" spans="1:10" ht="16.5" customHeight="1">
      <c r="B3" s="9"/>
      <c r="C3" s="11" t="str">
        <f>[4]Home!F15</f>
        <v>[Insert Name Here]</v>
      </c>
      <c r="D3" s="11"/>
      <c r="E3" s="172"/>
      <c r="F3" s="173"/>
      <c r="G3" s="16"/>
    </row>
    <row r="4" spans="1:10" ht="16.5" customHeight="1">
      <c r="B4" s="9"/>
      <c r="C4" s="47"/>
      <c r="D4" s="47"/>
      <c r="E4" s="104"/>
      <c r="F4" s="47"/>
      <c r="G4" s="16"/>
    </row>
    <row r="5" spans="1:10" ht="16.5" customHeight="1">
      <c r="B5" s="9"/>
      <c r="C5" s="38" t="s">
        <v>508</v>
      </c>
      <c r="D5" s="39"/>
      <c r="E5" s="39"/>
      <c r="F5" s="40"/>
      <c r="G5" s="16"/>
    </row>
    <row r="6" spans="1:10" s="28" customFormat="1" ht="16.5" customHeight="1">
      <c r="B6" s="26"/>
      <c r="C6" s="42"/>
      <c r="D6" s="42"/>
      <c r="E6" s="42"/>
      <c r="F6" s="42"/>
      <c r="G6" s="27"/>
    </row>
    <row r="7" spans="1:10" ht="16.5" customHeight="1">
      <c r="A7" s="209" t="s">
        <v>143</v>
      </c>
      <c r="B7" s="9"/>
      <c r="C7" s="43" t="s">
        <v>509</v>
      </c>
      <c r="D7" s="106"/>
      <c r="E7" s="106"/>
      <c r="F7" s="45"/>
      <c r="G7" s="108"/>
      <c r="H7" s="17"/>
      <c r="I7" s="47"/>
      <c r="J7" s="47"/>
    </row>
    <row r="8" spans="1:10" ht="16.5" customHeight="1">
      <c r="A8" s="209" t="s">
        <v>144</v>
      </c>
      <c r="B8" s="9"/>
      <c r="C8" s="176"/>
      <c r="D8" s="177"/>
      <c r="E8" s="178"/>
      <c r="F8" s="210" t="s">
        <v>280</v>
      </c>
      <c r="G8" s="114"/>
    </row>
    <row r="9" spans="1:10" ht="16.5" customHeight="1">
      <c r="A9" s="54">
        <f>SUM(F9:F12)</f>
        <v>0</v>
      </c>
      <c r="B9" s="55"/>
      <c r="C9" s="359" t="s">
        <v>159</v>
      </c>
      <c r="D9" s="211" t="s">
        <v>510</v>
      </c>
      <c r="E9" s="212"/>
      <c r="F9" s="59"/>
      <c r="G9" s="114"/>
    </row>
    <row r="10" spans="1:10" ht="16.5" customHeight="1">
      <c r="A10" s="54"/>
      <c r="B10" s="55"/>
      <c r="C10" s="360"/>
      <c r="D10" s="211" t="s">
        <v>512</v>
      </c>
      <c r="E10" s="58"/>
      <c r="F10" s="59"/>
      <c r="G10" s="114"/>
    </row>
    <row r="11" spans="1:10" ht="16.5" customHeight="1">
      <c r="B11" s="9"/>
      <c r="C11" s="360"/>
      <c r="D11" s="211" t="s">
        <v>514</v>
      </c>
      <c r="E11" s="58"/>
      <c r="F11" s="59"/>
      <c r="G11" s="114"/>
    </row>
    <row r="12" spans="1:10" ht="16.5" customHeight="1">
      <c r="B12" s="9"/>
      <c r="C12" s="409"/>
      <c r="D12" s="211" t="s">
        <v>516</v>
      </c>
      <c r="E12" s="64"/>
      <c r="F12" s="60"/>
      <c r="G12" s="114"/>
      <c r="H12" s="15"/>
      <c r="I12" s="15"/>
      <c r="J12" s="15"/>
    </row>
    <row r="13" spans="1:10" ht="16.5" customHeight="1">
      <c r="B13" s="9"/>
      <c r="C13" s="410" t="s">
        <v>598</v>
      </c>
      <c r="D13" s="211" t="s">
        <v>519</v>
      </c>
      <c r="E13" s="213"/>
      <c r="F13" s="59"/>
      <c r="G13" s="73"/>
    </row>
    <row r="14" spans="1:10" ht="16.5" customHeight="1">
      <c r="B14" s="9"/>
      <c r="C14" s="360"/>
      <c r="D14" s="211" t="s">
        <v>521</v>
      </c>
      <c r="E14" s="50"/>
      <c r="F14" s="59"/>
      <c r="G14" s="73"/>
    </row>
    <row r="15" spans="1:10" ht="16.5" customHeight="1">
      <c r="B15" s="9"/>
      <c r="C15" s="360"/>
      <c r="D15" s="211" t="s">
        <v>523</v>
      </c>
      <c r="E15" s="50"/>
      <c r="F15" s="59"/>
      <c r="G15" s="73"/>
    </row>
    <row r="16" spans="1:10" ht="16.5" customHeight="1">
      <c r="B16" s="9"/>
      <c r="C16" s="360"/>
      <c r="D16" s="211" t="s">
        <v>525</v>
      </c>
      <c r="E16" s="50"/>
      <c r="F16" s="59"/>
      <c r="G16" s="73"/>
    </row>
    <row r="17" spans="1:7" ht="16.5" customHeight="1">
      <c r="B17" s="9"/>
      <c r="C17" s="360"/>
      <c r="D17" s="211" t="s">
        <v>527</v>
      </c>
      <c r="E17" s="50"/>
      <c r="F17" s="59"/>
      <c r="G17" s="73"/>
    </row>
    <row r="18" spans="1:7" ht="16.5" customHeight="1">
      <c r="B18" s="9"/>
      <c r="C18" s="360"/>
      <c r="D18" s="211" t="s">
        <v>529</v>
      </c>
      <c r="E18" s="50"/>
      <c r="F18" s="59"/>
      <c r="G18" s="73"/>
    </row>
    <row r="19" spans="1:7" ht="16.5" customHeight="1">
      <c r="B19" s="9"/>
      <c r="C19" s="409"/>
      <c r="D19" s="211" t="s">
        <v>531</v>
      </c>
      <c r="E19" s="50"/>
      <c r="F19" s="60"/>
      <c r="G19" s="73"/>
    </row>
    <row r="20" spans="1:7" ht="16.5" customHeight="1">
      <c r="B20" s="9"/>
      <c r="C20" s="82"/>
      <c r="D20" s="214" t="s">
        <v>533</v>
      </c>
      <c r="E20" s="215"/>
      <c r="F20" s="216"/>
      <c r="G20" s="73"/>
    </row>
    <row r="21" spans="1:7" ht="16.5" customHeight="1">
      <c r="B21" s="9"/>
      <c r="C21" s="56" t="s">
        <v>535</v>
      </c>
      <c r="D21" s="211" t="s">
        <v>536</v>
      </c>
      <c r="E21" s="213"/>
      <c r="F21" s="59"/>
      <c r="G21" s="73"/>
    </row>
    <row r="22" spans="1:7" ht="16.5" customHeight="1">
      <c r="B22" s="9"/>
      <c r="C22" s="193"/>
      <c r="D22" s="195" t="s">
        <v>538</v>
      </c>
      <c r="E22" s="50"/>
      <c r="F22" s="60"/>
      <c r="G22" s="73"/>
    </row>
    <row r="23" spans="1:7" ht="16.5" customHeight="1">
      <c r="B23" s="9"/>
      <c r="C23" s="82"/>
      <c r="D23" s="200" t="s">
        <v>540</v>
      </c>
      <c r="E23" s="50"/>
      <c r="F23" s="217"/>
      <c r="G23" s="73"/>
    </row>
    <row r="24" spans="1:7" ht="16.5" customHeight="1">
      <c r="A24" s="54"/>
      <c r="B24" s="55"/>
      <c r="C24" s="363" t="s">
        <v>542</v>
      </c>
      <c r="D24" s="211" t="s">
        <v>543</v>
      </c>
      <c r="E24" s="58"/>
      <c r="F24" s="59"/>
      <c r="G24" s="73"/>
    </row>
    <row r="25" spans="1:7" ht="16.5" customHeight="1">
      <c r="A25" s="54"/>
      <c r="B25" s="55"/>
      <c r="C25" s="363"/>
      <c r="D25" s="211" t="s">
        <v>545</v>
      </c>
      <c r="E25" s="58"/>
      <c r="F25" s="59"/>
      <c r="G25" s="73"/>
    </row>
    <row r="26" spans="1:7" ht="16.5" customHeight="1">
      <c r="B26" s="9"/>
      <c r="C26" s="218"/>
      <c r="D26" s="211" t="s">
        <v>547</v>
      </c>
      <c r="E26" s="58"/>
      <c r="F26" s="59"/>
      <c r="G26" s="73"/>
    </row>
    <row r="27" spans="1:7">
      <c r="B27" s="9"/>
      <c r="C27" s="15"/>
      <c r="D27" s="15"/>
      <c r="E27" s="15"/>
      <c r="F27" s="15"/>
      <c r="G27" s="16"/>
    </row>
    <row r="28" spans="1:7">
      <c r="B28" s="9"/>
      <c r="C28" s="15"/>
      <c r="D28" s="15"/>
      <c r="E28" s="15"/>
      <c r="F28" s="15"/>
      <c r="G28" s="16"/>
    </row>
    <row r="29" spans="1:7">
      <c r="B29" s="96"/>
      <c r="C29" s="97"/>
      <c r="D29" s="97"/>
      <c r="E29" s="97"/>
      <c r="F29" s="97"/>
      <c r="G29" s="98"/>
    </row>
  </sheetData>
  <mergeCells count="3">
    <mergeCell ref="C9:C12"/>
    <mergeCell ref="C13:C19"/>
    <mergeCell ref="C24:C25"/>
  </mergeCells>
  <dataValidations count="1">
    <dataValidation type="list" allowBlank="1" showInputMessage="1" showErrorMessage="1" sqref="F9:F26">
      <formula1>$A$7:$A$8</formula1>
    </dataValidation>
  </dataValidations>
  <pageMargins left="0.7" right="0.7" top="0.75" bottom="0.75" header="0.3" footer="0.3"/>
  <pageSetup orientation="portrait" r:id="rId1"/>
  <drawing r:id="rId2"/>
  <legacyDrawing r:id="rId3"/>
  <controls>
    <control shapeId="9217" r:id="rId4" name="CommandButton1"/>
  </controls>
</worksheet>
</file>

<file path=xl/worksheets/sheet8.xml><?xml version="1.0" encoding="utf-8"?>
<worksheet xmlns="http://schemas.openxmlformats.org/spreadsheetml/2006/main" xmlns:r="http://schemas.openxmlformats.org/officeDocument/2006/relationships">
  <sheetPr codeName="Sheet5">
    <tabColor theme="9" tint="0.39997558519241921"/>
  </sheetPr>
  <dimension ref="A1:BA29"/>
  <sheetViews>
    <sheetView showGridLines="0" zoomScale="85" zoomScaleNormal="85" workbookViewId="0"/>
  </sheetViews>
  <sheetFormatPr defaultRowHeight="15"/>
  <cols>
    <col min="1" max="1" width="5.7109375" customWidth="1"/>
    <col min="2" max="2" width="6.140625" customWidth="1"/>
    <col min="3" max="3" width="40.5703125" customWidth="1"/>
    <col min="4" max="4" width="4.7109375" customWidth="1"/>
    <col min="5" max="5" width="75.7109375" customWidth="1"/>
    <col min="6" max="6" width="11.85546875" customWidth="1"/>
    <col min="7" max="7" width="6.28515625" customWidth="1"/>
    <col min="8" max="11" width="9.5703125" customWidth="1"/>
    <col min="12" max="25" width="9.140625" customWidth="1"/>
    <col min="26" max="26" width="9.140625" style="3"/>
    <col min="27" max="27" width="38.140625" customWidth="1"/>
  </cols>
  <sheetData>
    <row r="1" spans="1:53" ht="16.5" customHeight="1">
      <c r="AB1" t="s">
        <v>1</v>
      </c>
    </row>
    <row r="2" spans="1:53" ht="16.5" customHeight="1">
      <c r="B2" s="4"/>
      <c r="C2" s="5"/>
      <c r="D2" s="5"/>
      <c r="E2" s="5"/>
      <c r="F2" s="5"/>
      <c r="G2" s="7"/>
      <c r="H2" s="2"/>
    </row>
    <row r="3" spans="1:53" ht="16.5" customHeight="1">
      <c r="B3" s="9"/>
      <c r="C3" s="11" t="str">
        <f>[5]Home!F15</f>
        <v>[Insert Name Here]</v>
      </c>
      <c r="D3" s="11"/>
      <c r="E3" s="172"/>
      <c r="F3" s="173"/>
      <c r="G3" s="16"/>
    </row>
    <row r="4" spans="1:53" ht="16.5" customHeight="1">
      <c r="B4" s="9"/>
      <c r="C4" s="47"/>
      <c r="D4" s="47"/>
      <c r="E4" s="104"/>
      <c r="F4" s="47"/>
      <c r="G4" s="16"/>
    </row>
    <row r="5" spans="1:53" ht="16.5" customHeight="1">
      <c r="B5" s="9"/>
      <c r="C5" s="38" t="s">
        <v>508</v>
      </c>
      <c r="D5" s="39"/>
      <c r="E5" s="39"/>
      <c r="F5" s="40"/>
      <c r="G5" s="16"/>
    </row>
    <row r="6" spans="1:53" s="28" customFormat="1" ht="16.5" customHeight="1">
      <c r="B6" s="26"/>
      <c r="C6" s="42"/>
      <c r="D6" s="42"/>
      <c r="E6" s="42"/>
      <c r="F6" s="42"/>
      <c r="G6" s="27"/>
      <c r="Z6" s="29"/>
    </row>
    <row r="7" spans="1:53" ht="16.5" customHeight="1">
      <c r="A7" s="209" t="s">
        <v>143</v>
      </c>
      <c r="B7" s="9"/>
      <c r="C7" s="43" t="s">
        <v>509</v>
      </c>
      <c r="D7" s="106"/>
      <c r="E7" s="106"/>
      <c r="F7" s="45"/>
      <c r="G7" s="108"/>
      <c r="H7" s="17"/>
      <c r="I7" s="47"/>
      <c r="J7" s="47"/>
      <c r="AA7" s="8" t="str">
        <f>C7</f>
        <v>Environmental Compliance and Policy</v>
      </c>
      <c r="AB7" s="8"/>
      <c r="AC7" s="8"/>
      <c r="AD7" s="8"/>
      <c r="AE7" s="8"/>
      <c r="AF7" s="8"/>
      <c r="AG7" s="8"/>
      <c r="AH7" s="8"/>
      <c r="AI7" s="8"/>
      <c r="AJ7" s="8"/>
      <c r="AK7" s="8"/>
      <c r="AL7" s="8"/>
      <c r="AM7" s="8"/>
      <c r="AN7" s="8"/>
      <c r="AO7" s="8"/>
      <c r="AP7" s="8"/>
      <c r="AQ7" s="8"/>
      <c r="AR7" s="8"/>
      <c r="AS7" s="8"/>
      <c r="AT7" s="8"/>
      <c r="AU7" s="8"/>
      <c r="AV7" s="8"/>
      <c r="AW7" s="8"/>
      <c r="AX7" s="8"/>
      <c r="AY7" s="8"/>
      <c r="AZ7" s="8"/>
      <c r="BA7" s="8"/>
    </row>
    <row r="8" spans="1:53" ht="16.5" customHeight="1">
      <c r="A8" s="209" t="s">
        <v>144</v>
      </c>
      <c r="B8" s="9"/>
      <c r="C8" s="176"/>
      <c r="D8" s="177"/>
      <c r="E8" s="178"/>
      <c r="F8" s="210" t="s">
        <v>280</v>
      </c>
      <c r="G8" s="114"/>
    </row>
    <row r="9" spans="1:53" ht="16.5" customHeight="1">
      <c r="A9" s="54">
        <f>SUM(F9:F12)</f>
        <v>0</v>
      </c>
      <c r="B9" s="55"/>
      <c r="C9" s="359" t="s">
        <v>159</v>
      </c>
      <c r="D9" s="211" t="s">
        <v>510</v>
      </c>
      <c r="E9" s="212"/>
      <c r="F9" s="59" t="str">
        <f>IF(ISBLANK('D - Old'!F9),"",'D - Old'!F9)</f>
        <v/>
      </c>
      <c r="G9" s="114"/>
      <c r="AA9" t="s">
        <v>511</v>
      </c>
      <c r="AB9">
        <f>'C'!AB71+1</f>
        <v>309</v>
      </c>
      <c r="AC9" s="20" t="str">
        <f>IF(ISBLANK(F9),"",F9)</f>
        <v/>
      </c>
    </row>
    <row r="10" spans="1:53" ht="16.5" customHeight="1">
      <c r="A10" s="54"/>
      <c r="B10" s="55"/>
      <c r="C10" s="360"/>
      <c r="D10" s="211" t="s">
        <v>512</v>
      </c>
      <c r="E10" s="58"/>
      <c r="F10" s="59" t="str">
        <f>IF(ISBLANK('D - Old'!F10),"",'D - Old'!F10)</f>
        <v/>
      </c>
      <c r="G10" s="114"/>
      <c r="AA10" t="s">
        <v>513</v>
      </c>
      <c r="AB10">
        <f>AB9+1</f>
        <v>310</v>
      </c>
      <c r="AC10" s="20" t="str">
        <f t="shared" ref="AC10:AC26" si="0">IF(ISBLANK(F10),"",F10)</f>
        <v/>
      </c>
    </row>
    <row r="11" spans="1:53" ht="16.5" customHeight="1">
      <c r="B11" s="9"/>
      <c r="C11" s="360"/>
      <c r="D11" s="211" t="s">
        <v>514</v>
      </c>
      <c r="E11" s="58"/>
      <c r="F11" s="59" t="str">
        <f>IF(ISBLANK('D - Old'!F11),"",'D - Old'!F11)</f>
        <v/>
      </c>
      <c r="G11" s="114"/>
      <c r="AA11" t="s">
        <v>515</v>
      </c>
      <c r="AB11">
        <f t="shared" ref="AB11:AB26" si="1">AB10+1</f>
        <v>311</v>
      </c>
      <c r="AC11" s="20" t="str">
        <f t="shared" si="0"/>
        <v/>
      </c>
    </row>
    <row r="12" spans="1:53" ht="16.5" customHeight="1">
      <c r="B12" s="9"/>
      <c r="C12" s="409"/>
      <c r="D12" s="211" t="s">
        <v>516</v>
      </c>
      <c r="E12" s="64"/>
      <c r="F12" s="59" t="str">
        <f>IF(ISBLANK('D - Old'!F12),"",'D - Old'!F12)</f>
        <v/>
      </c>
      <c r="G12" s="114"/>
      <c r="H12" s="15"/>
      <c r="I12" s="15"/>
      <c r="J12" s="15"/>
      <c r="AA12" t="s">
        <v>517</v>
      </c>
      <c r="AB12">
        <f t="shared" si="1"/>
        <v>312</v>
      </c>
      <c r="AC12" s="20" t="str">
        <f t="shared" si="0"/>
        <v/>
      </c>
    </row>
    <row r="13" spans="1:53" ht="16.5" customHeight="1">
      <c r="B13" s="9"/>
      <c r="C13" s="410" t="s">
        <v>518</v>
      </c>
      <c r="D13" s="211" t="s">
        <v>519</v>
      </c>
      <c r="E13" s="213"/>
      <c r="F13" s="59" t="str">
        <f>IF(ISBLANK('D - Old'!F13),"",'D - Old'!F13)</f>
        <v/>
      </c>
      <c r="G13" s="73"/>
      <c r="AA13" t="s">
        <v>520</v>
      </c>
      <c r="AB13">
        <f t="shared" si="1"/>
        <v>313</v>
      </c>
      <c r="AC13" s="20" t="str">
        <f t="shared" si="0"/>
        <v/>
      </c>
    </row>
    <row r="14" spans="1:53" ht="16.5" customHeight="1">
      <c r="B14" s="9"/>
      <c r="C14" s="360"/>
      <c r="D14" s="211" t="s">
        <v>521</v>
      </c>
      <c r="E14" s="50"/>
      <c r="F14" s="59" t="str">
        <f>IF(ISBLANK('D - Old'!F14),"",'D - Old'!F14)</f>
        <v/>
      </c>
      <c r="G14" s="73"/>
      <c r="AA14" t="s">
        <v>522</v>
      </c>
      <c r="AB14">
        <f t="shared" si="1"/>
        <v>314</v>
      </c>
      <c r="AC14" s="20" t="str">
        <f t="shared" si="0"/>
        <v/>
      </c>
    </row>
    <row r="15" spans="1:53" ht="16.5" customHeight="1">
      <c r="B15" s="9"/>
      <c r="C15" s="360"/>
      <c r="D15" s="211" t="s">
        <v>523</v>
      </c>
      <c r="E15" s="50"/>
      <c r="F15" s="59" t="str">
        <f>IF(ISBLANK('D - Old'!F15),"",'D - Old'!F15)</f>
        <v/>
      </c>
      <c r="G15" s="73"/>
      <c r="AA15" t="s">
        <v>524</v>
      </c>
      <c r="AB15">
        <f t="shared" si="1"/>
        <v>315</v>
      </c>
      <c r="AC15" s="20" t="str">
        <f t="shared" si="0"/>
        <v/>
      </c>
    </row>
    <row r="16" spans="1:53" ht="16.5" customHeight="1">
      <c r="B16" s="9"/>
      <c r="C16" s="360"/>
      <c r="D16" s="211" t="s">
        <v>525</v>
      </c>
      <c r="E16" s="50"/>
      <c r="F16" s="59" t="str">
        <f>IF(ISBLANK('D - Old'!F16),"",'D - Old'!F16)</f>
        <v/>
      </c>
      <c r="G16" s="73"/>
      <c r="AA16" t="s">
        <v>526</v>
      </c>
      <c r="AB16">
        <f t="shared" si="1"/>
        <v>316</v>
      </c>
      <c r="AC16" s="20" t="str">
        <f t="shared" si="0"/>
        <v/>
      </c>
    </row>
    <row r="17" spans="1:29" ht="16.5" customHeight="1">
      <c r="B17" s="9"/>
      <c r="C17" s="360"/>
      <c r="D17" s="211" t="s">
        <v>527</v>
      </c>
      <c r="E17" s="50"/>
      <c r="F17" s="59" t="str">
        <f>IF(ISBLANK('D - Old'!F17),"",'D - Old'!F17)</f>
        <v/>
      </c>
      <c r="G17" s="73"/>
      <c r="AA17" t="s">
        <v>528</v>
      </c>
      <c r="AB17">
        <f t="shared" si="1"/>
        <v>317</v>
      </c>
      <c r="AC17" s="20" t="str">
        <f t="shared" si="0"/>
        <v/>
      </c>
    </row>
    <row r="18" spans="1:29" ht="16.5" customHeight="1">
      <c r="B18" s="9"/>
      <c r="C18" s="360"/>
      <c r="D18" s="211" t="s">
        <v>529</v>
      </c>
      <c r="E18" s="50"/>
      <c r="F18" s="59" t="str">
        <f>IF(ISBLANK('D - Old'!F18),"",'D - Old'!F18)</f>
        <v/>
      </c>
      <c r="G18" s="73"/>
      <c r="AA18" t="s">
        <v>530</v>
      </c>
      <c r="AB18">
        <f t="shared" si="1"/>
        <v>318</v>
      </c>
      <c r="AC18" s="20" t="str">
        <f t="shared" si="0"/>
        <v/>
      </c>
    </row>
    <row r="19" spans="1:29" ht="16.5" customHeight="1">
      <c r="B19" s="9"/>
      <c r="C19" s="409"/>
      <c r="D19" s="211" t="s">
        <v>531</v>
      </c>
      <c r="E19" s="50"/>
      <c r="F19" s="59" t="str">
        <f>IF(ISBLANK('D - Old'!F19),"",'D - Old'!F19)</f>
        <v/>
      </c>
      <c r="G19" s="73"/>
      <c r="AA19" t="s">
        <v>532</v>
      </c>
      <c r="AB19">
        <f t="shared" si="1"/>
        <v>319</v>
      </c>
      <c r="AC19" s="20" t="str">
        <f t="shared" si="0"/>
        <v/>
      </c>
    </row>
    <row r="20" spans="1:29" ht="16.5" customHeight="1">
      <c r="B20" s="9"/>
      <c r="C20" s="82"/>
      <c r="D20" s="214" t="s">
        <v>533</v>
      </c>
      <c r="E20" s="215"/>
      <c r="F20" s="59" t="str">
        <f>IF(ISBLANK('D - Old'!F20),"",'D - Old'!F20)</f>
        <v/>
      </c>
      <c r="G20" s="73"/>
      <c r="AA20" t="s">
        <v>534</v>
      </c>
      <c r="AB20">
        <f t="shared" si="1"/>
        <v>320</v>
      </c>
      <c r="AC20" s="20" t="str">
        <f t="shared" si="0"/>
        <v/>
      </c>
    </row>
    <row r="21" spans="1:29" ht="16.5" customHeight="1">
      <c r="B21" s="9"/>
      <c r="C21" s="56" t="s">
        <v>535</v>
      </c>
      <c r="D21" s="211" t="s">
        <v>536</v>
      </c>
      <c r="E21" s="213"/>
      <c r="F21" s="59" t="str">
        <f>IF(ISBLANK('D - Old'!F21),"",'D - Old'!F21)</f>
        <v/>
      </c>
      <c r="G21" s="73"/>
      <c r="AA21" t="s">
        <v>537</v>
      </c>
      <c r="AB21">
        <f t="shared" si="1"/>
        <v>321</v>
      </c>
      <c r="AC21" s="20" t="str">
        <f t="shared" si="0"/>
        <v/>
      </c>
    </row>
    <row r="22" spans="1:29" ht="16.5" customHeight="1">
      <c r="B22" s="9"/>
      <c r="C22" s="193"/>
      <c r="D22" s="195" t="s">
        <v>538</v>
      </c>
      <c r="E22" s="50"/>
      <c r="F22" s="59" t="str">
        <f>IF(ISBLANK('D - Old'!F22),"",'D - Old'!F22)</f>
        <v/>
      </c>
      <c r="G22" s="73"/>
      <c r="AA22" t="s">
        <v>539</v>
      </c>
      <c r="AB22">
        <f t="shared" si="1"/>
        <v>322</v>
      </c>
      <c r="AC22" s="20" t="str">
        <f t="shared" si="0"/>
        <v/>
      </c>
    </row>
    <row r="23" spans="1:29" ht="16.5" customHeight="1">
      <c r="B23" s="9"/>
      <c r="C23" s="82"/>
      <c r="D23" s="200" t="s">
        <v>540</v>
      </c>
      <c r="E23" s="50"/>
      <c r="F23" s="59" t="str">
        <f>IF(ISBLANK('D - Old'!F23),"",'D - Old'!F23)</f>
        <v/>
      </c>
      <c r="G23" s="73"/>
      <c r="AA23" t="s">
        <v>541</v>
      </c>
      <c r="AB23">
        <f t="shared" si="1"/>
        <v>323</v>
      </c>
      <c r="AC23" s="20" t="str">
        <f t="shared" si="0"/>
        <v/>
      </c>
    </row>
    <row r="24" spans="1:29" ht="16.5" customHeight="1">
      <c r="A24" s="54"/>
      <c r="B24" s="55"/>
      <c r="C24" s="363" t="s">
        <v>542</v>
      </c>
      <c r="D24" s="211" t="s">
        <v>543</v>
      </c>
      <c r="E24" s="58"/>
      <c r="F24" s="59" t="str">
        <f>IF(ISBLANK('D - Old'!F24),"",'D - Old'!F24)</f>
        <v/>
      </c>
      <c r="G24" s="73"/>
      <c r="AA24" t="s">
        <v>544</v>
      </c>
      <c r="AB24">
        <f t="shared" si="1"/>
        <v>324</v>
      </c>
      <c r="AC24" s="20" t="str">
        <f t="shared" si="0"/>
        <v/>
      </c>
    </row>
    <row r="25" spans="1:29" ht="16.5" customHeight="1">
      <c r="A25" s="54"/>
      <c r="B25" s="55"/>
      <c r="C25" s="363"/>
      <c r="D25" s="211" t="s">
        <v>545</v>
      </c>
      <c r="E25" s="58"/>
      <c r="F25" s="59" t="str">
        <f>IF(ISBLANK('D - Old'!F25),"",'D - Old'!F25)</f>
        <v/>
      </c>
      <c r="G25" s="73"/>
      <c r="AA25" t="s">
        <v>546</v>
      </c>
      <c r="AB25">
        <f t="shared" si="1"/>
        <v>325</v>
      </c>
      <c r="AC25" s="20" t="str">
        <f t="shared" si="0"/>
        <v/>
      </c>
    </row>
    <row r="26" spans="1:29" ht="16.5" customHeight="1">
      <c r="B26" s="9"/>
      <c r="C26" s="218"/>
      <c r="D26" s="211" t="s">
        <v>547</v>
      </c>
      <c r="E26" s="58"/>
      <c r="F26" s="59" t="str">
        <f>IF(ISBLANK('D - Old'!F26),"",'D - Old'!F26)</f>
        <v/>
      </c>
      <c r="G26" s="73"/>
      <c r="AA26" t="s">
        <v>548</v>
      </c>
      <c r="AB26">
        <f t="shared" si="1"/>
        <v>326</v>
      </c>
      <c r="AC26" s="20" t="str">
        <f t="shared" si="0"/>
        <v/>
      </c>
    </row>
    <row r="27" spans="1:29">
      <c r="B27" s="9"/>
      <c r="C27" s="15"/>
      <c r="D27" s="15"/>
      <c r="E27" s="15"/>
      <c r="F27" s="15"/>
      <c r="G27" s="16"/>
    </row>
    <row r="28" spans="1:29">
      <c r="B28" s="9"/>
      <c r="C28" s="15"/>
      <c r="D28" s="15"/>
      <c r="E28" s="15"/>
      <c r="F28" s="15"/>
      <c r="G28" s="16"/>
    </row>
    <row r="29" spans="1:29">
      <c r="B29" s="96"/>
      <c r="C29" s="97"/>
      <c r="D29" s="97"/>
      <c r="E29" s="97"/>
      <c r="F29" s="97"/>
      <c r="G29" s="98"/>
    </row>
  </sheetData>
  <mergeCells count="3">
    <mergeCell ref="C9:C12"/>
    <mergeCell ref="C13:C19"/>
    <mergeCell ref="C24:C25"/>
  </mergeCells>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sheetPr codeName="Sheet7">
    <tabColor theme="6" tint="0.39997558519241921"/>
  </sheetPr>
  <dimension ref="A1:M47"/>
  <sheetViews>
    <sheetView showGridLines="0" zoomScale="75" zoomScaleNormal="75" workbookViewId="0">
      <selection activeCell="C53" sqref="C53"/>
    </sheetView>
  </sheetViews>
  <sheetFormatPr defaultRowHeight="15"/>
  <cols>
    <col min="1" max="1" width="5.7109375" customWidth="1"/>
    <col min="2" max="2" width="6.140625" customWidth="1"/>
    <col min="3" max="3" width="33.5703125" customWidth="1"/>
    <col min="4" max="4" width="47.7109375" customWidth="1"/>
    <col min="5" max="6" width="15.7109375" customWidth="1"/>
    <col min="7" max="7" width="46.7109375" customWidth="1"/>
    <col min="8" max="8" width="9.85546875" customWidth="1"/>
    <col min="9" max="9" width="6.28515625" customWidth="1"/>
    <col min="10" max="13" width="9.5703125" customWidth="1"/>
  </cols>
  <sheetData>
    <row r="1" spans="1:13" ht="16.5" customHeight="1">
      <c r="A1" s="2" t="s">
        <v>143</v>
      </c>
    </row>
    <row r="2" spans="1:13" ht="16.5" customHeight="1">
      <c r="A2" s="2" t="s">
        <v>144</v>
      </c>
      <c r="B2" s="4"/>
      <c r="C2" s="5"/>
      <c r="D2" s="5"/>
      <c r="E2" s="5"/>
      <c r="F2" s="5"/>
      <c r="G2" s="5"/>
      <c r="H2" s="5"/>
      <c r="I2" s="7"/>
      <c r="J2" s="2">
        <f>SUM(I30)</f>
        <v>0</v>
      </c>
    </row>
    <row r="3" spans="1:13" ht="16.5" customHeight="1">
      <c r="B3" s="9"/>
      <c r="C3" s="11" t="str">
        <f>[4]Home!F15</f>
        <v>[Insert Name Here]</v>
      </c>
      <c r="D3" s="11"/>
      <c r="E3" s="11"/>
      <c r="F3" s="172"/>
      <c r="G3" s="173"/>
      <c r="H3" s="219"/>
      <c r="I3" s="16"/>
    </row>
    <row r="4" spans="1:13" ht="16.5" customHeight="1">
      <c r="A4" s="220"/>
      <c r="B4" s="9"/>
      <c r="C4" s="47"/>
      <c r="D4" s="47"/>
      <c r="E4" s="47"/>
      <c r="F4" s="104"/>
      <c r="G4" s="47"/>
      <c r="H4" s="47"/>
      <c r="I4" s="16"/>
    </row>
    <row r="5" spans="1:13" ht="16.5" customHeight="1">
      <c r="B5" s="9"/>
      <c r="C5" s="365" t="s">
        <v>4</v>
      </c>
      <c r="D5" s="367"/>
      <c r="E5" s="221"/>
      <c r="F5" s="222"/>
      <c r="G5" s="18" t="s">
        <v>5</v>
      </c>
      <c r="H5" s="223">
        <f>'A - Old'!H6</f>
        <v>2010</v>
      </c>
      <c r="I5" s="16"/>
    </row>
    <row r="6" spans="1:13" ht="20.25" customHeight="1">
      <c r="B6" s="9"/>
      <c r="C6" s="368"/>
      <c r="D6" s="370"/>
      <c r="E6" s="221"/>
      <c r="F6" s="222"/>
      <c r="G6" s="18" t="s">
        <v>550</v>
      </c>
      <c r="H6" s="30"/>
      <c r="I6" s="16"/>
    </row>
    <row r="7" spans="1:13" ht="16.5" customHeight="1">
      <c r="B7" s="9"/>
      <c r="C7" s="368"/>
      <c r="D7" s="370"/>
      <c r="E7" s="221"/>
      <c r="F7" s="222"/>
      <c r="G7" s="18" t="s">
        <v>551</v>
      </c>
      <c r="H7" s="30"/>
      <c r="I7" s="16"/>
    </row>
    <row r="8" spans="1:13" ht="16.5" customHeight="1">
      <c r="B8" s="9"/>
      <c r="C8" s="368"/>
      <c r="D8" s="370"/>
      <c r="E8" s="221"/>
      <c r="F8" s="222"/>
      <c r="G8" s="18" t="s">
        <v>552</v>
      </c>
      <c r="H8" s="30"/>
      <c r="I8" s="16"/>
    </row>
    <row r="9" spans="1:13" ht="16.5" customHeight="1">
      <c r="B9" s="9"/>
      <c r="C9" s="368"/>
      <c r="D9" s="370"/>
      <c r="E9" s="221"/>
      <c r="F9" s="222"/>
      <c r="G9" s="18" t="s">
        <v>553</v>
      </c>
      <c r="H9" s="30"/>
      <c r="I9" s="16"/>
    </row>
    <row r="10" spans="1:13" ht="16.5" customHeight="1">
      <c r="B10" s="9"/>
      <c r="C10" s="371"/>
      <c r="D10" s="373"/>
      <c r="E10" s="221"/>
      <c r="F10" s="222"/>
      <c r="G10" s="18" t="s">
        <v>554</v>
      </c>
      <c r="H10" s="30"/>
      <c r="I10" s="16"/>
    </row>
    <row r="11" spans="1:13" ht="16.5" customHeight="1">
      <c r="B11" s="9"/>
      <c r="F11" s="224"/>
      <c r="G11" s="15"/>
      <c r="H11" s="15"/>
      <c r="I11" s="16"/>
    </row>
    <row r="12" spans="1:13" ht="16.5" customHeight="1">
      <c r="B12" s="9"/>
      <c r="C12" s="15"/>
      <c r="D12" s="15"/>
      <c r="E12" s="15"/>
      <c r="F12" s="224"/>
      <c r="G12" s="15"/>
      <c r="H12" s="15"/>
      <c r="I12" s="16"/>
    </row>
    <row r="13" spans="1:13" ht="16.5" customHeight="1">
      <c r="B13" s="9"/>
      <c r="C13" s="38" t="s">
        <v>555</v>
      </c>
      <c r="D13" s="39"/>
      <c r="E13" s="39"/>
      <c r="F13" s="39"/>
      <c r="G13" s="39"/>
      <c r="H13" s="40"/>
      <c r="I13" s="16"/>
    </row>
    <row r="14" spans="1:13" s="28" customFormat="1" ht="16.5" customHeight="1">
      <c r="B14" s="26"/>
      <c r="C14" s="42"/>
      <c r="D14" s="42"/>
      <c r="E14" s="42"/>
      <c r="F14" s="42"/>
      <c r="G14" s="42"/>
      <c r="H14" s="42"/>
      <c r="I14" s="27"/>
    </row>
    <row r="15" spans="1:13" ht="16.5" customHeight="1">
      <c r="B15" s="9"/>
      <c r="C15" s="43" t="s">
        <v>556</v>
      </c>
      <c r="D15" s="44"/>
      <c r="E15" s="44"/>
      <c r="F15" s="44"/>
      <c r="G15" s="106"/>
      <c r="H15" s="107"/>
      <c r="I15" s="27"/>
      <c r="J15" s="28"/>
      <c r="K15" s="28"/>
      <c r="L15" s="28"/>
      <c r="M15" s="28"/>
    </row>
    <row r="16" spans="1:13" ht="17.25" customHeight="1">
      <c r="B16" s="9"/>
      <c r="C16" s="362" t="s">
        <v>190</v>
      </c>
      <c r="D16" s="109" t="s">
        <v>156</v>
      </c>
      <c r="E16" s="225" t="s">
        <v>157</v>
      </c>
      <c r="F16" s="226"/>
      <c r="G16" s="227"/>
      <c r="H16" s="228"/>
      <c r="I16" s="27"/>
      <c r="J16" s="28"/>
      <c r="K16" s="28"/>
      <c r="L16" s="28"/>
      <c r="M16" s="28"/>
    </row>
    <row r="17" spans="1:13" ht="34.5" customHeight="1">
      <c r="A17" s="54">
        <f>SUM(G17:G19)</f>
        <v>0</v>
      </c>
      <c r="B17" s="55"/>
      <c r="C17" s="411"/>
      <c r="D17" s="116" t="s">
        <v>557</v>
      </c>
      <c r="E17" s="117"/>
      <c r="F17" s="118"/>
      <c r="G17" s="119"/>
      <c r="H17" s="229"/>
      <c r="I17" s="27"/>
      <c r="J17" s="28"/>
      <c r="K17" s="28"/>
      <c r="L17" s="28"/>
      <c r="M17" s="28"/>
    </row>
    <row r="18" spans="1:13" ht="34.5" customHeight="1">
      <c r="A18" s="54"/>
      <c r="B18" s="55"/>
      <c r="C18" s="411"/>
      <c r="D18" s="116" t="s">
        <v>559</v>
      </c>
      <c r="E18" s="117"/>
      <c r="F18" s="118"/>
      <c r="G18" s="119"/>
      <c r="H18" s="229"/>
      <c r="I18" s="27"/>
      <c r="J18" s="28"/>
      <c r="K18" s="28"/>
      <c r="L18" s="28"/>
      <c r="M18" s="28"/>
    </row>
    <row r="19" spans="1:13" ht="34.5" customHeight="1">
      <c r="B19" s="9"/>
      <c r="C19" s="412"/>
      <c r="D19" s="116" t="s">
        <v>561</v>
      </c>
      <c r="E19" s="117"/>
      <c r="F19" s="123"/>
      <c r="G19" s="124"/>
      <c r="H19" s="230"/>
      <c r="I19" s="27"/>
      <c r="J19" s="28"/>
      <c r="K19" s="28"/>
      <c r="L19" s="28"/>
      <c r="M19" s="28"/>
    </row>
    <row r="20" spans="1:13" ht="24" customHeight="1">
      <c r="B20" s="9"/>
      <c r="C20" s="80"/>
      <c r="D20" s="80"/>
      <c r="E20" s="80"/>
      <c r="F20" s="80"/>
      <c r="G20" s="80"/>
      <c r="H20" s="80"/>
      <c r="I20" s="27"/>
      <c r="J20" s="28"/>
      <c r="K20" s="28"/>
      <c r="L20" s="28"/>
      <c r="M20" s="28"/>
    </row>
    <row r="21" spans="1:13" ht="24" customHeight="1">
      <c r="B21" s="9"/>
      <c r="C21" s="80"/>
      <c r="D21" s="80"/>
      <c r="E21" s="80"/>
      <c r="F21" s="80"/>
      <c r="G21" s="80"/>
      <c r="H21" s="80"/>
      <c r="I21" s="125"/>
      <c r="J21" s="28"/>
      <c r="K21" s="28"/>
      <c r="L21" s="28"/>
      <c r="M21" s="28"/>
    </row>
    <row r="22" spans="1:13" ht="16.5" customHeight="1">
      <c r="B22" s="9"/>
      <c r="C22" s="157" t="s">
        <v>563</v>
      </c>
      <c r="D22" s="106"/>
      <c r="E22" s="106"/>
      <c r="F22" s="106"/>
      <c r="G22" s="106"/>
      <c r="H22" s="107"/>
      <c r="I22" s="73"/>
      <c r="J22" s="28"/>
      <c r="K22" s="28"/>
      <c r="L22" s="28"/>
      <c r="M22" s="28"/>
    </row>
    <row r="23" spans="1:13" ht="17.25" customHeight="1">
      <c r="B23" s="9"/>
      <c r="C23" s="231"/>
      <c r="D23" s="186" t="s">
        <v>564</v>
      </c>
      <c r="E23" s="85" t="s">
        <v>157</v>
      </c>
      <c r="F23" s="227"/>
      <c r="G23" s="227"/>
      <c r="H23" s="232"/>
      <c r="I23" s="73"/>
    </row>
    <row r="24" spans="1:13" ht="16.5" customHeight="1">
      <c r="B24" s="55"/>
      <c r="C24" s="149"/>
      <c r="D24" s="116" t="s">
        <v>565</v>
      </c>
      <c r="E24" s="60"/>
      <c r="F24" s="233"/>
      <c r="G24" s="233"/>
      <c r="H24" s="61"/>
      <c r="I24" s="73"/>
    </row>
    <row r="25" spans="1:13" ht="16.5" customHeight="1">
      <c r="B25" s="55"/>
      <c r="C25" s="149"/>
      <c r="D25" s="116" t="s">
        <v>567</v>
      </c>
      <c r="E25" s="117"/>
      <c r="F25" s="118"/>
      <c r="G25" s="119"/>
      <c r="H25" s="61"/>
      <c r="I25" s="73"/>
    </row>
    <row r="26" spans="1:13" ht="16.5" customHeight="1">
      <c r="B26" s="9"/>
      <c r="C26" s="149"/>
      <c r="D26" s="116" t="s">
        <v>569</v>
      </c>
      <c r="E26" s="117"/>
      <c r="F26" s="118"/>
      <c r="G26" s="119"/>
      <c r="H26" s="61"/>
      <c r="I26" s="73"/>
    </row>
    <row r="27" spans="1:13" ht="16.5" customHeight="1">
      <c r="B27" s="9"/>
      <c r="C27" s="149" t="s">
        <v>571</v>
      </c>
      <c r="D27" s="116" t="s">
        <v>572</v>
      </c>
      <c r="E27" s="117"/>
      <c r="F27" s="118"/>
      <c r="G27" s="119"/>
      <c r="H27" s="61"/>
      <c r="I27" s="73"/>
    </row>
    <row r="28" spans="1:13" ht="16.5" customHeight="1">
      <c r="B28" s="9"/>
      <c r="C28" s="149"/>
      <c r="D28" s="116" t="s">
        <v>574</v>
      </c>
      <c r="E28" s="117"/>
      <c r="F28" s="118"/>
      <c r="G28" s="119"/>
      <c r="H28" s="61"/>
      <c r="I28" s="73"/>
    </row>
    <row r="29" spans="1:13" ht="16.5" customHeight="1">
      <c r="A29" s="54">
        <f>SUM(G24:G29)</f>
        <v>0</v>
      </c>
      <c r="B29" s="9"/>
      <c r="C29" s="149"/>
      <c r="D29" s="116" t="s">
        <v>576</v>
      </c>
      <c r="E29" s="117"/>
      <c r="F29" s="118"/>
      <c r="G29" s="119"/>
      <c r="H29" s="61"/>
      <c r="I29" s="73"/>
    </row>
    <row r="30" spans="1:13" ht="16.5" customHeight="1">
      <c r="A30" s="54"/>
      <c r="B30" s="26"/>
      <c r="C30" s="149"/>
      <c r="D30" s="116" t="s">
        <v>578</v>
      </c>
      <c r="E30" s="117"/>
      <c r="F30" s="118"/>
      <c r="G30" s="119"/>
      <c r="H30" s="61"/>
      <c r="I30" s="71"/>
    </row>
    <row r="31" spans="1:13" ht="16.5" customHeight="1">
      <c r="B31" s="26"/>
      <c r="C31" s="234"/>
      <c r="D31" s="116" t="s">
        <v>37</v>
      </c>
      <c r="E31" s="117"/>
      <c r="F31" s="123"/>
      <c r="G31" s="124"/>
      <c r="H31" s="65"/>
      <c r="I31" s="73"/>
    </row>
    <row r="32" spans="1:13">
      <c r="B32" s="26"/>
      <c r="C32" s="89"/>
      <c r="D32" s="90"/>
      <c r="E32" s="90"/>
      <c r="F32" s="91"/>
      <c r="G32" s="28"/>
      <c r="H32" s="28"/>
      <c r="I32" s="93"/>
    </row>
    <row r="33" spans="1:9">
      <c r="B33" s="26"/>
      <c r="C33" s="89"/>
      <c r="D33" s="90"/>
      <c r="E33" s="90"/>
      <c r="F33" s="91"/>
      <c r="G33" s="28"/>
      <c r="H33" s="28"/>
      <c r="I33" s="93"/>
    </row>
    <row r="34" spans="1:9" ht="10.5" customHeight="1">
      <c r="B34" s="26"/>
      <c r="C34" s="89"/>
      <c r="D34" s="90"/>
      <c r="E34" s="90"/>
      <c r="F34" s="91"/>
      <c r="G34" s="28"/>
      <c r="H34" s="28"/>
      <c r="I34" s="93"/>
    </row>
    <row r="35" spans="1:9">
      <c r="B35" s="26"/>
      <c r="C35" s="89"/>
      <c r="D35" s="90"/>
      <c r="E35" s="90"/>
      <c r="F35" s="91"/>
      <c r="G35" s="28"/>
      <c r="H35" s="28"/>
      <c r="I35" s="93"/>
    </row>
    <row r="36" spans="1:9">
      <c r="B36" s="26"/>
      <c r="C36" s="89"/>
      <c r="D36" s="90"/>
      <c r="E36" s="90"/>
      <c r="F36" s="91"/>
      <c r="G36" s="28"/>
      <c r="H36" s="28"/>
      <c r="I36" s="93"/>
    </row>
    <row r="37" spans="1:9">
      <c r="B37" s="26"/>
      <c r="C37" s="89"/>
      <c r="D37" s="90"/>
      <c r="E37" s="90"/>
      <c r="F37" s="91"/>
      <c r="G37" s="28"/>
      <c r="H37" s="28"/>
      <c r="I37" s="93"/>
    </row>
    <row r="38" spans="1:9">
      <c r="B38" s="26"/>
      <c r="C38" s="89"/>
      <c r="D38" s="90"/>
      <c r="E38" s="90"/>
      <c r="F38" s="91"/>
      <c r="G38" s="28"/>
      <c r="H38" s="28"/>
      <c r="I38" s="93"/>
    </row>
    <row r="39" spans="1:9" s="28" customFormat="1">
      <c r="B39" s="26"/>
      <c r="C39" s="157" t="s">
        <v>580</v>
      </c>
      <c r="D39" s="106"/>
      <c r="E39" s="106"/>
      <c r="F39" s="106"/>
      <c r="G39" s="106"/>
      <c r="H39" s="107"/>
      <c r="I39" s="93"/>
    </row>
    <row r="40" spans="1:9" s="28" customFormat="1">
      <c r="B40" s="55"/>
      <c r="C40" s="231"/>
      <c r="D40" s="186" t="s">
        <v>564</v>
      </c>
      <c r="E40" s="85">
        <f>'A - Old'!H6</f>
        <v>2010</v>
      </c>
      <c r="F40" s="85">
        <f>E40-1</f>
        <v>2009</v>
      </c>
      <c r="G40" s="227"/>
      <c r="H40" s="232"/>
      <c r="I40" s="93"/>
    </row>
    <row r="41" spans="1:9" s="28" customFormat="1" ht="45">
      <c r="B41" s="55"/>
      <c r="C41" s="149"/>
      <c r="D41" s="116" t="s">
        <v>581</v>
      </c>
      <c r="E41" s="60"/>
      <c r="F41" s="60"/>
      <c r="G41" s="118"/>
      <c r="H41" s="61"/>
      <c r="I41" s="93"/>
    </row>
    <row r="42" spans="1:9" s="28" customFormat="1" ht="45">
      <c r="B42" s="55"/>
      <c r="C42" s="234"/>
      <c r="D42" s="116" t="s">
        <v>584</v>
      </c>
      <c r="E42" s="60"/>
      <c r="F42" s="60"/>
      <c r="G42" s="123"/>
      <c r="H42" s="65"/>
      <c r="I42" s="93"/>
    </row>
    <row r="43" spans="1:9" s="28" customFormat="1">
      <c r="A43" s="54"/>
      <c r="B43" s="9"/>
      <c r="C43" s="15"/>
      <c r="D43" s="15"/>
      <c r="E43" s="15"/>
      <c r="F43" s="15"/>
      <c r="G43" s="15"/>
      <c r="H43" s="15"/>
      <c r="I43" s="73"/>
    </row>
    <row r="44" spans="1:9" s="28" customFormat="1">
      <c r="B44" s="9"/>
      <c r="C44" s="15"/>
      <c r="D44" s="15"/>
      <c r="E44" s="15"/>
      <c r="F44" s="15"/>
      <c r="G44" s="15"/>
      <c r="H44" s="15"/>
      <c r="I44" s="16"/>
    </row>
    <row r="45" spans="1:9" s="28" customFormat="1">
      <c r="B45" s="96"/>
      <c r="C45" s="97"/>
      <c r="D45" s="97"/>
      <c r="E45" s="97"/>
      <c r="F45" s="97"/>
      <c r="G45" s="97"/>
      <c r="H45" s="97"/>
      <c r="I45" s="98"/>
    </row>
    <row r="46" spans="1:9" s="28" customFormat="1">
      <c r="B46"/>
      <c r="C46"/>
      <c r="D46"/>
      <c r="E46"/>
      <c r="F46"/>
      <c r="G46"/>
      <c r="H46"/>
      <c r="I46"/>
    </row>
    <row r="47" spans="1:9" s="28" customFormat="1">
      <c r="B47"/>
      <c r="C47"/>
      <c r="D47"/>
      <c r="E47"/>
      <c r="F47"/>
      <c r="G47"/>
      <c r="H47"/>
      <c r="I47"/>
    </row>
  </sheetData>
  <mergeCells count="2">
    <mergeCell ref="C5:D10"/>
    <mergeCell ref="C16:C19"/>
  </mergeCells>
  <dataValidations count="1">
    <dataValidation type="list" allowBlank="1" showInputMessage="1" showErrorMessage="1" sqref="E17:E19 E24:E31">
      <formula1>$A$1:$A$2</formula1>
    </dataValidation>
  </dataValidations>
  <pageMargins left="0.7" right="0.7" top="0.75" bottom="0.75" header="0.3" footer="0.3"/>
  <pageSetup orientation="portrait" r:id="rId1"/>
  <legacyDrawing r:id="rId2"/>
  <controls>
    <control shapeId="10244" r:id="rId3" name="TextBox1"/>
    <control shapeId="10243" r:id="rId4" name="Label1"/>
    <control shapeId="10241" r:id="rId5" name="CommandButton1"/>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A - Old</vt:lpstr>
      <vt:lpstr>A</vt:lpstr>
      <vt:lpstr>B - Old</vt:lpstr>
      <vt:lpstr>B</vt:lpstr>
      <vt:lpstr>C - Old</vt:lpstr>
      <vt:lpstr>C</vt:lpstr>
      <vt:lpstr>D - Old</vt:lpstr>
      <vt:lpstr>D</vt:lpstr>
      <vt:lpstr>E - Old</vt:lpstr>
      <vt:lpstr>E</vt:lpstr>
      <vt:lpstr>SNS Scorecard</vt:lpstr>
      <vt:lpstr>SNS Score Calculator</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Gerren</dc:creator>
  <cp:lastModifiedBy>gerren</cp:lastModifiedBy>
  <dcterms:created xsi:type="dcterms:W3CDTF">2012-02-03T14:58:54Z</dcterms:created>
  <dcterms:modified xsi:type="dcterms:W3CDTF">2013-06-26T10:38:03Z</dcterms:modified>
</cp:coreProperties>
</file>