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M36" i="25" s="1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U86" i="9" s="1"/>
  <c r="U164" i="9" s="1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S199" i="9" s="1"/>
  <c r="BU199" i="9" s="1"/>
  <c r="BW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N119" i="9"/>
  <c r="F119" i="9"/>
  <c r="BQ109" i="9"/>
  <c r="BQ99" i="9"/>
  <c r="BR99" i="9" s="1"/>
  <c r="BQ90" i="9"/>
  <c r="BR90" i="9" s="1"/>
  <c r="BQ89" i="9"/>
  <c r="BR89" i="9" s="1"/>
  <c r="BQ88" i="9"/>
  <c r="BR88" i="9" s="1"/>
  <c r="AO88" i="9"/>
  <c r="U88" i="9"/>
  <c r="U119" i="9" s="1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Q223" i="9"/>
  <c r="BR223" i="9" s="1"/>
  <c r="BS223" i="9" s="1"/>
  <c r="BU223" i="9" s="1"/>
  <c r="BW223" i="9" s="1"/>
  <c r="BR224" i="9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 s="1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 s="1"/>
  <c r="BQ175" i="9"/>
  <c r="BR175" i="9" s="1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 s="1"/>
  <c r="BQ156" i="9"/>
  <c r="BR156" i="9" s="1"/>
  <c r="BQ155" i="9"/>
  <c r="BR155" i="9" s="1"/>
  <c r="BQ154" i="9"/>
  <c r="BR154" i="9" s="1"/>
  <c r="BQ153" i="9"/>
  <c r="BR153" i="9" s="1"/>
  <c r="BQ152" i="9"/>
  <c r="BR152" i="9" s="1"/>
  <c r="BQ151" i="9"/>
  <c r="BR151" i="9" s="1"/>
  <c r="BQ150" i="9"/>
  <c r="BR150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 s="1"/>
  <c r="BS131" i="9" s="1"/>
  <c r="BU131" i="9" s="1"/>
  <c r="BW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S111" i="9" s="1"/>
  <c r="BU111" i="9" s="1"/>
  <c r="BW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 s="1"/>
  <c r="BQ52" i="9"/>
  <c r="BR52" i="9" s="1"/>
  <c r="BQ51" i="9"/>
  <c r="BR51" i="9" s="1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R12" i="9" s="1"/>
  <c r="BQ11" i="9"/>
  <c r="BR11" i="9" s="1"/>
  <c r="BQ10" i="9"/>
  <c r="BQ7" i="9"/>
  <c r="BR7" i="9" s="1"/>
  <c r="BQ6" i="9"/>
  <c r="BR6" i="9" s="1"/>
  <c r="BQ5" i="9"/>
  <c r="BR5" i="9" s="1"/>
  <c r="BQ4" i="9"/>
  <c r="BQ3" i="9"/>
  <c r="BR299" i="9"/>
  <c r="BR201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BP119" i="9"/>
  <c r="U153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292" i="9"/>
  <c r="BP254" i="9"/>
  <c r="BP218" i="9"/>
  <c r="BP168" i="9"/>
  <c r="BP146" i="9"/>
  <c r="BP134" i="9"/>
  <c r="BP68" i="9"/>
  <c r="BP61" i="9"/>
  <c r="BP31" i="9"/>
  <c r="BS102" i="9"/>
  <c r="BU102" i="9" s="1"/>
  <c r="BW102" i="9" s="1"/>
  <c r="BR212" i="9"/>
  <c r="BS212" i="9" s="1"/>
  <c r="BU212" i="9" s="1"/>
  <c r="BW212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I14" i="23"/>
  <c r="C9" i="23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C10" i="9"/>
  <c r="AX9" i="9" s="1"/>
  <c r="BS269" i="9"/>
  <c r="BU269" i="9" s="1"/>
  <c r="BW269" i="9" s="1"/>
  <c r="BS235" i="9"/>
  <c r="BU235" i="9" s="1"/>
  <c r="BW235" i="9" s="1"/>
  <c r="L7" i="9"/>
  <c r="BS258" i="9"/>
  <c r="BU258" i="9" s="1"/>
  <c r="BW258" i="9" s="1"/>
  <c r="BS196" i="9"/>
  <c r="BU196" i="9" s="1"/>
  <c r="BW196" i="9" s="1"/>
  <c r="BS163" i="9"/>
  <c r="BU163" i="9" s="1"/>
  <c r="BW163" i="9" s="1"/>
  <c r="BS252" i="9"/>
  <c r="BU252" i="9" s="1"/>
  <c r="BW252" i="9" s="1"/>
  <c r="I7" i="9"/>
  <c r="H7" i="9" s="1"/>
  <c r="BR3" i="9"/>
  <c r="BS3" i="9"/>
  <c r="BU3" i="9" s="1"/>
  <c r="BW3" i="9" s="1"/>
  <c r="BR10" i="9"/>
  <c r="BR21" i="9"/>
  <c r="BR25" i="9"/>
  <c r="BR45" i="9"/>
  <c r="BS46" i="9" s="1"/>
  <c r="BU46" i="9" s="1"/>
  <c r="BW46" i="9" s="1"/>
  <c r="BR56" i="9"/>
  <c r="BR58" i="9"/>
  <c r="BR70" i="9"/>
  <c r="BS70" i="9" s="1"/>
  <c r="BU70" i="9" s="1"/>
  <c r="BW70" i="9" s="1"/>
  <c r="BS39" i="9"/>
  <c r="BU39" i="9" s="1"/>
  <c r="BW39" i="9" s="1"/>
  <c r="BR80" i="9"/>
  <c r="BR227" i="9"/>
  <c r="BR291" i="9"/>
  <c r="BS94" i="9"/>
  <c r="BU94" i="9" s="1"/>
  <c r="BW94" i="9" s="1"/>
  <c r="BS162" i="9"/>
  <c r="BU162" i="9" s="1"/>
  <c r="BW162" i="9" s="1"/>
  <c r="BS161" i="9"/>
  <c r="BU161" i="9" s="1"/>
  <c r="BW161" i="9" s="1"/>
  <c r="BR78" i="9"/>
  <c r="BR177" i="9"/>
  <c r="BR109" i="9"/>
  <c r="BS110" i="9" s="1"/>
  <c r="BU110" i="9" s="1"/>
  <c r="BW110" i="9" s="1"/>
  <c r="BR139" i="9"/>
  <c r="BR209" i="9"/>
  <c r="Q87" i="9"/>
  <c r="AO87" i="9" s="1"/>
  <c r="BS190" i="9"/>
  <c r="BU190" i="9" s="1"/>
  <c r="BW190" i="9" s="1"/>
  <c r="BP34" i="9" l="1"/>
  <c r="BP211" i="9"/>
  <c r="BP300" i="9"/>
  <c r="BP283" i="9"/>
  <c r="BS7" i="9"/>
  <c r="BU7" i="9" s="1"/>
  <c r="BW7" i="9" s="1"/>
  <c r="BS51" i="9"/>
  <c r="BU51" i="9" s="1"/>
  <c r="BW51" i="9" s="1"/>
  <c r="BS152" i="9"/>
  <c r="BU152" i="9" s="1"/>
  <c r="BW152" i="9" s="1"/>
  <c r="BS156" i="9"/>
  <c r="BU156" i="9" s="1"/>
  <c r="BW156" i="9" s="1"/>
  <c r="BS176" i="9"/>
  <c r="BU176" i="9" s="1"/>
  <c r="BW176" i="9" s="1"/>
  <c r="BS151" i="9"/>
  <c r="BU151" i="9" s="1"/>
  <c r="BW151" i="9" s="1"/>
  <c r="BS155" i="9"/>
  <c r="BU155" i="9" s="1"/>
  <c r="BW155" i="9" s="1"/>
  <c r="BS286" i="9"/>
  <c r="BU286" i="9" s="1"/>
  <c r="BW286" i="9" s="1"/>
  <c r="BS38" i="9"/>
  <c r="BU38" i="9" s="1"/>
  <c r="BW38" i="9" s="1"/>
  <c r="BS63" i="9"/>
  <c r="BU63" i="9" s="1"/>
  <c r="BW63" i="9" s="1"/>
  <c r="BS105" i="9"/>
  <c r="BU105" i="9" s="1"/>
  <c r="BW105" i="9" s="1"/>
  <c r="BS167" i="9"/>
  <c r="BU167" i="9" s="1"/>
  <c r="BW167" i="9" s="1"/>
  <c r="AR25" i="23"/>
  <c r="AS25" i="23" s="1"/>
  <c r="N40" i="25"/>
  <c r="L40" i="25" s="1"/>
  <c r="O40" i="25" s="1"/>
  <c r="BS99" i="9"/>
  <c r="BU99" i="9" s="1"/>
  <c r="BW99" i="9" s="1"/>
  <c r="BS177" i="9"/>
  <c r="BU177" i="9" s="1"/>
  <c r="BW177" i="9" s="1"/>
  <c r="BS108" i="9"/>
  <c r="BU108" i="9" s="1"/>
  <c r="BW108" i="9" s="1"/>
  <c r="BS173" i="9"/>
  <c r="BU173" i="9" s="1"/>
  <c r="BW173" i="9" s="1"/>
  <c r="AX8" i="9"/>
  <c r="BR192" i="9"/>
  <c r="BS193" i="9" s="1"/>
  <c r="BU193" i="9" s="1"/>
  <c r="BW193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BS149" i="9"/>
  <c r="BU149" i="9" s="1"/>
  <c r="BW149" i="9" s="1"/>
  <c r="Q5" i="9"/>
  <c r="R5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L6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N3" i="23" s="1"/>
  <c r="D4" i="23"/>
  <c r="Q40" i="9"/>
  <c r="AO23" i="9"/>
  <c r="V87" i="9"/>
  <c r="AP7" i="9"/>
  <c r="T13" i="1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2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BZ7" i="9" l="1"/>
  <c r="Q86" i="9"/>
  <c r="AY4" i="18"/>
  <c r="J15" i="23"/>
  <c r="BS192" i="9"/>
  <c r="BU192" i="9" s="1"/>
  <c r="BW192" i="9" s="1"/>
  <c r="BS237" i="9"/>
  <c r="BU237" i="9" s="1"/>
  <c r="BW237" i="9" s="1"/>
  <c r="BS189" i="9"/>
  <c r="BU189" i="9" s="1"/>
  <c r="BW189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4" i="23"/>
  <c r="AG14" i="23" s="1"/>
  <c r="AI14" i="23" s="1"/>
  <c r="AH10" i="23"/>
  <c r="AH12" i="23"/>
  <c r="AH13" i="23"/>
  <c r="AG13" i="23" s="1"/>
  <c r="AI13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1" i="23" l="1"/>
  <c r="AH15" i="23"/>
  <c r="AG15" i="23" s="1"/>
  <c r="AI15" i="23" s="1"/>
  <c r="N15" i="23"/>
  <c r="N13" i="23"/>
  <c r="N14" i="23"/>
  <c r="N11" i="23"/>
  <c r="AL7" i="27"/>
  <c r="F49" i="25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BF110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E4" i="30"/>
  <c r="E5" i="30"/>
  <c r="E8" i="30"/>
  <c r="D9" i="30"/>
  <c r="BF74" i="9" l="1"/>
  <c r="BF9" i="9"/>
  <c r="CC4" i="9"/>
  <c r="CD4" i="9" s="1"/>
  <c r="CF4" i="9" s="1"/>
  <c r="G49" i="25"/>
  <c r="S8" i="11"/>
  <c r="S6" i="11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J109" i="9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BC14" i="9"/>
  <c r="BC13" i="9"/>
  <c r="D8" i="30"/>
  <c r="D5" i="30"/>
  <c r="D4" i="30"/>
  <c r="C9" i="30"/>
  <c r="DH4" i="9" l="1"/>
  <c r="DH3" i="9"/>
  <c r="CP4" i="9"/>
  <c r="CP3" i="9"/>
  <c r="H49" i="25"/>
  <c r="J174" i="9"/>
  <c r="I14" i="25"/>
  <c r="AK7" i="27"/>
  <c r="BI10" i="9"/>
  <c r="BI74" i="9"/>
  <c r="BL74" i="9"/>
  <c r="BJ74" i="9"/>
  <c r="BJ110" i="9" s="1"/>
  <c r="BH74" i="9"/>
  <c r="BL9" i="9"/>
  <c r="BG74" i="9"/>
  <c r="J106" i="9"/>
  <c r="DQ3" i="9"/>
  <c r="DZ3" i="9"/>
  <c r="BM9" i="9"/>
  <c r="J92" i="9"/>
  <c r="J95" i="9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J104" i="9"/>
  <c r="J91" i="9"/>
  <c r="J111" i="9"/>
  <c r="J100" i="9"/>
  <c r="F16" i="30"/>
  <c r="J93" i="9"/>
  <c r="F20" i="30"/>
  <c r="J108" i="9"/>
  <c r="J110" i="9"/>
  <c r="BH75" i="9"/>
  <c r="BH111" i="9" s="1"/>
  <c r="BK75" i="9"/>
  <c r="BL75" i="9"/>
  <c r="BL10" i="9"/>
  <c r="BM10" i="9"/>
  <c r="BM75" i="9"/>
  <c r="BI75" i="9"/>
  <c r="BI111" i="9" s="1"/>
  <c r="J14" i="25"/>
  <c r="AE13" i="23"/>
  <c r="BB12" i="9"/>
  <c r="J15" i="25"/>
  <c r="BB13" i="9"/>
  <c r="AE14" i="23"/>
  <c r="BF11" i="9"/>
  <c r="BF43" i="9"/>
  <c r="BF112" i="9"/>
  <c r="BF76" i="9"/>
  <c r="BJ10" i="9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F29" i="30"/>
  <c r="J155" i="9"/>
  <c r="F30" i="30"/>
  <c r="J158" i="9"/>
  <c r="J159" i="9"/>
  <c r="J160" i="9"/>
  <c r="J157" i="9"/>
  <c r="C5" i="30"/>
  <c r="C4" i="30"/>
  <c r="C8" i="30"/>
  <c r="J177" i="9"/>
  <c r="DH5" i="9" l="1"/>
  <c r="F17" i="30"/>
  <c r="CP5" i="9"/>
  <c r="BJ76" i="9"/>
  <c r="J175" i="9"/>
  <c r="BL110" i="9"/>
  <c r="I177" i="9"/>
  <c r="I174" i="9"/>
  <c r="I49" i="25"/>
  <c r="BM110" i="9"/>
  <c r="BN9" i="9"/>
  <c r="BE9" i="9" s="1"/>
  <c r="I91" i="9"/>
  <c r="I108" i="9"/>
  <c r="I100" i="9"/>
  <c r="I107" i="9"/>
  <c r="BG110" i="9"/>
  <c r="I109" i="9"/>
  <c r="BN41" i="9"/>
  <c r="BE41" i="9" s="1"/>
  <c r="I110" i="9"/>
  <c r="I106" i="9"/>
  <c r="BH110" i="9"/>
  <c r="I93" i="9"/>
  <c r="I105" i="9"/>
  <c r="BN74" i="9"/>
  <c r="BE74" i="9" s="1"/>
  <c r="F15" i="30"/>
  <c r="BI110" i="9"/>
  <c r="AT4" i="18"/>
  <c r="AT22" i="18"/>
  <c r="AT5" i="18"/>
  <c r="AL39" i="16"/>
  <c r="AL7" i="16"/>
  <c r="AL5" i="24"/>
  <c r="AL63" i="16"/>
  <c r="AL8" i="16"/>
  <c r="AL4" i="24"/>
  <c r="AL48" i="16"/>
  <c r="AL3" i="24"/>
  <c r="AI7" i="27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J90" i="9"/>
  <c r="J97" i="9"/>
  <c r="J58" i="9" s="1"/>
  <c r="F13" i="30"/>
  <c r="F35" i="30" s="1"/>
  <c r="J113" i="9"/>
  <c r="BL111" i="9"/>
  <c r="I92" i="9"/>
  <c r="I111" i="9"/>
  <c r="J73" i="9"/>
  <c r="BM111" i="9"/>
  <c r="BK111" i="9"/>
  <c r="BM11" i="9"/>
  <c r="BN75" i="9"/>
  <c r="BE75" i="9" s="1"/>
  <c r="BL11" i="9"/>
  <c r="BL112" i="9" s="1"/>
  <c r="BJ11" i="9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J176" i="9"/>
  <c r="I160" i="9"/>
  <c r="I155" i="9"/>
  <c r="I159" i="9"/>
  <c r="I158" i="9"/>
  <c r="I157" i="9"/>
  <c r="J163" i="9"/>
  <c r="J161" i="9"/>
  <c r="F31" i="30"/>
  <c r="J162" i="9"/>
  <c r="J173" i="9"/>
  <c r="J154" i="9"/>
  <c r="J156" i="9"/>
  <c r="BN111" i="9" l="1"/>
  <c r="BE111" i="9" s="1"/>
  <c r="J3" i="9"/>
  <c r="J9" i="9" s="1"/>
  <c r="CP6" i="9"/>
  <c r="BN110" i="9"/>
  <c r="J107" i="9"/>
  <c r="BJ112" i="9"/>
  <c r="I113" i="9"/>
  <c r="I104" i="9"/>
  <c r="I112" i="9" s="1"/>
  <c r="H177" i="9"/>
  <c r="I90" i="9"/>
  <c r="I175" i="9"/>
  <c r="I95" i="9"/>
  <c r="I139" i="9"/>
  <c r="I133" i="9"/>
  <c r="I122" i="9"/>
  <c r="I132" i="9"/>
  <c r="J122" i="9"/>
  <c r="J49" i="25"/>
  <c r="BK12" i="9"/>
  <c r="J133" i="9"/>
  <c r="F27" i="30"/>
  <c r="J144" i="9"/>
  <c r="I97" i="9"/>
  <c r="F24" i="30"/>
  <c r="J139" i="9"/>
  <c r="F26" i="30"/>
  <c r="F28" i="30"/>
  <c r="F25" i="30"/>
  <c r="F32" i="30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J6" i="24"/>
  <c r="AR6" i="18"/>
  <c r="M13" i="11"/>
  <c r="AF6" i="19"/>
  <c r="AJ9" i="16"/>
  <c r="AH7" i="27"/>
  <c r="F33" i="30"/>
  <c r="F7" i="30"/>
  <c r="J98" i="9"/>
  <c r="J101" i="9" s="1"/>
  <c r="J69" i="9" s="1"/>
  <c r="BM112" i="9"/>
  <c r="BN76" i="9"/>
  <c r="BL12" i="9"/>
  <c r="BI112" i="9"/>
  <c r="BH112" i="9"/>
  <c r="BL77" i="9"/>
  <c r="BH77" i="9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J50" i="9"/>
  <c r="H111" i="9"/>
  <c r="H110" i="9"/>
  <c r="H100" i="9"/>
  <c r="H106" i="9"/>
  <c r="H93" i="9"/>
  <c r="H109" i="9"/>
  <c r="H91" i="9"/>
  <c r="H108" i="9"/>
  <c r="H92" i="9"/>
  <c r="H105" i="9"/>
  <c r="H107" i="9"/>
  <c r="F42" i="30"/>
  <c r="F44" i="30"/>
  <c r="I115" i="9"/>
  <c r="J52" i="9"/>
  <c r="J12" i="9"/>
  <c r="J59" i="9"/>
  <c r="I98" i="9"/>
  <c r="I101" i="9" s="1"/>
  <c r="I148" i="9"/>
  <c r="J148" i="9"/>
  <c r="I161" i="9"/>
  <c r="I162" i="9"/>
  <c r="I163" i="9"/>
  <c r="I173" i="9"/>
  <c r="J57" i="9"/>
  <c r="H155" i="9"/>
  <c r="H160" i="9"/>
  <c r="H158" i="9"/>
  <c r="H159" i="9"/>
  <c r="H157" i="9"/>
  <c r="I144" i="9"/>
  <c r="I120" i="9"/>
  <c r="J164" i="9"/>
  <c r="J56" i="9"/>
  <c r="J53" i="9"/>
  <c r="J55" i="9"/>
  <c r="I154" i="9"/>
  <c r="I156" i="9"/>
  <c r="I176" i="9"/>
  <c r="F22" i="30"/>
  <c r="H174" i="9"/>
  <c r="J8" i="9" l="1"/>
  <c r="J49" i="9" s="1"/>
  <c r="I3" i="9"/>
  <c r="I134" i="9"/>
  <c r="I67" i="9"/>
  <c r="I66" i="9"/>
  <c r="CP7" i="9"/>
  <c r="DH7" i="9"/>
  <c r="J105" i="9"/>
  <c r="BN112" i="9"/>
  <c r="J70" i="9"/>
  <c r="J66" i="9"/>
  <c r="I70" i="9"/>
  <c r="I123" i="9"/>
  <c r="I71" i="9"/>
  <c r="I69" i="9"/>
  <c r="I128" i="9"/>
  <c r="I121" i="9"/>
  <c r="J128" i="9"/>
  <c r="I58" i="9"/>
  <c r="I59" i="9"/>
  <c r="I127" i="9"/>
  <c r="I73" i="9"/>
  <c r="BJ13" i="9"/>
  <c r="H175" i="9"/>
  <c r="G177" i="9"/>
  <c r="G174" i="9"/>
  <c r="J127" i="9"/>
  <c r="BK113" i="9"/>
  <c r="J132" i="9"/>
  <c r="J134" i="9" s="1"/>
  <c r="J121" i="9"/>
  <c r="J123" i="9"/>
  <c r="BM78" i="9"/>
  <c r="E7" i="30"/>
  <c r="J120" i="9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I57" i="9"/>
  <c r="H176" i="9"/>
  <c r="F21" i="30"/>
  <c r="F45" i="30" s="1"/>
  <c r="H162" i="9"/>
  <c r="H156" i="9"/>
  <c r="H154" i="9"/>
  <c r="G158" i="9"/>
  <c r="G159" i="9"/>
  <c r="G160" i="9"/>
  <c r="G155" i="9"/>
  <c r="G157" i="9"/>
  <c r="I55" i="9"/>
  <c r="F37" i="30"/>
  <c r="J171" i="9"/>
  <c r="J170" i="9"/>
  <c r="J10" i="9" s="1"/>
  <c r="J45" i="9" s="1"/>
  <c r="J168" i="9"/>
  <c r="H122" i="9"/>
  <c r="H133" i="9"/>
  <c r="H90" i="9"/>
  <c r="H113" i="9"/>
  <c r="I72" i="9"/>
  <c r="H173" i="9"/>
  <c r="I124" i="9"/>
  <c r="H163" i="9"/>
  <c r="H161" i="9"/>
  <c r="G110" i="9"/>
  <c r="G109" i="9"/>
  <c r="G100" i="9"/>
  <c r="G106" i="9"/>
  <c r="G105" i="9"/>
  <c r="G93" i="9"/>
  <c r="C19" i="30"/>
  <c r="G111" i="9"/>
  <c r="G107" i="9"/>
  <c r="G91" i="9"/>
  <c r="G108" i="9"/>
  <c r="G92" i="9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H95" i="9"/>
  <c r="H104" i="9"/>
  <c r="H97" i="9"/>
  <c r="J124" i="9" l="1"/>
  <c r="J129" i="9" s="1"/>
  <c r="J41" i="9"/>
  <c r="DH8" i="9"/>
  <c r="AT3" i="9"/>
  <c r="AK96" i="9" s="1"/>
  <c r="BE112" i="9"/>
  <c r="F19" i="30"/>
  <c r="F39" i="30" s="1"/>
  <c r="BN113" i="9"/>
  <c r="BE113" i="9" s="1"/>
  <c r="J67" i="9"/>
  <c r="J112" i="9"/>
  <c r="I129" i="9"/>
  <c r="AM4" i="19"/>
  <c r="AM7" i="19" s="1"/>
  <c r="AQ5" i="16"/>
  <c r="AQ10" i="16" s="1"/>
  <c r="AQ40" i="16" s="1"/>
  <c r="AQ49" i="16" s="1"/>
  <c r="AY3" i="18"/>
  <c r="AY7" i="18" s="1"/>
  <c r="I33" i="9"/>
  <c r="I26" i="9"/>
  <c r="I15" i="9"/>
  <c r="G175" i="9"/>
  <c r="BJ114" i="9"/>
  <c r="F177" i="9"/>
  <c r="H170" i="9"/>
  <c r="J26" i="9"/>
  <c r="J15" i="9"/>
  <c r="BM114" i="9"/>
  <c r="H168" i="9"/>
  <c r="BK14" i="9"/>
  <c r="H171" i="9"/>
  <c r="BK79" i="9"/>
  <c r="AF7" i="27"/>
  <c r="AH6" i="24"/>
  <c r="AD6" i="19"/>
  <c r="AH9" i="16"/>
  <c r="AP6" i="18"/>
  <c r="K13" i="11"/>
  <c r="AJ5" i="16"/>
  <c r="AJ10" i="16" s="1"/>
  <c r="AJ40" i="16" s="1"/>
  <c r="AJ49" i="16" s="1"/>
  <c r="AF4" i="19"/>
  <c r="AF7" i="19" s="1"/>
  <c r="AR3" i="18"/>
  <c r="AR7" i="18" s="1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J23" i="16"/>
  <c r="AJ28" i="16"/>
  <c r="L12" i="11"/>
  <c r="L63" i="11"/>
  <c r="L92" i="11"/>
  <c r="L53" i="11" s="1"/>
  <c r="L9" i="11"/>
  <c r="L10" i="11"/>
  <c r="L32" i="11"/>
  <c r="AQ22" i="18"/>
  <c r="AQ5" i="18"/>
  <c r="AQ4" i="18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113" i="9"/>
  <c r="F97" i="9"/>
  <c r="F93" i="9"/>
  <c r="F110" i="9"/>
  <c r="F109" i="9"/>
  <c r="H72" i="9"/>
  <c r="G139" i="9"/>
  <c r="G148" i="9"/>
  <c r="G144" i="9"/>
  <c r="G133" i="9"/>
  <c r="G122" i="9"/>
  <c r="F95" i="9"/>
  <c r="F106" i="9"/>
  <c r="F91" i="9"/>
  <c r="F100" i="9"/>
  <c r="F104" i="9"/>
  <c r="F23" i="30"/>
  <c r="H73" i="9"/>
  <c r="H112" i="9"/>
  <c r="H71" i="9" s="1"/>
  <c r="D7" i="30"/>
  <c r="I41" i="9"/>
  <c r="I50" i="9"/>
  <c r="I42" i="9"/>
  <c r="J44" i="9"/>
  <c r="J43" i="9"/>
  <c r="H98" i="9"/>
  <c r="H101" i="9" s="1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H127" i="9"/>
  <c r="H121" i="9"/>
  <c r="H144" i="9"/>
  <c r="H148" i="9"/>
  <c r="H128" i="9"/>
  <c r="G154" i="9"/>
  <c r="C29" i="30"/>
  <c r="G156" i="9"/>
  <c r="H56" i="9"/>
  <c r="H164" i="9"/>
  <c r="I45" i="9"/>
  <c r="I52" i="9"/>
  <c r="G173" i="9"/>
  <c r="G176" i="9"/>
  <c r="C16" i="30"/>
  <c r="G97" i="9"/>
  <c r="G90" i="9"/>
  <c r="C17" i="30"/>
  <c r="C13" i="30"/>
  <c r="G95" i="9"/>
  <c r="C15" i="30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3" i="9"/>
  <c r="H123" i="9"/>
  <c r="H120" i="9"/>
  <c r="H132" i="9"/>
  <c r="H134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I12" i="9"/>
  <c r="I53" i="9"/>
  <c r="J136" i="9" l="1"/>
  <c r="J142" i="9" s="1"/>
  <c r="J145" i="9" s="1"/>
  <c r="J130" i="9"/>
  <c r="CP9" i="9"/>
  <c r="J33" i="9"/>
  <c r="F108" i="9"/>
  <c r="F92" i="9"/>
  <c r="F90" i="9"/>
  <c r="F3" i="9" s="1"/>
  <c r="AJ17" i="16"/>
  <c r="AJ12" i="16"/>
  <c r="AJ13" i="16"/>
  <c r="M45" i="11"/>
  <c r="AJ25" i="16"/>
  <c r="AJ33" i="16"/>
  <c r="AJ14" i="16"/>
  <c r="M43" i="11"/>
  <c r="H67" i="9"/>
  <c r="H70" i="9"/>
  <c r="H69" i="9"/>
  <c r="H66" i="9"/>
  <c r="F111" i="9"/>
  <c r="F98" i="9"/>
  <c r="AJ26" i="16"/>
  <c r="AJ27" i="16"/>
  <c r="AJ24" i="16"/>
  <c r="J34" i="9"/>
  <c r="J140" i="9"/>
  <c r="AO5" i="16"/>
  <c r="AO10" i="16" s="1"/>
  <c r="AO40" i="16" s="1"/>
  <c r="AO49" i="16" s="1"/>
  <c r="AW3" i="18"/>
  <c r="AW7" i="18" s="1"/>
  <c r="AK4" i="19"/>
  <c r="AK7" i="19" s="1"/>
  <c r="AT3" i="18"/>
  <c r="AT7" i="18" s="1"/>
  <c r="AL5" i="16"/>
  <c r="AL10" i="16" s="1"/>
  <c r="AL40" i="16" s="1"/>
  <c r="AL49" i="16" s="1"/>
  <c r="AH4" i="19"/>
  <c r="AH7" i="19" s="1"/>
  <c r="AV3" i="18"/>
  <c r="AV7" i="18" s="1"/>
  <c r="AJ4" i="19"/>
  <c r="AJ7" i="19" s="1"/>
  <c r="AN5" i="16"/>
  <c r="AN10" i="16" s="1"/>
  <c r="AN40" i="16" s="1"/>
  <c r="AN49" i="16" s="1"/>
  <c r="AU3" i="18"/>
  <c r="AU7" i="18" s="1"/>
  <c r="AM5" i="16"/>
  <c r="AM10" i="16" s="1"/>
  <c r="AM40" i="16" s="1"/>
  <c r="AM49" i="16" s="1"/>
  <c r="AI4" i="19"/>
  <c r="AI7" i="19" s="1"/>
  <c r="I130" i="9"/>
  <c r="I136" i="9"/>
  <c r="DH9" i="9"/>
  <c r="J115" i="9"/>
  <c r="J71" i="9"/>
  <c r="AL4" i="19"/>
  <c r="AL7" i="19" s="1"/>
  <c r="AP5" i="16"/>
  <c r="AP10" i="16" s="1"/>
  <c r="AP40" i="16" s="1"/>
  <c r="AP49" i="16" s="1"/>
  <c r="AX3" i="18"/>
  <c r="AX7" i="18" s="1"/>
  <c r="F101" i="9"/>
  <c r="F70" i="9" s="1"/>
  <c r="H115" i="9"/>
  <c r="BN114" i="9"/>
  <c r="BE114" i="9" s="1"/>
  <c r="C32" i="30"/>
  <c r="F175" i="9"/>
  <c r="AR11" i="18"/>
  <c r="C51" i="30"/>
  <c r="C46" i="30" s="1"/>
  <c r="C53" i="30"/>
  <c r="F66" i="9"/>
  <c r="BK115" i="9"/>
  <c r="F120" i="9"/>
  <c r="F121" i="9"/>
  <c r="BH15" i="9"/>
  <c r="BJ80" i="9"/>
  <c r="F127" i="9"/>
  <c r="F128" i="9"/>
  <c r="F133" i="9"/>
  <c r="G170" i="9"/>
  <c r="F123" i="9"/>
  <c r="F144" i="9"/>
  <c r="F139" i="9"/>
  <c r="C49" i="30"/>
  <c r="F132" i="9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M34" i="11"/>
  <c r="S55" i="23" s="1"/>
  <c r="S56" i="23"/>
  <c r="K12" i="11"/>
  <c r="K10" i="11"/>
  <c r="K32" i="11"/>
  <c r="K9" i="11"/>
  <c r="K63" i="11"/>
  <c r="K92" i="11"/>
  <c r="K53" i="11" s="1"/>
  <c r="AE12" i="27"/>
  <c r="AJ16" i="16"/>
  <c r="AE11" i="27"/>
  <c r="AJ15" i="16"/>
  <c r="AJ21" i="16"/>
  <c r="AE47" i="27"/>
  <c r="AI27" i="16"/>
  <c r="AI26" i="16"/>
  <c r="AI32" i="16"/>
  <c r="AI23" i="16"/>
  <c r="AI14" i="16"/>
  <c r="AI24" i="16"/>
  <c r="AI17" i="16"/>
  <c r="AI13" i="16"/>
  <c r="AI12" i="16"/>
  <c r="AI33" i="16"/>
  <c r="AI28" i="16"/>
  <c r="AI25" i="16"/>
  <c r="AP5" i="18"/>
  <c r="AP22" i="18"/>
  <c r="AP4" i="18"/>
  <c r="AC6" i="19"/>
  <c r="AG9" i="16"/>
  <c r="AG6" i="24"/>
  <c r="J13" i="11"/>
  <c r="AO6" i="18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H15" i="9"/>
  <c r="F73" i="9"/>
  <c r="BJ115" i="9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27" i="9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4" i="18"/>
  <c r="AT9" i="18"/>
  <c r="AT11" i="18"/>
  <c r="AU9" i="18"/>
  <c r="AU11" i="18"/>
  <c r="AU14" i="18"/>
  <c r="AU8" i="18"/>
  <c r="H26" i="9"/>
  <c r="H124" i="9"/>
  <c r="H129" i="9" s="1"/>
  <c r="H130" i="9" s="1"/>
  <c r="H9" i="9"/>
  <c r="H11" i="9"/>
  <c r="H8" i="9"/>
  <c r="H10" i="9"/>
  <c r="H45" i="9" s="1"/>
  <c r="F173" i="9"/>
  <c r="F9" i="9"/>
  <c r="F52" i="9" s="1"/>
  <c r="F8" i="9"/>
  <c r="AW11" i="18"/>
  <c r="AW9" i="18"/>
  <c r="AW8" i="18"/>
  <c r="AW14" i="18"/>
  <c r="G112" i="9"/>
  <c r="G71" i="9" s="1"/>
  <c r="G73" i="9"/>
  <c r="C21" i="30"/>
  <c r="C22" i="30"/>
  <c r="G72" i="9"/>
  <c r="I44" i="9"/>
  <c r="F163" i="9"/>
  <c r="F154" i="9"/>
  <c r="G55" i="9"/>
  <c r="AX11" i="18"/>
  <c r="AX14" i="18"/>
  <c r="AX8" i="18"/>
  <c r="AX9" i="18"/>
  <c r="F55" i="9"/>
  <c r="F162" i="9"/>
  <c r="G164" i="9"/>
  <c r="G56" i="9"/>
  <c r="AV11" i="18"/>
  <c r="AV8" i="18"/>
  <c r="AV9" i="18"/>
  <c r="AV14" i="18"/>
  <c r="F148" i="9"/>
  <c r="F176" i="9"/>
  <c r="C33" i="30"/>
  <c r="C42" i="30"/>
  <c r="G3" i="9"/>
  <c r="G98" i="9"/>
  <c r="G101" i="9" s="1"/>
  <c r="G67" i="9" s="1"/>
  <c r="G58" i="9"/>
  <c r="G59" i="9"/>
  <c r="C47" i="30"/>
  <c r="G166" i="9"/>
  <c r="AS8" i="18"/>
  <c r="AS9" i="18"/>
  <c r="AS14" i="18"/>
  <c r="AS11" i="18"/>
  <c r="F59" i="9"/>
  <c r="G57" i="9"/>
  <c r="J137" i="9" l="1"/>
  <c r="F69" i="9"/>
  <c r="F134" i="9"/>
  <c r="G69" i="9"/>
  <c r="G66" i="9"/>
  <c r="DH10" i="9"/>
  <c r="BN115" i="9"/>
  <c r="BE115" i="9" s="1"/>
  <c r="H33" i="9"/>
  <c r="H136" i="9"/>
  <c r="AK17" i="16"/>
  <c r="AK14" i="16"/>
  <c r="AK25" i="16"/>
  <c r="AK32" i="16"/>
  <c r="N43" i="11"/>
  <c r="AK26" i="16"/>
  <c r="AK23" i="16"/>
  <c r="AK27" i="16"/>
  <c r="N45" i="11"/>
  <c r="AK33" i="16"/>
  <c r="AK13" i="16"/>
  <c r="AK28" i="16"/>
  <c r="AK12" i="16"/>
  <c r="G115" i="9"/>
  <c r="J149" i="9"/>
  <c r="J68" i="9"/>
  <c r="J35" i="9"/>
  <c r="J146" i="9"/>
  <c r="AJ32" i="16"/>
  <c r="AJ34" i="16" s="1"/>
  <c r="AJ11" i="16"/>
  <c r="CP10" i="9"/>
  <c r="AI34" i="16"/>
  <c r="R39" i="23" s="1"/>
  <c r="AI11" i="16"/>
  <c r="I34" i="9"/>
  <c r="I137" i="9"/>
  <c r="I142" i="9"/>
  <c r="I145" i="9" s="1"/>
  <c r="I140" i="9"/>
  <c r="F107" i="9"/>
  <c r="AD13" i="27"/>
  <c r="G70" i="9"/>
  <c r="BH116" i="9"/>
  <c r="AR8" i="18"/>
  <c r="G169" i="9"/>
  <c r="G171" i="9"/>
  <c r="C50" i="30"/>
  <c r="AR13" i="18"/>
  <c r="AR27" i="18" s="1"/>
  <c r="AR14" i="18"/>
  <c r="AR28" i="18" s="1"/>
  <c r="AR12" i="18"/>
  <c r="AR26" i="18" s="1"/>
  <c r="G167" i="9"/>
  <c r="AE21" i="27"/>
  <c r="AR9" i="18"/>
  <c r="AR23" i="18" s="1"/>
  <c r="AH2" i="24"/>
  <c r="AH7" i="24" s="1"/>
  <c r="AH10" i="19"/>
  <c r="O109" i="11" s="1"/>
  <c r="C23" i="30"/>
  <c r="C52" i="30"/>
  <c r="AR25" i="18"/>
  <c r="BK81" i="9"/>
  <c r="BJ116" i="9"/>
  <c r="M20" i="11"/>
  <c r="S32" i="23" s="1"/>
  <c r="AO5" i="18"/>
  <c r="AO4" i="18"/>
  <c r="AO22" i="18"/>
  <c r="AD11" i="27"/>
  <c r="AI15" i="16"/>
  <c r="AD10" i="27"/>
  <c r="AD12" i="27"/>
  <c r="AI16" i="16"/>
  <c r="AI22" i="16"/>
  <c r="L46" i="11" s="1"/>
  <c r="AD45" i="27"/>
  <c r="K6" i="11"/>
  <c r="K8" i="11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L47" i="1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R52" i="23"/>
  <c r="AI6" i="16"/>
  <c r="L41" i="11"/>
  <c r="AI18" i="16"/>
  <c r="L35" i="11" s="1"/>
  <c r="M23" i="11"/>
  <c r="S30" i="23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S44" i="25"/>
  <c r="C37" i="3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26" i="9"/>
  <c r="G124" i="9"/>
  <c r="G129" i="9" s="1"/>
  <c r="AS12" i="18"/>
  <c r="AF29" i="27"/>
  <c r="G8" i="9"/>
  <c r="G9" i="9"/>
  <c r="G10" i="9"/>
  <c r="G11" i="9"/>
  <c r="AV15" i="18"/>
  <c r="AI22" i="27"/>
  <c r="AI21" i="27"/>
  <c r="AV10" i="18"/>
  <c r="F168" i="9"/>
  <c r="F166" i="9"/>
  <c r="F11" i="9" s="1"/>
  <c r="F167" i="9"/>
  <c r="F44" i="9" s="1"/>
  <c r="F169" i="9"/>
  <c r="F21" i="9" s="1"/>
  <c r="F170" i="9"/>
  <c r="F10" i="9" s="1"/>
  <c r="F45" i="9" s="1"/>
  <c r="F171" i="9"/>
  <c r="AL21" i="27"/>
  <c r="AY10" i="18"/>
  <c r="I29" i="30"/>
  <c r="Q156" i="9"/>
  <c r="AY8" i="18"/>
  <c r="Q154" i="9"/>
  <c r="Q159" i="9"/>
  <c r="AY13" i="18"/>
  <c r="AY11" i="18"/>
  <c r="Q157" i="9"/>
  <c r="AW10" i="18"/>
  <c r="AJ21" i="27"/>
  <c r="F49" i="9"/>
  <c r="F13" i="9"/>
  <c r="F65" i="9" s="1"/>
  <c r="F50" i="9"/>
  <c r="F42" i="9"/>
  <c r="AG8" i="19"/>
  <c r="N111" i="11" s="1"/>
  <c r="H43" i="9"/>
  <c r="H41" i="9"/>
  <c r="H125" i="9"/>
  <c r="H32" i="9"/>
  <c r="AU12" i="18"/>
  <c r="AH29" i="27"/>
  <c r="AU15" i="18"/>
  <c r="AH22" i="27"/>
  <c r="AT10" i="18"/>
  <c r="AG21" i="27"/>
  <c r="AF21" i="27"/>
  <c r="AS10" i="18"/>
  <c r="AF22" i="27"/>
  <c r="AS15" i="18"/>
  <c r="AD9" i="19"/>
  <c r="K110" i="11" s="1"/>
  <c r="AI29" i="27"/>
  <c r="AV12" i="18"/>
  <c r="AK22" i="27"/>
  <c r="AX15" i="18"/>
  <c r="AX10" i="18"/>
  <c r="AK21" i="27"/>
  <c r="AX12" i="18"/>
  <c r="AK29" i="27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AK10" i="19"/>
  <c r="R109" i="11" s="1"/>
  <c r="AF9" i="19"/>
  <c r="M110" i="11" s="1"/>
  <c r="AJ13" i="19"/>
  <c r="Q114" i="11" s="1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T15" i="18"/>
  <c r="AG22" i="27"/>
  <c r="AG29" i="27"/>
  <c r="AT12" i="18"/>
  <c r="F53" i="9"/>
  <c r="F12" i="9"/>
  <c r="F57" i="9"/>
  <c r="C45" i="30"/>
  <c r="F72" i="9"/>
  <c r="AX19" i="18" l="1"/>
  <c r="AU19" i="18"/>
  <c r="AS19" i="18"/>
  <c r="AK34" i="16"/>
  <c r="N47" i="11" s="1"/>
  <c r="DH11" i="9"/>
  <c r="AW19" i="18"/>
  <c r="F41" i="9"/>
  <c r="AT19" i="18"/>
  <c r="AV19" i="18"/>
  <c r="G136" i="9"/>
  <c r="G33" i="9"/>
  <c r="G130" i="9"/>
  <c r="F33" i="9"/>
  <c r="F136" i="9"/>
  <c r="F130" i="9"/>
  <c r="AY19" i="18"/>
  <c r="BN116" i="9"/>
  <c r="AI35" i="16"/>
  <c r="AI36" i="16" s="1"/>
  <c r="AE10" i="27"/>
  <c r="S52" i="23"/>
  <c r="AJ18" i="16"/>
  <c r="M41" i="11"/>
  <c r="AJ6" i="16"/>
  <c r="O45" i="11"/>
  <c r="AL13" i="16"/>
  <c r="AL27" i="16"/>
  <c r="AL17" i="16"/>
  <c r="AL12" i="16"/>
  <c r="AL28" i="16"/>
  <c r="AL33" i="16"/>
  <c r="AL25" i="16"/>
  <c r="AL14" i="16"/>
  <c r="O43" i="11"/>
  <c r="AL26" i="16"/>
  <c r="AL32" i="16"/>
  <c r="AL24" i="16"/>
  <c r="AL23" i="16"/>
  <c r="T56" i="23"/>
  <c r="N34" i="11"/>
  <c r="T55" i="23" s="1"/>
  <c r="AF10" i="27"/>
  <c r="AF11" i="27"/>
  <c r="AK15" i="16"/>
  <c r="AS27" i="18" s="1"/>
  <c r="F105" i="9"/>
  <c r="AM12" i="16"/>
  <c r="AM27" i="16"/>
  <c r="AM13" i="16"/>
  <c r="AM33" i="16"/>
  <c r="P43" i="11"/>
  <c r="AM14" i="16"/>
  <c r="AM23" i="16"/>
  <c r="AM25" i="16"/>
  <c r="P45" i="11"/>
  <c r="AM17" i="16"/>
  <c r="AM28" i="16"/>
  <c r="AM32" i="16"/>
  <c r="AM34" i="16" s="1"/>
  <c r="AM26" i="16"/>
  <c r="AE14" i="27"/>
  <c r="AK11" i="16"/>
  <c r="AF12" i="27"/>
  <c r="AK16" i="16"/>
  <c r="CP11" i="9"/>
  <c r="AO28" i="16"/>
  <c r="R45" i="11"/>
  <c r="AO13" i="16"/>
  <c r="AO25" i="16"/>
  <c r="AO14" i="16"/>
  <c r="AO12" i="16"/>
  <c r="AO27" i="16"/>
  <c r="AO32" i="16"/>
  <c r="AO33" i="16"/>
  <c r="AO23" i="16"/>
  <c r="AO26" i="16"/>
  <c r="R43" i="11"/>
  <c r="AO17" i="16"/>
  <c r="S39" i="23"/>
  <c r="BA36" i="23" s="1"/>
  <c r="M47" i="11"/>
  <c r="H140" i="9"/>
  <c r="H142" i="9"/>
  <c r="H145" i="9" s="1"/>
  <c r="H137" i="9"/>
  <c r="H34" i="9"/>
  <c r="AD8" i="19"/>
  <c r="K111" i="11" s="1"/>
  <c r="AJ9" i="19"/>
  <c r="Q110" i="11" s="1"/>
  <c r="AG10" i="19"/>
  <c r="N109" i="11" s="1"/>
  <c r="AK8" i="19"/>
  <c r="R111" i="11" s="1"/>
  <c r="AJ22" i="16"/>
  <c r="AE45" i="27"/>
  <c r="AE46" i="27"/>
  <c r="AE13" i="27"/>
  <c r="I149" i="9"/>
  <c r="I35" i="9"/>
  <c r="I68" i="9"/>
  <c r="I146" i="9"/>
  <c r="AD14" i="27"/>
  <c r="AN23" i="16"/>
  <c r="AN26" i="16"/>
  <c r="AN33" i="16"/>
  <c r="AN28" i="16"/>
  <c r="AN12" i="16"/>
  <c r="AN27" i="16"/>
  <c r="AN14" i="16"/>
  <c r="Q45" i="11"/>
  <c r="AN17" i="16"/>
  <c r="Q43" i="11"/>
  <c r="AN32" i="16"/>
  <c r="AN34" i="16" s="1"/>
  <c r="AN13" i="16"/>
  <c r="AN25" i="16"/>
  <c r="AP17" i="16"/>
  <c r="AP28" i="16"/>
  <c r="S45" i="11"/>
  <c r="AP12" i="16"/>
  <c r="AP26" i="16"/>
  <c r="S43" i="11"/>
  <c r="AP14" i="16"/>
  <c r="AP33" i="16"/>
  <c r="AP27" i="16"/>
  <c r="AP25" i="16"/>
  <c r="AP32" i="16"/>
  <c r="AP23" i="16"/>
  <c r="AP13" i="16"/>
  <c r="AK21" i="16"/>
  <c r="AF47" i="27"/>
  <c r="AE29" i="27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AH9" i="19"/>
  <c r="O110" i="11" s="1"/>
  <c r="AH8" i="19"/>
  <c r="O111" i="11" s="1"/>
  <c r="AH13" i="19"/>
  <c r="O114" i="11" s="1"/>
  <c r="AI11" i="19"/>
  <c r="P113" i="11" s="1"/>
  <c r="AI9" i="19"/>
  <c r="P110" i="11" s="1"/>
  <c r="BK117" i="9"/>
  <c r="AQ14" i="18"/>
  <c r="AQ28" i="18" s="1"/>
  <c r="AQ8" i="18"/>
  <c r="AQ9" i="18"/>
  <c r="AQ23" i="18" s="1"/>
  <c r="AQ11" i="18"/>
  <c r="AQ25" i="18" s="1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BM17" i="9"/>
  <c r="AO3" i="18"/>
  <c r="AO7" i="18" s="1"/>
  <c r="AG5" i="16"/>
  <c r="AG10" i="16" s="1"/>
  <c r="AG40" i="16" s="1"/>
  <c r="AG49" i="16" s="1"/>
  <c r="AC4" i="19"/>
  <c r="AC7" i="19" s="1"/>
  <c r="R42" i="23"/>
  <c r="AZ27" i="23" s="1"/>
  <c r="AZ36" i="23"/>
  <c r="AN5" i="18"/>
  <c r="AN4" i="18"/>
  <c r="AN22" i="18"/>
  <c r="I12" i="11"/>
  <c r="I92" i="11"/>
  <c r="I53" i="11" s="1"/>
  <c r="I9" i="11"/>
  <c r="I32" i="11"/>
  <c r="I63" i="11"/>
  <c r="I10" i="11"/>
  <c r="L37" i="11"/>
  <c r="S47" i="25"/>
  <c r="S48" i="25"/>
  <c r="S46" i="25"/>
  <c r="S45" i="25"/>
  <c r="AF7" i="16"/>
  <c r="AF5" i="24"/>
  <c r="AF4" i="24"/>
  <c r="AF48" i="16"/>
  <c r="AF8" i="16"/>
  <c r="AF39" i="16"/>
  <c r="AF63" i="16"/>
  <c r="AF3" i="24"/>
  <c r="J6" i="11"/>
  <c r="J8" i="11"/>
  <c r="AA1" i="27"/>
  <c r="AA6" i="19"/>
  <c r="AE6" i="24"/>
  <c r="AM6" i="18"/>
  <c r="AE9" i="16"/>
  <c r="H13" i="11"/>
  <c r="AC7" i="27"/>
  <c r="L33" i="11"/>
  <c r="R53" i="23"/>
  <c r="AZ31" i="23" s="1"/>
  <c r="L42" i="11"/>
  <c r="AB8" i="27"/>
  <c r="AB9" i="27"/>
  <c r="AB2" i="27"/>
  <c r="AB4" i="27"/>
  <c r="AB5" i="27"/>
  <c r="AB3" i="27"/>
  <c r="AB6" i="27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T43" i="25"/>
  <c r="L20" i="11"/>
  <c r="R32" i="23" s="1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13" i="16"/>
  <c r="Q93" i="9"/>
  <c r="Q106" i="9"/>
  <c r="T43" i="11"/>
  <c r="AQ28" i="16"/>
  <c r="T45" i="11"/>
  <c r="Q109" i="9"/>
  <c r="Q113" i="9"/>
  <c r="AQ33" i="16"/>
  <c r="AQ25" i="16"/>
  <c r="Q110" i="9"/>
  <c r="F43" i="9"/>
  <c r="G32" i="9"/>
  <c r="G125" i="9"/>
  <c r="P25" i="11"/>
  <c r="AJ12" i="19"/>
  <c r="Q112" i="11" s="1"/>
  <c r="AI17" i="27"/>
  <c r="AF12" i="19"/>
  <c r="M112" i="11" s="1"/>
  <c r="AE17" i="27"/>
  <c r="AK11" i="19"/>
  <c r="R113" i="11" s="1"/>
  <c r="AJ18" i="27"/>
  <c r="R26" i="11"/>
  <c r="M26" i="11"/>
  <c r="AR29" i="18"/>
  <c r="M16" i="11" s="1"/>
  <c r="S27" i="23" s="1"/>
  <c r="T26" i="11"/>
  <c r="R158" i="9"/>
  <c r="AP158" i="9" s="1"/>
  <c r="AO158" i="9"/>
  <c r="S26" i="11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P26" i="11"/>
  <c r="AG11" i="19"/>
  <c r="N113" i="11" s="1"/>
  <c r="R25" i="11"/>
  <c r="R157" i="9"/>
  <c r="AP157" i="9" s="1"/>
  <c r="AO157" i="9"/>
  <c r="R154" i="9"/>
  <c r="AP154" i="9" s="1"/>
  <c r="AO154" i="9"/>
  <c r="AO156" i="9"/>
  <c r="R156" i="9"/>
  <c r="B10" i="18"/>
  <c r="T25" i="11"/>
  <c r="Q25" i="11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AK18" i="27"/>
  <c r="AQ12" i="16"/>
  <c r="Q91" i="9"/>
  <c r="S25" i="11"/>
  <c r="N26" i="11"/>
  <c r="AS29" i="18"/>
  <c r="N16" i="11" s="1"/>
  <c r="T27" i="23" s="1"/>
  <c r="N25" i="11"/>
  <c r="BB38" i="23"/>
  <c r="AS24" i="18"/>
  <c r="N48" i="11"/>
  <c r="N19" i="11"/>
  <c r="T33" i="23" s="1"/>
  <c r="BB30" i="23" s="1"/>
  <c r="R159" i="9"/>
  <c r="AP159" i="9" s="1"/>
  <c r="AO159" i="9"/>
  <c r="Q26" i="11"/>
  <c r="G43" i="9"/>
  <c r="G20" i="9"/>
  <c r="G41" i="9"/>
  <c r="G45" i="9"/>
  <c r="G49" i="9"/>
  <c r="G2" i="9"/>
  <c r="G13" i="9"/>
  <c r="G65" i="9" s="1"/>
  <c r="I49" i="30"/>
  <c r="AM9" i="19"/>
  <c r="T110" i="11" s="1"/>
  <c r="Q167" i="9"/>
  <c r="AL12" i="19"/>
  <c r="S112" i="11" s="1"/>
  <c r="AK17" i="27"/>
  <c r="K95" i="11"/>
  <c r="T39" i="23" l="1"/>
  <c r="T40" i="23" s="1"/>
  <c r="N49" i="11"/>
  <c r="AL34" i="16"/>
  <c r="N20" i="11"/>
  <c r="T32" i="23" s="1"/>
  <c r="AM11" i="16"/>
  <c r="AP34" i="16"/>
  <c r="AO11" i="16"/>
  <c r="BN117" i="9"/>
  <c r="BE117" i="9" s="1"/>
  <c r="AP16" i="16"/>
  <c r="AK12" i="27"/>
  <c r="AP11" i="16"/>
  <c r="AP15" i="16"/>
  <c r="AK11" i="27"/>
  <c r="W56" i="23"/>
  <c r="Q34" i="11"/>
  <c r="W55" i="23" s="1"/>
  <c r="AN24" i="16"/>
  <c r="AO16" i="16"/>
  <c r="AJ12" i="27"/>
  <c r="R41" i="11"/>
  <c r="X52" i="23"/>
  <c r="AJ11" i="27"/>
  <c r="AJ10" i="27"/>
  <c r="AO15" i="16"/>
  <c r="AK18" i="16"/>
  <c r="N41" i="11"/>
  <c r="AK6" i="16"/>
  <c r="T52" i="23"/>
  <c r="AM21" i="16"/>
  <c r="AH47" i="27"/>
  <c r="AH11" i="27"/>
  <c r="AM15" i="16"/>
  <c r="V52" i="23"/>
  <c r="P41" i="11"/>
  <c r="AR19" i="18"/>
  <c r="O47" i="11"/>
  <c r="U39" i="23"/>
  <c r="AL11" i="16"/>
  <c r="BE116" i="9"/>
  <c r="Y39" i="23"/>
  <c r="S47" i="11"/>
  <c r="S34" i="11"/>
  <c r="Y55" i="23" s="1"/>
  <c r="Y56" i="23"/>
  <c r="AI10" i="27"/>
  <c r="AN15" i="16"/>
  <c r="AI11" i="27"/>
  <c r="AO34" i="16"/>
  <c r="AO21" i="16"/>
  <c r="AJ47" i="27"/>
  <c r="AK24" i="16"/>
  <c r="AM24" i="16"/>
  <c r="AM16" i="16"/>
  <c r="AH12" i="27"/>
  <c r="BA33" i="23"/>
  <c r="AF14" i="27"/>
  <c r="AG11" i="27"/>
  <c r="AL15" i="16"/>
  <c r="M35" i="11"/>
  <c r="M42" i="11"/>
  <c r="S53" i="23"/>
  <c r="M33" i="11"/>
  <c r="BA39" i="23"/>
  <c r="CP12" i="9"/>
  <c r="DH12" i="9"/>
  <c r="AK13" i="27"/>
  <c r="AN11" i="16"/>
  <c r="AN21" i="16"/>
  <c r="AI47" i="27"/>
  <c r="AI46" i="27"/>
  <c r="M46" i="11"/>
  <c r="AJ29" i="16"/>
  <c r="M37" i="11"/>
  <c r="S42" i="23"/>
  <c r="BA27" i="23" s="1"/>
  <c r="BB36" i="23"/>
  <c r="V39" i="23"/>
  <c r="P47" i="11"/>
  <c r="N23" i="11"/>
  <c r="T30" i="23"/>
  <c r="AS23" i="18"/>
  <c r="AS25" i="18"/>
  <c r="AS28" i="18"/>
  <c r="BB39" i="23" s="1"/>
  <c r="F18" i="30"/>
  <c r="AL21" i="16"/>
  <c r="AG47" i="27"/>
  <c r="O34" i="11"/>
  <c r="U55" i="23" s="1"/>
  <c r="U56" i="23"/>
  <c r="AG12" i="27"/>
  <c r="AL16" i="16"/>
  <c r="F142" i="9"/>
  <c r="F140" i="9"/>
  <c r="F137" i="9"/>
  <c r="F34" i="9"/>
  <c r="G142" i="9"/>
  <c r="G145" i="9" s="1"/>
  <c r="G34" i="9"/>
  <c r="G140" i="9"/>
  <c r="G137" i="9"/>
  <c r="N99" i="11"/>
  <c r="T94" i="23" s="1"/>
  <c r="I50" i="30"/>
  <c r="AQ34" i="16"/>
  <c r="AK47" i="27"/>
  <c r="AK46" i="27"/>
  <c r="AP21" i="16"/>
  <c r="AP24" i="16"/>
  <c r="AN16" i="16"/>
  <c r="AI12" i="27"/>
  <c r="Q47" i="11"/>
  <c r="W39" i="23"/>
  <c r="AI13" i="27"/>
  <c r="H149" i="9"/>
  <c r="H35" i="9"/>
  <c r="H146" i="9"/>
  <c r="H68" i="9"/>
  <c r="R34" i="11"/>
  <c r="X55" i="23" s="1"/>
  <c r="X56" i="23"/>
  <c r="K45" i="11"/>
  <c r="AH12" i="16"/>
  <c r="AH26" i="16"/>
  <c r="AH13" i="16"/>
  <c r="AH27" i="16"/>
  <c r="AH25" i="16"/>
  <c r="AH28" i="16"/>
  <c r="AH32" i="16"/>
  <c r="K43" i="11"/>
  <c r="AH14" i="16"/>
  <c r="AH17" i="16"/>
  <c r="AH23" i="16"/>
  <c r="AH33" i="16"/>
  <c r="P34" i="11"/>
  <c r="V55" i="23" s="1"/>
  <c r="V56" i="23"/>
  <c r="F112" i="9"/>
  <c r="F67" i="9"/>
  <c r="AS26" i="18"/>
  <c r="BB33" i="23" s="1"/>
  <c r="BM83" i="9"/>
  <c r="AC8" i="19"/>
  <c r="J111" i="11" s="1"/>
  <c r="AC9" i="19"/>
  <c r="J110" i="11" s="1"/>
  <c r="AC13" i="19"/>
  <c r="J114" i="11" s="1"/>
  <c r="AC10" i="19"/>
  <c r="J109" i="11" s="1"/>
  <c r="AM12" i="19"/>
  <c r="T112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AL12" i="27"/>
  <c r="AQ17" i="16"/>
  <c r="BM118" i="9"/>
  <c r="BH118" i="9"/>
  <c r="AQ12" i="18"/>
  <c r="AQ26" i="18" s="1"/>
  <c r="AD29" i="27"/>
  <c r="AD22" i="27"/>
  <c r="AQ15" i="18"/>
  <c r="AQ13" i="18"/>
  <c r="AQ27" i="18" s="1"/>
  <c r="AD52" i="27"/>
  <c r="BH18" i="9"/>
  <c r="BI83" i="9"/>
  <c r="AQ26" i="16"/>
  <c r="BL118" i="9"/>
  <c r="T44" i="25"/>
  <c r="U43" i="25" s="1"/>
  <c r="U44" i="25" s="1"/>
  <c r="R54" i="23"/>
  <c r="R44" i="23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92" i="11"/>
  <c r="U110" i="11"/>
  <c r="X110" i="11" s="1"/>
  <c r="U47" i="11"/>
  <c r="U109" i="11"/>
  <c r="X109" i="11" s="1"/>
  <c r="U13" i="11"/>
  <c r="U7" i="11" s="1"/>
  <c r="I11" i="11" s="1"/>
  <c r="U25" i="11"/>
  <c r="X25" i="11" s="1"/>
  <c r="U95" i="11"/>
  <c r="U41" i="1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U53" i="11"/>
  <c r="U34" i="11"/>
  <c r="U63" i="11"/>
  <c r="U112" i="11"/>
  <c r="X112" i="11" s="1"/>
  <c r="AB7" i="27"/>
  <c r="AM22" i="18"/>
  <c r="AM5" i="18"/>
  <c r="AM4" i="18"/>
  <c r="AD9" i="16"/>
  <c r="Z6" i="19"/>
  <c r="AL6" i="18"/>
  <c r="AD6" i="24"/>
  <c r="I8" i="11"/>
  <c r="I6" i="11"/>
  <c r="Z56" i="23"/>
  <c r="BA40" i="23"/>
  <c r="Q111" i="9"/>
  <c r="AO111" i="9" s="1"/>
  <c r="BG40" i="23"/>
  <c r="BB40" i="23"/>
  <c r="BC40" i="23"/>
  <c r="AJ29" i="24"/>
  <c r="AJ33" i="24"/>
  <c r="AN11" i="24"/>
  <c r="Q121" i="9"/>
  <c r="BE40" i="23"/>
  <c r="BD40" i="23"/>
  <c r="W45" i="11"/>
  <c r="Q95" i="9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11" i="16" s="1"/>
  <c r="AQ24" i="16"/>
  <c r="T47" i="11"/>
  <c r="W47" i="11" s="1"/>
  <c r="AY25" i="18"/>
  <c r="BL18" i="9"/>
  <c r="BE81" i="9"/>
  <c r="I17" i="30"/>
  <c r="BL83" i="9"/>
  <c r="CB15" i="9"/>
  <c r="CC14" i="9"/>
  <c r="CD14" i="9" s="1"/>
  <c r="CF14" i="9" s="1"/>
  <c r="BG118" i="9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BM119" i="9" s="1"/>
  <c r="AL47" i="27"/>
  <c r="AQ27" i="16"/>
  <c r="AL14" i="27"/>
  <c r="Q104" i="9"/>
  <c r="R104" i="9" s="1"/>
  <c r="AQ21" i="16"/>
  <c r="I18" i="30"/>
  <c r="I20" i="30"/>
  <c r="AP21" i="24"/>
  <c r="AK15" i="27"/>
  <c r="AK48" i="27"/>
  <c r="AI48" i="27"/>
  <c r="AJ8" i="24"/>
  <c r="AJ20" i="24"/>
  <c r="AE48" i="27"/>
  <c r="AQ20" i="24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D48" i="27"/>
  <c r="AH48" i="27"/>
  <c r="Z27" i="23"/>
  <c r="Q173" i="9"/>
  <c r="R176" i="9"/>
  <c r="AP176" i="9" s="1"/>
  <c r="AO176" i="9"/>
  <c r="R93" i="9"/>
  <c r="AP93" i="9" s="1"/>
  <c r="AO93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R110" i="9"/>
  <c r="AP110" i="9" s="1"/>
  <c r="AO110" i="9"/>
  <c r="R113" i="9"/>
  <c r="AO113" i="9"/>
  <c r="ED13" i="9" s="1"/>
  <c r="R109" i="9"/>
  <c r="AP109" i="9" s="1"/>
  <c r="AO109" i="9"/>
  <c r="W114" i="11"/>
  <c r="W2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AP156" i="9"/>
  <c r="P94" i="11"/>
  <c r="V81" i="23" s="1"/>
  <c r="P93" i="11"/>
  <c r="U93" i="11" s="1"/>
  <c r="W26" i="11"/>
  <c r="AY24" i="18"/>
  <c r="T48" i="11"/>
  <c r="AY26" i="18"/>
  <c r="AY28" i="18"/>
  <c r="AI37" i="27"/>
  <c r="AJ37" i="27"/>
  <c r="AK37" i="27"/>
  <c r="AL37" i="27"/>
  <c r="T41" i="11" l="1"/>
  <c r="AQ6" i="16"/>
  <c r="AQ18" i="16"/>
  <c r="Z52" i="23"/>
  <c r="AC10" i="27"/>
  <c r="AH15" i="16"/>
  <c r="AC11" i="27"/>
  <c r="Q56" i="23"/>
  <c r="K34" i="11"/>
  <c r="Q55" i="23" s="1"/>
  <c r="AJ14" i="27"/>
  <c r="BE36" i="23"/>
  <c r="W40" i="23"/>
  <c r="Q20" i="11"/>
  <c r="W32" i="23" s="1"/>
  <c r="Q48" i="11"/>
  <c r="Q49" i="11" s="1"/>
  <c r="BE38" i="23"/>
  <c r="Q19" i="11"/>
  <c r="W33" i="23" s="1"/>
  <c r="BE30" i="23" s="1"/>
  <c r="G68" i="9"/>
  <c r="G149" i="9"/>
  <c r="G146" i="9"/>
  <c r="G35" i="9"/>
  <c r="F145" i="9"/>
  <c r="F16" i="9"/>
  <c r="F17" i="9"/>
  <c r="AM22" i="16"/>
  <c r="P46" i="11" s="1"/>
  <c r="U46" i="11" s="1"/>
  <c r="AH45" i="27"/>
  <c r="AH13" i="27"/>
  <c r="AG28" i="16"/>
  <c r="AB14" i="27"/>
  <c r="AG25" i="16"/>
  <c r="AG14" i="16"/>
  <c r="J43" i="11"/>
  <c r="AG23" i="16"/>
  <c r="AG13" i="16"/>
  <c r="AG33" i="16"/>
  <c r="AG26" i="16"/>
  <c r="AG32" i="16"/>
  <c r="AG34" i="16" s="1"/>
  <c r="AG27" i="16"/>
  <c r="AG17" i="16"/>
  <c r="AG12" i="16"/>
  <c r="AG11" i="16" s="1"/>
  <c r="J45" i="11"/>
  <c r="AL22" i="16"/>
  <c r="O46" i="11" s="1"/>
  <c r="AG45" i="27"/>
  <c r="AG13" i="27"/>
  <c r="R23" i="11"/>
  <c r="R99" i="11" s="1"/>
  <c r="X94" i="23" s="1"/>
  <c r="X30" i="23"/>
  <c r="AW28" i="18"/>
  <c r="AW25" i="18"/>
  <c r="AW23" i="18"/>
  <c r="AW29" i="18"/>
  <c r="R16" i="11" s="1"/>
  <c r="X27" i="23" s="1"/>
  <c r="AW27" i="18"/>
  <c r="BF39" i="23" s="1"/>
  <c r="AW26" i="18"/>
  <c r="BF33" i="23" s="1"/>
  <c r="AW24" i="18"/>
  <c r="BH39" i="23"/>
  <c r="BI39" i="23" s="1"/>
  <c r="BJ39" i="23" s="1"/>
  <c r="DH13" i="9"/>
  <c r="AH34" i="16"/>
  <c r="AH11" i="16"/>
  <c r="AG14" i="27"/>
  <c r="AO24" i="16"/>
  <c r="AK14" i="27"/>
  <c r="BA31" i="23"/>
  <c r="S44" i="23"/>
  <c r="S54" i="23"/>
  <c r="AG10" i="27"/>
  <c r="P20" i="11"/>
  <c r="P48" i="11"/>
  <c r="BD38" i="23"/>
  <c r="P19" i="11"/>
  <c r="AN22" i="16"/>
  <c r="Q46" i="11" s="1"/>
  <c r="AI45" i="27"/>
  <c r="AO18" i="16"/>
  <c r="Y30" i="23"/>
  <c r="S23" i="11"/>
  <c r="S99" i="11" s="1"/>
  <c r="Y94" i="23" s="1"/>
  <c r="AX23" i="18"/>
  <c r="AX28" i="18"/>
  <c r="AX25" i="18"/>
  <c r="AX27" i="18"/>
  <c r="AX24" i="18"/>
  <c r="AX29" i="18"/>
  <c r="S16" i="11" s="1"/>
  <c r="AX26" i="18"/>
  <c r="S20" i="11"/>
  <c r="Y32" i="23" s="1"/>
  <c r="S19" i="11"/>
  <c r="Y33" i="23" s="1"/>
  <c r="BG30" i="23" s="1"/>
  <c r="S48" i="11"/>
  <c r="S49" i="11" s="1"/>
  <c r="BG38" i="23"/>
  <c r="BH33" i="23"/>
  <c r="BI33" i="23" s="1"/>
  <c r="BJ33" i="23" s="1"/>
  <c r="BN118" i="9"/>
  <c r="U94" i="11"/>
  <c r="CP13" i="9"/>
  <c r="AH16" i="16"/>
  <c r="AC12" i="27"/>
  <c r="AK45" i="27"/>
  <c r="AP22" i="16"/>
  <c r="S46" i="11" s="1"/>
  <c r="Q107" i="9"/>
  <c r="O20" i="11"/>
  <c r="U32" i="23" s="1"/>
  <c r="O48" i="11"/>
  <c r="O49" i="11" s="1"/>
  <c r="BC38" i="23"/>
  <c r="O19" i="11"/>
  <c r="U33" i="23" s="1"/>
  <c r="BC30" i="23" s="1"/>
  <c r="M44" i="11"/>
  <c r="AJ35" i="16"/>
  <c r="AJ36" i="16" s="1"/>
  <c r="AN29" i="16"/>
  <c r="O23" i="11"/>
  <c r="O99" i="11" s="1"/>
  <c r="U94" i="23" s="1"/>
  <c r="U30" i="23"/>
  <c r="AT25" i="18"/>
  <c r="AT23" i="18"/>
  <c r="AT28" i="18"/>
  <c r="AT27" i="18"/>
  <c r="AT26" i="18"/>
  <c r="AT29" i="18"/>
  <c r="O16" i="11" s="1"/>
  <c r="U27" i="23" s="1"/>
  <c r="AT24" i="18"/>
  <c r="AF45" i="27"/>
  <c r="AK22" i="16"/>
  <c r="AF46" i="27"/>
  <c r="BG36" i="23"/>
  <c r="Y40" i="23"/>
  <c r="BC36" i="23"/>
  <c r="U40" i="23"/>
  <c r="AM6" i="16"/>
  <c r="AH10" i="27"/>
  <c r="AH46" i="27"/>
  <c r="R20" i="11"/>
  <c r="X32" i="23" s="1"/>
  <c r="R48" i="11"/>
  <c r="R19" i="11"/>
  <c r="X33" i="23" s="1"/>
  <c r="BF30" i="23" s="1"/>
  <c r="BF38" i="23"/>
  <c r="AK10" i="27"/>
  <c r="F115" i="9"/>
  <c r="F71" i="9"/>
  <c r="AC47" i="27"/>
  <c r="AH21" i="16"/>
  <c r="Y42" i="23"/>
  <c r="BG27" i="23" s="1"/>
  <c r="AG46" i="27"/>
  <c r="BD36" i="23"/>
  <c r="V40" i="23"/>
  <c r="Q41" i="11"/>
  <c r="W52" i="23"/>
  <c r="AN6" i="16"/>
  <c r="AN18" i="16"/>
  <c r="AH14" i="27"/>
  <c r="X39" i="23"/>
  <c r="R47" i="11"/>
  <c r="R35" i="11"/>
  <c r="W30" i="23"/>
  <c r="Q23" i="11"/>
  <c r="Q99" i="11" s="1"/>
  <c r="W94" i="23" s="1"/>
  <c r="AV28" i="18"/>
  <c r="AV25" i="18"/>
  <c r="AV23" i="18"/>
  <c r="AV26" i="18"/>
  <c r="AV24" i="18"/>
  <c r="AV29" i="18"/>
  <c r="Q16" i="11" s="1"/>
  <c r="W27" i="23" s="1"/>
  <c r="AV27" i="18"/>
  <c r="O41" i="11"/>
  <c r="AL18" i="16"/>
  <c r="AL6" i="16"/>
  <c r="U52" i="23"/>
  <c r="AM18" i="16"/>
  <c r="V30" i="23"/>
  <c r="P23" i="11"/>
  <c r="AU23" i="18"/>
  <c r="AU25" i="18"/>
  <c r="AU28" i="18"/>
  <c r="AU29" i="18"/>
  <c r="P16" i="11" s="1"/>
  <c r="AU27" i="18"/>
  <c r="AU26" i="18"/>
  <c r="AU24" i="18"/>
  <c r="P37" i="11"/>
  <c r="U37" i="11" s="1"/>
  <c r="N33" i="11"/>
  <c r="T53" i="23"/>
  <c r="T54" i="23" s="1"/>
  <c r="N42" i="11"/>
  <c r="N36" i="11" s="1"/>
  <c r="N35" i="11"/>
  <c r="AO6" i="16"/>
  <c r="AI14" i="27"/>
  <c r="AP18" i="16"/>
  <c r="Y52" i="23"/>
  <c r="AP6" i="16"/>
  <c r="S41" i="11"/>
  <c r="S33" i="11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167" i="9"/>
  <c r="U168" i="9"/>
  <c r="U171" i="9"/>
  <c r="U169" i="9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8" i="16"/>
  <c r="AF54" i="16"/>
  <c r="AF53" i="16"/>
  <c r="AF52" i="16"/>
  <c r="AO104" i="9"/>
  <c r="BH119" i="9"/>
  <c r="BI119" i="9"/>
  <c r="Q98" i="9"/>
  <c r="R90" i="9"/>
  <c r="R95" i="9"/>
  <c r="AO108" i="9"/>
  <c r="AQ9" i="24"/>
  <c r="I13" i="30"/>
  <c r="I32" i="30" s="1"/>
  <c r="R111" i="9"/>
  <c r="AP111" i="9" s="1"/>
  <c r="X47" i="11"/>
  <c r="AO92" i="9"/>
  <c r="AP29" i="24"/>
  <c r="X34" i="11"/>
  <c r="Q73" i="9"/>
  <c r="AO73" i="9" s="1"/>
  <c r="I46" i="30"/>
  <c r="I48" i="30" s="1"/>
  <c r="Q9" i="9"/>
  <c r="AO9" i="9" s="1"/>
  <c r="E25" i="25" s="1"/>
  <c r="AP15" i="24"/>
  <c r="Z55" i="23"/>
  <c r="AO95" i="9"/>
  <c r="AD21" i="27"/>
  <c r="AQ10" i="18"/>
  <c r="AQ19" i="18" s="1"/>
  <c r="AQ29" i="18"/>
  <c r="L16" i="11" s="1"/>
  <c r="R27" i="23" s="1"/>
  <c r="L26" i="11"/>
  <c r="AP14" i="18"/>
  <c r="AP28" i="18" s="1"/>
  <c r="AP8" i="18"/>
  <c r="AP11" i="18"/>
  <c r="AP25" i="18" s="1"/>
  <c r="AP9" i="18"/>
  <c r="AP23" i="18" s="1"/>
  <c r="BI19" i="9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Z28" i="23"/>
  <c r="R11" i="23" s="1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Z8" i="27"/>
  <c r="Z6" i="27"/>
  <c r="Z2" i="27"/>
  <c r="Z3" i="27"/>
  <c r="Z5" i="27"/>
  <c r="Z4" i="27"/>
  <c r="Z9" i="27"/>
  <c r="Z40" i="23"/>
  <c r="U43" i="23"/>
  <c r="U41" i="23"/>
  <c r="AP33" i="24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Q185" i="9"/>
  <c r="Q28" i="9" s="1"/>
  <c r="AO28" i="9" s="1"/>
  <c r="BJ119" i="9"/>
  <c r="AJ15" i="24"/>
  <c r="AJ26" i="24"/>
  <c r="AJ10" i="24"/>
  <c r="BN83" i="9"/>
  <c r="BM19" i="9"/>
  <c r="AJ11" i="24"/>
  <c r="AL21" i="24"/>
  <c r="AJ16" i="24"/>
  <c r="AE15" i="27"/>
  <c r="AG15" i="27"/>
  <c r="AJ21" i="24"/>
  <c r="AJ22" i="24" s="1"/>
  <c r="AL10" i="24"/>
  <c r="AL16" i="24"/>
  <c r="O67" i="11" s="1"/>
  <c r="U69" i="23" s="1"/>
  <c r="M73" i="11"/>
  <c r="S68" i="23" s="1"/>
  <c r="AJ9" i="24"/>
  <c r="S73" i="11"/>
  <c r="Y68" i="23" s="1"/>
  <c r="AL8" i="24"/>
  <c r="AL12" i="24" s="1"/>
  <c r="BL19" i="9"/>
  <c r="BJ84" i="9"/>
  <c r="DQ13" i="9"/>
  <c r="BG84" i="9"/>
  <c r="BG51" i="9"/>
  <c r="BN51" i="9" s="1"/>
  <c r="BE51" i="9" s="1"/>
  <c r="BG19" i="9"/>
  <c r="CY13" i="9"/>
  <c r="AP26" i="24"/>
  <c r="BF52" i="9"/>
  <c r="BF121" i="9"/>
  <c r="BF20" i="9"/>
  <c r="BF85" i="9"/>
  <c r="BM84" i="9"/>
  <c r="BH84" i="9"/>
  <c r="AD15" i="23"/>
  <c r="AC15" i="23" s="1"/>
  <c r="AF15" i="23" s="1"/>
  <c r="AD13" i="23"/>
  <c r="AC13" i="23" s="1"/>
  <c r="AF13" i="23" s="1"/>
  <c r="AD14" i="23"/>
  <c r="AC14" i="23" s="1"/>
  <c r="AF14" i="23" s="1"/>
  <c r="AE2" i="24"/>
  <c r="AE7" i="24" s="1"/>
  <c r="BG119" i="9"/>
  <c r="BN18" i="9"/>
  <c r="BE18" i="9" s="1"/>
  <c r="CB16" i="9"/>
  <c r="CC15" i="9"/>
  <c r="CD15" i="9" s="1"/>
  <c r="CF15" i="9" s="1"/>
  <c r="BK19" i="9"/>
  <c r="BH19" i="9"/>
  <c r="DZ13" i="9"/>
  <c r="BL84" i="9"/>
  <c r="BK84" i="9"/>
  <c r="AQ15" i="24"/>
  <c r="Q127" i="9"/>
  <c r="Q128" i="9"/>
  <c r="AQ16" i="24"/>
  <c r="AN20" i="24"/>
  <c r="AP20" i="24"/>
  <c r="AP22" i="24" s="1"/>
  <c r="AP11" i="24"/>
  <c r="AP10" i="24"/>
  <c r="AP8" i="24"/>
  <c r="AN8" i="24"/>
  <c r="AI15" i="27"/>
  <c r="AP16" i="24"/>
  <c r="AN26" i="24"/>
  <c r="AN15" i="24"/>
  <c r="Q120" i="9"/>
  <c r="AQ8" i="24"/>
  <c r="AL15" i="27"/>
  <c r="Q133" i="9"/>
  <c r="AO133" i="9" s="1"/>
  <c r="AQ21" i="24"/>
  <c r="AQ22" i="24" s="1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N21" i="24"/>
  <c r="AN16" i="24"/>
  <c r="AN33" i="24"/>
  <c r="AL20" i="24"/>
  <c r="O73" i="11"/>
  <c r="U68" i="23" s="1"/>
  <c r="AK21" i="24"/>
  <c r="AK15" i="24"/>
  <c r="AK33" i="24"/>
  <c r="AK16" i="24"/>
  <c r="AK8" i="24"/>
  <c r="AF15" i="27"/>
  <c r="AK11" i="24"/>
  <c r="AK10" i="24"/>
  <c r="AK29" i="24"/>
  <c r="AK9" i="24"/>
  <c r="AK26" i="24"/>
  <c r="AK20" i="24"/>
  <c r="AM15" i="24"/>
  <c r="AM10" i="24"/>
  <c r="AM21" i="24"/>
  <c r="AM29" i="24"/>
  <c r="AM11" i="24"/>
  <c r="AH15" i="27"/>
  <c r="AM8" i="24"/>
  <c r="AM20" i="24"/>
  <c r="AM22" i="24" s="1"/>
  <c r="AM16" i="24"/>
  <c r="AM26" i="24"/>
  <c r="AM9" i="24"/>
  <c r="AM33" i="24"/>
  <c r="AD15" i="27"/>
  <c r="AI8" i="24"/>
  <c r="AI20" i="24"/>
  <c r="AI16" i="24"/>
  <c r="AI26" i="24"/>
  <c r="AI9" i="24"/>
  <c r="AI33" i="24"/>
  <c r="AI15" i="24"/>
  <c r="AI10" i="24"/>
  <c r="AI21" i="24"/>
  <c r="AI29" i="24"/>
  <c r="AI11" i="24"/>
  <c r="AH9" i="24"/>
  <c r="AH8" i="24"/>
  <c r="AC15" i="27"/>
  <c r="AH15" i="24"/>
  <c r="AH20" i="24"/>
  <c r="AH26" i="24"/>
  <c r="AH33" i="24"/>
  <c r="AH11" i="24"/>
  <c r="AH10" i="24"/>
  <c r="AH16" i="24"/>
  <c r="AH21" i="24"/>
  <c r="AH29" i="24"/>
  <c r="AO10" i="24"/>
  <c r="AO21" i="24"/>
  <c r="AO29" i="24"/>
  <c r="AO15" i="24"/>
  <c r="AO9" i="24"/>
  <c r="AO33" i="24"/>
  <c r="AO16" i="24"/>
  <c r="AO26" i="24"/>
  <c r="AJ15" i="27"/>
  <c r="AO8" i="24"/>
  <c r="AO20" i="24"/>
  <c r="AO11" i="24"/>
  <c r="AL45" i="16"/>
  <c r="AL44" i="16"/>
  <c r="AL59" i="16"/>
  <c r="AG28" i="27"/>
  <c r="AC28" i="27"/>
  <c r="AH59" i="16"/>
  <c r="AH57" i="16"/>
  <c r="AH42" i="16"/>
  <c r="AJ59" i="16"/>
  <c r="AE28" i="27"/>
  <c r="AJ57" i="16"/>
  <c r="AJ42" i="16"/>
  <c r="AJ51" i="16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W93" i="11"/>
  <c r="X93" i="11"/>
  <c r="R11" i="9"/>
  <c r="AP11" i="9" s="1"/>
  <c r="AP166" i="9"/>
  <c r="AP113" i="9"/>
  <c r="AP104" i="9"/>
  <c r="F20" i="25"/>
  <c r="Z53" i="23"/>
  <c r="Z54" i="23" s="1"/>
  <c r="T42" i="11"/>
  <c r="T35" i="11"/>
  <c r="AP51" i="16"/>
  <c r="AP59" i="16"/>
  <c r="AK28" i="27"/>
  <c r="AK27" i="27"/>
  <c r="AP53" i="16"/>
  <c r="AN57" i="16"/>
  <c r="AN45" i="16"/>
  <c r="AN44" i="16"/>
  <c r="AN42" i="16"/>
  <c r="AG51" i="16"/>
  <c r="AG57" i="16"/>
  <c r="AG44" i="16"/>
  <c r="AG45" i="16"/>
  <c r="AM51" i="16"/>
  <c r="AM45" i="16"/>
  <c r="AM44" i="16"/>
  <c r="AH28" i="27"/>
  <c r="AM59" i="16"/>
  <c r="AK51" i="16"/>
  <c r="AK50" i="16" s="1"/>
  <c r="N59" i="11" s="1"/>
  <c r="AK42" i="16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AP90" i="9"/>
  <c r="T26" i="23"/>
  <c r="N14" i="11"/>
  <c r="W48" i="11"/>
  <c r="AL42" i="16"/>
  <c r="AG27" i="27"/>
  <c r="AL53" i="16"/>
  <c r="AL51" i="16"/>
  <c r="AL57" i="16"/>
  <c r="AH45" i="16"/>
  <c r="AH44" i="16"/>
  <c r="AH51" i="16"/>
  <c r="AC27" i="27"/>
  <c r="AH53" i="16"/>
  <c r="AE27" i="27"/>
  <c r="AJ53" i="16"/>
  <c r="AJ45" i="16"/>
  <c r="AJ44" i="16"/>
  <c r="AO57" i="16"/>
  <c r="AO59" i="16"/>
  <c r="AJ28" i="27"/>
  <c r="AO51" i="16"/>
  <c r="AO42" i="16"/>
  <c r="AD28" i="27"/>
  <c r="AI59" i="16"/>
  <c r="AI42" i="16"/>
  <c r="AI57" i="16"/>
  <c r="AI51" i="16"/>
  <c r="AQ45" i="16"/>
  <c r="AQ44" i="16"/>
  <c r="AQ51" i="16"/>
  <c r="AQ50" i="16" s="1"/>
  <c r="T59" i="11" s="1"/>
  <c r="W94" i="11"/>
  <c r="X94" i="11"/>
  <c r="Z81" i="23"/>
  <c r="T99" i="11"/>
  <c r="W23" i="11"/>
  <c r="W19" i="11"/>
  <c r="Z33" i="23"/>
  <c r="BH30" i="23" s="1"/>
  <c r="BI30" i="23" s="1"/>
  <c r="BJ30" i="23" s="1"/>
  <c r="W20" i="11"/>
  <c r="Z32" i="23"/>
  <c r="AO175" i="9"/>
  <c r="R175" i="9"/>
  <c r="AP175" i="9" s="1"/>
  <c r="W41" i="11"/>
  <c r="X41" i="11"/>
  <c r="M14" i="11"/>
  <c r="S26" i="23"/>
  <c r="AP57" i="16"/>
  <c r="AP42" i="16"/>
  <c r="AP45" i="16"/>
  <c r="AP44" i="16"/>
  <c r="AN51" i="16"/>
  <c r="AI27" i="27"/>
  <c r="AN53" i="16"/>
  <c r="AI28" i="27"/>
  <c r="AN59" i="16"/>
  <c r="AG53" i="16"/>
  <c r="AB27" i="27"/>
  <c r="AB28" i="27"/>
  <c r="AG59" i="16"/>
  <c r="AG42" i="16"/>
  <c r="AM42" i="16"/>
  <c r="AM57" i="16"/>
  <c r="AM56" i="16" s="1"/>
  <c r="P60" i="11" s="1"/>
  <c r="AM53" i="16"/>
  <c r="AH27" i="27"/>
  <c r="AK57" i="16"/>
  <c r="AK44" i="16"/>
  <c r="AK45" i="16"/>
  <c r="AF28" i="27"/>
  <c r="AK59" i="16"/>
  <c r="AK53" i="16"/>
  <c r="AF27" i="27"/>
  <c r="T49" i="11"/>
  <c r="T33" i="11"/>
  <c r="AL38" i="27"/>
  <c r="AI38" i="27"/>
  <c r="AJ38" i="27"/>
  <c r="AK38" i="27"/>
  <c r="AL36" i="27"/>
  <c r="AI36" i="27"/>
  <c r="AJ36" i="27"/>
  <c r="AK36" i="27"/>
  <c r="AI39" i="27"/>
  <c r="Q37" i="11" l="1"/>
  <c r="AL56" i="16"/>
  <c r="O60" i="11" s="1"/>
  <c r="AJ12" i="24"/>
  <c r="AJ17" i="24" s="1"/>
  <c r="AJ18" i="24" s="1"/>
  <c r="AM29" i="16"/>
  <c r="BC39" i="23"/>
  <c r="AH22" i="24"/>
  <c r="V42" i="23"/>
  <c r="BD27" i="23" s="1"/>
  <c r="AL29" i="16"/>
  <c r="AP50" i="16"/>
  <c r="S59" i="11" s="1"/>
  <c r="BD39" i="23"/>
  <c r="BE39" i="23"/>
  <c r="BG39" i="23"/>
  <c r="AK12" i="24"/>
  <c r="AN50" i="16"/>
  <c r="Q59" i="11" s="1"/>
  <c r="AG56" i="16"/>
  <c r="J60" i="11" s="1"/>
  <c r="AH56" i="16"/>
  <c r="K60" i="11" s="1"/>
  <c r="AL22" i="24"/>
  <c r="AF56" i="16"/>
  <c r="I60" i="11" s="1"/>
  <c r="Q184" i="9"/>
  <c r="Q186" i="9"/>
  <c r="AH12" i="24"/>
  <c r="AJ23" i="24"/>
  <c r="V67" i="23"/>
  <c r="U71" i="11"/>
  <c r="AO50" i="16"/>
  <c r="R59" i="11" s="1"/>
  <c r="CP14" i="9"/>
  <c r="AI56" i="16"/>
  <c r="L60" i="11" s="1"/>
  <c r="AM50" i="16"/>
  <c r="P59" i="11" s="1"/>
  <c r="AQ56" i="16"/>
  <c r="T60" i="11" s="1"/>
  <c r="AI12" i="24"/>
  <c r="BF36" i="23"/>
  <c r="X40" i="23"/>
  <c r="BF40" i="23"/>
  <c r="Q35" i="11"/>
  <c r="Q42" i="11"/>
  <c r="W53" i="23"/>
  <c r="O38" i="11"/>
  <c r="AC14" i="27"/>
  <c r="V32" i="23"/>
  <c r="U20" i="11"/>
  <c r="X20" i="11" s="1"/>
  <c r="AO22" i="16"/>
  <c r="AJ45" i="27"/>
  <c r="AJ46" i="27"/>
  <c r="AH18" i="16"/>
  <c r="K41" i="11"/>
  <c r="AH6" i="16"/>
  <c r="Q52" i="23"/>
  <c r="K33" i="11"/>
  <c r="AF25" i="16"/>
  <c r="AF27" i="16"/>
  <c r="AF17" i="16"/>
  <c r="AF28" i="16"/>
  <c r="AF26" i="16"/>
  <c r="AF33" i="16"/>
  <c r="AF24" i="16"/>
  <c r="I43" i="11"/>
  <c r="AF13" i="16"/>
  <c r="AF23" i="16"/>
  <c r="AF12" i="16"/>
  <c r="AF14" i="16"/>
  <c r="AF32" i="16"/>
  <c r="AA14" i="27"/>
  <c r="I45" i="11"/>
  <c r="AB47" i="27"/>
  <c r="AG21" i="16"/>
  <c r="AB12" i="27"/>
  <c r="AG16" i="16"/>
  <c r="O44" i="11"/>
  <c r="AL35" i="16"/>
  <c r="AL36" i="16" s="1"/>
  <c r="W45" i="23"/>
  <c r="W41" i="23"/>
  <c r="K23" i="11"/>
  <c r="K99" i="11" s="1"/>
  <c r="Q94" i="23" s="1"/>
  <c r="Q30" i="23"/>
  <c r="W43" i="23"/>
  <c r="AK56" i="16"/>
  <c r="N60" i="11" s="1"/>
  <c r="AL50" i="16"/>
  <c r="O59" i="11" s="1"/>
  <c r="AN56" i="16"/>
  <c r="Q60" i="11" s="1"/>
  <c r="AJ50" i="16"/>
  <c r="M59" i="11" s="1"/>
  <c r="AO22" i="24"/>
  <c r="AO12" i="24"/>
  <c r="AI22" i="24"/>
  <c r="AM12" i="24"/>
  <c r="AN22" i="24"/>
  <c r="BN119" i="9"/>
  <c r="BE119" i="9" s="1"/>
  <c r="AL17" i="24"/>
  <c r="AL18" i="24" s="1"/>
  <c r="DH14" i="9"/>
  <c r="BB31" i="23"/>
  <c r="T44" i="23"/>
  <c r="V27" i="23"/>
  <c r="U16" i="11"/>
  <c r="X16" i="11" s="1"/>
  <c r="U23" i="11"/>
  <c r="X23" i="11" s="1"/>
  <c r="P99" i="11"/>
  <c r="AP29" i="16"/>
  <c r="AZ39" i="23"/>
  <c r="AF13" i="27"/>
  <c r="O15" i="11"/>
  <c r="AT30" i="18"/>
  <c r="BE118" i="9"/>
  <c r="BG33" i="23"/>
  <c r="V33" i="23"/>
  <c r="BD30" i="23" s="1"/>
  <c r="U19" i="11"/>
  <c r="X19" i="11" s="1"/>
  <c r="K47" i="11"/>
  <c r="Q39" i="23"/>
  <c r="P56" i="23"/>
  <c r="J34" i="11"/>
  <c r="P55" i="23" s="1"/>
  <c r="S42" i="11"/>
  <c r="S36" i="11" s="1"/>
  <c r="Y53" i="23"/>
  <c r="S35" i="11"/>
  <c r="AU30" i="18"/>
  <c r="P15" i="11"/>
  <c r="O33" i="11"/>
  <c r="U53" i="23"/>
  <c r="O42" i="11"/>
  <c r="O36" i="11" s="1"/>
  <c r="O35" i="11"/>
  <c r="AV30" i="18"/>
  <c r="Q15" i="11"/>
  <c r="W54" i="23"/>
  <c r="S37" i="11"/>
  <c r="R49" i="11"/>
  <c r="Q44" i="11"/>
  <c r="AN35" i="16"/>
  <c r="AN36" i="16" s="1"/>
  <c r="AL45" i="27"/>
  <c r="AQ22" i="16"/>
  <c r="T38" i="11" s="1"/>
  <c r="Q105" i="9"/>
  <c r="AL46" i="27"/>
  <c r="S38" i="11"/>
  <c r="Y27" i="23"/>
  <c r="W16" i="11"/>
  <c r="R42" i="11"/>
  <c r="X53" i="23"/>
  <c r="X44" i="23" s="1"/>
  <c r="R33" i="11"/>
  <c r="AH24" i="16"/>
  <c r="J41" i="11"/>
  <c r="P52" i="23"/>
  <c r="P39" i="23"/>
  <c r="AX36" i="23" s="1"/>
  <c r="J47" i="11"/>
  <c r="O37" i="11"/>
  <c r="Q38" i="11"/>
  <c r="Q36" i="11"/>
  <c r="W42" i="23"/>
  <c r="BE27" i="23" s="1"/>
  <c r="AZ33" i="23"/>
  <c r="AP56" i="16"/>
  <c r="S60" i="11" s="1"/>
  <c r="AI50" i="16"/>
  <c r="L59" i="11" s="1"/>
  <c r="AO56" i="16"/>
  <c r="R60" i="11" s="1"/>
  <c r="AH50" i="16"/>
  <c r="K59" i="11" s="1"/>
  <c r="AG50" i="16"/>
  <c r="J59" i="11" s="1"/>
  <c r="AJ56" i="16"/>
  <c r="M60" i="11" s="1"/>
  <c r="AK22" i="24"/>
  <c r="AP12" i="24"/>
  <c r="BJ120" i="9"/>
  <c r="R98" i="9"/>
  <c r="AP98" i="9" s="1"/>
  <c r="Q101" i="9"/>
  <c r="P44" i="11"/>
  <c r="U44" i="11" s="1"/>
  <c r="AM35" i="16"/>
  <c r="AM36" i="16" s="1"/>
  <c r="BD33" i="23"/>
  <c r="P33" i="11"/>
  <c r="U33" i="11" s="1"/>
  <c r="V53" i="23"/>
  <c r="P42" i="11"/>
  <c r="U42" i="11" s="1"/>
  <c r="P35" i="11"/>
  <c r="U35" i="11" s="1"/>
  <c r="BE33" i="23"/>
  <c r="Q33" i="11"/>
  <c r="N46" i="11"/>
  <c r="T42" i="23"/>
  <c r="BB27" i="23" s="1"/>
  <c r="N37" i="11"/>
  <c r="N38" i="11"/>
  <c r="AK29" i="16"/>
  <c r="BC33" i="23"/>
  <c r="AO107" i="9"/>
  <c r="R107" i="9"/>
  <c r="AP107" i="9" s="1"/>
  <c r="K20" i="11"/>
  <c r="Q32" i="23" s="1"/>
  <c r="AX30" i="18"/>
  <c r="S15" i="11"/>
  <c r="P49" i="11"/>
  <c r="U48" i="11"/>
  <c r="X48" i="11" s="1"/>
  <c r="AZ8" i="23"/>
  <c r="BA28" i="23"/>
  <c r="S11" i="23" s="1"/>
  <c r="AW30" i="18"/>
  <c r="R15" i="11"/>
  <c r="AG15" i="16"/>
  <c r="AB10" i="27"/>
  <c r="AB11" i="27"/>
  <c r="U42" i="23"/>
  <c r="BC27" i="23" s="1"/>
  <c r="F149" i="9"/>
  <c r="F35" i="9"/>
  <c r="F68" i="9"/>
  <c r="F146" i="9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Q52" i="9"/>
  <c r="AO52" i="9" s="1"/>
  <c r="Q44" i="9"/>
  <c r="AO44" i="9" s="1"/>
  <c r="AF42" i="16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BL120" i="9"/>
  <c r="AL13" i="24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9" i="18" s="1"/>
  <c r="AP12" i="18"/>
  <c r="AP26" i="18" s="1"/>
  <c r="AC29" i="27"/>
  <c r="AP13" i="18"/>
  <c r="AP27" i="18" s="1"/>
  <c r="AC52" i="27"/>
  <c r="AO14" i="18"/>
  <c r="AO28" i="18" s="1"/>
  <c r="AO8" i="18"/>
  <c r="AO11" i="18"/>
  <c r="AO25" i="18" s="1"/>
  <c r="AO9" i="18"/>
  <c r="AO23" i="18" s="1"/>
  <c r="M67" i="11"/>
  <c r="S69" i="23" s="1"/>
  <c r="BH85" i="9"/>
  <c r="BJ85" i="9"/>
  <c r="BH120" i="9"/>
  <c r="Z7" i="27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X1" i="27"/>
  <c r="AB9" i="16"/>
  <c r="AJ6" i="18"/>
  <c r="X6" i="19"/>
  <c r="AB6" i="24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Q15" i="9"/>
  <c r="AO15" i="9" s="1"/>
  <c r="E31" i="25" s="1"/>
  <c r="Q27" i="9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BK20" i="9"/>
  <c r="BE83" i="9"/>
  <c r="BN84" i="9"/>
  <c r="BE84" i="9" s="1"/>
  <c r="Q45" i="9"/>
  <c r="AO45" i="9" s="1"/>
  <c r="T67" i="1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K120" i="9"/>
  <c r="BI20" i="9"/>
  <c r="BM85" i="9"/>
  <c r="BL20" i="9"/>
  <c r="DZ14" i="9"/>
  <c r="Q129" i="9"/>
  <c r="AO127" i="9"/>
  <c r="X71" i="11"/>
  <c r="S67" i="11"/>
  <c r="AP17" i="24"/>
  <c r="AP18" i="24" s="1"/>
  <c r="AP13" i="24"/>
  <c r="W71" i="11"/>
  <c r="AN12" i="24"/>
  <c r="AQ12" i="24"/>
  <c r="Q67" i="11"/>
  <c r="W69" i="23" s="1"/>
  <c r="Q124" i="9"/>
  <c r="AO120" i="9"/>
  <c r="AO144" i="9"/>
  <c r="AO139" i="9"/>
  <c r="Q61" i="9"/>
  <c r="AO61" i="9" s="1"/>
  <c r="AO123" i="9"/>
  <c r="AO132" i="9"/>
  <c r="Q134" i="9"/>
  <c r="L73" i="11"/>
  <c r="R68" i="23" s="1"/>
  <c r="AO17" i="24"/>
  <c r="AO18" i="24" s="1"/>
  <c r="AO13" i="24"/>
  <c r="L67" i="11"/>
  <c r="R69" i="23" s="1"/>
  <c r="P67" i="11"/>
  <c r="N67" i="11"/>
  <c r="T69" i="23" s="1"/>
  <c r="AI13" i="24"/>
  <c r="AI17" i="24"/>
  <c r="AI18" i="24" s="1"/>
  <c r="AM13" i="24"/>
  <c r="AM17" i="24"/>
  <c r="AM18" i="24" s="1"/>
  <c r="AK13" i="24"/>
  <c r="AK17" i="24"/>
  <c r="AK18" i="24" s="1"/>
  <c r="R67" i="11"/>
  <c r="X69" i="23" s="1"/>
  <c r="K67" i="11"/>
  <c r="Q69" i="23" s="1"/>
  <c r="AH13" i="24"/>
  <c r="AH17" i="24"/>
  <c r="AH18" i="24" s="1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A7" i="23"/>
  <c r="BB25" i="23"/>
  <c r="T9" i="23" s="1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T14" i="11"/>
  <c r="Z26" i="23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X35" i="11"/>
  <c r="W35" i="11"/>
  <c r="BH31" i="23"/>
  <c r="BI31" i="23" s="1"/>
  <c r="BJ31" i="23" s="1"/>
  <c r="I20" i="23"/>
  <c r="Z44" i="23"/>
  <c r="AI43" i="16"/>
  <c r="L58" i="11" s="1"/>
  <c r="R85" i="23" s="1"/>
  <c r="AD26" i="27"/>
  <c r="AI41" i="16"/>
  <c r="L57" i="11" s="1"/>
  <c r="AD25" i="27"/>
  <c r="AJ41" i="16"/>
  <c r="M57" i="11" s="1"/>
  <c r="AE25" i="27"/>
  <c r="Z45" i="23"/>
  <c r="AK39" i="27"/>
  <c r="AJ39" i="27"/>
  <c r="AL39" i="27"/>
  <c r="AF34" i="16" l="1"/>
  <c r="AJ13" i="24"/>
  <c r="Q187" i="9"/>
  <c r="AA26" i="27"/>
  <c r="AF43" i="16"/>
  <c r="I58" i="11" s="1"/>
  <c r="O85" i="23" s="1"/>
  <c r="BF28" i="23"/>
  <c r="X11" i="23" s="1"/>
  <c r="BE8" i="23"/>
  <c r="AD25" i="16"/>
  <c r="AD14" i="16"/>
  <c r="AD26" i="16"/>
  <c r="AD33" i="16"/>
  <c r="AD28" i="16"/>
  <c r="AD27" i="16"/>
  <c r="Y14" i="27"/>
  <c r="AD12" i="16"/>
  <c r="AD32" i="16"/>
  <c r="AD17" i="16"/>
  <c r="AD13" i="16"/>
  <c r="AD23" i="16"/>
  <c r="AE23" i="16"/>
  <c r="AE32" i="16"/>
  <c r="AE25" i="16"/>
  <c r="AE27" i="16"/>
  <c r="AE14" i="16"/>
  <c r="AE12" i="16"/>
  <c r="AE17" i="16"/>
  <c r="AE26" i="16"/>
  <c r="H43" i="11"/>
  <c r="AE33" i="16"/>
  <c r="AE28" i="16"/>
  <c r="AE13" i="16"/>
  <c r="H45" i="11"/>
  <c r="Y45" i="11" s="1"/>
  <c r="DH15" i="9"/>
  <c r="P38" i="11"/>
  <c r="U38" i="11" s="1"/>
  <c r="U49" i="11"/>
  <c r="X49" i="11" s="1"/>
  <c r="P36" i="11"/>
  <c r="U36" i="11" s="1"/>
  <c r="N44" i="11"/>
  <c r="AK35" i="16"/>
  <c r="AK36" i="16" s="1"/>
  <c r="AP23" i="24"/>
  <c r="AL13" i="27"/>
  <c r="I19" i="30"/>
  <c r="I39" i="30" s="1"/>
  <c r="R38" i="11"/>
  <c r="R36" i="11"/>
  <c r="U54" i="23"/>
  <c r="BC31" i="23"/>
  <c r="U44" i="23"/>
  <c r="U45" i="23"/>
  <c r="AO23" i="24"/>
  <c r="J20" i="11"/>
  <c r="P32" i="23" s="1"/>
  <c r="AF16" i="16"/>
  <c r="AA12" i="27"/>
  <c r="I34" i="11"/>
  <c r="O55" i="23" s="1"/>
  <c r="O56" i="23"/>
  <c r="AL23" i="24"/>
  <c r="BN120" i="9"/>
  <c r="BE120" i="9" s="1"/>
  <c r="CP15" i="9"/>
  <c r="U175" i="9"/>
  <c r="J23" i="11"/>
  <c r="J99" i="11" s="1"/>
  <c r="P94" i="23" s="1"/>
  <c r="P30" i="23"/>
  <c r="Y26" i="23"/>
  <c r="S14" i="11"/>
  <c r="Q69" i="9"/>
  <c r="AO69" i="9" s="1"/>
  <c r="Q8" i="9"/>
  <c r="Q66" i="9"/>
  <c r="AO66" i="9" s="1"/>
  <c r="Q70" i="9"/>
  <c r="AO70" i="9" s="1"/>
  <c r="R101" i="9"/>
  <c r="AO101" i="9"/>
  <c r="AK23" i="24"/>
  <c r="AG6" i="16"/>
  <c r="BF31" i="23"/>
  <c r="X54" i="23"/>
  <c r="BG31" i="23"/>
  <c r="Y44" i="23"/>
  <c r="AY36" i="23"/>
  <c r="Y54" i="23"/>
  <c r="AI23" i="24"/>
  <c r="AF21" i="16"/>
  <c r="AA47" i="27"/>
  <c r="AA46" i="27"/>
  <c r="AJ13" i="27"/>
  <c r="AM23" i="24"/>
  <c r="V69" i="23"/>
  <c r="U67" i="11"/>
  <c r="X67" i="11" s="1"/>
  <c r="AG24" i="16"/>
  <c r="AC45" i="27"/>
  <c r="AH22" i="16"/>
  <c r="AC46" i="27"/>
  <c r="AO105" i="9"/>
  <c r="Q67" i="9"/>
  <c r="AO67" i="9" s="1"/>
  <c r="R105" i="9"/>
  <c r="Q112" i="9"/>
  <c r="U15" i="11"/>
  <c r="X15" i="11" s="1"/>
  <c r="P14" i="11"/>
  <c r="U14" i="11" s="1"/>
  <c r="V26" i="23"/>
  <c r="S44" i="11"/>
  <c r="AP35" i="16"/>
  <c r="AP36" i="16" s="1"/>
  <c r="AF15" i="16"/>
  <c r="AA10" i="27"/>
  <c r="AA11" i="27"/>
  <c r="W44" i="23"/>
  <c r="BE31" i="23"/>
  <c r="AG10" i="24"/>
  <c r="V85" i="23"/>
  <c r="U58" i="11"/>
  <c r="AB48" i="27"/>
  <c r="X26" i="23"/>
  <c r="R14" i="11"/>
  <c r="BD31" i="23"/>
  <c r="V54" i="23"/>
  <c r="V44" i="23"/>
  <c r="AG18" i="16"/>
  <c r="T46" i="11"/>
  <c r="Z42" i="23"/>
  <c r="BH27" i="23" s="1"/>
  <c r="BI27" i="23" s="1"/>
  <c r="BJ27" i="23" s="1"/>
  <c r="T37" i="11"/>
  <c r="AQ29" i="16"/>
  <c r="Q14" i="11"/>
  <c r="W26" i="23"/>
  <c r="U26" i="23"/>
  <c r="O14" i="11"/>
  <c r="V94" i="23"/>
  <c r="U99" i="11"/>
  <c r="X99" i="11" s="1"/>
  <c r="BB28" i="23"/>
  <c r="T11" i="23" s="1"/>
  <c r="BA8" i="23"/>
  <c r="I47" i="11"/>
  <c r="O39" i="23"/>
  <c r="AW36" i="23" s="1"/>
  <c r="AF11" i="16"/>
  <c r="K35" i="11"/>
  <c r="K42" i="11"/>
  <c r="Q53" i="23"/>
  <c r="AY31" i="23" s="1"/>
  <c r="R46" i="11"/>
  <c r="R37" i="11"/>
  <c r="X42" i="23"/>
  <c r="BF27" i="23" s="1"/>
  <c r="AO29" i="16"/>
  <c r="AJ27" i="24"/>
  <c r="AJ30" i="24" s="1"/>
  <c r="AJ24" i="24"/>
  <c r="AH23" i="24"/>
  <c r="AA10" i="19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R41" i="23"/>
  <c r="BM121" i="9"/>
  <c r="BK121" i="9"/>
  <c r="BH121" i="9"/>
  <c r="Z69" i="23"/>
  <c r="AN10" i="18"/>
  <c r="AA21" i="27"/>
  <c r="AE51" i="16"/>
  <c r="AE45" i="16"/>
  <c r="AE44" i="16"/>
  <c r="AB22" i="27"/>
  <c r="AO15" i="18"/>
  <c r="AD60" i="16"/>
  <c r="AO10" i="18"/>
  <c r="AO19" i="18" s="1"/>
  <c r="AB21" i="27"/>
  <c r="AE59" i="16"/>
  <c r="Z28" i="27"/>
  <c r="AE57" i="16"/>
  <c r="AE56" i="16" s="1"/>
  <c r="H60" i="11" s="1"/>
  <c r="K25" i="11"/>
  <c r="AY38" i="23"/>
  <c r="Q40" i="23"/>
  <c r="K48" i="11"/>
  <c r="K49" i="11" s="1"/>
  <c r="AP24" i="18"/>
  <c r="K19" i="11"/>
  <c r="Q33" i="23" s="1"/>
  <c r="AY30" i="23" s="1"/>
  <c r="U156" i="9"/>
  <c r="AO13" i="18"/>
  <c r="AO27" i="18" s="1"/>
  <c r="AB52" i="27"/>
  <c r="AM9" i="18"/>
  <c r="AM8" i="18"/>
  <c r="AM11" i="18"/>
  <c r="AM14" i="18"/>
  <c r="AE42" i="16"/>
  <c r="U154" i="9"/>
  <c r="U173" i="9"/>
  <c r="AN14" i="18"/>
  <c r="AN28" i="18" s="1"/>
  <c r="AN11" i="18"/>
  <c r="AN25" i="18" s="1"/>
  <c r="AN8" i="18"/>
  <c r="AN9" i="18"/>
  <c r="AN23" i="18" s="1"/>
  <c r="L38" i="11"/>
  <c r="L36" i="11"/>
  <c r="AQ30" i="18"/>
  <c r="L15" i="11"/>
  <c r="AO12" i="18"/>
  <c r="AO26" i="18" s="1"/>
  <c r="AB29" i="27"/>
  <c r="Z27" i="27"/>
  <c r="AE53" i="16"/>
  <c r="K26" i="11"/>
  <c r="AP29" i="18"/>
  <c r="K16" i="11" s="1"/>
  <c r="Q27" i="23" s="1"/>
  <c r="BJ121" i="9"/>
  <c r="M54" i="11"/>
  <c r="S61" i="23" s="1"/>
  <c r="BA29" i="23" s="1"/>
  <c r="S12" i="23" s="1"/>
  <c r="BM21" i="9"/>
  <c r="BI121" i="9"/>
  <c r="X6" i="27"/>
  <c r="X5" i="27"/>
  <c r="X3" i="27"/>
  <c r="X2" i="27"/>
  <c r="X4" i="27"/>
  <c r="X9" i="27"/>
  <c r="X8" i="27"/>
  <c r="Y7" i="27"/>
  <c r="AD16" i="16"/>
  <c r="Y12" i="27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J5" i="18"/>
  <c r="AJ4" i="18"/>
  <c r="AJ22" i="18"/>
  <c r="W6" i="19"/>
  <c r="AA9" i="16"/>
  <c r="AI6" i="18"/>
  <c r="AA6" i="24"/>
  <c r="W1" i="27"/>
  <c r="AD15" i="16"/>
  <c r="S24" i="11" s="1"/>
  <c r="Y31" i="23" s="1"/>
  <c r="Y11" i="27"/>
  <c r="AD21" i="16"/>
  <c r="Y47" i="27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K54" i="11"/>
  <c r="Q61" i="23" s="1"/>
  <c r="AY29" i="23" s="1"/>
  <c r="Q12" i="23" s="1"/>
  <c r="J71" i="11"/>
  <c r="P67" i="23" s="1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I54" i="11"/>
  <c r="O61" i="23" s="1"/>
  <c r="AW29" i="23" s="1"/>
  <c r="O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AG33" i="24"/>
  <c r="AG20" i="24"/>
  <c r="AG16" i="24"/>
  <c r="AG21" i="24"/>
  <c r="AG8" i="24"/>
  <c r="J73" i="1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AO134" i="9"/>
  <c r="Q136" i="9"/>
  <c r="Q142" i="9" s="1"/>
  <c r="Q16" i="9" s="1"/>
  <c r="Q24" i="9" s="1"/>
  <c r="AO24" i="9" s="1"/>
  <c r="T73" i="11"/>
  <c r="AO29" i="9"/>
  <c r="Q60" i="9"/>
  <c r="AO60" i="9" s="1"/>
  <c r="Q73" i="11"/>
  <c r="W68" i="23" s="1"/>
  <c r="R73" i="11"/>
  <c r="X68" i="23" s="1"/>
  <c r="P73" i="11"/>
  <c r="N73" i="11"/>
  <c r="T68" i="23" s="1"/>
  <c r="BH25" i="23"/>
  <c r="BG7" i="23"/>
  <c r="X57" i="11"/>
  <c r="W57" i="11"/>
  <c r="BG8" i="23"/>
  <c r="BH28" i="23"/>
  <c r="X14" i="11"/>
  <c r="W14" i="11"/>
  <c r="W58" i="11"/>
  <c r="X58" i="11"/>
  <c r="Z85" i="23"/>
  <c r="W36" i="11"/>
  <c r="X36" i="11"/>
  <c r="AG22" i="24" l="1"/>
  <c r="BN121" i="9"/>
  <c r="BE121" i="9" s="1"/>
  <c r="AD34" i="16"/>
  <c r="BI25" i="23"/>
  <c r="BJ25" i="23" s="1"/>
  <c r="AG9" i="23" s="1"/>
  <c r="AI9" i="23" s="1"/>
  <c r="Z9" i="23"/>
  <c r="V68" i="23"/>
  <c r="U73" i="11"/>
  <c r="BI28" i="23"/>
  <c r="BJ28" i="23" s="1"/>
  <c r="AG11" i="23" s="1"/>
  <c r="AI11" i="23" s="1"/>
  <c r="Z11" i="23"/>
  <c r="AN18" i="24"/>
  <c r="AN23" i="24"/>
  <c r="AQ18" i="24"/>
  <c r="AQ23" i="24"/>
  <c r="AG12" i="24"/>
  <c r="Q17" i="9"/>
  <c r="Q145" i="9"/>
  <c r="AO142" i="9"/>
  <c r="DH16" i="9"/>
  <c r="V61" i="23"/>
  <c r="BD29" i="23" s="1"/>
  <c r="V12" i="23" s="1"/>
  <c r="U54" i="11"/>
  <c r="BC25" i="23"/>
  <c r="U9" i="23" s="1"/>
  <c r="BB7" i="23"/>
  <c r="BC8" i="23"/>
  <c r="BD28" i="23"/>
  <c r="V11" i="23" s="1"/>
  <c r="BE7" i="23"/>
  <c r="BF25" i="23"/>
  <c r="X9" i="23" s="1"/>
  <c r="AO112" i="9"/>
  <c r="Q115" i="9"/>
  <c r="R112" i="9"/>
  <c r="Q71" i="9"/>
  <c r="AO71" i="9" s="1"/>
  <c r="ED4" i="9" s="1"/>
  <c r="AG22" i="16"/>
  <c r="AB45" i="27"/>
  <c r="AB46" i="27"/>
  <c r="R70" i="9"/>
  <c r="AP70" i="9" s="1"/>
  <c r="AP101" i="9"/>
  <c r="R8" i="9"/>
  <c r="R69" i="9"/>
  <c r="AP69" i="9" s="1"/>
  <c r="R66" i="9"/>
  <c r="AP66" i="9" s="1"/>
  <c r="Z47" i="27"/>
  <c r="AE21" i="16"/>
  <c r="H18" i="30"/>
  <c r="J18" i="30" s="1"/>
  <c r="AD11" i="16"/>
  <c r="AJ31" i="24"/>
  <c r="AJ34" i="24"/>
  <c r="BD7" i="23"/>
  <c r="BE25" i="23"/>
  <c r="W9" i="23" s="1"/>
  <c r="AD9" i="23" s="1"/>
  <c r="AC9" i="23" s="1"/>
  <c r="BC7" i="23"/>
  <c r="BD25" i="23"/>
  <c r="V9" i="23" s="1"/>
  <c r="AP105" i="9"/>
  <c r="R67" i="9"/>
  <c r="AP67" i="9" s="1"/>
  <c r="AC13" i="27"/>
  <c r="AA45" i="27"/>
  <c r="AF22" i="16"/>
  <c r="I46" i="11" s="1"/>
  <c r="AI27" i="24"/>
  <c r="AI30" i="24" s="1"/>
  <c r="AI24" i="24"/>
  <c r="BF8" i="23"/>
  <c r="BG28" i="23"/>
  <c r="Y11" i="23" s="1"/>
  <c r="AL27" i="24"/>
  <c r="AL30" i="24" s="1"/>
  <c r="AL24" i="24"/>
  <c r="AO24" i="24"/>
  <c r="AO27" i="24"/>
  <c r="AO30" i="24" s="1"/>
  <c r="AY33" i="23"/>
  <c r="Z11" i="27"/>
  <c r="H15" i="30"/>
  <c r="AE15" i="16"/>
  <c r="AE16" i="16"/>
  <c r="H16" i="30"/>
  <c r="Z12" i="27"/>
  <c r="R44" i="11"/>
  <c r="AO35" i="16"/>
  <c r="AO36" i="16" s="1"/>
  <c r="W46" i="11"/>
  <c r="X46" i="11"/>
  <c r="Q37" i="9"/>
  <c r="AO37" i="9" s="1"/>
  <c r="BD8" i="23"/>
  <c r="BE28" i="23"/>
  <c r="W11" i="23" s="1"/>
  <c r="AD11" i="23" s="1"/>
  <c r="AC11" i="23" s="1"/>
  <c r="I23" i="11"/>
  <c r="I99" i="11" s="1"/>
  <c r="O94" i="23" s="1"/>
  <c r="O30" i="23"/>
  <c r="K46" i="11"/>
  <c r="Q42" i="23"/>
  <c r="AY27" i="23" s="1"/>
  <c r="AH29" i="16"/>
  <c r="K37" i="11"/>
  <c r="AM24" i="24"/>
  <c r="AM27" i="24"/>
  <c r="AM30" i="24" s="1"/>
  <c r="AK27" i="24"/>
  <c r="AK30" i="24" s="1"/>
  <c r="AK24" i="24"/>
  <c r="BF7" i="23"/>
  <c r="BG25" i="23"/>
  <c r="Y9" i="23" s="1"/>
  <c r="Q54" i="23"/>
  <c r="I20" i="11"/>
  <c r="O32" i="23" s="1"/>
  <c r="Y43" i="11"/>
  <c r="H34" i="11"/>
  <c r="Y34" i="11" s="1"/>
  <c r="AD24" i="16"/>
  <c r="AM28" i="18"/>
  <c r="AE50" i="16"/>
  <c r="H59" i="11" s="1"/>
  <c r="AH27" i="24"/>
  <c r="AH30" i="24" s="1"/>
  <c r="AH24" i="24"/>
  <c r="AF6" i="16"/>
  <c r="I41" i="11"/>
  <c r="O52" i="23"/>
  <c r="AF18" i="16"/>
  <c r="I33" i="11" s="1"/>
  <c r="AQ35" i="16"/>
  <c r="AQ36" i="16" s="1"/>
  <c r="T44" i="11"/>
  <c r="J35" i="11"/>
  <c r="J42" i="11"/>
  <c r="J33" i="11"/>
  <c r="P53" i="23"/>
  <c r="AY39" i="23"/>
  <c r="AF29" i="16"/>
  <c r="I37" i="11"/>
  <c r="O42" i="23"/>
  <c r="AW27" i="23" s="1"/>
  <c r="Q44" i="23"/>
  <c r="Q13" i="9"/>
  <c r="AO8" i="9"/>
  <c r="E24" i="25" s="1"/>
  <c r="Q49" i="9"/>
  <c r="AO49" i="9" s="1"/>
  <c r="BC28" i="23"/>
  <c r="U11" i="23" s="1"/>
  <c r="BB8" i="23"/>
  <c r="AP24" i="24"/>
  <c r="AP27" i="24"/>
  <c r="AP30" i="24" s="1"/>
  <c r="AE11" i="16"/>
  <c r="AE34" i="16"/>
  <c r="Y8" i="19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AE29" i="24"/>
  <c r="AE21" i="24"/>
  <c r="Z48" i="27"/>
  <c r="AE20" i="24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A52" i="27"/>
  <c r="AL14" i="18"/>
  <c r="AL28" i="18" s="1"/>
  <c r="AL11" i="18"/>
  <c r="AL25" i="18" s="1"/>
  <c r="AL9" i="18"/>
  <c r="AL23" i="18" s="1"/>
  <c r="AL8" i="18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4" i="16"/>
  <c r="AD45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D57" i="16"/>
  <c r="Z29" i="27"/>
  <c r="AM12" i="18"/>
  <c r="AM26" i="18" s="1"/>
  <c r="Z22" i="27"/>
  <c r="AM15" i="18"/>
  <c r="H30" i="30"/>
  <c r="Q43" i="23"/>
  <c r="Q45" i="23"/>
  <c r="Q41" i="23"/>
  <c r="AD51" i="16"/>
  <c r="AD42" i="16"/>
  <c r="Y27" i="27"/>
  <c r="AD53" i="16"/>
  <c r="H22" i="30"/>
  <c r="AE43" i="16"/>
  <c r="H58" i="11" s="1"/>
  <c r="Y58" i="11" s="1"/>
  <c r="Z26" i="27"/>
  <c r="AN24" i="18"/>
  <c r="I25" i="11"/>
  <c r="L14" i="11"/>
  <c r="R26" i="23"/>
  <c r="AN12" i="18"/>
  <c r="AN26" i="18" s="1"/>
  <c r="AA29" i="27"/>
  <c r="AM10" i="18"/>
  <c r="Z21" i="27"/>
  <c r="H29" i="30"/>
  <c r="BM122" i="9"/>
  <c r="AO16" i="9"/>
  <c r="E32" i="25" s="1"/>
  <c r="AE16" i="27"/>
  <c r="AK16" i="27"/>
  <c r="W3" i="27"/>
  <c r="W5" i="27"/>
  <c r="W9" i="27"/>
  <c r="W4" i="27"/>
  <c r="W2" i="27"/>
  <c r="W6" i="27"/>
  <c r="W8" i="27"/>
  <c r="AH6" i="18"/>
  <c r="V6" i="19"/>
  <c r="Z6" i="24"/>
  <c r="Z9" i="16"/>
  <c r="X7" i="27"/>
  <c r="AG16" i="27"/>
  <c r="M74" i="11"/>
  <c r="S71" i="23" s="1"/>
  <c r="BA35" i="23" s="1"/>
  <c r="Y43" i="25"/>
  <c r="Y44" i="25" s="1"/>
  <c r="X46" i="25"/>
  <c r="X45" i="25"/>
  <c r="X48" i="25"/>
  <c r="X47" i="25"/>
  <c r="V1" i="27"/>
  <c r="O87" i="11"/>
  <c r="U70" i="23" s="1"/>
  <c r="BC34" i="23" s="1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5" i="24"/>
  <c r="AF21" i="24"/>
  <c r="AF16" i="24"/>
  <c r="AF11" i="24"/>
  <c r="AF10" i="24"/>
  <c r="BN21" i="9"/>
  <c r="BE21" i="9" s="1"/>
  <c r="BG122" i="9"/>
  <c r="CB19" i="9"/>
  <c r="CC18" i="9"/>
  <c r="CD18" i="9" s="1"/>
  <c r="CF18" i="9" s="1"/>
  <c r="AE33" i="24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29" i="24"/>
  <c r="AF20" i="24"/>
  <c r="AF26" i="24"/>
  <c r="BF23" i="9"/>
  <c r="BF55" i="9"/>
  <c r="BF88" i="9"/>
  <c r="BF124" i="9"/>
  <c r="AB2" i="24"/>
  <c r="AB7" i="24" s="1"/>
  <c r="S86" i="11"/>
  <c r="BL87" i="9"/>
  <c r="BK22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Z61" i="23"/>
  <c r="BH29" i="23" s="1"/>
  <c r="W54" i="11"/>
  <c r="X54" i="11"/>
  <c r="AD56" i="16" l="1"/>
  <c r="Z10" i="27"/>
  <c r="H13" i="30"/>
  <c r="AF12" i="24"/>
  <c r="AF22" i="24"/>
  <c r="Z14" i="27"/>
  <c r="H20" i="30"/>
  <c r="AO13" i="9"/>
  <c r="E28" i="25" s="1"/>
  <c r="Q65" i="9"/>
  <c r="AO65" i="9" s="1"/>
  <c r="ED5" i="9" s="1"/>
  <c r="I44" i="11"/>
  <c r="AF35" i="16"/>
  <c r="Y45" i="27"/>
  <c r="Y46" i="27"/>
  <c r="AD22" i="16"/>
  <c r="AD29" i="16" s="1"/>
  <c r="AD35" i="16" s="1"/>
  <c r="AM31" i="24"/>
  <c r="AM34" i="24"/>
  <c r="Y10" i="27"/>
  <c r="AD18" i="16"/>
  <c r="AD36" i="16" s="1"/>
  <c r="AD6" i="16"/>
  <c r="AP112" i="9"/>
  <c r="R71" i="9"/>
  <c r="AP71" i="9" s="1"/>
  <c r="AN19" i="18"/>
  <c r="CP17" i="9"/>
  <c r="AE22" i="24"/>
  <c r="H71" i="11"/>
  <c r="Y71" i="11" s="1"/>
  <c r="H47" i="11"/>
  <c r="Y47" i="11" s="1"/>
  <c r="AP31" i="24"/>
  <c r="AP34" i="24"/>
  <c r="AX8" i="23"/>
  <c r="AY28" i="23"/>
  <c r="Q11" i="23" s="1"/>
  <c r="AA13" i="27"/>
  <c r="H20" i="11"/>
  <c r="Y20" i="11" s="1"/>
  <c r="AC26" i="16"/>
  <c r="AC27" i="16"/>
  <c r="AC13" i="16"/>
  <c r="AC23" i="16"/>
  <c r="AC12" i="16"/>
  <c r="AC33" i="16"/>
  <c r="AC28" i="16"/>
  <c r="AC32" i="16"/>
  <c r="AC17" i="16"/>
  <c r="AC25" i="16"/>
  <c r="AC14" i="16"/>
  <c r="AO115" i="9"/>
  <c r="R115" i="9"/>
  <c r="AP115" i="9" s="1"/>
  <c r="AX39" i="23"/>
  <c r="AX33" i="23"/>
  <c r="Q68" i="9"/>
  <c r="AO68" i="9" s="1"/>
  <c r="Q149" i="9"/>
  <c r="AO145" i="9"/>
  <c r="Q35" i="9"/>
  <c r="AO35" i="9" s="1"/>
  <c r="ED12" i="9" s="1"/>
  <c r="Q146" i="9"/>
  <c r="AE11" i="23"/>
  <c r="AF11" i="23" s="1"/>
  <c r="BB10" i="9"/>
  <c r="J12" i="25"/>
  <c r="BI29" i="23"/>
  <c r="BJ29" i="23" s="1"/>
  <c r="AG12" i="23" s="1"/>
  <c r="AI12" i="23" s="1"/>
  <c r="Z12" i="23"/>
  <c r="BN122" i="9"/>
  <c r="BE122" i="9" s="1"/>
  <c r="AE24" i="16"/>
  <c r="AX31" i="23"/>
  <c r="P54" i="23"/>
  <c r="P44" i="23"/>
  <c r="I35" i="11"/>
  <c r="AF36" i="16"/>
  <c r="O53" i="23"/>
  <c r="O54" i="23" s="1"/>
  <c r="I42" i="11"/>
  <c r="T24" i="11"/>
  <c r="H23" i="11"/>
  <c r="AL34" i="24"/>
  <c r="AL31" i="24"/>
  <c r="AI31" i="24"/>
  <c r="AI34" i="24"/>
  <c r="J46" i="11"/>
  <c r="P42" i="23"/>
  <c r="AX27" i="23" s="1"/>
  <c r="AG29" i="16"/>
  <c r="J37" i="11"/>
  <c r="AM23" i="18"/>
  <c r="AQ27" i="24"/>
  <c r="AQ30" i="24" s="1"/>
  <c r="AQ24" i="24"/>
  <c r="AG23" i="24"/>
  <c r="J10" i="25"/>
  <c r="AE9" i="23"/>
  <c r="AF9" i="23" s="1"/>
  <c r="BB8" i="9"/>
  <c r="DH17" i="9"/>
  <c r="AD50" i="16"/>
  <c r="H41" i="11"/>
  <c r="Y41" i="11" s="1"/>
  <c r="AE18" i="16"/>
  <c r="AE6" i="16"/>
  <c r="W44" i="11"/>
  <c r="X44" i="11"/>
  <c r="AH31" i="24"/>
  <c r="AH34" i="24"/>
  <c r="H17" i="30"/>
  <c r="H35" i="30" s="1"/>
  <c r="AK31" i="24"/>
  <c r="AK34" i="24"/>
  <c r="K44" i="11"/>
  <c r="AH35" i="16"/>
  <c r="AH36" i="16" s="1"/>
  <c r="J15" i="30"/>
  <c r="H46" i="30"/>
  <c r="J46" i="30" s="1"/>
  <c r="AO31" i="24"/>
  <c r="AO34" i="24"/>
  <c r="AP8" i="9"/>
  <c r="R13" i="9"/>
  <c r="R49" i="9"/>
  <c r="AP49" i="9" s="1"/>
  <c r="AB13" i="27"/>
  <c r="AM25" i="18"/>
  <c r="AN27" i="24"/>
  <c r="AN30" i="24" s="1"/>
  <c r="AN24" i="24"/>
  <c r="Y11" i="19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C44" i="16"/>
  <c r="AX40" i="23"/>
  <c r="I15" i="11"/>
  <c r="AC57" i="16"/>
  <c r="X28" i="27"/>
  <c r="AC59" i="16"/>
  <c r="I26" i="11"/>
  <c r="AW40" i="23" s="1"/>
  <c r="AN29" i="18"/>
  <c r="I16" i="11" s="1"/>
  <c r="O27" i="23" s="1"/>
  <c r="AK8" i="18"/>
  <c r="AK9" i="18"/>
  <c r="AK14" i="18"/>
  <c r="AK11" i="18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AC51" i="16"/>
  <c r="AO30" i="18"/>
  <c r="J15" i="11"/>
  <c r="Y29" i="27"/>
  <c r="AL12" i="18"/>
  <c r="AL26" i="18" s="1"/>
  <c r="AY7" i="23"/>
  <c r="AZ25" i="23"/>
  <c r="R9" i="23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C42" i="16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P74" i="11"/>
  <c r="Z8" i="16"/>
  <c r="Z7" i="16"/>
  <c r="Z4" i="24"/>
  <c r="Z3" i="24"/>
  <c r="Z39" i="16"/>
  <c r="Z63" i="16"/>
  <c r="Z5" i="24"/>
  <c r="Z48" i="16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AG6" i="18"/>
  <c r="Y9" i="16"/>
  <c r="U6" i="19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CC19" i="9"/>
  <c r="CD19" i="9" s="1"/>
  <c r="CF19" i="9" s="1"/>
  <c r="CB20" i="9"/>
  <c r="AF17" i="24"/>
  <c r="AF18" i="24" s="1"/>
  <c r="AF13" i="24"/>
  <c r="BL23" i="9"/>
  <c r="BL123" i="9"/>
  <c r="AE17" i="24"/>
  <c r="AE18" i="24" s="1"/>
  <c r="AA2" i="24"/>
  <c r="AA7" i="24" s="1"/>
  <c r="BG23" i="9"/>
  <c r="CY17" i="9"/>
  <c r="BN22" i="9"/>
  <c r="BE22" i="9" s="1"/>
  <c r="BG123" i="9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U86" i="11" s="1"/>
  <c r="BC12" i="23"/>
  <c r="AZ12" i="23"/>
  <c r="M86" i="11"/>
  <c r="AC50" i="16" l="1"/>
  <c r="CP18" i="9"/>
  <c r="AN34" i="24"/>
  <c r="AN31" i="24"/>
  <c r="W24" i="11"/>
  <c r="Z31" i="23"/>
  <c r="AE22" i="16"/>
  <c r="Z45" i="27"/>
  <c r="Z46" i="27"/>
  <c r="BB11" i="9"/>
  <c r="AE12" i="23"/>
  <c r="AF12" i="23" s="1"/>
  <c r="J13" i="25"/>
  <c r="X47" i="27"/>
  <c r="AC21" i="16"/>
  <c r="DH18" i="9"/>
  <c r="V71" i="23"/>
  <c r="BD35" i="23" s="1"/>
  <c r="U74" i="11"/>
  <c r="V70" i="23"/>
  <c r="BD34" i="23" s="1"/>
  <c r="U87" i="11"/>
  <c r="R65" i="9"/>
  <c r="AP65" i="9" s="1"/>
  <c r="AP13" i="9"/>
  <c r="AL34" i="27"/>
  <c r="AL33" i="27"/>
  <c r="Q182" i="9" s="1"/>
  <c r="AL32" i="27"/>
  <c r="Q181" i="9" s="1"/>
  <c r="AL51" i="27"/>
  <c r="Q188" i="9" s="1"/>
  <c r="AL31" i="27"/>
  <c r="H33" i="11"/>
  <c r="Y33" i="11" s="1"/>
  <c r="H42" i="11"/>
  <c r="Y42" i="11" s="1"/>
  <c r="AG27" i="24"/>
  <c r="AG30" i="24" s="1"/>
  <c r="AG24" i="24"/>
  <c r="AW8" i="23"/>
  <c r="AX28" i="23"/>
  <c r="P11" i="23" s="1"/>
  <c r="H35" i="11"/>
  <c r="Y35" i="11" s="1"/>
  <c r="AE23" i="24"/>
  <c r="AE27" i="24" s="1"/>
  <c r="AE30" i="24" s="1"/>
  <c r="AK31" i="27"/>
  <c r="AK33" i="27"/>
  <c r="AK34" i="27"/>
  <c r="AK32" i="27"/>
  <c r="AK51" i="27"/>
  <c r="J20" i="30"/>
  <c r="H32" i="30"/>
  <c r="J44" i="11"/>
  <c r="AG35" i="16"/>
  <c r="AG36" i="16" s="1"/>
  <c r="AW31" i="23"/>
  <c r="O44" i="23"/>
  <c r="AW39" i="23"/>
  <c r="X12" i="27"/>
  <c r="AC16" i="16"/>
  <c r="AC15" i="16"/>
  <c r="R24" i="11" s="1"/>
  <c r="X31" i="23" s="1"/>
  <c r="X11" i="27"/>
  <c r="X10" i="27"/>
  <c r="AB27" i="16"/>
  <c r="AB26" i="16"/>
  <c r="AB12" i="16"/>
  <c r="AB23" i="16"/>
  <c r="AB14" i="16"/>
  <c r="AB33" i="16"/>
  <c r="AB25" i="16"/>
  <c r="AB28" i="16"/>
  <c r="AB32" i="16"/>
  <c r="AB34" i="16" s="1"/>
  <c r="AB13" i="16"/>
  <c r="AB17" i="16"/>
  <c r="AF23" i="24"/>
  <c r="J13" i="30"/>
  <c r="H33" i="30"/>
  <c r="BN123" i="9"/>
  <c r="BE123" i="9" s="1"/>
  <c r="Y48" i="27"/>
  <c r="AK28" i="18"/>
  <c r="AK23" i="18"/>
  <c r="AC56" i="16"/>
  <c r="Y13" i="27"/>
  <c r="AQ34" i="24"/>
  <c r="AQ31" i="24"/>
  <c r="Y23" i="11"/>
  <c r="H99" i="11"/>
  <c r="Y99" i="11" s="1"/>
  <c r="AO149" i="9"/>
  <c r="AO146" i="9"/>
  <c r="ED11" i="9"/>
  <c r="AC34" i="16"/>
  <c r="AC11" i="16"/>
  <c r="AW33" i="23"/>
  <c r="AE24" i="24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AN30" i="18"/>
  <c r="H15" i="11"/>
  <c r="AM30" i="18"/>
  <c r="AC41" i="16"/>
  <c r="X25" i="27"/>
  <c r="P26" i="23"/>
  <c r="J14" i="11"/>
  <c r="AX7" i="23"/>
  <c r="AY25" i="23"/>
  <c r="Q9" i="23" s="1"/>
  <c r="AB42" i="16"/>
  <c r="AK13" i="18"/>
  <c r="AK27" i="18" s="1"/>
  <c r="X52" i="27"/>
  <c r="X22" i="27"/>
  <c r="AK15" i="18"/>
  <c r="AB44" i="16"/>
  <c r="W26" i="27"/>
  <c r="AB45" i="16"/>
  <c r="AB51" i="16"/>
  <c r="AB57" i="16"/>
  <c r="AK10" i="18"/>
  <c r="AK24" i="18" s="1"/>
  <c r="X21" i="27"/>
  <c r="I14" i="11"/>
  <c r="O26" i="23"/>
  <c r="AJ11" i="18"/>
  <c r="AJ14" i="18"/>
  <c r="AJ8" i="18"/>
  <c r="AJ9" i="18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X6" i="24"/>
  <c r="T6" i="19"/>
  <c r="X9" i="16"/>
  <c r="AF6" i="18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N23" i="9"/>
  <c r="BE23" i="9" s="1"/>
  <c r="BG124" i="9"/>
  <c r="AD15" i="24"/>
  <c r="AD10" i="24"/>
  <c r="AD8" i="24"/>
  <c r="Y15" i="27"/>
  <c r="AD33" i="24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AK29" i="18" l="1"/>
  <c r="AK25" i="18"/>
  <c r="AD22" i="24"/>
  <c r="AB56" i="16"/>
  <c r="CP19" i="9"/>
  <c r="AA28" i="16"/>
  <c r="AA13" i="16"/>
  <c r="AA14" i="16"/>
  <c r="AA23" i="16"/>
  <c r="AA25" i="16"/>
  <c r="AA33" i="16"/>
  <c r="AA26" i="16"/>
  <c r="AA32" i="16"/>
  <c r="AA34" i="16" s="1"/>
  <c r="V14" i="27"/>
  <c r="AA12" i="16"/>
  <c r="AA17" i="16"/>
  <c r="AA27" i="16"/>
  <c r="AC24" i="16"/>
  <c r="W11" i="27"/>
  <c r="AB15" i="16"/>
  <c r="AJ28" i="18" s="1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AJ34" i="27"/>
  <c r="R72" i="11" s="1"/>
  <c r="X46" i="23" s="1"/>
  <c r="AJ51" i="27"/>
  <c r="AJ32" i="27"/>
  <c r="AJ31" i="27"/>
  <c r="AJ33" i="27"/>
  <c r="AG31" i="24"/>
  <c r="AG34" i="24"/>
  <c r="T104" i="11"/>
  <c r="T103" i="11"/>
  <c r="Q180" i="9"/>
  <c r="T102" i="11"/>
  <c r="T101" i="11"/>
  <c r="Q183" i="9"/>
  <c r="Q31" i="9" s="1"/>
  <c r="AO31" i="9" s="1"/>
  <c r="T72" i="11"/>
  <c r="Z46" i="23" s="1"/>
  <c r="Z13" i="27"/>
  <c r="H19" i="30"/>
  <c r="AB16" i="16"/>
  <c r="W12" i="27"/>
  <c r="AB21" i="16"/>
  <c r="W47" i="27"/>
  <c r="AD12" i="24"/>
  <c r="BN124" i="9"/>
  <c r="BE124" i="9" s="1"/>
  <c r="DH19" i="9"/>
  <c r="AB50" i="16"/>
  <c r="AC18" i="16"/>
  <c r="AC6" i="16"/>
  <c r="S72" i="11"/>
  <c r="Y46" i="23" s="1"/>
  <c r="AE31" i="24"/>
  <c r="AE34" i="24"/>
  <c r="H46" i="11"/>
  <c r="Y46" i="11" s="1"/>
  <c r="AE29" i="16"/>
  <c r="H37" i="11"/>
  <c r="Y37" i="11" s="1"/>
  <c r="AF24" i="24"/>
  <c r="AF27" i="24"/>
  <c r="AF30" i="24" s="1"/>
  <c r="AB11" i="16"/>
  <c r="AW28" i="23"/>
  <c r="O11" i="23" s="1"/>
  <c r="AV8" i="23"/>
  <c r="X14" i="27"/>
  <c r="V17" i="27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A44" i="16"/>
  <c r="AA45" i="16"/>
  <c r="AA42" i="16"/>
  <c r="W29" i="27"/>
  <c r="AJ12" i="18"/>
  <c r="AV7" i="23"/>
  <c r="AW25" i="23"/>
  <c r="O9" i="23" s="1"/>
  <c r="AI11" i="18"/>
  <c r="AI9" i="18"/>
  <c r="AI8" i="18"/>
  <c r="AI14" i="18"/>
  <c r="Y15" i="11"/>
  <c r="H14" i="11"/>
  <c r="Y14" i="11" s="1"/>
  <c r="H38" i="11"/>
  <c r="Y38" i="11" s="1"/>
  <c r="Y49" i="11"/>
  <c r="H36" i="11"/>
  <c r="Y36" i="11" s="1"/>
  <c r="AA57" i="16"/>
  <c r="AJ10" i="18"/>
  <c r="W21" i="27"/>
  <c r="AW7" i="23"/>
  <c r="AX25" i="23"/>
  <c r="P9" i="23" s="1"/>
  <c r="AB41" i="16"/>
  <c r="W25" i="27"/>
  <c r="V27" i="27"/>
  <c r="AA53" i="16"/>
  <c r="AA51" i="16"/>
  <c r="V28" i="27"/>
  <c r="AA59" i="16"/>
  <c r="W52" i="27"/>
  <c r="AJ13" i="18"/>
  <c r="W22" i="27"/>
  <c r="AJ15" i="18"/>
  <c r="AJ29" i="18" s="1"/>
  <c r="BH125" i="9"/>
  <c r="BH90" i="9"/>
  <c r="BL90" i="9"/>
  <c r="BM125" i="9"/>
  <c r="BI125" i="9"/>
  <c r="AE6" i="18"/>
  <c r="W6" i="24"/>
  <c r="W9" i="16"/>
  <c r="S6" i="19"/>
  <c r="T5" i="27"/>
  <c r="T8" i="27"/>
  <c r="T2" i="27"/>
  <c r="T9" i="27"/>
  <c r="T4" i="27"/>
  <c r="T3" i="27"/>
  <c r="T6" i="27"/>
  <c r="U7" i="27"/>
  <c r="Y32" i="16"/>
  <c r="Y33" i="16"/>
  <c r="Y13" i="16"/>
  <c r="Y23" i="16"/>
  <c r="Y17" i="16"/>
  <c r="Y14" i="16"/>
  <c r="Y28" i="16"/>
  <c r="Y27" i="16"/>
  <c r="Y26" i="16"/>
  <c r="Y12" i="16"/>
  <c r="Y25" i="16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24" i="9"/>
  <c r="BE24" i="9" s="1"/>
  <c r="AC26" i="24"/>
  <c r="AC11" i="24"/>
  <c r="AC10" i="24"/>
  <c r="AC8" i="24"/>
  <c r="X15" i="27"/>
  <c r="AC15" i="24"/>
  <c r="AC21" i="24"/>
  <c r="BF58" i="9"/>
  <c r="BF91" i="9"/>
  <c r="BF127" i="9"/>
  <c r="BF26" i="9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33" i="24"/>
  <c r="AC9" i="24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BN125" i="9" l="1"/>
  <c r="BE125" i="9" s="1"/>
  <c r="AA11" i="16"/>
  <c r="AJ27" i="18"/>
  <c r="AJ24" i="18"/>
  <c r="AJ26" i="18"/>
  <c r="Y34" i="16"/>
  <c r="AF31" i="24"/>
  <c r="AF34" i="24"/>
  <c r="Z91" i="23"/>
  <c r="BG10" i="23" s="1"/>
  <c r="W102" i="11"/>
  <c r="Q24" i="11"/>
  <c r="W31" i="23" s="1"/>
  <c r="AJ23" i="18"/>
  <c r="AB18" i="16"/>
  <c r="AB6" i="16"/>
  <c r="AJ25" i="18"/>
  <c r="Z27" i="16"/>
  <c r="Z26" i="16"/>
  <c r="Z33" i="16"/>
  <c r="Z25" i="16"/>
  <c r="Z32" i="16"/>
  <c r="Z34" i="16" s="1"/>
  <c r="Z23" i="16"/>
  <c r="Z12" i="16"/>
  <c r="Z28" i="16"/>
  <c r="Z14" i="16"/>
  <c r="Z17" i="16"/>
  <c r="Z24" i="16"/>
  <c r="Z13" i="16"/>
  <c r="W14" i="27"/>
  <c r="AD23" i="24"/>
  <c r="AA15" i="16"/>
  <c r="P24" i="11" s="1"/>
  <c r="V11" i="27"/>
  <c r="V47" i="27"/>
  <c r="AA21" i="16"/>
  <c r="AC12" i="24"/>
  <c r="CP20" i="9"/>
  <c r="DH20" i="9"/>
  <c r="Y11" i="16"/>
  <c r="Y24" i="16"/>
  <c r="AA50" i="16"/>
  <c r="AA56" i="16"/>
  <c r="AI28" i="18"/>
  <c r="AB24" i="16"/>
  <c r="J19" i="30"/>
  <c r="H39" i="30"/>
  <c r="Z92" i="23"/>
  <c r="BG11" i="23" s="1"/>
  <c r="W103" i="11"/>
  <c r="W10" i="27"/>
  <c r="AA16" i="16"/>
  <c r="V12" i="27"/>
  <c r="AA24" i="16"/>
  <c r="AI25" i="18"/>
  <c r="AI34" i="27"/>
  <c r="AI33" i="27"/>
  <c r="AI51" i="27"/>
  <c r="AI32" i="27"/>
  <c r="AI31" i="27"/>
  <c r="H44" i="11"/>
  <c r="Y44" i="11" s="1"/>
  <c r="AE35" i="16"/>
  <c r="AE36" i="16" s="1"/>
  <c r="W101" i="11"/>
  <c r="Z89" i="23"/>
  <c r="BG13" i="23" s="1"/>
  <c r="W104" i="11"/>
  <c r="Z90" i="23"/>
  <c r="BG9" i="23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AC22" i="16"/>
  <c r="AC29" i="16" s="1"/>
  <c r="AC35" i="16" s="1"/>
  <c r="AC36" i="16" s="1"/>
  <c r="X45" i="27"/>
  <c r="X46" i="27"/>
  <c r="AA18" i="16"/>
  <c r="AA6" i="16"/>
  <c r="U10" i="19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V21" i="27"/>
  <c r="AI10" i="18"/>
  <c r="AI24" i="18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V25" i="27"/>
  <c r="AA41" i="16"/>
  <c r="V26" i="27"/>
  <c r="AA43" i="16"/>
  <c r="AH8" i="18"/>
  <c r="AH11" i="18"/>
  <c r="AH14" i="18"/>
  <c r="AH9" i="18"/>
  <c r="Z53" i="16"/>
  <c r="U27" i="27"/>
  <c r="Z51" i="16"/>
  <c r="Z50" i="16" s="1"/>
  <c r="AJ30" i="18"/>
  <c r="AI12" i="18"/>
  <c r="AI26" i="18" s="1"/>
  <c r="V29" i="27"/>
  <c r="V22" i="27"/>
  <c r="AI15" i="18"/>
  <c r="AI29" i="18" s="1"/>
  <c r="V48" i="27"/>
  <c r="AA26" i="24"/>
  <c r="BJ126" i="9"/>
  <c r="BI126" i="9"/>
  <c r="AA10" i="24"/>
  <c r="T10" i="27"/>
  <c r="T11" i="27"/>
  <c r="Y15" i="16"/>
  <c r="N24" i="11" s="1"/>
  <c r="T31" i="23" s="1"/>
  <c r="R1" i="27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T7" i="27"/>
  <c r="Y16" i="16"/>
  <c r="Y18" i="16" s="1"/>
  <c r="T12" i="27"/>
  <c r="Y21" i="16"/>
  <c r="T47" i="27"/>
  <c r="AA33" i="24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6" i="24"/>
  <c r="AB10" i="24"/>
  <c r="CY20" i="9"/>
  <c r="BG26" i="9"/>
  <c r="BK26" i="9"/>
  <c r="DZ20" i="9"/>
  <c r="BI91" i="9"/>
  <c r="BJ91" i="9"/>
  <c r="BM91" i="9"/>
  <c r="AB15" i="24"/>
  <c r="AB8" i="24"/>
  <c r="W15" i="27"/>
  <c r="AB29" i="24"/>
  <c r="AB16" i="24"/>
  <c r="AB33" i="24"/>
  <c r="AB11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B12" i="24" l="1"/>
  <c r="H76" i="11"/>
  <c r="Y76" i="11" s="1"/>
  <c r="I76" i="11"/>
  <c r="O73" i="23" s="1"/>
  <c r="J76" i="11"/>
  <c r="P73" i="23" s="1"/>
  <c r="K76" i="11"/>
  <c r="Q73" i="23" s="1"/>
  <c r="L76" i="11"/>
  <c r="R73" i="23" s="1"/>
  <c r="M76" i="11"/>
  <c r="S73" i="23" s="1"/>
  <c r="N76" i="11"/>
  <c r="T73" i="23" s="1"/>
  <c r="O76" i="11"/>
  <c r="U73" i="23" s="1"/>
  <c r="P76" i="11"/>
  <c r="V73" i="23" s="1"/>
  <c r="Y6" i="16"/>
  <c r="DH21" i="9"/>
  <c r="W45" i="27"/>
  <c r="AB22" i="16"/>
  <c r="AB29" i="16" s="1"/>
  <c r="AB35" i="16" s="1"/>
  <c r="W46" i="27"/>
  <c r="U47" i="27"/>
  <c r="Z21" i="16"/>
  <c r="U12" i="27"/>
  <c r="Z16" i="16"/>
  <c r="AB22" i="24"/>
  <c r="V45" i="27"/>
  <c r="AA22" i="16"/>
  <c r="AA29" i="16" s="1"/>
  <c r="AA35" i="16" s="1"/>
  <c r="AA36" i="16" s="1"/>
  <c r="V31" i="23"/>
  <c r="U24" i="11"/>
  <c r="X24" i="11" s="1"/>
  <c r="Z11" i="16"/>
  <c r="AI23" i="18"/>
  <c r="X13" i="27"/>
  <c r="Q103" i="11"/>
  <c r="W92" i="23" s="1"/>
  <c r="BD11" i="23" s="1"/>
  <c r="Q104" i="11"/>
  <c r="W90" i="23" s="1"/>
  <c r="BD9" i="23" s="1"/>
  <c r="Q101" i="11"/>
  <c r="W89" i="23" s="1"/>
  <c r="BD13" i="23" s="1"/>
  <c r="Q102" i="11"/>
  <c r="W91" i="23" s="1"/>
  <c r="BD10" i="23" s="1"/>
  <c r="Q72" i="11"/>
  <c r="W46" i="23" s="1"/>
  <c r="AC23" i="24"/>
  <c r="V46" i="27"/>
  <c r="AD24" i="24"/>
  <c r="AD27" i="24"/>
  <c r="AD30" i="24" s="1"/>
  <c r="CP21" i="9"/>
  <c r="AF32" i="27"/>
  <c r="AH32" i="27"/>
  <c r="AH34" i="27"/>
  <c r="P72" i="11" s="1"/>
  <c r="V46" i="23" s="1"/>
  <c r="AH51" i="27"/>
  <c r="AH33" i="27"/>
  <c r="AH31" i="27"/>
  <c r="V10" i="27"/>
  <c r="U11" i="27"/>
  <c r="Z15" i="16"/>
  <c r="O24" i="11" s="1"/>
  <c r="U31" i="23" s="1"/>
  <c r="U10" i="27"/>
  <c r="AB36" i="16"/>
  <c r="T14" i="27"/>
  <c r="BK92" i="9"/>
  <c r="U12" i="19"/>
  <c r="T17" i="27"/>
  <c r="T8" i="19"/>
  <c r="T13" i="19"/>
  <c r="T10" i="19"/>
  <c r="T9" i="19"/>
  <c r="U11" i="19"/>
  <c r="T18" i="27"/>
  <c r="BH127" i="9"/>
  <c r="AA20" i="24"/>
  <c r="AA22" i="24" s="1"/>
  <c r="AA9" i="24"/>
  <c r="X60" i="16"/>
  <c r="X58" i="16"/>
  <c r="X54" i="16"/>
  <c r="X52" i="16"/>
  <c r="AA8" i="24"/>
  <c r="Z26" i="24"/>
  <c r="Z11" i="24"/>
  <c r="Z33" i="24"/>
  <c r="AH13" i="18"/>
  <c r="AH27" i="18" s="1"/>
  <c r="U52" i="27"/>
  <c r="Z41" i="16"/>
  <c r="U25" i="27"/>
  <c r="Y57" i="16"/>
  <c r="Y51" i="16"/>
  <c r="Z43" i="16"/>
  <c r="U26" i="27"/>
  <c r="T27" i="27"/>
  <c r="Y53" i="16"/>
  <c r="Y42" i="16"/>
  <c r="AH12" i="18"/>
  <c r="AH26" i="18" s="1"/>
  <c r="U29" i="27"/>
  <c r="AH15" i="18"/>
  <c r="AH29" i="18" s="1"/>
  <c r="U22" i="27"/>
  <c r="AI30" i="18"/>
  <c r="T28" i="27"/>
  <c r="Y59" i="16"/>
  <c r="Y44" i="16"/>
  <c r="Y45" i="16"/>
  <c r="U21" i="27"/>
  <c r="AH10" i="18"/>
  <c r="AH24" i="18" s="1"/>
  <c r="AG9" i="18"/>
  <c r="AG23" i="18" s="1"/>
  <c r="AG8" i="18"/>
  <c r="AG14" i="18"/>
  <c r="AG28" i="18" s="1"/>
  <c r="AG11" i="18"/>
  <c r="AG25" i="18" s="1"/>
  <c r="BJ127" i="9"/>
  <c r="AA11" i="24"/>
  <c r="BL92" i="9"/>
  <c r="BM92" i="9"/>
  <c r="Z9" i="24"/>
  <c r="AA16" i="24"/>
  <c r="U48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W17" i="16"/>
  <c r="W33" i="16"/>
  <c r="W13" i="16"/>
  <c r="W23" i="16"/>
  <c r="W12" i="16"/>
  <c r="W26" i="16"/>
  <c r="W28" i="16"/>
  <c r="W14" i="16"/>
  <c r="W32" i="16"/>
  <c r="W34" i="16" s="1"/>
  <c r="W27" i="16"/>
  <c r="W25" i="16"/>
  <c r="R8" i="27"/>
  <c r="R9" i="27"/>
  <c r="R4" i="27"/>
  <c r="R2" i="27"/>
  <c r="R6" i="27"/>
  <c r="R3" i="27"/>
  <c r="R5" i="27"/>
  <c r="U6" i="24"/>
  <c r="Q6" i="19"/>
  <c r="U9" i="16"/>
  <c r="AC6" i="18"/>
  <c r="S7" i="27"/>
  <c r="Y16" i="27"/>
  <c r="Y50" i="27"/>
  <c r="BM127" i="9"/>
  <c r="BI127" i="9"/>
  <c r="BN91" i="9"/>
  <c r="BE91" i="9" s="1"/>
  <c r="BL27" i="9"/>
  <c r="BK27" i="9"/>
  <c r="BK128" i="9" s="1"/>
  <c r="BJ27" i="9"/>
  <c r="W2" i="24"/>
  <c r="W7" i="24" s="1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DH22" i="9" l="1"/>
  <c r="Y50" i="16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X25" i="16"/>
  <c r="X13" i="16"/>
  <c r="X14" i="16"/>
  <c r="X17" i="16"/>
  <c r="X23" i="16"/>
  <c r="X32" i="16"/>
  <c r="X27" i="16"/>
  <c r="X28" i="16"/>
  <c r="X12" i="16"/>
  <c r="X33" i="16"/>
  <c r="X26" i="16"/>
  <c r="Z15" i="24"/>
  <c r="P102" i="11"/>
  <c r="P104" i="11"/>
  <c r="P103" i="11"/>
  <c r="P101" i="11"/>
  <c r="W13" i="27"/>
  <c r="Z29" i="24"/>
  <c r="U45" i="27"/>
  <c r="Z22" i="16"/>
  <c r="Z29" i="16" s="1"/>
  <c r="Z35" i="16" s="1"/>
  <c r="U13" i="27"/>
  <c r="V13" i="27"/>
  <c r="U14" i="27"/>
  <c r="BN127" i="9"/>
  <c r="BE127" i="9" s="1"/>
  <c r="CP22" i="9"/>
  <c r="Y56" i="16"/>
  <c r="AG31" i="27"/>
  <c r="AG34" i="27"/>
  <c r="O72" i="11" s="1"/>
  <c r="U46" i="23" s="1"/>
  <c r="AG51" i="27"/>
  <c r="AG33" i="27"/>
  <c r="AG32" i="27"/>
  <c r="AF51" i="27"/>
  <c r="AF31" i="27"/>
  <c r="AF33" i="27"/>
  <c r="AC27" i="24"/>
  <c r="AC30" i="24" s="1"/>
  <c r="AC24" i="24"/>
  <c r="AH28" i="18"/>
  <c r="Z18" i="16"/>
  <c r="Z6" i="16"/>
  <c r="AB23" i="24"/>
  <c r="AH23" i="18"/>
  <c r="W11" i="16"/>
  <c r="W24" i="16"/>
  <c r="Z20" i="24"/>
  <c r="Z10" i="24"/>
  <c r="AA12" i="24"/>
  <c r="AA13" i="24" s="1"/>
  <c r="AH25" i="18"/>
  <c r="AD31" i="24"/>
  <c r="AD34" i="24"/>
  <c r="AF34" i="27"/>
  <c r="N72" i="11" s="1"/>
  <c r="T46" i="23" s="1"/>
  <c r="T45" i="27"/>
  <c r="Y22" i="16"/>
  <c r="Y29" i="16" s="1"/>
  <c r="Y35" i="16" s="1"/>
  <c r="Y36" i="16" s="1"/>
  <c r="T46" i="27"/>
  <c r="U46" i="27"/>
  <c r="S13" i="19"/>
  <c r="S10" i="19"/>
  <c r="S8" i="19"/>
  <c r="S9" i="19"/>
  <c r="T12" i="19"/>
  <c r="S17" i="27"/>
  <c r="T11" i="19"/>
  <c r="S18" i="27"/>
  <c r="AA17" i="24"/>
  <c r="AA18" i="24" s="1"/>
  <c r="W58" i="16"/>
  <c r="W60" i="16"/>
  <c r="W54" i="16"/>
  <c r="W52" i="16"/>
  <c r="Z16" i="24"/>
  <c r="BM128" i="9"/>
  <c r="BL128" i="9"/>
  <c r="AH30" i="18"/>
  <c r="BJ128" i="9"/>
  <c r="BI28" i="9"/>
  <c r="Z8" i="24"/>
  <c r="Z12" i="24" s="1"/>
  <c r="Z13" i="24" s="1"/>
  <c r="U15" i="27"/>
  <c r="Z21" i="24"/>
  <c r="BI93" i="9"/>
  <c r="T29" i="27"/>
  <c r="AG12" i="18"/>
  <c r="AG26" i="18" s="1"/>
  <c r="S27" i="27"/>
  <c r="X53" i="16"/>
  <c r="AG15" i="18"/>
  <c r="AG29" i="18" s="1"/>
  <c r="T22" i="27"/>
  <c r="X57" i="16"/>
  <c r="X42" i="16"/>
  <c r="AG13" i="18"/>
  <c r="AG27" i="18" s="1"/>
  <c r="T52" i="27"/>
  <c r="T26" i="27"/>
  <c r="Y43" i="16"/>
  <c r="X45" i="16"/>
  <c r="X44" i="16"/>
  <c r="S28" i="27"/>
  <c r="X59" i="16"/>
  <c r="Y41" i="16"/>
  <c r="T25" i="27"/>
  <c r="T21" i="27"/>
  <c r="AG10" i="18"/>
  <c r="AG24" i="18" s="1"/>
  <c r="X51" i="16"/>
  <c r="AF8" i="18"/>
  <c r="AF14" i="18"/>
  <c r="AF9" i="18"/>
  <c r="AF11" i="18"/>
  <c r="BH128" i="9"/>
  <c r="P1" i="27"/>
  <c r="R7" i="27"/>
  <c r="W16" i="16"/>
  <c r="R12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1" i="27"/>
  <c r="R10" i="27"/>
  <c r="W15" i="16"/>
  <c r="L24" i="11" s="1"/>
  <c r="R31" i="23" s="1"/>
  <c r="W21" i="16"/>
  <c r="R47" i="27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CC24" i="9"/>
  <c r="CD24" i="9" s="1"/>
  <c r="CF24" i="9" s="1"/>
  <c r="CB25" i="9"/>
  <c r="BG128" i="9"/>
  <c r="BN27" i="9"/>
  <c r="BE27" i="9" s="1"/>
  <c r="BF94" i="9"/>
  <c r="BF130" i="9"/>
  <c r="BF29" i="9"/>
  <c r="BF61" i="9"/>
  <c r="T15" i="27"/>
  <c r="Y8" i="24"/>
  <c r="BJ93" i="9"/>
  <c r="BM28" i="9"/>
  <c r="BK93" i="9"/>
  <c r="BL28" i="9"/>
  <c r="BL93" i="9"/>
  <c r="X11" i="16" l="1"/>
  <c r="X34" i="16"/>
  <c r="Y15" i="24"/>
  <c r="Y10" i="24"/>
  <c r="Z36" i="16"/>
  <c r="V89" i="23"/>
  <c r="BC13" i="23" s="1"/>
  <c r="U101" i="11"/>
  <c r="X101" i="11" s="1"/>
  <c r="X50" i="16"/>
  <c r="X56" i="16"/>
  <c r="T48" i="27"/>
  <c r="Y33" i="24"/>
  <c r="Y26" i="24"/>
  <c r="N103" i="11"/>
  <c r="T92" i="23" s="1"/>
  <c r="BA11" i="23" s="1"/>
  <c r="N102" i="11"/>
  <c r="T91" i="23" s="1"/>
  <c r="BA10" i="23" s="1"/>
  <c r="N104" i="11"/>
  <c r="T90" i="23" s="1"/>
  <c r="BA9" i="23" s="1"/>
  <c r="N101" i="11"/>
  <c r="T89" i="23" s="1"/>
  <c r="BA13" i="23" s="1"/>
  <c r="R14" i="27"/>
  <c r="V92" i="23"/>
  <c r="BC11" i="23" s="1"/>
  <c r="U103" i="11"/>
  <c r="X103" i="11" s="1"/>
  <c r="S12" i="27"/>
  <c r="X16" i="16"/>
  <c r="S11" i="27"/>
  <c r="X15" i="16"/>
  <c r="M24" i="11" s="1"/>
  <c r="S31" i="23" s="1"/>
  <c r="CP23" i="9"/>
  <c r="DH23" i="9"/>
  <c r="W6" i="16"/>
  <c r="Y9" i="24"/>
  <c r="T13" i="27"/>
  <c r="AA23" i="24"/>
  <c r="Z22" i="24"/>
  <c r="AB24" i="24"/>
  <c r="AB27" i="24"/>
  <c r="AB30" i="24" s="1"/>
  <c r="V90" i="23"/>
  <c r="BC9" i="23" s="1"/>
  <c r="U104" i="11"/>
  <c r="X104" i="11" s="1"/>
  <c r="X18" i="16"/>
  <c r="X21" i="16"/>
  <c r="S47" i="27"/>
  <c r="BN128" i="9"/>
  <c r="BE128" i="9" s="1"/>
  <c r="W18" i="16"/>
  <c r="Y11" i="24"/>
  <c r="Y29" i="24"/>
  <c r="AC31" i="24"/>
  <c r="AC34" i="24"/>
  <c r="O101" i="11"/>
  <c r="U89" i="23" s="1"/>
  <c r="BB13" i="23" s="1"/>
  <c r="O102" i="11"/>
  <c r="U91" i="23" s="1"/>
  <c r="BB10" i="23" s="1"/>
  <c r="O104" i="11"/>
  <c r="U90" i="23" s="1"/>
  <c r="BB9" i="23" s="1"/>
  <c r="O103" i="11"/>
  <c r="U92" i="23" s="1"/>
  <c r="BB11" i="23" s="1"/>
  <c r="V91" i="23"/>
  <c r="BC10" i="23" s="1"/>
  <c r="U102" i="11"/>
  <c r="X102" i="11" s="1"/>
  <c r="R8" i="19"/>
  <c r="R9" i="19"/>
  <c r="R13" i="19"/>
  <c r="R10" i="19"/>
  <c r="S12" i="19"/>
  <c r="R17" i="27"/>
  <c r="S11" i="19"/>
  <c r="R18" i="27"/>
  <c r="Y20" i="24"/>
  <c r="Y22" i="24" s="1"/>
  <c r="Y16" i="24"/>
  <c r="BI129" i="9"/>
  <c r="V60" i="16"/>
  <c r="V54" i="16"/>
  <c r="V58" i="16"/>
  <c r="V52" i="16"/>
  <c r="Z17" i="24"/>
  <c r="Z18" i="24" s="1"/>
  <c r="BJ129" i="9"/>
  <c r="X16" i="27"/>
  <c r="BI94" i="9"/>
  <c r="AF12" i="18"/>
  <c r="AF26" i="18" s="1"/>
  <c r="S29" i="27"/>
  <c r="S52" i="27"/>
  <c r="AF13" i="18"/>
  <c r="AF27" i="18" s="1"/>
  <c r="R27" i="27"/>
  <c r="W53" i="16"/>
  <c r="W45" i="16"/>
  <c r="W44" i="16"/>
  <c r="AF10" i="18"/>
  <c r="AF24" i="18" s="1"/>
  <c r="S21" i="27"/>
  <c r="W51" i="16"/>
  <c r="W57" i="16"/>
  <c r="AE9" i="18"/>
  <c r="AE23" i="18" s="1"/>
  <c r="AE14" i="18"/>
  <c r="AE28" i="18" s="1"/>
  <c r="AE11" i="18"/>
  <c r="AE25" i="18" s="1"/>
  <c r="AE8" i="18"/>
  <c r="X41" i="16"/>
  <c r="S25" i="27"/>
  <c r="AG30" i="18"/>
  <c r="R28" i="27"/>
  <c r="W59" i="16"/>
  <c r="W42" i="16"/>
  <c r="AF15" i="18"/>
  <c r="AF29" i="18" s="1"/>
  <c r="S22" i="27"/>
  <c r="X43" i="16"/>
  <c r="S26" i="27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Q7" i="27"/>
  <c r="T39" i="16"/>
  <c r="T7" i="16"/>
  <c r="T3" i="24"/>
  <c r="T48" i="16"/>
  <c r="T4" i="24"/>
  <c r="T63" i="16"/>
  <c r="T5" i="24"/>
  <c r="T8" i="16"/>
  <c r="S9" i="16"/>
  <c r="AA6" i="18"/>
  <c r="O6" i="19"/>
  <c r="S6" i="24"/>
  <c r="P5" i="27"/>
  <c r="P8" i="27"/>
  <c r="P4" i="27"/>
  <c r="P9" i="27"/>
  <c r="P6" i="27"/>
  <c r="P2" i="27"/>
  <c r="P3" i="27"/>
  <c r="BH129" i="9"/>
  <c r="W50" i="27"/>
  <c r="V50" i="27"/>
  <c r="BH29" i="9"/>
  <c r="BN93" i="9"/>
  <c r="BE93" i="9" s="1"/>
  <c r="BL129" i="9"/>
  <c r="BJ29" i="9"/>
  <c r="BH94" i="9"/>
  <c r="BL29" i="9"/>
  <c r="BJ94" i="9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G61" i="9"/>
  <c r="BN61" i="9" s="1"/>
  <c r="BE61" i="9" s="1"/>
  <c r="CC25" i="9"/>
  <c r="CD25" i="9" s="1"/>
  <c r="CF25" i="9" s="1"/>
  <c r="CB26" i="9"/>
  <c r="BN28" i="9"/>
  <c r="BE28" i="9" s="1"/>
  <c r="BG129" i="9"/>
  <c r="BK94" i="9"/>
  <c r="BK29" i="9"/>
  <c r="BM94" i="9"/>
  <c r="BI29" i="9"/>
  <c r="W50" i="16" l="1"/>
  <c r="AF25" i="18"/>
  <c r="X6" i="16"/>
  <c r="Y12" i="24"/>
  <c r="Y13" i="24" s="1"/>
  <c r="DH24" i="9"/>
  <c r="W56" i="16"/>
  <c r="S14" i="27"/>
  <c r="BN129" i="9"/>
  <c r="BE129" i="9" s="1"/>
  <c r="V12" i="16"/>
  <c r="V27" i="16"/>
  <c r="V13" i="16"/>
  <c r="V32" i="16"/>
  <c r="V25" i="16"/>
  <c r="V14" i="16"/>
  <c r="V26" i="16"/>
  <c r="V24" i="16"/>
  <c r="V33" i="16"/>
  <c r="V23" i="16"/>
  <c r="V17" i="16"/>
  <c r="V28" i="16"/>
  <c r="Z23" i="24"/>
  <c r="X24" i="16"/>
  <c r="AF28" i="18"/>
  <c r="S10" i="27"/>
  <c r="AD34" i="27"/>
  <c r="R45" i="27"/>
  <c r="W22" i="16"/>
  <c r="W29" i="16" s="1"/>
  <c r="W35" i="16" s="1"/>
  <c r="W36" i="16" s="1"/>
  <c r="R46" i="27"/>
  <c r="S48" i="27"/>
  <c r="CP24" i="9"/>
  <c r="AE32" i="27"/>
  <c r="AE51" i="27"/>
  <c r="AE34" i="27"/>
  <c r="M72" i="11" s="1"/>
  <c r="S46" i="23" s="1"/>
  <c r="AE33" i="27"/>
  <c r="AE31" i="27"/>
  <c r="AD33" i="27"/>
  <c r="AD51" i="27"/>
  <c r="AD31" i="27"/>
  <c r="AB31" i="24"/>
  <c r="AB34" i="24"/>
  <c r="AA27" i="24"/>
  <c r="AA30" i="24" s="1"/>
  <c r="AA24" i="24"/>
  <c r="AF23" i="18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V45" i="16"/>
  <c r="V44" i="16"/>
  <c r="AE12" i="18"/>
  <c r="AE26" i="18" s="1"/>
  <c r="R29" i="27"/>
  <c r="AF30" i="18"/>
  <c r="U54" i="16"/>
  <c r="AD14" i="18"/>
  <c r="AD11" i="18"/>
  <c r="AD8" i="18"/>
  <c r="AD9" i="18"/>
  <c r="V51" i="16"/>
  <c r="R22" i="27"/>
  <c r="AE15" i="18"/>
  <c r="AE29" i="18" s="1"/>
  <c r="V57" i="16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BJ95" i="9"/>
  <c r="W16" i="27"/>
  <c r="S39" i="16"/>
  <c r="S7" i="16"/>
  <c r="S4" i="24"/>
  <c r="S48" i="16"/>
  <c r="S63" i="16"/>
  <c r="S3" i="24"/>
  <c r="S5" i="24"/>
  <c r="S8" i="16"/>
  <c r="P7" i="27"/>
  <c r="T27" i="16"/>
  <c r="T14" i="16"/>
  <c r="T32" i="16"/>
  <c r="T17" i="16"/>
  <c r="T13" i="16"/>
  <c r="T24" i="16"/>
  <c r="T25" i="16"/>
  <c r="T28" i="16"/>
  <c r="T26" i="16"/>
  <c r="T33" i="16"/>
  <c r="T12" i="16"/>
  <c r="T23" i="16"/>
  <c r="R9" i="16"/>
  <c r="Z6" i="18"/>
  <c r="N6" i="19"/>
  <c r="R6" i="24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BL130" i="9"/>
  <c r="U50" i="27"/>
  <c r="R48" i="27"/>
  <c r="W11" i="24"/>
  <c r="W15" i="24"/>
  <c r="W8" i="24"/>
  <c r="W9" i="24"/>
  <c r="W20" i="24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BG30" i="9"/>
  <c r="CY24" i="9"/>
  <c r="BN29" i="9"/>
  <c r="BE29" i="9" s="1"/>
  <c r="BG130" i="9"/>
  <c r="S15" i="27"/>
  <c r="X8" i="24"/>
  <c r="X10" i="24"/>
  <c r="X15" i="24"/>
  <c r="X29" i="24"/>
  <c r="X21" i="24"/>
  <c r="R15" i="27"/>
  <c r="W33" i="24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16" i="24"/>
  <c r="X26" i="24"/>
  <c r="X11" i="24"/>
  <c r="X9" i="24"/>
  <c r="X33" i="24"/>
  <c r="BH30" i="9"/>
  <c r="BL95" i="9"/>
  <c r="DZ24" i="9"/>
  <c r="Y17" i="24" l="1"/>
  <c r="X12" i="24"/>
  <c r="V50" i="16"/>
  <c r="L72" i="11"/>
  <c r="R46" i="23" s="1"/>
  <c r="Q46" i="27"/>
  <c r="Q47" i="27"/>
  <c r="V21" i="16"/>
  <c r="X22" i="24"/>
  <c r="BN130" i="9"/>
  <c r="BE130" i="9" s="1"/>
  <c r="CP25" i="9"/>
  <c r="DH25" i="9"/>
  <c r="V56" i="16"/>
  <c r="M103" i="11"/>
  <c r="S92" i="23" s="1"/>
  <c r="AZ11" i="23" s="1"/>
  <c r="M101" i="11"/>
  <c r="S89" i="23" s="1"/>
  <c r="AZ13" i="23" s="1"/>
  <c r="M102" i="11"/>
  <c r="S91" i="23" s="1"/>
  <c r="AZ10" i="23" s="1"/>
  <c r="M104" i="11"/>
  <c r="S90" i="23" s="1"/>
  <c r="AZ9" i="23" s="1"/>
  <c r="R13" i="27"/>
  <c r="U13" i="16"/>
  <c r="U28" i="16"/>
  <c r="U27" i="16"/>
  <c r="U14" i="16"/>
  <c r="U33" i="16"/>
  <c r="U17" i="16"/>
  <c r="U12" i="16"/>
  <c r="U23" i="16"/>
  <c r="U32" i="16"/>
  <c r="U26" i="16"/>
  <c r="P14" i="27"/>
  <c r="U25" i="16"/>
  <c r="U24" i="16"/>
  <c r="V16" i="16"/>
  <c r="Q12" i="27"/>
  <c r="Q13" i="27"/>
  <c r="T11" i="16"/>
  <c r="AA34" i="24"/>
  <c r="AA31" i="24"/>
  <c r="L102" i="11"/>
  <c r="R91" i="23" s="1"/>
  <c r="AY10" i="23" s="1"/>
  <c r="L104" i="11"/>
  <c r="R90" i="23" s="1"/>
  <c r="AY9" i="23" s="1"/>
  <c r="L101" i="11"/>
  <c r="R89" i="23" s="1"/>
  <c r="AY13" i="23" s="1"/>
  <c r="L103" i="11"/>
  <c r="R92" i="23" s="1"/>
  <c r="AY11" i="23" s="1"/>
  <c r="Z27" i="24"/>
  <c r="Z30" i="24" s="1"/>
  <c r="Z24" i="24"/>
  <c r="V15" i="16"/>
  <c r="K24" i="11" s="1"/>
  <c r="Q31" i="23" s="1"/>
  <c r="Q10" i="27"/>
  <c r="Q11" i="27"/>
  <c r="T34" i="16"/>
  <c r="O13" i="27"/>
  <c r="X22" i="16"/>
  <c r="X29" i="16" s="1"/>
  <c r="X35" i="16" s="1"/>
  <c r="X36" i="16" s="1"/>
  <c r="S45" i="27"/>
  <c r="S46" i="27"/>
  <c r="V34" i="16"/>
  <c r="V11" i="16"/>
  <c r="AD32" i="27"/>
  <c r="P13" i="19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V41" i="16"/>
  <c r="Q25" i="27"/>
  <c r="AD15" i="18"/>
  <c r="AD29" i="18" s="1"/>
  <c r="Q22" i="27"/>
  <c r="U45" i="16"/>
  <c r="U44" i="16"/>
  <c r="AC11" i="18"/>
  <c r="AC9" i="18"/>
  <c r="AC8" i="18"/>
  <c r="AC14" i="18"/>
  <c r="AD10" i="18"/>
  <c r="AD24" i="18" s="1"/>
  <c r="Q21" i="27"/>
  <c r="AD13" i="18"/>
  <c r="AD27" i="18" s="1"/>
  <c r="Q52" i="27"/>
  <c r="U57" i="16"/>
  <c r="Q26" i="27"/>
  <c r="V43" i="16"/>
  <c r="W16" i="24"/>
  <c r="Q29" i="27"/>
  <c r="AD12" i="18"/>
  <c r="AD26" i="18" s="1"/>
  <c r="U42" i="16"/>
  <c r="U51" i="16"/>
  <c r="U50" i="16" s="1"/>
  <c r="U16" i="27"/>
  <c r="BM96" i="9"/>
  <c r="BM131" i="9"/>
  <c r="O47" i="27"/>
  <c r="O46" i="27"/>
  <c r="T21" i="16"/>
  <c r="O7" i="27"/>
  <c r="Y6" i="18"/>
  <c r="M6" i="19"/>
  <c r="Q9" i="16"/>
  <c r="Q6" i="24"/>
  <c r="Z4" i="18"/>
  <c r="Z5" i="18"/>
  <c r="Z22" i="18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N6" i="27"/>
  <c r="N9" i="27"/>
  <c r="N5" i="27"/>
  <c r="N2" i="27"/>
  <c r="N8" i="27"/>
  <c r="N3" i="27"/>
  <c r="N4" i="27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CB28" i="9"/>
  <c r="CC27" i="9"/>
  <c r="CD27" i="9" s="1"/>
  <c r="CF27" i="9" s="1"/>
  <c r="Q48" i="27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Y18" i="24" l="1"/>
  <c r="Y23" i="24"/>
  <c r="BN131" i="9"/>
  <c r="BE131" i="9" s="1"/>
  <c r="W13" i="24"/>
  <c r="W17" i="24"/>
  <c r="W18" i="24" s="1"/>
  <c r="CP26" i="9"/>
  <c r="DH26" i="9"/>
  <c r="Q14" i="27"/>
  <c r="U11" i="16"/>
  <c r="AD28" i="18"/>
  <c r="Z34" i="24"/>
  <c r="Z31" i="24"/>
  <c r="U15" i="16"/>
  <c r="J24" i="11" s="1"/>
  <c r="P31" i="23" s="1"/>
  <c r="P11" i="27"/>
  <c r="P10" i="27"/>
  <c r="AD25" i="18"/>
  <c r="T18" i="16"/>
  <c r="T29" i="16"/>
  <c r="T35" i="16" s="1"/>
  <c r="AC23" i="18"/>
  <c r="U16" i="16"/>
  <c r="P12" i="27"/>
  <c r="U34" i="16"/>
  <c r="P46" i="27"/>
  <c r="U21" i="16"/>
  <c r="P47" i="27"/>
  <c r="AD23" i="18"/>
  <c r="X23" i="24"/>
  <c r="V22" i="16"/>
  <c r="Q45" i="27"/>
  <c r="T6" i="16"/>
  <c r="U56" i="16"/>
  <c r="V6" i="16"/>
  <c r="V18" i="16"/>
  <c r="S13" i="27"/>
  <c r="V29" i="16"/>
  <c r="V35" i="16" s="1"/>
  <c r="AC34" i="27"/>
  <c r="AC33" i="27"/>
  <c r="AC51" i="27"/>
  <c r="AC32" i="27"/>
  <c r="AC31" i="27"/>
  <c r="O14" i="27"/>
  <c r="O18" i="27"/>
  <c r="P11" i="19"/>
  <c r="O13" i="19"/>
  <c r="O8" i="19"/>
  <c r="O9" i="19"/>
  <c r="O10" i="19"/>
  <c r="O17" i="27"/>
  <c r="P12" i="19"/>
  <c r="BK97" i="9"/>
  <c r="S58" i="16"/>
  <c r="S60" i="16"/>
  <c r="S54" i="16"/>
  <c r="S52" i="16"/>
  <c r="BH132" i="9"/>
  <c r="BH97" i="9"/>
  <c r="BL132" i="9"/>
  <c r="U26" i="24"/>
  <c r="BI132" i="9"/>
  <c r="T16" i="27"/>
  <c r="T57" i="16"/>
  <c r="T45" i="16"/>
  <c r="T44" i="16"/>
  <c r="AD30" i="18"/>
  <c r="AC12" i="18"/>
  <c r="AC26" i="18" s="1"/>
  <c r="P29" i="27"/>
  <c r="T59" i="16"/>
  <c r="O28" i="27"/>
  <c r="T51" i="16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T42" i="16"/>
  <c r="O27" i="27"/>
  <c r="T53" i="16"/>
  <c r="P25" i="27"/>
  <c r="U41" i="16"/>
  <c r="N4" i="19"/>
  <c r="N7" i="19" s="1"/>
  <c r="Z3" i="18"/>
  <c r="Z7" i="18" s="1"/>
  <c r="R5" i="16"/>
  <c r="R10" i="16" s="1"/>
  <c r="R40" i="16" s="1"/>
  <c r="R49" i="16" s="1"/>
  <c r="Y22" i="18"/>
  <c r="Y4" i="18"/>
  <c r="Y5" i="18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L1" i="27"/>
  <c r="U11" i="24"/>
  <c r="U33" i="24"/>
  <c r="U29" i="24"/>
  <c r="U21" i="24"/>
  <c r="U8" i="24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V21" i="24"/>
  <c r="V15" i="24"/>
  <c r="V11" i="24"/>
  <c r="V29" i="24"/>
  <c r="V20" i="24"/>
  <c r="V22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33" i="24"/>
  <c r="BF33" i="9"/>
  <c r="BF98" i="9"/>
  <c r="BF134" i="9"/>
  <c r="BF65" i="9"/>
  <c r="DZ26" i="9"/>
  <c r="BM97" i="9"/>
  <c r="BI32" i="9"/>
  <c r="BI133" i="9" s="1"/>
  <c r="BL97" i="9"/>
  <c r="BK132" i="9"/>
  <c r="Y27" i="24" l="1"/>
  <c r="Y30" i="24" s="1"/>
  <c r="Y24" i="24"/>
  <c r="V12" i="24"/>
  <c r="T56" i="16"/>
  <c r="BN132" i="9"/>
  <c r="BE132" i="9" s="1"/>
  <c r="T50" i="16"/>
  <c r="S27" i="16"/>
  <c r="S26" i="16"/>
  <c r="S32" i="16"/>
  <c r="S14" i="16"/>
  <c r="S25" i="16"/>
  <c r="S17" i="16"/>
  <c r="S13" i="16"/>
  <c r="S23" i="16"/>
  <c r="S33" i="16"/>
  <c r="S28" i="16"/>
  <c r="S12" i="16"/>
  <c r="DH27" i="9"/>
  <c r="X27" i="24"/>
  <c r="X30" i="24" s="1"/>
  <c r="X24" i="24"/>
  <c r="AB51" i="27"/>
  <c r="AB32" i="27"/>
  <c r="AB31" i="27"/>
  <c r="AB34" i="27"/>
  <c r="AB33" i="27"/>
  <c r="AA31" i="27"/>
  <c r="AA34" i="27"/>
  <c r="AA51" i="27"/>
  <c r="AA33" i="27"/>
  <c r="AC25" i="18"/>
  <c r="U18" i="16"/>
  <c r="U6" i="16"/>
  <c r="AC28" i="18"/>
  <c r="CP27" i="9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K72" i="11"/>
  <c r="Q46" i="23" s="1"/>
  <c r="V36" i="16"/>
  <c r="T36" i="16"/>
  <c r="U22" i="16"/>
  <c r="U29" i="16" s="1"/>
  <c r="U35" i="16" s="1"/>
  <c r="P45" i="27"/>
  <c r="AA32" i="27"/>
  <c r="W23" i="24"/>
  <c r="BK133" i="9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BL133" i="9"/>
  <c r="U16" i="24"/>
  <c r="BI98" i="9"/>
  <c r="S53" i="16"/>
  <c r="N27" i="27"/>
  <c r="S57" i="16"/>
  <c r="U20" i="24"/>
  <c r="U22" i="24" s="1"/>
  <c r="P15" i="27"/>
  <c r="AA11" i="18"/>
  <c r="AA8" i="18"/>
  <c r="AA9" i="18"/>
  <c r="AA14" i="18"/>
  <c r="AB10" i="18"/>
  <c r="AB24" i="18" s="1"/>
  <c r="O21" i="27"/>
  <c r="O29" i="27"/>
  <c r="AB12" i="18"/>
  <c r="AB26" i="18" s="1"/>
  <c r="AC30" i="18"/>
  <c r="S42" i="16"/>
  <c r="S51" i="16"/>
  <c r="O25" i="27"/>
  <c r="T41" i="16"/>
  <c r="O52" i="27"/>
  <c r="AB13" i="18"/>
  <c r="AB27" i="18" s="1"/>
  <c r="N28" i="27"/>
  <c r="S59" i="16"/>
  <c r="O22" i="27"/>
  <c r="AB15" i="18"/>
  <c r="AB29" i="18" s="1"/>
  <c r="S45" i="16"/>
  <c r="S44" i="16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Q14" i="16"/>
  <c r="Q12" i="16"/>
  <c r="Q28" i="16"/>
  <c r="Q27" i="16"/>
  <c r="L14" i="27"/>
  <c r="Q32" i="16"/>
  <c r="Q33" i="16"/>
  <c r="Q13" i="16"/>
  <c r="Q17" i="16"/>
  <c r="Q25" i="16"/>
  <c r="Q26" i="16"/>
  <c r="Q23" i="16"/>
  <c r="K1" i="27"/>
  <c r="E43" i="16"/>
  <c r="E41" i="16"/>
  <c r="E45" i="16"/>
  <c r="E42" i="16"/>
  <c r="E44" i="16"/>
  <c r="O9" i="16"/>
  <c r="W6" i="18"/>
  <c r="O6" i="24"/>
  <c r="K6" i="19"/>
  <c r="U9" i="24"/>
  <c r="U12" i="24" s="1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F135" i="9"/>
  <c r="BF66" i="9"/>
  <c r="BF34" i="9"/>
  <c r="BF99" i="9"/>
  <c r="BJ98" i="9"/>
  <c r="BM33" i="9"/>
  <c r="BL98" i="9"/>
  <c r="BM98" i="9"/>
  <c r="BH33" i="9"/>
  <c r="BH98" i="9"/>
  <c r="BJ133" i="9"/>
  <c r="BN133" i="9" l="1"/>
  <c r="BE133" i="9" s="1"/>
  <c r="Y31" i="24"/>
  <c r="Y34" i="24"/>
  <c r="S11" i="16"/>
  <c r="Q34" i="16"/>
  <c r="Q11" i="16"/>
  <c r="U17" i="24"/>
  <c r="U18" i="24" s="1"/>
  <c r="U13" i="24"/>
  <c r="S56" i="16"/>
  <c r="Z31" i="27"/>
  <c r="Z51" i="27"/>
  <c r="S16" i="16"/>
  <c r="N12" i="27"/>
  <c r="Q24" i="16"/>
  <c r="CP28" i="9"/>
  <c r="DH28" i="9"/>
  <c r="W27" i="24"/>
  <c r="W30" i="24" s="1"/>
  <c r="W24" i="24"/>
  <c r="J72" i="11"/>
  <c r="P46" i="23" s="1"/>
  <c r="S24" i="16"/>
  <c r="S50" i="16"/>
  <c r="U36" i="16"/>
  <c r="I72" i="11"/>
  <c r="O46" i="23" s="1"/>
  <c r="J101" i="11"/>
  <c r="P89" i="23" s="1"/>
  <c r="AW13" i="23" s="1"/>
  <c r="J102" i="11"/>
  <c r="P91" i="23" s="1"/>
  <c r="AW10" i="23" s="1"/>
  <c r="J103" i="11"/>
  <c r="P92" i="23" s="1"/>
  <c r="AW11" i="23" s="1"/>
  <c r="J104" i="11"/>
  <c r="P90" i="23" s="1"/>
  <c r="AW9" i="23" s="1"/>
  <c r="X31" i="24"/>
  <c r="X34" i="24"/>
  <c r="S21" i="16"/>
  <c r="N47" i="27"/>
  <c r="S34" i="16"/>
  <c r="S15" i="16"/>
  <c r="N11" i="27"/>
  <c r="N10" i="27"/>
  <c r="V23" i="24"/>
  <c r="AA23" i="18"/>
  <c r="P13" i="27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R33" i="16"/>
  <c r="R25" i="16"/>
  <c r="R12" i="16"/>
  <c r="R14" i="16"/>
  <c r="R28" i="16"/>
  <c r="R32" i="16"/>
  <c r="R27" i="16"/>
  <c r="R13" i="16"/>
  <c r="R26" i="16"/>
  <c r="R17" i="16"/>
  <c r="R23" i="16"/>
  <c r="N13" i="27"/>
  <c r="N46" i="27"/>
  <c r="M17" i="27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BJ134" i="9"/>
  <c r="DQ28" i="9"/>
  <c r="BL134" i="9"/>
  <c r="R59" i="16"/>
  <c r="M28" i="27"/>
  <c r="AB30" i="18"/>
  <c r="AA10" i="18"/>
  <c r="AA24" i="18" s="1"/>
  <c r="N21" i="27"/>
  <c r="Z14" i="18"/>
  <c r="Z8" i="18"/>
  <c r="Z9" i="18"/>
  <c r="Z11" i="18"/>
  <c r="R53" i="16"/>
  <c r="M27" i="27"/>
  <c r="R57" i="16"/>
  <c r="R56" i="16" s="1"/>
  <c r="N22" i="27"/>
  <c r="AA15" i="18"/>
  <c r="AA29" i="18" s="1"/>
  <c r="AA12" i="18"/>
  <c r="AA26" i="18" s="1"/>
  <c r="N29" i="27"/>
  <c r="M26" i="27"/>
  <c r="R44" i="16"/>
  <c r="R45" i="16"/>
  <c r="R42" i="16"/>
  <c r="N25" i="27"/>
  <c r="S41" i="16"/>
  <c r="S43" i="16"/>
  <c r="N26" i="27"/>
  <c r="AA13" i="18"/>
  <c r="AA27" i="18" s="1"/>
  <c r="N52" i="27"/>
  <c r="R51" i="16"/>
  <c r="J1" i="27"/>
  <c r="Q21" i="16"/>
  <c r="L47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4" i="19"/>
  <c r="L7" i="19" s="1"/>
  <c r="X3" i="18"/>
  <c r="X7" i="18" s="1"/>
  <c r="P5" i="16"/>
  <c r="P10" i="16" s="1"/>
  <c r="P40" i="16" s="1"/>
  <c r="P49" i="16" s="1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L7" i="27"/>
  <c r="O63" i="16"/>
  <c r="O8" i="16"/>
  <c r="O3" i="24"/>
  <c r="O5" i="24"/>
  <c r="O48" i="16"/>
  <c r="O7" i="16"/>
  <c r="O4" i="24"/>
  <c r="O39" i="16"/>
  <c r="L10" i="27"/>
  <c r="Q15" i="16"/>
  <c r="Q6" i="16" s="1"/>
  <c r="L11" i="27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CC30" i="9"/>
  <c r="CD30" i="9" s="1"/>
  <c r="CF30" i="9" s="1"/>
  <c r="CB31" i="9"/>
  <c r="T10" i="24"/>
  <c r="T11" i="24"/>
  <c r="T26" i="24"/>
  <c r="T16" i="24"/>
  <c r="T8" i="24"/>
  <c r="O15" i="27"/>
  <c r="T33" i="24"/>
  <c r="S6" i="16" l="1"/>
  <c r="R34" i="16"/>
  <c r="U23" i="24"/>
  <c r="Q18" i="16"/>
  <c r="M11" i="27"/>
  <c r="R15" i="16"/>
  <c r="Z23" i="18" s="1"/>
  <c r="M10" i="27"/>
  <c r="V24" i="24"/>
  <c r="V27" i="24"/>
  <c r="V30" i="24" s="1"/>
  <c r="Z34" i="27"/>
  <c r="H72" i="11" s="1"/>
  <c r="CP29" i="9"/>
  <c r="Z25" i="18"/>
  <c r="Z28" i="18"/>
  <c r="R21" i="16"/>
  <c r="M47" i="27"/>
  <c r="R11" i="16"/>
  <c r="N14" i="27"/>
  <c r="Z32" i="27"/>
  <c r="H104" i="11"/>
  <c r="Y104" i="11" s="1"/>
  <c r="H102" i="11"/>
  <c r="Y102" i="11" s="1"/>
  <c r="H101" i="11"/>
  <c r="Y101" i="11" s="1"/>
  <c r="H103" i="11"/>
  <c r="Y103" i="11" s="1"/>
  <c r="T12" i="24"/>
  <c r="BN134" i="9"/>
  <c r="BE134" i="9" s="1"/>
  <c r="DH29" i="9"/>
  <c r="N45" i="27"/>
  <c r="S22" i="16"/>
  <c r="R16" i="16"/>
  <c r="M12" i="27"/>
  <c r="AA28" i="18"/>
  <c r="W31" i="24"/>
  <c r="W34" i="24"/>
  <c r="X32" i="27"/>
  <c r="R50" i="16"/>
  <c r="R24" i="16"/>
  <c r="H24" i="11"/>
  <c r="Y24" i="11" s="1"/>
  <c r="AA25" i="18"/>
  <c r="S29" i="16"/>
  <c r="S35" i="16" s="1"/>
  <c r="S18" i="16"/>
  <c r="Z33" i="27"/>
  <c r="L17" i="27"/>
  <c r="M12" i="19"/>
  <c r="L8" i="19"/>
  <c r="L13" i="19"/>
  <c r="L9" i="19"/>
  <c r="L10" i="19"/>
  <c r="L18" i="27"/>
  <c r="M11" i="19"/>
  <c r="BJ135" i="9"/>
  <c r="P58" i="16"/>
  <c r="P54" i="16"/>
  <c r="P52" i="16"/>
  <c r="R43" i="16"/>
  <c r="BL135" i="9"/>
  <c r="AA30" i="18"/>
  <c r="BM135" i="9"/>
  <c r="Z13" i="18"/>
  <c r="Z27" i="18" s="1"/>
  <c r="M52" i="27"/>
  <c r="Z15" i="18"/>
  <c r="Z29" i="18" s="1"/>
  <c r="M22" i="27"/>
  <c r="Z10" i="18"/>
  <c r="Z24" i="18" s="1"/>
  <c r="M21" i="27"/>
  <c r="Q51" i="16"/>
  <c r="Q44" i="16"/>
  <c r="Q45" i="16"/>
  <c r="Q42" i="16"/>
  <c r="Y11" i="18"/>
  <c r="Y25" i="18" s="1"/>
  <c r="Y9" i="18"/>
  <c r="Y23" i="18" s="1"/>
  <c r="Y14" i="18"/>
  <c r="Y28" i="18" s="1"/>
  <c r="Y8" i="18"/>
  <c r="P60" i="16"/>
  <c r="Z12" i="18"/>
  <c r="Z26" i="18" s="1"/>
  <c r="M29" i="27"/>
  <c r="L27" i="27"/>
  <c r="Q53" i="16"/>
  <c r="Q57" i="16"/>
  <c r="L28" i="27"/>
  <c r="Q59" i="16"/>
  <c r="M25" i="27"/>
  <c r="R41" i="16"/>
  <c r="BH135" i="9"/>
  <c r="G41" i="16"/>
  <c r="V22" i="18"/>
  <c r="V5" i="18"/>
  <c r="V4" i="18"/>
  <c r="J4" i="27"/>
  <c r="J8" i="27"/>
  <c r="J9" i="27"/>
  <c r="J6" i="27"/>
  <c r="J2" i="27"/>
  <c r="J5" i="27"/>
  <c r="J3" i="27"/>
  <c r="K7" i="27"/>
  <c r="I1" i="27"/>
  <c r="M9" i="16"/>
  <c r="I6" i="19"/>
  <c r="M6" i="24"/>
  <c r="U6" i="18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N15" i="27"/>
  <c r="S9" i="24"/>
  <c r="S21" i="24"/>
  <c r="S20" i="24"/>
  <c r="S33" i="24"/>
  <c r="BG67" i="9"/>
  <c r="BN67" i="9" s="1"/>
  <c r="BE67" i="9" s="1"/>
  <c r="BJ35" i="9"/>
  <c r="BJ136" i="9" s="1"/>
  <c r="BI100" i="9"/>
  <c r="U27" i="24" l="1"/>
  <c r="U30" i="24" s="1"/>
  <c r="U24" i="24"/>
  <c r="S22" i="24"/>
  <c r="S12" i="24"/>
  <c r="V31" i="24"/>
  <c r="V34" i="24"/>
  <c r="DH30" i="9"/>
  <c r="Q56" i="16"/>
  <c r="Q50" i="16"/>
  <c r="S36" i="16"/>
  <c r="Y34" i="27"/>
  <c r="Y31" i="27"/>
  <c r="Y51" i="27"/>
  <c r="Y33" i="27"/>
  <c r="Y32" i="27"/>
  <c r="X31" i="27"/>
  <c r="X51" i="27"/>
  <c r="X33" i="27"/>
  <c r="T23" i="24"/>
  <c r="M14" i="27"/>
  <c r="P17" i="16"/>
  <c r="P26" i="16"/>
  <c r="P28" i="16"/>
  <c r="P23" i="16"/>
  <c r="P24" i="16"/>
  <c r="P12" i="16"/>
  <c r="K14" i="27"/>
  <c r="P13" i="16"/>
  <c r="P14" i="16"/>
  <c r="P33" i="16"/>
  <c r="K13" i="27"/>
  <c r="P27" i="16"/>
  <c r="P32" i="16"/>
  <c r="P25" i="16"/>
  <c r="CP30" i="9"/>
  <c r="L46" i="27"/>
  <c r="Q22" i="16"/>
  <c r="Q29" i="16" s="1"/>
  <c r="Q35" i="16" s="1"/>
  <c r="Q36" i="16" s="1"/>
  <c r="X34" i="27"/>
  <c r="L45" i="27"/>
  <c r="R18" i="16"/>
  <c r="R6" i="16"/>
  <c r="L12" i="19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L48" i="27"/>
  <c r="Q10" i="24"/>
  <c r="BL136" i="9"/>
  <c r="Q9" i="24"/>
  <c r="P51" i="16"/>
  <c r="P45" i="16"/>
  <c r="P44" i="16"/>
  <c r="Y10" i="18"/>
  <c r="Y24" i="18" s="1"/>
  <c r="L21" i="27"/>
  <c r="K28" i="27"/>
  <c r="P59" i="16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8" i="18"/>
  <c r="X9" i="18"/>
  <c r="X14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M48" i="16"/>
  <c r="M39" i="16"/>
  <c r="M8" i="16"/>
  <c r="M4" i="24"/>
  <c r="M3" i="24"/>
  <c r="M5" i="24"/>
  <c r="M7" i="16"/>
  <c r="M63" i="16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Q33" i="24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R10" i="24"/>
  <c r="R9" i="24"/>
  <c r="R26" i="24"/>
  <c r="R16" i="24"/>
  <c r="R8" i="24"/>
  <c r="M15" i="27"/>
  <c r="R33" i="24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8" i="27"/>
  <c r="J37" i="27"/>
  <c r="J36" i="27"/>
  <c r="J39" i="27"/>
  <c r="P34" i="16" l="1"/>
  <c r="U31" i="24"/>
  <c r="U34" i="24"/>
  <c r="P50" i="16"/>
  <c r="L13" i="27"/>
  <c r="K45" i="27"/>
  <c r="P22" i="16"/>
  <c r="T24" i="24"/>
  <c r="T27" i="24"/>
  <c r="T30" i="24" s="1"/>
  <c r="O33" i="16"/>
  <c r="O23" i="16"/>
  <c r="O13" i="16"/>
  <c r="O25" i="16"/>
  <c r="O26" i="16"/>
  <c r="O27" i="16"/>
  <c r="O24" i="16"/>
  <c r="O17" i="16"/>
  <c r="O28" i="16"/>
  <c r="O32" i="16"/>
  <c r="O34" i="16" s="1"/>
  <c r="O14" i="16"/>
  <c r="O12" i="16"/>
  <c r="P15" i="16"/>
  <c r="X25" i="18" s="1"/>
  <c r="K11" i="27"/>
  <c r="K10" i="27"/>
  <c r="M45" i="27"/>
  <c r="R22" i="16"/>
  <c r="R29" i="16" s="1"/>
  <c r="R35" i="16" s="1"/>
  <c r="M46" i="27"/>
  <c r="CP31" i="9"/>
  <c r="X23" i="18"/>
  <c r="Q22" i="24"/>
  <c r="P16" i="16"/>
  <c r="K12" i="27"/>
  <c r="P21" i="16"/>
  <c r="K46" i="27"/>
  <c r="K47" i="27"/>
  <c r="R12" i="24"/>
  <c r="DH31" i="9"/>
  <c r="R36" i="16"/>
  <c r="P11" i="16"/>
  <c r="S23" i="24"/>
  <c r="K12" i="19"/>
  <c r="J17" i="27"/>
  <c r="J8" i="19"/>
  <c r="J9" i="19"/>
  <c r="J13" i="19"/>
  <c r="J10" i="19"/>
  <c r="J18" i="27"/>
  <c r="K11" i="19"/>
  <c r="N54" i="16"/>
  <c r="N52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BM137" i="9"/>
  <c r="BI37" i="9"/>
  <c r="K21" i="27"/>
  <c r="X10" i="18"/>
  <c r="X24" i="18" s="1"/>
  <c r="O45" i="16"/>
  <c r="O44" i="16"/>
  <c r="K52" i="27"/>
  <c r="X13" i="18"/>
  <c r="X27" i="18" s="1"/>
  <c r="K29" i="27"/>
  <c r="X12" i="18"/>
  <c r="X26" i="18" s="1"/>
  <c r="K26" i="27"/>
  <c r="P43" i="16"/>
  <c r="J27" i="27"/>
  <c r="O53" i="16"/>
  <c r="O51" i="16"/>
  <c r="W11" i="18"/>
  <c r="W9" i="18"/>
  <c r="W14" i="18"/>
  <c r="W8" i="18"/>
  <c r="O57" i="16"/>
  <c r="X15" i="18"/>
  <c r="X29" i="18" s="1"/>
  <c r="K22" i="27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4" i="19"/>
  <c r="I7" i="19" s="1"/>
  <c r="M5" i="16"/>
  <c r="M10" i="16" s="1"/>
  <c r="M40" i="16" s="1"/>
  <c r="M49" i="16" s="1"/>
  <c r="U3" i="18"/>
  <c r="U7" i="18" s="1"/>
  <c r="L3" i="24"/>
  <c r="L48" i="16"/>
  <c r="L39" i="16"/>
  <c r="L7" i="16"/>
  <c r="L4" i="24"/>
  <c r="L63" i="16"/>
  <c r="L8" i="16"/>
  <c r="L5" i="24"/>
  <c r="K9" i="16"/>
  <c r="S6" i="18"/>
  <c r="G6" i="19"/>
  <c r="K6" i="24"/>
  <c r="T5" i="18"/>
  <c r="T22" i="18"/>
  <c r="T4" i="18"/>
  <c r="I7" i="27"/>
  <c r="G1" i="27"/>
  <c r="H9" i="27"/>
  <c r="H6" i="27"/>
  <c r="H5" i="27"/>
  <c r="H8" i="27"/>
  <c r="H2" i="27"/>
  <c r="H4" i="27"/>
  <c r="H3" i="27"/>
  <c r="P33" i="24"/>
  <c r="N16" i="27"/>
  <c r="N50" i="27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I70" i="9"/>
  <c r="BI71" i="9" s="1"/>
  <c r="BF139" i="9"/>
  <c r="BF103" i="9"/>
  <c r="BG69" i="9"/>
  <c r="BN69" i="9" s="1"/>
  <c r="BE69" i="9" s="1"/>
  <c r="DQ31" i="9"/>
  <c r="BG102" i="9"/>
  <c r="Q13" i="24"/>
  <c r="P26" i="24"/>
  <c r="DZ31" i="9"/>
  <c r="BM102" i="9"/>
  <c r="BI102" i="9"/>
  <c r="BK37" i="9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P29" i="16" l="1"/>
  <c r="P35" i="16" s="1"/>
  <c r="O11" i="16"/>
  <c r="CP32" i="9"/>
  <c r="DH32" i="9"/>
  <c r="O56" i="16"/>
  <c r="P9" i="24"/>
  <c r="X28" i="18"/>
  <c r="O15" i="16"/>
  <c r="W23" i="18" s="1"/>
  <c r="J11" i="27"/>
  <c r="J47" i="27"/>
  <c r="J46" i="27"/>
  <c r="O21" i="16"/>
  <c r="O16" i="16"/>
  <c r="J12" i="27"/>
  <c r="P29" i="24"/>
  <c r="O6" i="16"/>
  <c r="O18" i="16"/>
  <c r="J45" i="27"/>
  <c r="O22" i="16"/>
  <c r="T31" i="24"/>
  <c r="T34" i="24"/>
  <c r="P15" i="24"/>
  <c r="S24" i="24"/>
  <c r="S27" i="24"/>
  <c r="S30" i="24" s="1"/>
  <c r="N28" i="16"/>
  <c r="N13" i="16"/>
  <c r="N14" i="16"/>
  <c r="N25" i="16"/>
  <c r="N26" i="16"/>
  <c r="N33" i="16"/>
  <c r="N27" i="16"/>
  <c r="N12" i="16"/>
  <c r="N11" i="16" s="1"/>
  <c r="N17" i="16"/>
  <c r="N23" i="16"/>
  <c r="N32" i="16"/>
  <c r="N34" i="16" s="1"/>
  <c r="W51" i="27"/>
  <c r="W34" i="27"/>
  <c r="W33" i="27"/>
  <c r="W32" i="27"/>
  <c r="W31" i="27"/>
  <c r="J13" i="27"/>
  <c r="W28" i="18"/>
  <c r="O50" i="16"/>
  <c r="Q17" i="24"/>
  <c r="Q18" i="24" s="1"/>
  <c r="P6" i="16"/>
  <c r="P18" i="16"/>
  <c r="P36" i="16" s="1"/>
  <c r="R23" i="24"/>
  <c r="Q23" i="24"/>
  <c r="Q27" i="24" s="1"/>
  <c r="Q30" i="24" s="1"/>
  <c r="Q34" i="24" s="1"/>
  <c r="M13" i="27"/>
  <c r="BJ138" i="9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BK138" i="9"/>
  <c r="P20" i="24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V11" i="18"/>
  <c r="V9" i="18"/>
  <c r="V14" i="18"/>
  <c r="V8" i="18"/>
  <c r="N57" i="16"/>
  <c r="N51" i="16"/>
  <c r="I27" i="27"/>
  <c r="N53" i="16"/>
  <c r="J21" i="27"/>
  <c r="W10" i="18"/>
  <c r="W24" i="18" s="1"/>
  <c r="J26" i="27"/>
  <c r="O43" i="16"/>
  <c r="N45" i="16"/>
  <c r="N44" i="16"/>
  <c r="J22" i="27"/>
  <c r="W15" i="18"/>
  <c r="W29" i="18" s="1"/>
  <c r="S4" i="18"/>
  <c r="S5" i="18"/>
  <c r="S22" i="18"/>
  <c r="J6" i="24"/>
  <c r="J9" i="16"/>
  <c r="R6" i="18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P11" i="24"/>
  <c r="P16" i="24"/>
  <c r="K48" i="27"/>
  <c r="O16" i="27"/>
  <c r="O50" i="27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I38" i="9"/>
  <c r="BI39" i="9" s="1"/>
  <c r="BI72" i="9" s="1"/>
  <c r="BI105" i="9" s="1"/>
  <c r="BJ38" i="9"/>
  <c r="BJ39" i="9" s="1"/>
  <c r="BJ72" i="9" s="1"/>
  <c r="BJ105" i="9" s="1"/>
  <c r="L2" i="24"/>
  <c r="L7" i="24" s="1"/>
  <c r="DQ32" i="9"/>
  <c r="BG103" i="9"/>
  <c r="O8" i="24"/>
  <c r="O12" i="24" s="1"/>
  <c r="J15" i="27"/>
  <c r="O29" i="24"/>
  <c r="O15" i="24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G70" i="9"/>
  <c r="BG38" i="9"/>
  <c r="BG39" i="9" s="1"/>
  <c r="CY32" i="9"/>
  <c r="O20" i="24"/>
  <c r="O33" i="24"/>
  <c r="O21" i="24"/>
  <c r="CC34" i="9"/>
  <c r="CD34" i="9" s="1"/>
  <c r="CF34" i="9" s="1"/>
  <c r="CB35" i="9"/>
  <c r="BK103" i="9"/>
  <c r="BK104" i="9" s="1"/>
  <c r="BK38" i="9"/>
  <c r="BK39" i="9" s="1"/>
  <c r="BK72" i="9" s="1"/>
  <c r="BK105" i="9" s="1"/>
  <c r="K37" i="27"/>
  <c r="L37" i="27"/>
  <c r="M37" i="27"/>
  <c r="N37" i="27"/>
  <c r="O37" i="27"/>
  <c r="P37" i="27"/>
  <c r="Q37" i="27"/>
  <c r="R37" i="27"/>
  <c r="S37" i="27"/>
  <c r="T37" i="27"/>
  <c r="U37" i="27"/>
  <c r="V37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P22" i="24" l="1"/>
  <c r="L32" i="16"/>
  <c r="L26" i="16"/>
  <c r="L13" i="16"/>
  <c r="L33" i="16"/>
  <c r="L27" i="16"/>
  <c r="L28" i="16"/>
  <c r="L17" i="16"/>
  <c r="L14" i="16"/>
  <c r="L25" i="16"/>
  <c r="L23" i="16"/>
  <c r="L12" i="16"/>
  <c r="BN70" i="9"/>
  <c r="BE70" i="9" s="1"/>
  <c r="BG71" i="9"/>
  <c r="BN71" i="9" s="1"/>
  <c r="N24" i="16"/>
  <c r="J10" i="27"/>
  <c r="N56" i="16"/>
  <c r="R27" i="24"/>
  <c r="R30" i="24" s="1"/>
  <c r="R24" i="24"/>
  <c r="I12" i="27"/>
  <c r="N16" i="16"/>
  <c r="J14" i="27"/>
  <c r="O22" i="24"/>
  <c r="BN39" i="9"/>
  <c r="DH33" i="9"/>
  <c r="N50" i="16"/>
  <c r="P12" i="24"/>
  <c r="P13" i="24" s="1"/>
  <c r="M14" i="16"/>
  <c r="M13" i="16"/>
  <c r="M23" i="16"/>
  <c r="M26" i="16"/>
  <c r="M25" i="16"/>
  <c r="M32" i="16"/>
  <c r="M17" i="16"/>
  <c r="M28" i="16"/>
  <c r="M33" i="16"/>
  <c r="M27" i="16"/>
  <c r="M12" i="16"/>
  <c r="N15" i="16"/>
  <c r="I11" i="27"/>
  <c r="W25" i="18"/>
  <c r="CP33" i="9"/>
  <c r="V28" i="18"/>
  <c r="V31" i="27"/>
  <c r="V34" i="27"/>
  <c r="V51" i="27"/>
  <c r="V33" i="27"/>
  <c r="V32" i="27"/>
  <c r="N6" i="16"/>
  <c r="I47" i="27"/>
  <c r="I46" i="27"/>
  <c r="N21" i="16"/>
  <c r="I13" i="27"/>
  <c r="S31" i="24"/>
  <c r="S34" i="24"/>
  <c r="O29" i="16"/>
  <c r="O35" i="16" s="1"/>
  <c r="O36" i="16" s="1"/>
  <c r="I11" i="19"/>
  <c r="H18" i="27"/>
  <c r="H13" i="19"/>
  <c r="H8" i="19"/>
  <c r="H9" i="19"/>
  <c r="H10" i="19"/>
  <c r="H17" i="27"/>
  <c r="I12" i="19"/>
  <c r="BH139" i="9"/>
  <c r="BH140" i="9" s="1"/>
  <c r="O16" i="24"/>
  <c r="BJ139" i="9"/>
  <c r="BJ140" i="9" s="1"/>
  <c r="L60" i="16"/>
  <c r="L58" i="16"/>
  <c r="L54" i="16"/>
  <c r="L52" i="16"/>
  <c r="P17" i="24"/>
  <c r="P18" i="24" s="1"/>
  <c r="DQ33" i="9"/>
  <c r="U8" i="18"/>
  <c r="U9" i="18"/>
  <c r="U14" i="18"/>
  <c r="U11" i="18"/>
  <c r="I22" i="27"/>
  <c r="V15" i="18"/>
  <c r="V29" i="18" s="1"/>
  <c r="I26" i="27"/>
  <c r="N43" i="16"/>
  <c r="I25" i="27"/>
  <c r="N41" i="16"/>
  <c r="W30" i="18"/>
  <c r="M51" i="16"/>
  <c r="M42" i="16"/>
  <c r="M45" i="16"/>
  <c r="M43" i="16"/>
  <c r="M44" i="16"/>
  <c r="M57" i="16"/>
  <c r="V12" i="18"/>
  <c r="V26" i="18" s="1"/>
  <c r="I29" i="27"/>
  <c r="M53" i="16"/>
  <c r="H27" i="27"/>
  <c r="H28" i="27"/>
  <c r="M59" i="16"/>
  <c r="I21" i="27"/>
  <c r="V10" i="18"/>
  <c r="V24" i="18" s="1"/>
  <c r="V13" i="18"/>
  <c r="V27" i="18" s="1"/>
  <c r="I52" i="27"/>
  <c r="J3" i="24"/>
  <c r="J5" i="24"/>
  <c r="J7" i="16"/>
  <c r="J4" i="24"/>
  <c r="J39" i="16"/>
  <c r="J63" i="16"/>
  <c r="J8" i="16"/>
  <c r="J48" i="16"/>
  <c r="G47" i="27"/>
  <c r="L21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R5" i="18"/>
  <c r="R22" i="18"/>
  <c r="R4" i="18"/>
  <c r="E1" i="27"/>
  <c r="G11" i="27"/>
  <c r="L15" i="16"/>
  <c r="L16" i="16"/>
  <c r="G12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I140" i="9" s="1"/>
  <c r="BM139" i="9"/>
  <c r="BM140" i="9" s="1"/>
  <c r="L16" i="27"/>
  <c r="L50" i="27"/>
  <c r="BN103" i="9"/>
  <c r="BG104" i="9"/>
  <c r="BL139" i="9"/>
  <c r="BL140" i="9" s="1"/>
  <c r="BL104" i="9"/>
  <c r="N33" i="24"/>
  <c r="BK139" i="9"/>
  <c r="BK140" i="9" s="1"/>
  <c r="DZ33" i="9"/>
  <c r="CB36" i="9"/>
  <c r="CC35" i="9"/>
  <c r="CD35" i="9" s="1"/>
  <c r="CF35" i="9" s="1"/>
  <c r="BN38" i="9"/>
  <c r="BE38" i="9" s="1"/>
  <c r="BG139" i="9"/>
  <c r="O17" i="24"/>
  <c r="O18" i="24" s="1"/>
  <c r="O13" i="24"/>
  <c r="K2" i="24"/>
  <c r="K7" i="24" s="1"/>
  <c r="CY33" i="9"/>
  <c r="K38" i="27"/>
  <c r="L38" i="27"/>
  <c r="M38" i="27"/>
  <c r="N38" i="27"/>
  <c r="O38" i="27"/>
  <c r="P38" i="27"/>
  <c r="Q38" i="27"/>
  <c r="R38" i="27"/>
  <c r="S38" i="27"/>
  <c r="T38" i="27"/>
  <c r="U38" i="27"/>
  <c r="V38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N18" i="16" l="1"/>
  <c r="L34" i="16"/>
  <c r="BN72" i="9"/>
  <c r="M11" i="16"/>
  <c r="BG72" i="9"/>
  <c r="BG105" i="9" s="1"/>
  <c r="K13" i="16"/>
  <c r="K32" i="16"/>
  <c r="K14" i="16"/>
  <c r="K25" i="16"/>
  <c r="K28" i="16"/>
  <c r="K26" i="16"/>
  <c r="K33" i="16"/>
  <c r="K17" i="16"/>
  <c r="K23" i="16"/>
  <c r="K27" i="16"/>
  <c r="K12" i="16"/>
  <c r="M56" i="16"/>
  <c r="N22" i="16"/>
  <c r="I45" i="27"/>
  <c r="H47" i="27"/>
  <c r="M21" i="16"/>
  <c r="V23" i="18"/>
  <c r="L11" i="16"/>
  <c r="CP34" i="9"/>
  <c r="I48" i="27"/>
  <c r="N10" i="24"/>
  <c r="V25" i="18"/>
  <c r="H12" i="27"/>
  <c r="M16" i="16"/>
  <c r="N8" i="24"/>
  <c r="N29" i="24"/>
  <c r="N11" i="24"/>
  <c r="U51" i="27"/>
  <c r="U31" i="27"/>
  <c r="U34" i="27"/>
  <c r="U33" i="27"/>
  <c r="M34" i="16"/>
  <c r="R31" i="24"/>
  <c r="R34" i="24"/>
  <c r="BN139" i="9"/>
  <c r="BG140" i="9"/>
  <c r="DH34" i="9"/>
  <c r="N20" i="24"/>
  <c r="M50" i="16"/>
  <c r="N21" i="24"/>
  <c r="N29" i="16"/>
  <c r="N35" i="16" s="1"/>
  <c r="N36" i="16" s="1"/>
  <c r="I14" i="27"/>
  <c r="I10" i="27"/>
  <c r="M15" i="16"/>
  <c r="M18" i="16" s="1"/>
  <c r="H11" i="27"/>
  <c r="H10" i="27"/>
  <c r="O23" i="24"/>
  <c r="P23" i="24"/>
  <c r="L24" i="16"/>
  <c r="H12" i="19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L51" i="16"/>
  <c r="K54" i="16"/>
  <c r="H29" i="27"/>
  <c r="U12" i="18"/>
  <c r="U26" i="18" s="1"/>
  <c r="H22" i="27"/>
  <c r="U15" i="18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L44" i="16"/>
  <c r="G26" i="27"/>
  <c r="L45" i="16"/>
  <c r="L57" i="16"/>
  <c r="L56" i="16" s="1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K21" i="16"/>
  <c r="F47" i="27"/>
  <c r="D1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R3" i="18"/>
  <c r="R7" i="18" s="1"/>
  <c r="J5" i="16"/>
  <c r="J10" i="16" s="1"/>
  <c r="J40" i="16" s="1"/>
  <c r="J49" i="16" s="1"/>
  <c r="F4" i="19"/>
  <c r="F7" i="19" s="1"/>
  <c r="M50" i="27"/>
  <c r="BE103" i="9"/>
  <c r="BN104" i="9"/>
  <c r="BN105" i="9" s="1"/>
  <c r="J2" i="24"/>
  <c r="J7" i="24" s="1"/>
  <c r="DZ34" i="9"/>
  <c r="CY34" i="9"/>
  <c r="CB37" i="9"/>
  <c r="CC36" i="9"/>
  <c r="CD36" i="9" s="1"/>
  <c r="CF36" i="9" s="1"/>
  <c r="U29" i="18" l="1"/>
  <c r="K11" i="16"/>
  <c r="K6" i="16" s="1"/>
  <c r="K18" i="16"/>
  <c r="N22" i="24"/>
  <c r="J28" i="16"/>
  <c r="J27" i="16"/>
  <c r="J12" i="16"/>
  <c r="J17" i="16"/>
  <c r="J26" i="16"/>
  <c r="J13" i="16"/>
  <c r="J23" i="16"/>
  <c r="J25" i="16"/>
  <c r="J33" i="16"/>
  <c r="J14" i="16"/>
  <c r="J32" i="16"/>
  <c r="U107" i="9"/>
  <c r="V107" i="9" s="1"/>
  <c r="U100" i="9"/>
  <c r="U90" i="9"/>
  <c r="U93" i="9"/>
  <c r="V93" i="9" s="1"/>
  <c r="U97" i="9"/>
  <c r="U105" i="9"/>
  <c r="U106" i="9"/>
  <c r="V106" i="9" s="1"/>
  <c r="U104" i="9"/>
  <c r="U110" i="9"/>
  <c r="V110" i="9" s="1"/>
  <c r="U91" i="9"/>
  <c r="V91" i="9" s="1"/>
  <c r="U111" i="9"/>
  <c r="V111" i="9" s="1"/>
  <c r="U108" i="9"/>
  <c r="V108" i="9" s="1"/>
  <c r="U113" i="9"/>
  <c r="U92" i="9"/>
  <c r="V92" i="9" s="1"/>
  <c r="U109" i="9"/>
  <c r="V109" i="9" s="1"/>
  <c r="AL30" i="27"/>
  <c r="AK24" i="27"/>
  <c r="AJ24" i="27"/>
  <c r="AJ30" i="27"/>
  <c r="AK30" i="27"/>
  <c r="AK20" i="27"/>
  <c r="AJ19" i="27"/>
  <c r="AK19" i="27"/>
  <c r="AJ20" i="27"/>
  <c r="AI24" i="27"/>
  <c r="AI30" i="27"/>
  <c r="AI20" i="27"/>
  <c r="AI19" i="27"/>
  <c r="AH24" i="27"/>
  <c r="AG24" i="27"/>
  <c r="AH19" i="27"/>
  <c r="AH30" i="27"/>
  <c r="AH20" i="27"/>
  <c r="AF24" i="27"/>
  <c r="AG20" i="27"/>
  <c r="AG30" i="27"/>
  <c r="AG19" i="27"/>
  <c r="AF19" i="27"/>
  <c r="AF20" i="27"/>
  <c r="AF30" i="27"/>
  <c r="AE24" i="27"/>
  <c r="AE19" i="27"/>
  <c r="AE30" i="27"/>
  <c r="AD24" i="27"/>
  <c r="AE20" i="27"/>
  <c r="AD20" i="27"/>
  <c r="AC24" i="27"/>
  <c r="AD19" i="27"/>
  <c r="AD30" i="27"/>
  <c r="AC20" i="27"/>
  <c r="AC30" i="27"/>
  <c r="AB24" i="27"/>
  <c r="AC19" i="27"/>
  <c r="AB20" i="27"/>
  <c r="AB19" i="27"/>
  <c r="AB30" i="27"/>
  <c r="AA24" i="27"/>
  <c r="AA30" i="27"/>
  <c r="AA19" i="27"/>
  <c r="AA20" i="27"/>
  <c r="Z24" i="27"/>
  <c r="Y24" i="27"/>
  <c r="Z20" i="27"/>
  <c r="Z30" i="27"/>
  <c r="Z19" i="27"/>
  <c r="Y30" i="27"/>
  <c r="Y19" i="27"/>
  <c r="Y20" i="27"/>
  <c r="X24" i="27"/>
  <c r="X30" i="27"/>
  <c r="X20" i="27"/>
  <c r="X19" i="27"/>
  <c r="W24" i="27"/>
  <c r="W19" i="27"/>
  <c r="W30" i="27"/>
  <c r="V24" i="27"/>
  <c r="W20" i="27"/>
  <c r="U24" i="27"/>
  <c r="V30" i="27"/>
  <c r="V20" i="27"/>
  <c r="V19" i="27"/>
  <c r="U19" i="27"/>
  <c r="U20" i="27"/>
  <c r="T24" i="27"/>
  <c r="U30" i="27"/>
  <c r="T20" i="27"/>
  <c r="S24" i="27"/>
  <c r="T19" i="27"/>
  <c r="T30" i="27"/>
  <c r="R24" i="27"/>
  <c r="S20" i="27"/>
  <c r="S30" i="27"/>
  <c r="S19" i="27"/>
  <c r="R30" i="27"/>
  <c r="R19" i="27"/>
  <c r="Q24" i="27"/>
  <c r="R20" i="27"/>
  <c r="Q30" i="27"/>
  <c r="Q20" i="27"/>
  <c r="Q19" i="27"/>
  <c r="P20" i="27"/>
  <c r="P30" i="27"/>
  <c r="P19" i="27"/>
  <c r="O30" i="27"/>
  <c r="O19" i="27"/>
  <c r="O20" i="27"/>
  <c r="N24" i="27"/>
  <c r="N20" i="27"/>
  <c r="N19" i="27"/>
  <c r="M24" i="27"/>
  <c r="N30" i="27"/>
  <c r="L24" i="27"/>
  <c r="M20" i="27"/>
  <c r="M30" i="27"/>
  <c r="M19" i="27"/>
  <c r="L20" i="27"/>
  <c r="L30" i="27"/>
  <c r="K24" i="27"/>
  <c r="L19" i="27"/>
  <c r="K20" i="27"/>
  <c r="K30" i="27"/>
  <c r="K19" i="27"/>
  <c r="J24" i="27"/>
  <c r="J19" i="27"/>
  <c r="J30" i="27"/>
  <c r="I24" i="27"/>
  <c r="J20" i="27"/>
  <c r="I20" i="27"/>
  <c r="H24" i="27"/>
  <c r="I30" i="27"/>
  <c r="I19" i="27"/>
  <c r="H30" i="27"/>
  <c r="H20" i="27"/>
  <c r="G24" i="27"/>
  <c r="H19" i="27"/>
  <c r="G19" i="27"/>
  <c r="F24" i="27"/>
  <c r="G20" i="27"/>
  <c r="U32" i="27"/>
  <c r="N12" i="24"/>
  <c r="M24" i="16"/>
  <c r="U23" i="18"/>
  <c r="F19" i="27"/>
  <c r="P27" i="24"/>
  <c r="P30" i="24" s="1"/>
  <c r="P24" i="24"/>
  <c r="U25" i="18"/>
  <c r="G14" i="27"/>
  <c r="O24" i="24"/>
  <c r="O27" i="24"/>
  <c r="O30" i="24" s="1"/>
  <c r="M6" i="16"/>
  <c r="L6" i="16"/>
  <c r="L18" i="16"/>
  <c r="K24" i="16"/>
  <c r="K34" i="16"/>
  <c r="F20" i="27"/>
  <c r="H48" i="27"/>
  <c r="E24" i="27"/>
  <c r="L50" i="16"/>
  <c r="G10" i="27"/>
  <c r="U28" i="18"/>
  <c r="BE139" i="9"/>
  <c r="BN140" i="9"/>
  <c r="H14" i="27"/>
  <c r="T31" i="27"/>
  <c r="T51" i="27"/>
  <c r="T33" i="27"/>
  <c r="T34" i="27"/>
  <c r="T32" i="27"/>
  <c r="F17" i="27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L43" i="16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G29" i="27"/>
  <c r="T12" i="18"/>
  <c r="T26" i="18" s="1"/>
  <c r="T15" i="18"/>
  <c r="T29" i="18" s="1"/>
  <c r="G22" i="27"/>
  <c r="K59" i="16"/>
  <c r="F28" i="27"/>
  <c r="K57" i="16"/>
  <c r="K42" i="16"/>
  <c r="G25" i="27"/>
  <c r="L41" i="16"/>
  <c r="K51" i="16"/>
  <c r="T10" i="18"/>
  <c r="T24" i="18" s="1"/>
  <c r="G21" i="27"/>
  <c r="K45" i="16"/>
  <c r="K44" i="16"/>
  <c r="I23" i="16"/>
  <c r="I26" i="16"/>
  <c r="I25" i="16"/>
  <c r="I32" i="16"/>
  <c r="I33" i="16"/>
  <c r="I12" i="16"/>
  <c r="I17" i="16"/>
  <c r="I28" i="16"/>
  <c r="I27" i="16"/>
  <c r="I14" i="16"/>
  <c r="P24" i="27"/>
  <c r="I13" i="16"/>
  <c r="E20" i="27"/>
  <c r="E19" i="27"/>
  <c r="L109" i="9"/>
  <c r="L95" i="9"/>
  <c r="E19" i="30"/>
  <c r="E13" i="30"/>
  <c r="O110" i="9"/>
  <c r="M111" i="9"/>
  <c r="L93" i="9"/>
  <c r="M107" i="9"/>
  <c r="L90" i="9"/>
  <c r="M108" i="9"/>
  <c r="M100" i="9"/>
  <c r="N91" i="9"/>
  <c r="O92" i="9"/>
  <c r="O91" i="9"/>
  <c r="M105" i="9"/>
  <c r="L97" i="9"/>
  <c r="L111" i="9"/>
  <c r="N107" i="9"/>
  <c r="AL20" i="27"/>
  <c r="M106" i="9"/>
  <c r="L110" i="9"/>
  <c r="L106" i="9"/>
  <c r="N108" i="9"/>
  <c r="O100" i="9"/>
  <c r="D19" i="30"/>
  <c r="M91" i="9"/>
  <c r="O104" i="9"/>
  <c r="O90" i="9"/>
  <c r="L100" i="9"/>
  <c r="L101" i="9" s="1"/>
  <c r="L8" i="9" s="1"/>
  <c r="N111" i="9"/>
  <c r="M92" i="9"/>
  <c r="O108" i="9"/>
  <c r="D13" i="30"/>
  <c r="L92" i="9"/>
  <c r="O111" i="9"/>
  <c r="L113" i="9"/>
  <c r="N110" i="9"/>
  <c r="L91" i="9"/>
  <c r="L104" i="9"/>
  <c r="N109" i="9"/>
  <c r="N106" i="9"/>
  <c r="M93" i="9"/>
  <c r="O105" i="9"/>
  <c r="O97" i="9"/>
  <c r="M109" i="9"/>
  <c r="C1" i="27"/>
  <c r="L108" i="9"/>
  <c r="O93" i="9"/>
  <c r="L107" i="9"/>
  <c r="L105" i="9"/>
  <c r="N105" i="9"/>
  <c r="N92" i="9"/>
  <c r="O109" i="9"/>
  <c r="M110" i="9"/>
  <c r="N93" i="9"/>
  <c r="O113" i="9"/>
  <c r="O107" i="9"/>
  <c r="N100" i="9"/>
  <c r="O106" i="9"/>
  <c r="AL19" i="27"/>
  <c r="O95" i="9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E7" i="27"/>
  <c r="D49" i="30"/>
  <c r="F47" i="30"/>
  <c r="D47" i="30"/>
  <c r="D53" i="30"/>
  <c r="J16" i="16"/>
  <c r="E12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47" i="30"/>
  <c r="E50" i="30"/>
  <c r="F53" i="30"/>
  <c r="D52" i="30"/>
  <c r="D24" i="27"/>
  <c r="J15" i="16"/>
  <c r="E11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9" i="24"/>
  <c r="M16" i="24"/>
  <c r="M11" i="24"/>
  <c r="M15" i="24"/>
  <c r="I2" i="24"/>
  <c r="I7" i="24" s="1"/>
  <c r="M26" i="24"/>
  <c r="M10" i="24"/>
  <c r="M9" i="24"/>
  <c r="M8" i="24"/>
  <c r="H15" i="27"/>
  <c r="M21" i="24"/>
  <c r="M33" i="24"/>
  <c r="L33" i="24"/>
  <c r="G52" i="30" l="1"/>
  <c r="M22" i="24"/>
  <c r="F26" i="27"/>
  <c r="K43" i="16"/>
  <c r="N97" i="9"/>
  <c r="E16" i="30"/>
  <c r="N95" i="9"/>
  <c r="E15" i="30"/>
  <c r="N104" i="9"/>
  <c r="E18" i="30"/>
  <c r="G18" i="30" s="1"/>
  <c r="I11" i="16"/>
  <c r="K56" i="16"/>
  <c r="S33" i="27"/>
  <c r="S51" i="27"/>
  <c r="S32" i="27"/>
  <c r="S31" i="27"/>
  <c r="S34" i="27"/>
  <c r="N13" i="24"/>
  <c r="N17" i="24"/>
  <c r="V105" i="9"/>
  <c r="U95" i="9"/>
  <c r="AL24" i="27"/>
  <c r="J11" i="16"/>
  <c r="M12" i="24"/>
  <c r="M17" i="24" s="1"/>
  <c r="M18" i="24" s="1"/>
  <c r="M90" i="9"/>
  <c r="D17" i="30"/>
  <c r="D35" i="30" s="1"/>
  <c r="M95" i="9"/>
  <c r="D15" i="30"/>
  <c r="D33" i="30" s="1"/>
  <c r="G19" i="30"/>
  <c r="O170" i="9"/>
  <c r="O10" i="9" s="1"/>
  <c r="N169" i="9"/>
  <c r="N170" i="9"/>
  <c r="N10" i="9" s="1"/>
  <c r="N171" i="9"/>
  <c r="M169" i="9"/>
  <c r="M168" i="9"/>
  <c r="L171" i="9"/>
  <c r="M171" i="9"/>
  <c r="M166" i="9"/>
  <c r="M11" i="9" s="1"/>
  <c r="L169" i="9"/>
  <c r="O166" i="9"/>
  <c r="O11" i="9" s="1"/>
  <c r="M167" i="9"/>
  <c r="N167" i="9"/>
  <c r="L167" i="9"/>
  <c r="O168" i="9"/>
  <c r="L170" i="9"/>
  <c r="L10" i="9" s="1"/>
  <c r="N168" i="9"/>
  <c r="O169" i="9"/>
  <c r="O167" i="9"/>
  <c r="L166" i="9"/>
  <c r="L11" i="9" s="1"/>
  <c r="L168" i="9"/>
  <c r="M170" i="9"/>
  <c r="M10" i="9" s="1"/>
  <c r="O171" i="9"/>
  <c r="N166" i="9"/>
  <c r="N11" i="9" s="1"/>
  <c r="O31" i="24"/>
  <c r="O34" i="24"/>
  <c r="V90" i="9"/>
  <c r="M104" i="9"/>
  <c r="D18" i="30"/>
  <c r="M97" i="9"/>
  <c r="D16" i="30"/>
  <c r="I34" i="16"/>
  <c r="K50" i="16"/>
  <c r="F14" i="27"/>
  <c r="M22" i="16"/>
  <c r="M29" i="16" s="1"/>
  <c r="M35" i="16" s="1"/>
  <c r="M36" i="16" s="1"/>
  <c r="H45" i="27"/>
  <c r="H46" i="27"/>
  <c r="G30" i="27"/>
  <c r="V113" i="9"/>
  <c r="U72" i="9"/>
  <c r="V104" i="9"/>
  <c r="U112" i="9"/>
  <c r="U98" i="9"/>
  <c r="U101" i="9" s="1"/>
  <c r="U8" i="9" s="1"/>
  <c r="U49" i="9" s="1"/>
  <c r="V97" i="9"/>
  <c r="V100" i="9"/>
  <c r="J34" i="16"/>
  <c r="N113" i="9"/>
  <c r="E20" i="30"/>
  <c r="N90" i="9"/>
  <c r="E17" i="30"/>
  <c r="M113" i="9"/>
  <c r="D20" i="30"/>
  <c r="D32" i="30" s="1"/>
  <c r="E35" i="30"/>
  <c r="G13" i="30"/>
  <c r="F40" i="30"/>
  <c r="L22" i="16"/>
  <c r="L29" i="16" s="1"/>
  <c r="L35" i="16" s="1"/>
  <c r="L36" i="16" s="1"/>
  <c r="G45" i="27"/>
  <c r="G46" i="27"/>
  <c r="P34" i="24"/>
  <c r="P31" i="24"/>
  <c r="T30" i="18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29" i="24"/>
  <c r="L26" i="24"/>
  <c r="S12" i="18"/>
  <c r="S26" i="18" s="1"/>
  <c r="F29" i="27"/>
  <c r="F22" i="27"/>
  <c r="S15" i="18"/>
  <c r="S29" i="18" s="1"/>
  <c r="E28" i="27"/>
  <c r="J59" i="16"/>
  <c r="J51" i="16"/>
  <c r="D24" i="24"/>
  <c r="D13" i="24"/>
  <c r="I54" i="16"/>
  <c r="J42" i="16"/>
  <c r="J44" i="16"/>
  <c r="J45" i="16"/>
  <c r="S10" i="18"/>
  <c r="S24" i="18" s="1"/>
  <c r="F21" i="27"/>
  <c r="J53" i="16"/>
  <c r="E27" i="27"/>
  <c r="D31" i="24"/>
  <c r="R9" i="18"/>
  <c r="R23" i="18" s="1"/>
  <c r="R11" i="18"/>
  <c r="R25" i="18" s="1"/>
  <c r="R14" i="18"/>
  <c r="R28" i="18" s="1"/>
  <c r="R8" i="18"/>
  <c r="F52" i="27"/>
  <c r="S13" i="18"/>
  <c r="S27" i="18" s="1"/>
  <c r="F25" i="27"/>
  <c r="K41" i="16"/>
  <c r="J57" i="16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I15" i="16"/>
  <c r="D11" i="27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9" i="9"/>
  <c r="D47" i="27"/>
  <c r="I21" i="16"/>
  <c r="I16" i="16"/>
  <c r="I18" i="16" s="1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M112" i="9"/>
  <c r="M73" i="9"/>
  <c r="C24" i="27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115" i="9"/>
  <c r="O98" i="9"/>
  <c r="O101" i="9" s="1"/>
  <c r="O58" i="9"/>
  <c r="N115" i="9"/>
  <c r="L98" i="9"/>
  <c r="L58" i="9"/>
  <c r="L9" i="24"/>
  <c r="L20" i="24"/>
  <c r="I50" i="27"/>
  <c r="K10" i="24"/>
  <c r="K8" i="24"/>
  <c r="K26" i="24"/>
  <c r="K9" i="24"/>
  <c r="K29" i="24"/>
  <c r="F48" i="27"/>
  <c r="K11" i="24"/>
  <c r="K20" i="24"/>
  <c r="H2" i="24"/>
  <c r="H7" i="24" s="1"/>
  <c r="L121" i="9"/>
  <c r="L144" i="9"/>
  <c r="L145" i="9" s="1"/>
  <c r="L139" i="9"/>
  <c r="L133" i="9"/>
  <c r="O120" i="9"/>
  <c r="O132" i="9"/>
  <c r="O128" i="9"/>
  <c r="O127" i="9"/>
  <c r="O133" i="9"/>
  <c r="N133" i="9"/>
  <c r="L127" i="9"/>
  <c r="L129" i="9" s="1"/>
  <c r="L132" i="9"/>
  <c r="L134" i="9" s="1"/>
  <c r="L136" i="9" s="1"/>
  <c r="L148" i="9"/>
  <c r="L122" i="9"/>
  <c r="L123" i="9"/>
  <c r="O148" i="9"/>
  <c r="O123" i="9"/>
  <c r="N122" i="9"/>
  <c r="E23" i="30"/>
  <c r="D23" i="30"/>
  <c r="N139" i="9"/>
  <c r="N144" i="9"/>
  <c r="N132" i="9"/>
  <c r="N134" i="9" s="1"/>
  <c r="M139" i="9"/>
  <c r="L128" i="9"/>
  <c r="L120" i="9"/>
  <c r="O139" i="9"/>
  <c r="O121" i="9"/>
  <c r="O31" i="9" s="1"/>
  <c r="O122" i="9"/>
  <c r="O144" i="9"/>
  <c r="N148" i="9"/>
  <c r="M122" i="9"/>
  <c r="M148" i="9"/>
  <c r="M132" i="9"/>
  <c r="M133" i="9"/>
  <c r="M144" i="9"/>
  <c r="M13" i="24"/>
  <c r="CB39" i="9"/>
  <c r="CC38" i="9"/>
  <c r="CD38" i="9" s="1"/>
  <c r="CF38" i="9" s="1"/>
  <c r="M115" i="9" l="1"/>
  <c r="M71" i="9"/>
  <c r="V112" i="9"/>
  <c r="V115" i="9" s="1"/>
  <c r="L22" i="24"/>
  <c r="M134" i="9"/>
  <c r="I6" i="16"/>
  <c r="D39" i="30"/>
  <c r="M8" i="9"/>
  <c r="M70" i="9"/>
  <c r="M67" i="9"/>
  <c r="M66" i="9"/>
  <c r="M69" i="9"/>
  <c r="O8" i="9"/>
  <c r="O67" i="9"/>
  <c r="O66" i="9"/>
  <c r="O70" i="9"/>
  <c r="O69" i="9"/>
  <c r="N8" i="9"/>
  <c r="N66" i="9"/>
  <c r="N70" i="9"/>
  <c r="N69" i="9"/>
  <c r="N67" i="9"/>
  <c r="E40" i="30"/>
  <c r="G23" i="30"/>
  <c r="E41" i="30"/>
  <c r="M120" i="9"/>
  <c r="D24" i="30"/>
  <c r="D36" i="30" s="1"/>
  <c r="M121" i="9"/>
  <c r="D25" i="30"/>
  <c r="M127" i="9"/>
  <c r="D27" i="30"/>
  <c r="N127" i="9"/>
  <c r="E27" i="30"/>
  <c r="J56" i="16"/>
  <c r="D41" i="30"/>
  <c r="D40" i="30"/>
  <c r="N123" i="9"/>
  <c r="E26" i="30"/>
  <c r="O134" i="9"/>
  <c r="K12" i="24"/>
  <c r="D10" i="27"/>
  <c r="R34" i="27"/>
  <c r="R51" i="27"/>
  <c r="R33" i="27"/>
  <c r="R32" i="27"/>
  <c r="R31" i="27"/>
  <c r="J22" i="16"/>
  <c r="J29" i="16" s="1"/>
  <c r="E46" i="27"/>
  <c r="E45" i="27"/>
  <c r="L43" i="9"/>
  <c r="H20" i="9"/>
  <c r="L20" i="9"/>
  <c r="L41" i="9"/>
  <c r="D14" i="27"/>
  <c r="E30" i="27"/>
  <c r="U73" i="9"/>
  <c r="U9" i="9"/>
  <c r="V95" i="9"/>
  <c r="U70" i="9"/>
  <c r="Q96" i="9"/>
  <c r="M123" i="9"/>
  <c r="D26" i="30"/>
  <c r="N121" i="9"/>
  <c r="E25" i="30"/>
  <c r="G20" i="30"/>
  <c r="E32" i="30"/>
  <c r="F41" i="30"/>
  <c r="H45" i="30"/>
  <c r="E14" i="27"/>
  <c r="F30" i="27"/>
  <c r="V98" i="9"/>
  <c r="J24" i="16"/>
  <c r="I24" i="16"/>
  <c r="D46" i="30"/>
  <c r="J6" i="16"/>
  <c r="J18" i="16"/>
  <c r="U67" i="9"/>
  <c r="N18" i="24"/>
  <c r="N23" i="24"/>
  <c r="J35" i="16"/>
  <c r="F45" i="27"/>
  <c r="F46" i="27"/>
  <c r="K22" i="16"/>
  <c r="K29" i="16" s="1"/>
  <c r="K35" i="16" s="1"/>
  <c r="K36" i="16" s="1"/>
  <c r="E39" i="30"/>
  <c r="G15" i="30"/>
  <c r="F43" i="30"/>
  <c r="F38" i="30"/>
  <c r="F36" i="30"/>
  <c r="E33" i="30"/>
  <c r="M128" i="9"/>
  <c r="D28" i="30"/>
  <c r="N128" i="9"/>
  <c r="E28" i="30"/>
  <c r="N120" i="9"/>
  <c r="E24" i="30"/>
  <c r="E36" i="30" s="1"/>
  <c r="J50" i="16"/>
  <c r="L12" i="24"/>
  <c r="L13" i="24" s="1"/>
  <c r="G13" i="27"/>
  <c r="V101" i="9"/>
  <c r="U66" i="9"/>
  <c r="U115" i="9"/>
  <c r="U71" i="9" s="1"/>
  <c r="H13" i="27"/>
  <c r="F10" i="27"/>
  <c r="U69" i="9"/>
  <c r="E46" i="30"/>
  <c r="M23" i="24"/>
  <c r="E11" i="19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E48" i="27"/>
  <c r="K15" i="24"/>
  <c r="K21" i="24"/>
  <c r="K22" i="24" s="1"/>
  <c r="J20" i="24"/>
  <c r="F15" i="27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N155" i="9"/>
  <c r="L155" i="9"/>
  <c r="L161" i="9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L157" i="9"/>
  <c r="I51" i="16"/>
  <c r="I42" i="16"/>
  <c r="L176" i="9"/>
  <c r="L174" i="9"/>
  <c r="O177" i="9"/>
  <c r="M177" i="9"/>
  <c r="O173" i="9"/>
  <c r="L173" i="9"/>
  <c r="O174" i="9"/>
  <c r="M174" i="9"/>
  <c r="L175" i="9"/>
  <c r="M176" i="9"/>
  <c r="N176" i="9"/>
  <c r="L177" i="9"/>
  <c r="O176" i="9"/>
  <c r="N177" i="9"/>
  <c r="O175" i="9"/>
  <c r="N174" i="9"/>
  <c r="J41" i="16"/>
  <c r="E25" i="27"/>
  <c r="R10" i="18"/>
  <c r="R24" i="18" s="1"/>
  <c r="E21" i="27"/>
  <c r="E26" i="27"/>
  <c r="J43" i="16"/>
  <c r="I57" i="16"/>
  <c r="I53" i="16"/>
  <c r="D27" i="27"/>
  <c r="I44" i="16"/>
  <c r="I45" i="16"/>
  <c r="D28" i="27"/>
  <c r="I59" i="16"/>
  <c r="Q9" i="18"/>
  <c r="Q23" i="18" s="1"/>
  <c r="Q14" i="18"/>
  <c r="Q28" i="18" s="1"/>
  <c r="Q11" i="18"/>
  <c r="Q25" i="18" s="1"/>
  <c r="Q8" i="18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K16" i="24"/>
  <c r="I16" i="27"/>
  <c r="J15" i="24"/>
  <c r="K33" i="24"/>
  <c r="J11" i="24"/>
  <c r="J10" i="24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K13" i="24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L137" i="9"/>
  <c r="AK137" i="9" s="1"/>
  <c r="N26" i="9" l="1"/>
  <c r="M124" i="9"/>
  <c r="M26" i="9"/>
  <c r="K17" i="24"/>
  <c r="K18" i="24" s="1"/>
  <c r="M15" i="9"/>
  <c r="J36" i="16"/>
  <c r="O33" i="9"/>
  <c r="O130" i="9"/>
  <c r="N173" i="9"/>
  <c r="E21" i="30"/>
  <c r="M161" i="9"/>
  <c r="D30" i="30"/>
  <c r="M24" i="24"/>
  <c r="M27" i="24"/>
  <c r="M30" i="24" s="1"/>
  <c r="Q34" i="27"/>
  <c r="Q51" i="27"/>
  <c r="Q33" i="27"/>
  <c r="Q32" i="27"/>
  <c r="Q31" i="27"/>
  <c r="U19" i="9"/>
  <c r="U50" i="9"/>
  <c r="U44" i="9"/>
  <c r="U21" i="9"/>
  <c r="R19" i="9"/>
  <c r="AP19" i="9" s="1"/>
  <c r="U42" i="9"/>
  <c r="Q19" i="9"/>
  <c r="AO19" i="9" s="1"/>
  <c r="E26" i="25" s="1"/>
  <c r="L23" i="24"/>
  <c r="O49" i="9"/>
  <c r="O13" i="9"/>
  <c r="O65" i="9" s="1"/>
  <c r="O2" i="9"/>
  <c r="O1" i="9" s="1"/>
  <c r="E48" i="30"/>
  <c r="G46" i="30"/>
  <c r="F13" i="27"/>
  <c r="I22" i="16"/>
  <c r="I29" i="16" s="1"/>
  <c r="I35" i="16" s="1"/>
  <c r="I36" i="16" s="1"/>
  <c r="D46" i="27"/>
  <c r="D45" i="27"/>
  <c r="R96" i="9"/>
  <c r="AP96" i="9" s="1"/>
  <c r="AO96" i="9"/>
  <c r="O136" i="9"/>
  <c r="M129" i="9"/>
  <c r="M49" i="9"/>
  <c r="M13" i="9"/>
  <c r="M65" i="9" s="1"/>
  <c r="M2" i="9"/>
  <c r="L53" i="9"/>
  <c r="H61" i="9"/>
  <c r="J26" i="24"/>
  <c r="I56" i="16"/>
  <c r="M173" i="9"/>
  <c r="D21" i="30"/>
  <c r="N161" i="9"/>
  <c r="N55" i="9" s="1"/>
  <c r="E30" i="30"/>
  <c r="M156" i="9"/>
  <c r="D29" i="30"/>
  <c r="J8" i="24"/>
  <c r="P31" i="27"/>
  <c r="P33" i="27"/>
  <c r="P32" i="27"/>
  <c r="P51" i="27"/>
  <c r="P34" i="27"/>
  <c r="D37" i="30"/>
  <c r="D38" i="30"/>
  <c r="E10" i="27"/>
  <c r="N24" i="24"/>
  <c r="N27" i="24"/>
  <c r="N30" i="24" s="1"/>
  <c r="J33" i="24"/>
  <c r="M175" i="9"/>
  <c r="M72" i="9" s="1"/>
  <c r="D22" i="30"/>
  <c r="N175" i="9"/>
  <c r="E22" i="30"/>
  <c r="I50" i="16"/>
  <c r="N156" i="9"/>
  <c r="N52" i="9" s="1"/>
  <c r="E29" i="30"/>
  <c r="E38" i="30"/>
  <c r="E37" i="30"/>
  <c r="E13" i="27"/>
  <c r="N129" i="9"/>
  <c r="N49" i="9"/>
  <c r="N2" i="9"/>
  <c r="N1" i="9" s="1"/>
  <c r="N13" i="9"/>
  <c r="N65" i="9" s="1"/>
  <c r="D11" i="19"/>
  <c r="C18" i="27"/>
  <c r="D12" i="19"/>
  <c r="C17" i="27"/>
  <c r="E15" i="27"/>
  <c r="J16" i="24"/>
  <c r="L61" i="9"/>
  <c r="M59" i="9"/>
  <c r="L55" i="9"/>
  <c r="R30" i="18"/>
  <c r="L12" i="9"/>
  <c r="O59" i="9"/>
  <c r="N72" i="9"/>
  <c r="M12" i="9"/>
  <c r="N12" i="9"/>
  <c r="M61" i="9"/>
  <c r="L72" i="9"/>
  <c r="H59" i="16"/>
  <c r="C28" i="27"/>
  <c r="H57" i="16"/>
  <c r="M52" i="9"/>
  <c r="O52" i="9"/>
  <c r="D52" i="27"/>
  <c r="Q13" i="18"/>
  <c r="Q27" i="18" s="1"/>
  <c r="O72" i="9"/>
  <c r="M55" i="9"/>
  <c r="L59" i="9"/>
  <c r="H51" i="16"/>
  <c r="H44" i="16"/>
  <c r="C26" i="27"/>
  <c r="H45" i="16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P8" i="18"/>
  <c r="P11" i="18"/>
  <c r="P9" i="18"/>
  <c r="P14" i="18"/>
  <c r="O55" i="9"/>
  <c r="H42" i="16"/>
  <c r="I41" i="16"/>
  <c r="D25" i="27"/>
  <c r="L163" i="9"/>
  <c r="H53" i="16"/>
  <c r="C27" i="27"/>
  <c r="J29" i="24"/>
  <c r="J21" i="24"/>
  <c r="J22" i="24" s="1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N59" i="9" l="1"/>
  <c r="N53" i="9"/>
  <c r="N61" i="9"/>
  <c r="K23" i="24"/>
  <c r="H50" i="16"/>
  <c r="H56" i="16"/>
  <c r="D42" i="30"/>
  <c r="D44" i="30"/>
  <c r="D45" i="30"/>
  <c r="D13" i="27"/>
  <c r="E42" i="30"/>
  <c r="E44" i="30"/>
  <c r="M136" i="9"/>
  <c r="M130" i="9"/>
  <c r="M33" i="9"/>
  <c r="L24" i="24"/>
  <c r="L27" i="24"/>
  <c r="L30" i="24" s="1"/>
  <c r="M31" i="24"/>
  <c r="M34" i="24"/>
  <c r="M53" i="9"/>
  <c r="I61" i="9"/>
  <c r="M1" i="9"/>
  <c r="X7" i="9"/>
  <c r="O137" i="9"/>
  <c r="O140" i="9"/>
  <c r="O34" i="9"/>
  <c r="O142" i="9"/>
  <c r="E45" i="30"/>
  <c r="N33" i="9"/>
  <c r="N136" i="9"/>
  <c r="N130" i="9"/>
  <c r="N31" i="24"/>
  <c r="N34" i="24"/>
  <c r="J12" i="24"/>
  <c r="J61" i="9"/>
  <c r="K24" i="24"/>
  <c r="K27" i="24"/>
  <c r="K30" i="24" s="1"/>
  <c r="H43" i="16"/>
  <c r="Q30" i="18"/>
  <c r="L162" i="9"/>
  <c r="L57" i="9" s="1"/>
  <c r="AP17" i="18"/>
  <c r="AY17" i="18"/>
  <c r="AR17" i="18"/>
  <c r="AT17" i="18"/>
  <c r="AO17" i="18"/>
  <c r="AW17" i="18"/>
  <c r="AX17" i="18"/>
  <c r="AS17" i="18"/>
  <c r="AQ17" i="18"/>
  <c r="C29" i="27"/>
  <c r="P12" i="18"/>
  <c r="P16" i="18"/>
  <c r="P13" i="18"/>
  <c r="C52" i="27"/>
  <c r="C21" i="27"/>
  <c r="P10" i="18"/>
  <c r="C22" i="27"/>
  <c r="P15" i="18"/>
  <c r="C25" i="27"/>
  <c r="H41" i="16"/>
  <c r="C48" i="27"/>
  <c r="F50" i="27"/>
  <c r="H50" i="27"/>
  <c r="G16" i="27"/>
  <c r="G50" i="27"/>
  <c r="I15" i="24"/>
  <c r="I33" i="24"/>
  <c r="I9" i="24"/>
  <c r="CC41" i="9"/>
  <c r="CD41" i="9" s="1"/>
  <c r="CF41" i="9" s="1"/>
  <c r="CB42" i="9"/>
  <c r="I20" i="24"/>
  <c r="I16" i="24"/>
  <c r="D15" i="27"/>
  <c r="I8" i="24"/>
  <c r="I29" i="24"/>
  <c r="I11" i="24"/>
  <c r="I21" i="24"/>
  <c r="I26" i="24"/>
  <c r="I10" i="24"/>
  <c r="C14" i="27" l="1"/>
  <c r="D30" i="27"/>
  <c r="AL16" i="18"/>
  <c r="Z16" i="18"/>
  <c r="W17" i="18"/>
  <c r="AE16" i="18"/>
  <c r="AM17" i="18"/>
  <c r="AN16" i="18"/>
  <c r="W16" i="18"/>
  <c r="AI16" i="18"/>
  <c r="AQ16" i="18"/>
  <c r="AO16" i="18"/>
  <c r="AJ17" i="18"/>
  <c r="Y16" i="18"/>
  <c r="V17" i="18"/>
  <c r="AD16" i="18"/>
  <c r="AL17" i="18"/>
  <c r="AN17" i="18"/>
  <c r="AB16" i="18"/>
  <c r="AP16" i="18"/>
  <c r="L31" i="24"/>
  <c r="L34" i="24"/>
  <c r="M142" i="9"/>
  <c r="M145" i="9" s="1"/>
  <c r="M137" i="9"/>
  <c r="M34" i="9"/>
  <c r="M140" i="9"/>
  <c r="H27" i="16"/>
  <c r="H28" i="16"/>
  <c r="H13" i="16"/>
  <c r="O24" i="27"/>
  <c r="C11" i="27"/>
  <c r="H15" i="16"/>
  <c r="P24" i="18" s="1"/>
  <c r="P17" i="18"/>
  <c r="AF16" i="18"/>
  <c r="Q16" i="18"/>
  <c r="Y17" i="18"/>
  <c r="AG17" i="18"/>
  <c r="AV17" i="18"/>
  <c r="AA16" i="18"/>
  <c r="AK16" i="18"/>
  <c r="AW16" i="18"/>
  <c r="R16" i="18"/>
  <c r="AC16" i="18"/>
  <c r="X17" i="18"/>
  <c r="N163" i="9"/>
  <c r="AF17" i="18"/>
  <c r="AT16" i="18"/>
  <c r="AH17" i="18"/>
  <c r="H17" i="16"/>
  <c r="C47" i="27"/>
  <c r="H21" i="16"/>
  <c r="H14" i="16"/>
  <c r="P19" i="18"/>
  <c r="S16" i="18"/>
  <c r="AA17" i="18"/>
  <c r="AI17" i="18"/>
  <c r="AY16" i="18"/>
  <c r="AE17" i="18"/>
  <c r="AM16" i="18"/>
  <c r="AV16" i="18"/>
  <c r="X16" i="18"/>
  <c r="Q17" i="18"/>
  <c r="R17" i="18"/>
  <c r="Z17" i="18"/>
  <c r="AH16" i="18"/>
  <c r="AR16" i="18"/>
  <c r="O145" i="9"/>
  <c r="O17" i="9"/>
  <c r="O24" i="9" s="1"/>
  <c r="O16" i="9"/>
  <c r="O25" i="9" s="1"/>
  <c r="X8" i="9"/>
  <c r="Z7" i="9"/>
  <c r="Y7" i="9"/>
  <c r="AA7" i="9" s="1"/>
  <c r="AN6" i="9" s="1"/>
  <c r="G10" i="11" s="1"/>
  <c r="AN7" i="9"/>
  <c r="H33" i="16"/>
  <c r="H26" i="16"/>
  <c r="H25" i="16"/>
  <c r="I12" i="24"/>
  <c r="I22" i="24"/>
  <c r="V16" i="18"/>
  <c r="U17" i="18"/>
  <c r="AC17" i="18"/>
  <c r="AK17" i="18"/>
  <c r="AX16" i="18"/>
  <c r="S17" i="18"/>
  <c r="AG16" i="18"/>
  <c r="AS16" i="18"/>
  <c r="AD17" i="18"/>
  <c r="U16" i="18"/>
  <c r="T16" i="18"/>
  <c r="AB17" i="18"/>
  <c r="AJ16" i="18"/>
  <c r="T17" i="18"/>
  <c r="K31" i="24"/>
  <c r="K34" i="24"/>
  <c r="J13" i="24"/>
  <c r="J17" i="24"/>
  <c r="N142" i="9"/>
  <c r="N145" i="9" s="1"/>
  <c r="N137" i="9"/>
  <c r="N34" i="9"/>
  <c r="N140" i="9"/>
  <c r="C12" i="27"/>
  <c r="H16" i="16"/>
  <c r="H23" i="16"/>
  <c r="H32" i="16"/>
  <c r="H12" i="16"/>
  <c r="H10" i="24"/>
  <c r="H16" i="24"/>
  <c r="H11" i="24"/>
  <c r="H33" i="24"/>
  <c r="C15" i="27"/>
  <c r="H8" i="24"/>
  <c r="M23" i="27"/>
  <c r="P18" i="18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G41" i="27"/>
  <c r="X41" i="27"/>
  <c r="AI41" i="27"/>
  <c r="Q81" i="11" s="1"/>
  <c r="Q66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AE41" i="27"/>
  <c r="M81" i="11" s="1"/>
  <c r="M66" i="11" s="1"/>
  <c r="I49" i="27"/>
  <c r="R122" i="9"/>
  <c r="AP122" i="9" s="1"/>
  <c r="K35" i="27"/>
  <c r="O41" i="27"/>
  <c r="E35" i="27"/>
  <c r="D35" i="27"/>
  <c r="G44" i="27"/>
  <c r="AL44" i="27"/>
  <c r="T84" i="11" s="1"/>
  <c r="AK44" i="27"/>
  <c r="S84" i="11" s="1"/>
  <c r="H15" i="24"/>
  <c r="F49" i="27"/>
  <c r="H20" i="24"/>
  <c r="H21" i="24"/>
  <c r="H16" i="27"/>
  <c r="F16" i="27"/>
  <c r="E16" i="27"/>
  <c r="E50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N40" i="27"/>
  <c r="CB43" i="9"/>
  <c r="CC42" i="9"/>
  <c r="CD42" i="9" s="1"/>
  <c r="CF42" i="9" s="1"/>
  <c r="N43" i="27"/>
  <c r="O42" i="27"/>
  <c r="I13" i="24"/>
  <c r="I17" i="24"/>
  <c r="I18" i="24" s="1"/>
  <c r="O43" i="27"/>
  <c r="AN22" i="9" l="1"/>
  <c r="AN39" i="9"/>
  <c r="D22" i="25"/>
  <c r="P27" i="18"/>
  <c r="H34" i="16"/>
  <c r="P26" i="18"/>
  <c r="H22" i="24"/>
  <c r="AN47" i="9"/>
  <c r="AN119" i="9"/>
  <c r="AN4" i="9"/>
  <c r="AN95" i="9" s="1"/>
  <c r="AN63" i="9"/>
  <c r="AN153" i="9"/>
  <c r="AN88" i="9"/>
  <c r="P29" i="18"/>
  <c r="P30" i="18" s="1"/>
  <c r="AD42" i="27"/>
  <c r="L83" i="11" s="1"/>
  <c r="AB42" i="27"/>
  <c r="J83" i="11" s="1"/>
  <c r="T42" i="27"/>
  <c r="I42" i="27"/>
  <c r="T40" i="27"/>
  <c r="K42" i="27"/>
  <c r="X43" i="27"/>
  <c r="V43" i="27"/>
  <c r="S40" i="27"/>
  <c r="U40" i="27"/>
  <c r="Q42" i="27"/>
  <c r="AC43" i="27"/>
  <c r="K85" i="11" s="1"/>
  <c r="AA43" i="27"/>
  <c r="I85" i="11" s="1"/>
  <c r="L40" i="27"/>
  <c r="J42" i="27"/>
  <c r="K43" i="27"/>
  <c r="T43" i="27"/>
  <c r="AF43" i="27"/>
  <c r="N85" i="11" s="1"/>
  <c r="AK41" i="27"/>
  <c r="S81" i="11" s="1"/>
  <c r="S66" i="11" s="1"/>
  <c r="AK42" i="27"/>
  <c r="S83" i="11" s="1"/>
  <c r="L43" i="27"/>
  <c r="Q40" i="27"/>
  <c r="AU16" i="18"/>
  <c r="AJ18" i="18"/>
  <c r="AE31" i="18"/>
  <c r="T18" i="18"/>
  <c r="AF31" i="18"/>
  <c r="U18" i="18"/>
  <c r="AR31" i="18"/>
  <c r="AG18" i="18"/>
  <c r="S27" i="11"/>
  <c r="AX18" i="18"/>
  <c r="AN32" i="18"/>
  <c r="AC19" i="18"/>
  <c r="AN118" i="9"/>
  <c r="AN152" i="9"/>
  <c r="AN64" i="9"/>
  <c r="AN48" i="9"/>
  <c r="G13" i="11"/>
  <c r="G32" i="11" s="1"/>
  <c r="G53" i="11" s="1"/>
  <c r="G63" i="11" s="1"/>
  <c r="G92" i="11" s="1"/>
  <c r="AN40" i="9"/>
  <c r="AN1" i="9"/>
  <c r="AN184" i="9" s="1"/>
  <c r="G86" i="11" s="1"/>
  <c r="AN179" i="9"/>
  <c r="D23" i="25"/>
  <c r="AN23" i="9"/>
  <c r="AS5" i="9" s="1"/>
  <c r="AN87" i="9"/>
  <c r="AM7" i="9"/>
  <c r="AU17" i="18"/>
  <c r="AU32" i="18" s="1"/>
  <c r="AF23" i="27"/>
  <c r="N28" i="11" s="1"/>
  <c r="AP32" i="18"/>
  <c r="AE19" i="18"/>
  <c r="AT32" i="18"/>
  <c r="AI19" i="18"/>
  <c r="Q23" i="27"/>
  <c r="AT18" i="18"/>
  <c r="O27" i="11"/>
  <c r="AA23" i="27"/>
  <c r="I28" i="11" s="1"/>
  <c r="AJ32" i="18"/>
  <c r="Y19" i="18"/>
  <c r="C49" i="27"/>
  <c r="C10" i="27"/>
  <c r="M146" i="9"/>
  <c r="M68" i="9"/>
  <c r="M35" i="9"/>
  <c r="M149" i="9"/>
  <c r="AY32" i="18"/>
  <c r="AJ19" i="18"/>
  <c r="AQ18" i="18"/>
  <c r="L27" i="11"/>
  <c r="AG23" i="27"/>
  <c r="O28" i="11" s="1"/>
  <c r="AH32" i="18"/>
  <c r="W19" i="18"/>
  <c r="X23" i="27"/>
  <c r="W42" i="27"/>
  <c r="X42" i="27"/>
  <c r="D42" i="27"/>
  <c r="M42" i="27"/>
  <c r="E42" i="27"/>
  <c r="AC40" i="27"/>
  <c r="K80" i="11" s="1"/>
  <c r="D40" i="27"/>
  <c r="M40" i="27"/>
  <c r="P42" i="27"/>
  <c r="J43" i="27"/>
  <c r="P43" i="27"/>
  <c r="R133" i="9"/>
  <c r="AP133" i="9" s="1"/>
  <c r="AG40" i="27"/>
  <c r="O80" i="11" s="1"/>
  <c r="AH40" i="27"/>
  <c r="P80" i="11" s="1"/>
  <c r="U80" i="11" s="1"/>
  <c r="AF42" i="27"/>
  <c r="N83" i="11" s="1"/>
  <c r="AB43" i="27"/>
  <c r="J85" i="11" s="1"/>
  <c r="W43" i="27"/>
  <c r="AH43" i="27"/>
  <c r="P85" i="11" s="1"/>
  <c r="U85" i="11" s="1"/>
  <c r="R42" i="27"/>
  <c r="AE43" i="27"/>
  <c r="M85" i="11" s="1"/>
  <c r="R128" i="9"/>
  <c r="S43" i="27"/>
  <c r="H43" i="27"/>
  <c r="AJ43" i="27"/>
  <c r="R85" i="11" s="1"/>
  <c r="R44" i="27"/>
  <c r="Z44" i="27"/>
  <c r="H84" i="11" s="1"/>
  <c r="AE40" i="27"/>
  <c r="M80" i="11" s="1"/>
  <c r="N27" i="11"/>
  <c r="AS18" i="18"/>
  <c r="V18" i="18"/>
  <c r="AG31" i="18"/>
  <c r="H24" i="16"/>
  <c r="AS31" i="18"/>
  <c r="AH18" i="18"/>
  <c r="AC32" i="18"/>
  <c r="R19" i="18"/>
  <c r="V23" i="27"/>
  <c r="AD31" i="18"/>
  <c r="S18" i="18"/>
  <c r="AI32" i="18"/>
  <c r="X19" i="18"/>
  <c r="AC31" i="18"/>
  <c r="AC33" i="18" s="1"/>
  <c r="R18" i="18"/>
  <c r="AW18" i="18"/>
  <c r="R27" i="11"/>
  <c r="Y23" i="27"/>
  <c r="AR32" i="18"/>
  <c r="AG19" i="18"/>
  <c r="O23" i="27"/>
  <c r="AD23" i="27"/>
  <c r="L28" i="11" s="1"/>
  <c r="C35" i="27"/>
  <c r="AM31" i="18"/>
  <c r="AB18" i="18"/>
  <c r="Q163" i="9"/>
  <c r="AB23" i="27"/>
  <c r="J28" i="11" s="1"/>
  <c r="Y18" i="18"/>
  <c r="AJ31" i="18"/>
  <c r="O163" i="9"/>
  <c r="U23" i="27"/>
  <c r="AP31" i="18"/>
  <c r="AE18" i="18"/>
  <c r="S42" i="27"/>
  <c r="H42" i="27"/>
  <c r="Y42" i="27"/>
  <c r="AL42" i="27"/>
  <c r="AI40" i="27"/>
  <c r="Q80" i="11" s="1"/>
  <c r="G40" i="27"/>
  <c r="AJ42" i="27"/>
  <c r="R83" i="11" s="1"/>
  <c r="Y43" i="27"/>
  <c r="D43" i="27"/>
  <c r="F43" i="27"/>
  <c r="X40" i="27"/>
  <c r="AB40" i="27"/>
  <c r="J80" i="11" s="1"/>
  <c r="H40" i="27"/>
  <c r="F42" i="27"/>
  <c r="M43" i="27"/>
  <c r="Q43" i="27"/>
  <c r="AK40" i="27"/>
  <c r="S80" i="11" s="1"/>
  <c r="G43" i="27"/>
  <c r="G42" i="27"/>
  <c r="U43" i="27"/>
  <c r="R43" i="27"/>
  <c r="S44" i="27"/>
  <c r="AE42" i="27"/>
  <c r="M83" i="11" s="1"/>
  <c r="V40" i="27"/>
  <c r="H11" i="16"/>
  <c r="N35" i="9"/>
  <c r="N149" i="9"/>
  <c r="N146" i="9"/>
  <c r="N68" i="9"/>
  <c r="AE32" i="18"/>
  <c r="T19" i="18"/>
  <c r="R23" i="27"/>
  <c r="AO32" i="18"/>
  <c r="AD19" i="18"/>
  <c r="AE23" i="27"/>
  <c r="M28" i="11" s="1"/>
  <c r="AD32" i="18"/>
  <c r="S19" i="18"/>
  <c r="AV32" i="18"/>
  <c r="AK19" i="18"/>
  <c r="AF32" i="18"/>
  <c r="U19" i="18"/>
  <c r="O149" i="9"/>
  <c r="O35" i="9"/>
  <c r="O68" i="9"/>
  <c r="O146" i="9"/>
  <c r="M27" i="11"/>
  <c r="AR18" i="18"/>
  <c r="AK32" i="18"/>
  <c r="Z19" i="18"/>
  <c r="AI31" i="18"/>
  <c r="X18" i="18"/>
  <c r="T27" i="11"/>
  <c r="W27" i="11" s="1"/>
  <c r="AY18" i="18"/>
  <c r="AL32" i="18"/>
  <c r="AA19" i="18"/>
  <c r="AQ32" i="18"/>
  <c r="AF19" i="18"/>
  <c r="AQ31" i="18"/>
  <c r="AF18" i="18"/>
  <c r="H31" i="30"/>
  <c r="H43" i="30" s="1"/>
  <c r="Z23" i="27"/>
  <c r="H28" i="11" s="1"/>
  <c r="AW32" i="18"/>
  <c r="AL19" i="18"/>
  <c r="AD18" i="18"/>
  <c r="AO31" i="18"/>
  <c r="J27" i="11"/>
  <c r="AO18" i="18"/>
  <c r="AH31" i="18"/>
  <c r="AH33" i="18" s="1"/>
  <c r="W18" i="18"/>
  <c r="I27" i="11"/>
  <c r="AY31" i="18"/>
  <c r="AN18" i="18"/>
  <c r="AW31" i="18"/>
  <c r="AL18" i="18"/>
  <c r="P66" i="11"/>
  <c r="U66" i="11" s="1"/>
  <c r="U81" i="11"/>
  <c r="H12" i="24"/>
  <c r="H17" i="24" s="1"/>
  <c r="H18" i="24" s="1"/>
  <c r="L42" i="27"/>
  <c r="AH42" i="27"/>
  <c r="P83" i="11" s="1"/>
  <c r="U83" i="11" s="1"/>
  <c r="AI42" i="27"/>
  <c r="Q82" i="11" s="1"/>
  <c r="AA40" i="27"/>
  <c r="I80" i="11" s="1"/>
  <c r="V42" i="27"/>
  <c r="AG43" i="27"/>
  <c r="O85" i="11" s="1"/>
  <c r="O97" i="11" s="1"/>
  <c r="O96" i="11" s="1"/>
  <c r="U84" i="23" s="1"/>
  <c r="AD43" i="27"/>
  <c r="L85" i="11" s="1"/>
  <c r="F40" i="27"/>
  <c r="AA42" i="27"/>
  <c r="I82" i="11" s="1"/>
  <c r="E43" i="27"/>
  <c r="I43" i="27"/>
  <c r="Z40" i="27"/>
  <c r="H80" i="11" s="1"/>
  <c r="W40" i="27"/>
  <c r="U42" i="27"/>
  <c r="Z43" i="27"/>
  <c r="H85" i="11" s="1"/>
  <c r="AK43" i="27"/>
  <c r="S85" i="11" s="1"/>
  <c r="AC42" i="27"/>
  <c r="K83" i="11" s="1"/>
  <c r="AG42" i="27"/>
  <c r="O82" i="11" s="1"/>
  <c r="C43" i="27"/>
  <c r="C42" i="27"/>
  <c r="AI43" i="27"/>
  <c r="Q85" i="11" s="1"/>
  <c r="AH44" i="27"/>
  <c r="P84" i="11" s="1"/>
  <c r="U84" i="11" s="1"/>
  <c r="Y40" i="27"/>
  <c r="J18" i="24"/>
  <c r="J23" i="24"/>
  <c r="AM32" i="18"/>
  <c r="AB19" i="18"/>
  <c r="S23" i="27"/>
  <c r="T23" i="27"/>
  <c r="I23" i="24"/>
  <c r="Z8" i="9"/>
  <c r="X9" i="9"/>
  <c r="Y8" i="9"/>
  <c r="Q19" i="18"/>
  <c r="AV18" i="18"/>
  <c r="Q27" i="11"/>
  <c r="AX31" i="18"/>
  <c r="AM18" i="18"/>
  <c r="H27" i="11"/>
  <c r="Y27" i="11" s="1"/>
  <c r="AS32" i="18"/>
  <c r="AH19" i="18"/>
  <c r="AN31" i="18"/>
  <c r="AC18" i="18"/>
  <c r="P23" i="27"/>
  <c r="AV31" i="18"/>
  <c r="AK18" i="18"/>
  <c r="AA18" i="18"/>
  <c r="AL31" i="18"/>
  <c r="AL33" i="18" s="1"/>
  <c r="Q18" i="18"/>
  <c r="I41" i="27"/>
  <c r="P28" i="18"/>
  <c r="P23" i="18"/>
  <c r="P25" i="18"/>
  <c r="AP18" i="18"/>
  <c r="K27" i="11"/>
  <c r="AG32" i="18"/>
  <c r="V19" i="18"/>
  <c r="W23" i="27"/>
  <c r="AI18" i="18"/>
  <c r="AT31" i="18"/>
  <c r="AX32" i="18"/>
  <c r="AM19" i="18"/>
  <c r="AC23" i="27"/>
  <c r="K28" i="11" s="1"/>
  <c r="AK31" i="18"/>
  <c r="AK33" i="18" s="1"/>
  <c r="Z18" i="18"/>
  <c r="O83" i="11"/>
  <c r="O108" i="11" s="1"/>
  <c r="O98" i="11" s="1"/>
  <c r="U93" i="23" s="1"/>
  <c r="I24" i="30"/>
  <c r="I36" i="30" s="1"/>
  <c r="H28" i="30"/>
  <c r="H38" i="30" s="1"/>
  <c r="K82" i="11"/>
  <c r="N42" i="27"/>
  <c r="Q83" i="11"/>
  <c r="Q108" i="11" s="1"/>
  <c r="Q98" i="11" s="1"/>
  <c r="W93" i="23" s="1"/>
  <c r="I25" i="30"/>
  <c r="I83" i="11"/>
  <c r="I108" i="11" s="1"/>
  <c r="I98" i="11" s="1"/>
  <c r="O93" i="23" s="1"/>
  <c r="R82" i="11"/>
  <c r="AN13" i="9"/>
  <c r="D28" i="25" s="1"/>
  <c r="AF40" i="27"/>
  <c r="N80" i="11" s="1"/>
  <c r="N65" i="11" s="1"/>
  <c r="AL43" i="27"/>
  <c r="T85" i="11" s="1"/>
  <c r="X85" i="11" s="1"/>
  <c r="AN177" i="9"/>
  <c r="AN158" i="9"/>
  <c r="H27" i="30"/>
  <c r="AN90" i="9"/>
  <c r="G41" i="11" s="1"/>
  <c r="N82" i="11"/>
  <c r="AN127" i="9"/>
  <c r="G84" i="11" s="1"/>
  <c r="AN9" i="9"/>
  <c r="D25" i="25" s="1"/>
  <c r="AN52" i="9"/>
  <c r="AN164" i="9"/>
  <c r="AL41" i="27"/>
  <c r="T81" i="11" s="1"/>
  <c r="T66" i="11" s="1"/>
  <c r="C40" i="27"/>
  <c r="H25" i="30"/>
  <c r="AN98" i="9"/>
  <c r="AN97" i="9"/>
  <c r="AN11" i="9"/>
  <c r="AN91" i="9"/>
  <c r="AN72" i="9"/>
  <c r="AN93" i="9"/>
  <c r="I28" i="30"/>
  <c r="I38" i="30" s="1"/>
  <c r="P40" i="27"/>
  <c r="AN123" i="9"/>
  <c r="G83" i="11" s="1"/>
  <c r="AN68" i="9"/>
  <c r="AN176" i="9"/>
  <c r="AN144" i="9"/>
  <c r="M82" i="11"/>
  <c r="AN113" i="9"/>
  <c r="G47" i="11" s="1"/>
  <c r="AN142" i="9"/>
  <c r="AN42" i="9"/>
  <c r="AN53" i="9"/>
  <c r="G16" i="11" s="1"/>
  <c r="AN59" i="9"/>
  <c r="G19" i="11" s="1"/>
  <c r="M163" i="9"/>
  <c r="AL40" i="27"/>
  <c r="T80" i="11" s="1"/>
  <c r="T65" i="11" s="1"/>
  <c r="R120" i="9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K40" i="27"/>
  <c r="L82" i="11"/>
  <c r="J40" i="27"/>
  <c r="J82" i="11"/>
  <c r="I97" i="11"/>
  <c r="O87" i="23" s="1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K23" i="27"/>
  <c r="N41" i="27"/>
  <c r="I44" i="27"/>
  <c r="R127" i="9"/>
  <c r="J108" i="11"/>
  <c r="J98" i="11" s="1"/>
  <c r="P93" i="23" s="1"/>
  <c r="N108" i="11"/>
  <c r="N98" i="11" s="1"/>
  <c r="T93" i="23" s="1"/>
  <c r="H66" i="11"/>
  <c r="S108" i="11"/>
  <c r="S98" i="11" s="1"/>
  <c r="Y93" i="23" s="1"/>
  <c r="L44" i="27"/>
  <c r="K44" i="27"/>
  <c r="F35" i="27"/>
  <c r="K108" i="11"/>
  <c r="K98" i="11" s="1"/>
  <c r="Q93" i="23" s="1"/>
  <c r="T83" i="11"/>
  <c r="T82" i="1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H107" i="11"/>
  <c r="H65" i="11"/>
  <c r="P97" i="11"/>
  <c r="U97" i="11" s="1"/>
  <c r="P65" i="11"/>
  <c r="U65" i="11" s="1"/>
  <c r="AP148" i="9"/>
  <c r="H97" i="11"/>
  <c r="H96" i="11" s="1"/>
  <c r="CB44" i="9"/>
  <c r="CC43" i="9"/>
  <c r="CD43" i="9" s="1"/>
  <c r="CF43" i="9" s="1"/>
  <c r="M107" i="11"/>
  <c r="M65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J97" i="11"/>
  <c r="R108" i="11" l="1"/>
  <c r="R98" i="11" s="1"/>
  <c r="X93" i="23" s="1"/>
  <c r="M108" i="11"/>
  <c r="M98" i="11" s="1"/>
  <c r="S93" i="23" s="1"/>
  <c r="K97" i="11"/>
  <c r="AN180" i="9"/>
  <c r="R134" i="9"/>
  <c r="M97" i="11"/>
  <c r="X83" i="11"/>
  <c r="P108" i="11"/>
  <c r="P98" i="11" s="1"/>
  <c r="V93" i="23" s="1"/>
  <c r="AN65" i="9"/>
  <c r="AN26" i="9"/>
  <c r="AN45" i="9"/>
  <c r="AN169" i="9"/>
  <c r="G113" i="11" s="1"/>
  <c r="AN106" i="9"/>
  <c r="AN145" i="9"/>
  <c r="G87" i="11" s="1"/>
  <c r="AN32" i="9"/>
  <c r="AN112" i="9"/>
  <c r="G44" i="11" s="1"/>
  <c r="AN159" i="9"/>
  <c r="AN132" i="9"/>
  <c r="AN12" i="9"/>
  <c r="D29" i="25" s="1"/>
  <c r="AN92" i="9"/>
  <c r="AN154" i="9"/>
  <c r="AN111" i="9"/>
  <c r="AN44" i="9"/>
  <c r="AN136" i="9"/>
  <c r="AN128" i="9"/>
  <c r="G85" i="11" s="1"/>
  <c r="AN8" i="9"/>
  <c r="D24" i="25" s="1"/>
  <c r="AN107" i="9"/>
  <c r="AN50" i="9"/>
  <c r="AN121" i="9"/>
  <c r="G81" i="11" s="1"/>
  <c r="AN115" i="9"/>
  <c r="AN21" i="9"/>
  <c r="D34" i="25" s="1"/>
  <c r="AN57" i="9"/>
  <c r="AN161" i="9"/>
  <c r="G26" i="11" s="1"/>
  <c r="G27" i="11" s="1"/>
  <c r="AI33" i="18"/>
  <c r="AN166" i="9"/>
  <c r="G111" i="11" s="1"/>
  <c r="AN134" i="9"/>
  <c r="AN167" i="9"/>
  <c r="G110" i="11" s="1"/>
  <c r="AN35" i="9"/>
  <c r="AN66" i="9"/>
  <c r="AN163" i="9"/>
  <c r="AN43" i="9"/>
  <c r="AN108" i="9"/>
  <c r="AN168" i="9"/>
  <c r="G109" i="11" s="1"/>
  <c r="AN56" i="9"/>
  <c r="AN69" i="9"/>
  <c r="G33" i="11" s="1"/>
  <c r="AN67" i="9"/>
  <c r="AN109" i="9"/>
  <c r="AN175" i="9"/>
  <c r="G58" i="11" s="1"/>
  <c r="AN156" i="9"/>
  <c r="G25" i="11" s="1"/>
  <c r="AN58" i="9"/>
  <c r="G20" i="11" s="1"/>
  <c r="AN133" i="9"/>
  <c r="AN10" i="9"/>
  <c r="D27" i="25" s="1"/>
  <c r="AN155" i="9"/>
  <c r="AN139" i="9"/>
  <c r="AN73" i="9"/>
  <c r="AN33" i="9"/>
  <c r="AN160" i="9"/>
  <c r="AN105" i="9"/>
  <c r="G46" i="11" s="1"/>
  <c r="AN71" i="9"/>
  <c r="AN15" i="9"/>
  <c r="D31" i="25" s="1"/>
  <c r="P107" i="11"/>
  <c r="U108" i="11" s="1"/>
  <c r="AN129" i="9"/>
  <c r="AN162" i="9"/>
  <c r="G28" i="11" s="1"/>
  <c r="AN61" i="9"/>
  <c r="AN100" i="9"/>
  <c r="AN157" i="9"/>
  <c r="AN101" i="9"/>
  <c r="G42" i="11" s="1"/>
  <c r="AN49" i="9"/>
  <c r="AN120" i="9"/>
  <c r="G80" i="11" s="1"/>
  <c r="AN55" i="9"/>
  <c r="AN110" i="9"/>
  <c r="AN170" i="9"/>
  <c r="G112" i="11" s="1"/>
  <c r="G94" i="11" s="1"/>
  <c r="AN104" i="9"/>
  <c r="AN188" i="9" s="1"/>
  <c r="AN124" i="9"/>
  <c r="AN122" i="9"/>
  <c r="G82" i="11" s="1"/>
  <c r="AN174" i="9"/>
  <c r="AN41" i="9"/>
  <c r="AN171" i="9"/>
  <c r="G114" i="11" s="1"/>
  <c r="AN148" i="9"/>
  <c r="AN34" i="9"/>
  <c r="AN173" i="9"/>
  <c r="G57" i="11" s="1"/>
  <c r="AN70" i="9"/>
  <c r="AJ33" i="18"/>
  <c r="D31" i="30"/>
  <c r="D43" i="30" s="1"/>
  <c r="M162" i="9"/>
  <c r="M57" i="9" s="1"/>
  <c r="S17" i="11"/>
  <c r="Y28" i="23" s="1"/>
  <c r="AX33" i="18"/>
  <c r="S18" i="11" s="1"/>
  <c r="Y29" i="23" s="1"/>
  <c r="I27" i="24"/>
  <c r="I30" i="24" s="1"/>
  <c r="I24" i="24"/>
  <c r="AY33" i="18"/>
  <c r="T18" i="11" s="1"/>
  <c r="T17" i="11"/>
  <c r="H17" i="11"/>
  <c r="Y17" i="11" s="1"/>
  <c r="AM33" i="18"/>
  <c r="H18" i="11" s="1"/>
  <c r="Y18" i="11" s="1"/>
  <c r="AM118" i="9"/>
  <c r="AM1" i="9"/>
  <c r="AM184" i="9" s="1"/>
  <c r="F86" i="11" s="1"/>
  <c r="AL7" i="9"/>
  <c r="AM152" i="9"/>
  <c r="AM87" i="9"/>
  <c r="AM23" i="9"/>
  <c r="AR5" i="9" s="1"/>
  <c r="AM179" i="9"/>
  <c r="AM40" i="9"/>
  <c r="F13" i="11"/>
  <c r="F32" i="11" s="1"/>
  <c r="F53" i="11" s="1"/>
  <c r="F63" i="11" s="1"/>
  <c r="F92" i="11" s="1"/>
  <c r="AM48" i="9"/>
  <c r="AM64" i="9"/>
  <c r="C23" i="25"/>
  <c r="C44" i="27"/>
  <c r="O17" i="11"/>
  <c r="U28" i="23" s="1"/>
  <c r="AT33" i="18"/>
  <c r="O18" i="11" s="1"/>
  <c r="U29" i="23" s="1"/>
  <c r="AA8" i="9"/>
  <c r="AM6" i="9" s="1"/>
  <c r="H18" i="16"/>
  <c r="H6" i="16"/>
  <c r="AP33" i="18"/>
  <c r="K18" i="11" s="1"/>
  <c r="Q29" i="23" s="1"/>
  <c r="K17" i="11"/>
  <c r="Q28" i="23" s="1"/>
  <c r="AD33" i="18"/>
  <c r="AS33" i="18"/>
  <c r="N18" i="11" s="1"/>
  <c r="T29" i="23" s="1"/>
  <c r="N17" i="11"/>
  <c r="T28" i="23" s="1"/>
  <c r="AG33" i="18"/>
  <c r="AI23" i="27"/>
  <c r="Q28" i="11" s="1"/>
  <c r="M17" i="11"/>
  <c r="S28" i="23" s="1"/>
  <c r="AR33" i="18"/>
  <c r="M18" i="11" s="1"/>
  <c r="S29" i="23" s="1"/>
  <c r="AE33" i="18"/>
  <c r="P27" i="11"/>
  <c r="U27" i="11" s="1"/>
  <c r="X27" i="11" s="1"/>
  <c r="AU18" i="18"/>
  <c r="H26" i="30"/>
  <c r="Z42" i="27"/>
  <c r="Z9" i="9"/>
  <c r="X10" i="9"/>
  <c r="Y9" i="9"/>
  <c r="M51" i="27"/>
  <c r="L34" i="27"/>
  <c r="O32" i="27"/>
  <c r="K51" i="27"/>
  <c r="K31" i="27"/>
  <c r="O34" i="27"/>
  <c r="N32" i="27"/>
  <c r="M34" i="27"/>
  <c r="M31" i="27"/>
  <c r="L51" i="27"/>
  <c r="L33" i="27"/>
  <c r="K34" i="27"/>
  <c r="L32" i="27"/>
  <c r="M33" i="27"/>
  <c r="O31" i="27"/>
  <c r="O51" i="27"/>
  <c r="K33" i="27"/>
  <c r="N51" i="27"/>
  <c r="N33" i="27"/>
  <c r="O33" i="27"/>
  <c r="L31" i="27"/>
  <c r="K32" i="27"/>
  <c r="N31" i="27"/>
  <c r="M32" i="27"/>
  <c r="N34" i="27"/>
  <c r="R17" i="11"/>
  <c r="X28" i="23" s="1"/>
  <c r="AW33" i="18"/>
  <c r="R18" i="11" s="1"/>
  <c r="X29" i="23" s="1"/>
  <c r="AO33" i="18"/>
  <c r="J18" i="11" s="1"/>
  <c r="P29" i="23" s="1"/>
  <c r="J17" i="11"/>
  <c r="P28" i="23" s="1"/>
  <c r="L17" i="11"/>
  <c r="R28" i="23" s="1"/>
  <c r="AQ33" i="18"/>
  <c r="L18" i="11" s="1"/>
  <c r="R29" i="23" s="1"/>
  <c r="I40" i="27"/>
  <c r="AL23" i="27"/>
  <c r="T28" i="11" s="1"/>
  <c r="Y28" i="11" s="1"/>
  <c r="I31" i="30"/>
  <c r="I43" i="30" s="1"/>
  <c r="Q162" i="9"/>
  <c r="AO163" i="9"/>
  <c r="R163" i="9"/>
  <c r="AP163" i="9" s="1"/>
  <c r="AK23" i="27"/>
  <c r="S28" i="11" s="1"/>
  <c r="H22" i="16"/>
  <c r="H29" i="16" s="1"/>
  <c r="H35" i="16" s="1"/>
  <c r="C45" i="27"/>
  <c r="C46" i="27"/>
  <c r="AH23" i="27"/>
  <c r="P28" i="11" s="1"/>
  <c r="U28" i="11" s="1"/>
  <c r="AJ23" i="27"/>
  <c r="R28" i="11" s="1"/>
  <c r="AU31" i="18"/>
  <c r="R124" i="9"/>
  <c r="R125" i="9" s="1"/>
  <c r="Q17" i="11"/>
  <c r="W28" i="23" s="1"/>
  <c r="AV33" i="18"/>
  <c r="Q18" i="11" s="1"/>
  <c r="W29" i="23" s="1"/>
  <c r="AN33" i="18"/>
  <c r="I18" i="11" s="1"/>
  <c r="O29" i="23" s="1"/>
  <c r="I17" i="11"/>
  <c r="O28" i="23" s="1"/>
  <c r="J24" i="24"/>
  <c r="J27" i="24"/>
  <c r="J30" i="24" s="1"/>
  <c r="E31" i="30"/>
  <c r="E43" i="30" s="1"/>
  <c r="N162" i="9"/>
  <c r="H23" i="24"/>
  <c r="AF33" i="18"/>
  <c r="I96" i="11"/>
  <c r="O84" i="23" s="1"/>
  <c r="AN181" i="9"/>
  <c r="J16" i="9" s="1"/>
  <c r="W85" i="11"/>
  <c r="U87" i="23"/>
  <c r="G23" i="11"/>
  <c r="T107" i="11"/>
  <c r="W107" i="11" s="1"/>
  <c r="G35" i="11"/>
  <c r="AP120" i="9"/>
  <c r="AN183" i="9"/>
  <c r="G72" i="11" s="1"/>
  <c r="R27" i="9"/>
  <c r="AN182" i="9"/>
  <c r="J17" i="9" s="1"/>
  <c r="N97" i="11"/>
  <c r="T87" i="23" s="1"/>
  <c r="N107" i="11"/>
  <c r="I37" i="30"/>
  <c r="Y85" i="11"/>
  <c r="AN146" i="9"/>
  <c r="AN149" i="9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X81" i="11"/>
  <c r="G65" i="11"/>
  <c r="G95" i="11"/>
  <c r="Y80" i="11"/>
  <c r="T97" i="11"/>
  <c r="Y97" i="11" s="1"/>
  <c r="W80" i="11"/>
  <c r="AP123" i="9"/>
  <c r="R87" i="23"/>
  <c r="R15" i="9"/>
  <c r="AP15" i="9" s="1"/>
  <c r="L65" i="11"/>
  <c r="R65" i="11"/>
  <c r="L107" i="11"/>
  <c r="R26" i="9"/>
  <c r="AP26" i="9" s="1"/>
  <c r="AP127" i="9"/>
  <c r="J23" i="27"/>
  <c r="G74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108" i="11"/>
  <c r="G97" i="11"/>
  <c r="G103" i="11"/>
  <c r="G54" i="11"/>
  <c r="G101" i="11"/>
  <c r="W83" i="11"/>
  <c r="T108" i="11"/>
  <c r="W108" i="11" s="1"/>
  <c r="X82" i="11"/>
  <c r="W82" i="11"/>
  <c r="C16" i="27"/>
  <c r="C50" i="27"/>
  <c r="AP134" i="9"/>
  <c r="Y87" i="23"/>
  <c r="S96" i="11"/>
  <c r="Y84" i="23" s="1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P87" i="23"/>
  <c r="J96" i="11"/>
  <c r="P84" i="23" s="1"/>
  <c r="AP14" i="9"/>
  <c r="R30" i="9"/>
  <c r="AP30" i="9" s="1"/>
  <c r="S87" i="23"/>
  <c r="M96" i="11"/>
  <c r="S84" i="23" s="1"/>
  <c r="AN137" i="9" l="1"/>
  <c r="X107" i="11"/>
  <c r="G93" i="11"/>
  <c r="AN140" i="9"/>
  <c r="G99" i="11"/>
  <c r="U98" i="11"/>
  <c r="R32" i="9"/>
  <c r="AP32" i="9" s="1"/>
  <c r="R129" i="9"/>
  <c r="G98" i="11"/>
  <c r="V84" i="23"/>
  <c r="U96" i="11"/>
  <c r="J31" i="24"/>
  <c r="J34" i="24"/>
  <c r="AZ26" i="23"/>
  <c r="R10" i="23" s="1"/>
  <c r="AY6" i="23"/>
  <c r="AZ32" i="23"/>
  <c r="Z10" i="9"/>
  <c r="Y10" i="9"/>
  <c r="BA32" i="23"/>
  <c r="BA26" i="23"/>
  <c r="S10" i="23" s="1"/>
  <c r="AZ6" i="23"/>
  <c r="BB32" i="23"/>
  <c r="BB26" i="23"/>
  <c r="T10" i="23" s="1"/>
  <c r="BA6" i="23"/>
  <c r="AY32" i="23"/>
  <c r="AX6" i="23"/>
  <c r="AY26" i="23"/>
  <c r="Q10" i="23" s="1"/>
  <c r="C22" i="25"/>
  <c r="AM47" i="9"/>
  <c r="AM22" i="9"/>
  <c r="AM39" i="9"/>
  <c r="AM63" i="9"/>
  <c r="F10" i="11"/>
  <c r="AM119" i="9"/>
  <c r="AM4" i="9"/>
  <c r="AM153" i="9"/>
  <c r="AM88" i="9"/>
  <c r="W18" i="11"/>
  <c r="Z29" i="23"/>
  <c r="BF6" i="23"/>
  <c r="BG26" i="23"/>
  <c r="Y10" i="23" s="1"/>
  <c r="BG32" i="23"/>
  <c r="J60" i="9"/>
  <c r="AN60" i="9" s="1"/>
  <c r="AN29" i="9"/>
  <c r="J24" i="9"/>
  <c r="AN24" i="9" s="1"/>
  <c r="AN17" i="9"/>
  <c r="D33" i="25" s="1"/>
  <c r="J25" i="9"/>
  <c r="AN25" i="9" s="1"/>
  <c r="AN16" i="9"/>
  <c r="D32" i="25" s="1"/>
  <c r="H24" i="24"/>
  <c r="H27" i="24"/>
  <c r="H30" i="24" s="1"/>
  <c r="BE26" i="23"/>
  <c r="W10" i="23" s="1"/>
  <c r="AD10" i="23" s="1"/>
  <c r="AC10" i="23" s="1"/>
  <c r="BE32" i="23"/>
  <c r="BD6" i="23"/>
  <c r="P17" i="11"/>
  <c r="AU33" i="18"/>
  <c r="P18" i="11" s="1"/>
  <c r="O162" i="9"/>
  <c r="C13" i="27"/>
  <c r="Q57" i="9"/>
  <c r="AO57" i="9" s="1"/>
  <c r="Q164" i="9"/>
  <c r="Q56" i="9"/>
  <c r="AO56" i="9" s="1"/>
  <c r="ED3" i="9" s="1"/>
  <c r="ED9" i="9" s="1"/>
  <c r="Q54" i="9"/>
  <c r="AO54" i="9" s="1"/>
  <c r="E30" i="25" s="1"/>
  <c r="AO162" i="9"/>
  <c r="R162" i="9"/>
  <c r="BE6" i="23"/>
  <c r="BF26" i="23"/>
  <c r="X10" i="23" s="1"/>
  <c r="BF32" i="23"/>
  <c r="AL87" i="9"/>
  <c r="AL64" i="9"/>
  <c r="AL179" i="9"/>
  <c r="AL23" i="9"/>
  <c r="AQ5" i="9" s="1"/>
  <c r="AL152" i="9"/>
  <c r="AL1" i="9"/>
  <c r="AL184" i="9" s="1"/>
  <c r="E86" i="11" s="1"/>
  <c r="AL48" i="9"/>
  <c r="E13" i="11"/>
  <c r="E32" i="11" s="1"/>
  <c r="E53" i="11" s="1"/>
  <c r="E63" i="11" s="1"/>
  <c r="E92" i="11" s="1"/>
  <c r="AK7" i="9"/>
  <c r="AL40" i="9"/>
  <c r="AL118" i="9"/>
  <c r="M164" i="9"/>
  <c r="M56" i="9"/>
  <c r="J30" i="9"/>
  <c r="AN30" i="9" s="1"/>
  <c r="AN14" i="9"/>
  <c r="G17" i="11"/>
  <c r="N57" i="9"/>
  <c r="N164" i="9"/>
  <c r="N56" i="9"/>
  <c r="AW26" i="23"/>
  <c r="O10" i="23" s="1"/>
  <c r="AV6" i="23"/>
  <c r="AW32" i="23"/>
  <c r="AW6" i="23"/>
  <c r="AX32" i="23"/>
  <c r="AX26" i="23"/>
  <c r="P10" i="23" s="1"/>
  <c r="H82" i="11"/>
  <c r="Y82" i="11" s="1"/>
  <c r="H83" i="11"/>
  <c r="U32" i="18"/>
  <c r="X31" i="18"/>
  <c r="Z32" i="18"/>
  <c r="AA32" i="18"/>
  <c r="W31" i="18"/>
  <c r="Z31" i="18"/>
  <c r="Z33" i="18" s="1"/>
  <c r="Y32" i="18"/>
  <c r="X32" i="18"/>
  <c r="U31" i="18"/>
  <c r="U33" i="18" s="1"/>
  <c r="Y31" i="18"/>
  <c r="Y33" i="18" s="1"/>
  <c r="V32" i="18"/>
  <c r="W32" i="18"/>
  <c r="AA31" i="18"/>
  <c r="V31" i="18"/>
  <c r="V33" i="18" s="1"/>
  <c r="AB32" i="18"/>
  <c r="AB31" i="18"/>
  <c r="BC32" i="23"/>
  <c r="BB6" i="23"/>
  <c r="BC26" i="23"/>
  <c r="U10" i="23" s="1"/>
  <c r="I31" i="24"/>
  <c r="I34" i="24"/>
  <c r="R37" i="9"/>
  <c r="AP37" i="9" s="1"/>
  <c r="X28" i="11"/>
  <c r="W28" i="11"/>
  <c r="AA9" i="9"/>
  <c r="AL6" i="9" s="1"/>
  <c r="H36" i="16"/>
  <c r="Z28" i="23"/>
  <c r="W17" i="11"/>
  <c r="G68" i="11"/>
  <c r="Y107" i="11"/>
  <c r="G75" i="11"/>
  <c r="AP27" i="9"/>
  <c r="N96" i="11"/>
  <c r="T84" i="23" s="1"/>
  <c r="R51" i="9"/>
  <c r="AP51" i="9" s="1"/>
  <c r="G96" i="11"/>
  <c r="AP125" i="9"/>
  <c r="G69" i="11"/>
  <c r="G76" i="11"/>
  <c r="J31" i="9"/>
  <c r="AN31" i="9" s="1"/>
  <c r="G66" i="11"/>
  <c r="AM180" i="9"/>
  <c r="AM181" i="9"/>
  <c r="W97" i="11"/>
  <c r="X97" i="11"/>
  <c r="Z87" i="23"/>
  <c r="T96" i="11"/>
  <c r="W96" i="11" s="1"/>
  <c r="R33" i="9"/>
  <c r="AP33" i="9" s="1"/>
  <c r="R130" i="9"/>
  <c r="AM183" i="9"/>
  <c r="N31" i="9" s="1"/>
  <c r="Q49" i="27"/>
  <c r="I23" i="27"/>
  <c r="AF49" i="27"/>
  <c r="X108" i="11"/>
  <c r="T98" i="11"/>
  <c r="Z93" i="23" s="1"/>
  <c r="G67" i="11"/>
  <c r="G36" i="11"/>
  <c r="G38" i="11"/>
  <c r="J37" i="9"/>
  <c r="AN37" i="9" s="1"/>
  <c r="J51" i="9"/>
  <c r="AN51" i="9" s="1"/>
  <c r="D50" i="27"/>
  <c r="Q35" i="27"/>
  <c r="BG14" i="23"/>
  <c r="AL49" i="27"/>
  <c r="X49" i="27"/>
  <c r="CC45" i="9"/>
  <c r="CD45" i="9" s="1"/>
  <c r="CF45" i="9" s="1"/>
  <c r="CB46" i="9"/>
  <c r="AP129" i="9" l="1"/>
  <c r="AP130" i="9" s="1"/>
  <c r="R136" i="9"/>
  <c r="X33" i="18"/>
  <c r="AA33" i="18"/>
  <c r="W33" i="18"/>
  <c r="AA10" i="9"/>
  <c r="AK6" i="9" s="1"/>
  <c r="AB33" i="18"/>
  <c r="H108" i="11"/>
  <c r="Y83" i="11"/>
  <c r="O56" i="9"/>
  <c r="O164" i="9"/>
  <c r="O54" i="9"/>
  <c r="O57" i="9"/>
  <c r="BA14" i="23"/>
  <c r="AL88" i="9"/>
  <c r="AL63" i="9"/>
  <c r="AL153" i="9"/>
  <c r="AL119" i="9"/>
  <c r="AL22" i="9"/>
  <c r="AL39" i="9"/>
  <c r="E10" i="11"/>
  <c r="AL47" i="9"/>
  <c r="AL4" i="9"/>
  <c r="V29" i="23"/>
  <c r="U18" i="11"/>
  <c r="X18" i="11" s="1"/>
  <c r="AM123" i="9"/>
  <c r="F83" i="11" s="1"/>
  <c r="AM176" i="9"/>
  <c r="AM31" i="9"/>
  <c r="AM42" i="9"/>
  <c r="AM44" i="9"/>
  <c r="AM127" i="9"/>
  <c r="F84" i="11" s="1"/>
  <c r="AM68" i="9"/>
  <c r="AM56" i="9"/>
  <c r="AM161" i="9"/>
  <c r="F26" i="11" s="1"/>
  <c r="F27" i="11" s="1"/>
  <c r="AM49" i="9"/>
  <c r="AM45" i="9"/>
  <c r="AM66" i="9"/>
  <c r="AM171" i="9"/>
  <c r="F114" i="11" s="1"/>
  <c r="AM113" i="9"/>
  <c r="AM139" i="9"/>
  <c r="AM163" i="9"/>
  <c r="AM65" i="9"/>
  <c r="AM93" i="9"/>
  <c r="AM58" i="9"/>
  <c r="F20" i="11" s="1"/>
  <c r="AM21" i="9"/>
  <c r="C34" i="25" s="1"/>
  <c r="AM69" i="9"/>
  <c r="F33" i="11" s="1"/>
  <c r="AM52" i="9"/>
  <c r="AM43" i="9"/>
  <c r="AM11" i="9"/>
  <c r="AM26" i="9"/>
  <c r="AM59" i="9"/>
  <c r="F19" i="11" s="1"/>
  <c r="AM136" i="9"/>
  <c r="AM177" i="9"/>
  <c r="AM61" i="9"/>
  <c r="AM111" i="9"/>
  <c r="AM67" i="9"/>
  <c r="AM35" i="9"/>
  <c r="AM155" i="9"/>
  <c r="AM100" i="9"/>
  <c r="AM106" i="9"/>
  <c r="AM121" i="9"/>
  <c r="F81" i="11" s="1"/>
  <c r="AM55" i="9"/>
  <c r="AM173" i="9"/>
  <c r="F57" i="11" s="1"/>
  <c r="AM70" i="9"/>
  <c r="AM109" i="9"/>
  <c r="AM95" i="9"/>
  <c r="AM34" i="9"/>
  <c r="AM72" i="9"/>
  <c r="AM104" i="9"/>
  <c r="AM12" i="9"/>
  <c r="C29" i="25" s="1"/>
  <c r="AM162" i="9"/>
  <c r="F28" i="11" s="1"/>
  <c r="AM148" i="9"/>
  <c r="AM145" i="9"/>
  <c r="AM9" i="9"/>
  <c r="AM129" i="9"/>
  <c r="AM168" i="9"/>
  <c r="F109" i="11" s="1"/>
  <c r="AM92" i="9"/>
  <c r="AM133" i="9"/>
  <c r="AM50" i="9"/>
  <c r="AM158" i="9"/>
  <c r="AM174" i="9"/>
  <c r="AM71" i="9"/>
  <c r="AM167" i="9"/>
  <c r="F110" i="11" s="1"/>
  <c r="AM107" i="9"/>
  <c r="AM33" i="9"/>
  <c r="AM73" i="9"/>
  <c r="AM142" i="9"/>
  <c r="AM101" i="9"/>
  <c r="F42" i="11" s="1"/>
  <c r="AM15" i="9"/>
  <c r="C31" i="25" s="1"/>
  <c r="AM166" i="9"/>
  <c r="F111" i="11" s="1"/>
  <c r="AM156" i="9"/>
  <c r="AM160" i="9"/>
  <c r="AM157" i="9"/>
  <c r="AM8" i="9"/>
  <c r="C24" i="25" s="1"/>
  <c r="AM134" i="9"/>
  <c r="AM108" i="9"/>
  <c r="AM124" i="9"/>
  <c r="AM90" i="9"/>
  <c r="F41" i="11" s="1"/>
  <c r="AM13" i="9"/>
  <c r="AM164" i="9"/>
  <c r="AM132" i="9"/>
  <c r="AM10" i="9"/>
  <c r="AM57" i="9"/>
  <c r="AM169" i="9"/>
  <c r="F113" i="11" s="1"/>
  <c r="AM105" i="9"/>
  <c r="F46" i="11" s="1"/>
  <c r="AM128" i="9"/>
  <c r="F85" i="11" s="1"/>
  <c r="AM144" i="9"/>
  <c r="AM120" i="9"/>
  <c r="F80" i="11" s="1"/>
  <c r="F107" i="11" s="1"/>
  <c r="AM112" i="9"/>
  <c r="F44" i="11" s="1"/>
  <c r="AM91" i="9"/>
  <c r="AM41" i="9"/>
  <c r="AM98" i="9"/>
  <c r="AM115" i="9"/>
  <c r="AM32" i="9"/>
  <c r="AM97" i="9"/>
  <c r="AM170" i="9"/>
  <c r="F112" i="11" s="1"/>
  <c r="AM53" i="9"/>
  <c r="F16" i="11" s="1"/>
  <c r="AM110" i="9"/>
  <c r="AM122" i="9"/>
  <c r="F82" i="11" s="1"/>
  <c r="AM154" i="9"/>
  <c r="AM159" i="9"/>
  <c r="AM175" i="9"/>
  <c r="F58" i="11" s="1"/>
  <c r="F68" i="11"/>
  <c r="BH32" i="23"/>
  <c r="BI32" i="23" s="1"/>
  <c r="BJ32" i="23" s="1"/>
  <c r="BG6" i="23"/>
  <c r="BH26" i="23"/>
  <c r="AK1" i="9"/>
  <c r="AK184" i="9" s="1"/>
  <c r="D86" i="11" s="1"/>
  <c r="AK40" i="9"/>
  <c r="AK23" i="9"/>
  <c r="D13" i="11"/>
  <c r="AK48" i="9"/>
  <c r="AK118" i="9"/>
  <c r="AK64" i="9"/>
  <c r="AK179" i="9"/>
  <c r="AK87" i="9"/>
  <c r="AK152" i="9"/>
  <c r="R57" i="9"/>
  <c r="AP57" i="9" s="1"/>
  <c r="R54" i="9"/>
  <c r="AP54" i="9" s="1"/>
  <c r="R56" i="9"/>
  <c r="AP56" i="9" s="1"/>
  <c r="AP162" i="9"/>
  <c r="R164" i="9"/>
  <c r="AP164" i="9" s="1"/>
  <c r="AO164" i="9"/>
  <c r="V28" i="23"/>
  <c r="U17" i="11"/>
  <c r="X17" i="11" s="1"/>
  <c r="H31" i="24"/>
  <c r="H34" i="24"/>
  <c r="F101" i="11"/>
  <c r="N28" i="9"/>
  <c r="AM28" i="9" s="1"/>
  <c r="I14" i="9"/>
  <c r="I30" i="9" s="1"/>
  <c r="I28" i="9"/>
  <c r="N16" i="9"/>
  <c r="N25" i="9" s="1"/>
  <c r="AM25" i="9" s="1"/>
  <c r="F104" i="11"/>
  <c r="I27" i="9"/>
  <c r="I51" i="9" s="1"/>
  <c r="N54" i="9"/>
  <c r="AM54" i="9" s="1"/>
  <c r="I29" i="9"/>
  <c r="I60" i="9" s="1"/>
  <c r="I54" i="9"/>
  <c r="N14" i="9"/>
  <c r="N30" i="9" s="1"/>
  <c r="AM30" i="9" s="1"/>
  <c r="F18" i="11"/>
  <c r="F65" i="11"/>
  <c r="N29" i="9"/>
  <c r="N60" i="9" s="1"/>
  <c r="AM60" i="9" s="1"/>
  <c r="N27" i="9"/>
  <c r="AM27" i="9" s="1"/>
  <c r="I31" i="9"/>
  <c r="I16" i="9"/>
  <c r="I25" i="9" s="1"/>
  <c r="Y96" i="11"/>
  <c r="X96" i="11"/>
  <c r="Z84" i="23"/>
  <c r="X98" i="11"/>
  <c r="D16" i="27"/>
  <c r="W98" i="11"/>
  <c r="H23" i="27"/>
  <c r="AF35" i="27"/>
  <c r="N88" i="11" s="1"/>
  <c r="I23" i="30"/>
  <c r="I40" i="30" s="1"/>
  <c r="AL181" i="9"/>
  <c r="AL182" i="9"/>
  <c r="AL183" i="9"/>
  <c r="AL180" i="9"/>
  <c r="AL35" i="27"/>
  <c r="T88" i="11" s="1"/>
  <c r="X35" i="27"/>
  <c r="T69" i="11"/>
  <c r="T68" i="11"/>
  <c r="N69" i="11"/>
  <c r="N68" i="11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P49" i="27"/>
  <c r="AD49" i="27"/>
  <c r="W35" i="27"/>
  <c r="W49" i="27"/>
  <c r="S49" i="27"/>
  <c r="Y49" i="27"/>
  <c r="AG49" i="27"/>
  <c r="H23" i="30"/>
  <c r="Z49" i="27"/>
  <c r="AK35" i="27"/>
  <c r="CB47" i="9"/>
  <c r="CC46" i="9"/>
  <c r="CD46" i="9" s="1"/>
  <c r="CF46" i="9" s="1"/>
  <c r="F71" i="11" l="1"/>
  <c r="F102" i="11"/>
  <c r="F97" i="11"/>
  <c r="AK39" i="9"/>
  <c r="AK119" i="9"/>
  <c r="D10" i="11"/>
  <c r="AK4" i="9"/>
  <c r="AK22" i="9"/>
  <c r="AK63" i="9"/>
  <c r="AK153" i="9"/>
  <c r="AK47" i="9"/>
  <c r="AK88" i="9"/>
  <c r="R142" i="9"/>
  <c r="R137" i="9"/>
  <c r="AP136" i="9"/>
  <c r="R34" i="9"/>
  <c r="AP34" i="9" s="1"/>
  <c r="R140" i="9"/>
  <c r="F108" i="11"/>
  <c r="F67" i="11" s="1"/>
  <c r="AM149" i="9"/>
  <c r="C30" i="25"/>
  <c r="F17" i="11"/>
  <c r="F98" i="11"/>
  <c r="AN20" i="9"/>
  <c r="C27" i="25"/>
  <c r="C25" i="25"/>
  <c r="AN19" i="9"/>
  <c r="D26" i="25" s="1"/>
  <c r="AN96" i="9"/>
  <c r="F23" i="11"/>
  <c r="F15" i="11"/>
  <c r="F14" i="11"/>
  <c r="AM140" i="9"/>
  <c r="BI26" i="23"/>
  <c r="BJ26" i="23" s="1"/>
  <c r="AG10" i="23" s="1"/>
  <c r="AI10" i="23" s="1"/>
  <c r="Z10" i="23"/>
  <c r="F94" i="11"/>
  <c r="F93" i="11"/>
  <c r="F96" i="11" s="1"/>
  <c r="AM125" i="9"/>
  <c r="F25" i="11"/>
  <c r="F48" i="11"/>
  <c r="F75" i="11"/>
  <c r="F69" i="11"/>
  <c r="F88" i="11"/>
  <c r="AM146" i="9"/>
  <c r="F87" i="11"/>
  <c r="F74" i="11" s="1"/>
  <c r="AM188" i="9"/>
  <c r="F37" i="11"/>
  <c r="AM182" i="9"/>
  <c r="F47" i="11"/>
  <c r="BD26" i="23"/>
  <c r="V10" i="23" s="1"/>
  <c r="BD32" i="23"/>
  <c r="BC6" i="23"/>
  <c r="AM16" i="9"/>
  <c r="C32" i="25" s="1"/>
  <c r="AM29" i="9"/>
  <c r="AL9" i="9"/>
  <c r="AM19" i="9" s="1"/>
  <c r="C26" i="25" s="1"/>
  <c r="AL68" i="9"/>
  <c r="AL66" i="9"/>
  <c r="AL12" i="9"/>
  <c r="AL100" i="9"/>
  <c r="AL42" i="9"/>
  <c r="AL56" i="9"/>
  <c r="AL72" i="9"/>
  <c r="AL21" i="9"/>
  <c r="AL133" i="9"/>
  <c r="AL97" i="9"/>
  <c r="AL90" i="9"/>
  <c r="E41" i="11" s="1"/>
  <c r="AL162" i="9"/>
  <c r="E28" i="11" s="1"/>
  <c r="AL65" i="9"/>
  <c r="AL123" i="9"/>
  <c r="E83" i="11" s="1"/>
  <c r="AL155" i="9"/>
  <c r="AL174" i="9"/>
  <c r="AL115" i="9"/>
  <c r="AL148" i="9"/>
  <c r="AL156" i="9"/>
  <c r="AL122" i="9"/>
  <c r="E82" i="11" s="1"/>
  <c r="AL69" i="9"/>
  <c r="E33" i="11" s="1"/>
  <c r="AL112" i="9"/>
  <c r="E44" i="11" s="1"/>
  <c r="AL158" i="9"/>
  <c r="AL161" i="9"/>
  <c r="E26" i="11" s="1"/>
  <c r="E27" i="11" s="1"/>
  <c r="AL166" i="9"/>
  <c r="E111" i="11" s="1"/>
  <c r="AL164" i="9"/>
  <c r="E18" i="11" s="1"/>
  <c r="AL128" i="9"/>
  <c r="E85" i="11" s="1"/>
  <c r="AL91" i="9"/>
  <c r="AL132" i="9"/>
  <c r="AL95" i="9"/>
  <c r="AL124" i="9"/>
  <c r="AL127" i="9"/>
  <c r="E84" i="11" s="1"/>
  <c r="AL139" i="9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L121" i="9"/>
  <c r="E81" i="11" s="1"/>
  <c r="AL26" i="9"/>
  <c r="AL176" i="9"/>
  <c r="AL136" i="9"/>
  <c r="AL34" i="9"/>
  <c r="AL175" i="9"/>
  <c r="E58" i="11" s="1"/>
  <c r="AL110" i="9"/>
  <c r="AL57" i="9"/>
  <c r="AL106" i="9"/>
  <c r="AL61" i="9"/>
  <c r="AL170" i="9"/>
  <c r="E112" i="11" s="1"/>
  <c r="AL113" i="9"/>
  <c r="E47" i="11" s="1"/>
  <c r="AL92" i="9"/>
  <c r="AL93" i="9"/>
  <c r="AL108" i="9"/>
  <c r="AL10" i="9"/>
  <c r="AM20" i="9" s="1"/>
  <c r="AL44" i="9"/>
  <c r="AL15" i="9"/>
  <c r="AL104" i="9"/>
  <c r="AL120" i="9"/>
  <c r="E80" i="11" s="1"/>
  <c r="AL111" i="9"/>
  <c r="AL105" i="9"/>
  <c r="E46" i="11" s="1"/>
  <c r="AL144" i="9"/>
  <c r="AL71" i="9"/>
  <c r="AL35" i="9"/>
  <c r="AL167" i="9"/>
  <c r="E110" i="11" s="1"/>
  <c r="E95" i="11" s="1"/>
  <c r="AL142" i="9"/>
  <c r="E76" i="11" s="1"/>
  <c r="AL159" i="9"/>
  <c r="AL107" i="9"/>
  <c r="AL70" i="9"/>
  <c r="AL98" i="9"/>
  <c r="AL160" i="9"/>
  <c r="AL129" i="9"/>
  <c r="AL130" i="9" s="1"/>
  <c r="E73" i="11" s="1"/>
  <c r="AL134" i="9"/>
  <c r="AL43" i="9"/>
  <c r="AL169" i="9"/>
  <c r="E113" i="11" s="1"/>
  <c r="AL11" i="9"/>
  <c r="AL55" i="9"/>
  <c r="AL8" i="9"/>
  <c r="AL173" i="9"/>
  <c r="E57" i="11" s="1"/>
  <c r="AL67" i="9"/>
  <c r="AL157" i="9"/>
  <c r="AL13" i="9"/>
  <c r="E35" i="11" s="1"/>
  <c r="AL177" i="9"/>
  <c r="AL163" i="9"/>
  <c r="AL101" i="9"/>
  <c r="E42" i="11" s="1"/>
  <c r="AL41" i="9"/>
  <c r="AL109" i="9"/>
  <c r="AL171" i="9"/>
  <c r="E114" i="11" s="1"/>
  <c r="AL49" i="9"/>
  <c r="H98" i="11"/>
  <c r="Y98" i="11" s="1"/>
  <c r="Y108" i="11"/>
  <c r="D32" i="11"/>
  <c r="D53" i="11" s="1"/>
  <c r="D63" i="11" s="1"/>
  <c r="D92" i="11" s="1"/>
  <c r="D7" i="11"/>
  <c r="F35" i="11"/>
  <c r="C28" i="25"/>
  <c r="F95" i="11"/>
  <c r="AM130" i="9"/>
  <c r="F73" i="11" s="1"/>
  <c r="AM137" i="9"/>
  <c r="AM14" i="9"/>
  <c r="F103" i="11"/>
  <c r="I37" i="9"/>
  <c r="N37" i="9"/>
  <c r="AM37" i="9" s="1"/>
  <c r="N51" i="9"/>
  <c r="AM51" i="9" s="1"/>
  <c r="E103" i="11"/>
  <c r="BD14" i="23"/>
  <c r="AE35" i="27"/>
  <c r="M88" i="11" s="1"/>
  <c r="AH35" i="27"/>
  <c r="P88" i="11" s="1"/>
  <c r="U88" i="11" s="1"/>
  <c r="X88" i="11" s="1"/>
  <c r="O35" i="27"/>
  <c r="P35" i="27"/>
  <c r="AZ14" i="23"/>
  <c r="T35" i="27"/>
  <c r="J23" i="30"/>
  <c r="G23" i="27"/>
  <c r="BE14" i="23"/>
  <c r="BC14" i="23"/>
  <c r="AI35" i="27"/>
  <c r="Q88" i="11" s="1"/>
  <c r="I41" i="30"/>
  <c r="E69" i="11"/>
  <c r="AA35" i="27"/>
  <c r="I88" i="11" s="1"/>
  <c r="E68" i="11"/>
  <c r="E104" i="11"/>
  <c r="H31" i="9"/>
  <c r="M31" i="9"/>
  <c r="AL31" i="9" s="1"/>
  <c r="M16" i="9"/>
  <c r="M25" i="9" s="1"/>
  <c r="AL25" i="9" s="1"/>
  <c r="H16" i="9"/>
  <c r="H25" i="9" s="1"/>
  <c r="E65" i="11"/>
  <c r="M17" i="9"/>
  <c r="M24" i="9" s="1"/>
  <c r="AL24" i="9" s="1"/>
  <c r="H17" i="9"/>
  <c r="H24" i="9" s="1"/>
  <c r="H54" i="9"/>
  <c r="M28" i="9"/>
  <c r="AL28" i="9" s="1"/>
  <c r="H28" i="9"/>
  <c r="M29" i="9"/>
  <c r="M60" i="9" s="1"/>
  <c r="AL60" i="9" s="1"/>
  <c r="H14" i="9"/>
  <c r="H30" i="9" s="1"/>
  <c r="M27" i="9"/>
  <c r="AL27" i="9" s="1"/>
  <c r="H29" i="9"/>
  <c r="H60" i="9" s="1"/>
  <c r="M54" i="9"/>
  <c r="AL54" i="9" s="1"/>
  <c r="E17" i="11" s="1"/>
  <c r="M14" i="9"/>
  <c r="M30" i="9" s="1"/>
  <c r="AL30" i="9" s="1"/>
  <c r="H27" i="9"/>
  <c r="E107" i="11"/>
  <c r="AW14" i="23"/>
  <c r="V35" i="27"/>
  <c r="AB35" i="27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U69" i="11" s="1"/>
  <c r="X69" i="11" s="1"/>
  <c r="P68" i="11"/>
  <c r="U68" i="11" s="1"/>
  <c r="X68" i="11" s="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R88" i="11"/>
  <c r="S88" i="11"/>
  <c r="W88" i="11" s="1"/>
  <c r="E71" i="11" l="1"/>
  <c r="E108" i="11"/>
  <c r="E98" i="11" s="1"/>
  <c r="R17" i="9"/>
  <c r="AP142" i="9"/>
  <c r="R16" i="9"/>
  <c r="R145" i="9"/>
  <c r="E102" i="11"/>
  <c r="E97" i="11"/>
  <c r="AP137" i="9"/>
  <c r="AP140" i="9"/>
  <c r="AK20" i="9"/>
  <c r="AK71" i="9"/>
  <c r="AK24" i="9"/>
  <c r="AK156" i="9"/>
  <c r="AK49" i="9"/>
  <c r="AK124" i="9"/>
  <c r="AK162" i="9"/>
  <c r="D28" i="11" s="1"/>
  <c r="AK154" i="9"/>
  <c r="AK50" i="9"/>
  <c r="AK19" i="9"/>
  <c r="AK37" i="9"/>
  <c r="AK33" i="9"/>
  <c r="AK28" i="9"/>
  <c r="AK57" i="9"/>
  <c r="AK161" i="9"/>
  <c r="AK91" i="9"/>
  <c r="AK122" i="9"/>
  <c r="AK16" i="9"/>
  <c r="AK109" i="9"/>
  <c r="AK163" i="9"/>
  <c r="AK134" i="9"/>
  <c r="AK65" i="9"/>
  <c r="AK97" i="9"/>
  <c r="AK123" i="9"/>
  <c r="D83" i="11" s="1"/>
  <c r="AK35" i="9"/>
  <c r="AK113" i="9"/>
  <c r="AK160" i="9"/>
  <c r="D26" i="11" s="1"/>
  <c r="AK157" i="9"/>
  <c r="AK174" i="9"/>
  <c r="AK170" i="9"/>
  <c r="D112" i="11" s="1"/>
  <c r="AK120" i="9"/>
  <c r="D80" i="11" s="1"/>
  <c r="AK66" i="9"/>
  <c r="AK59" i="9"/>
  <c r="D19" i="11" s="1"/>
  <c r="AK9" i="9"/>
  <c r="AK72" i="9"/>
  <c r="AK93" i="9"/>
  <c r="AK30" i="9"/>
  <c r="AK169" i="9"/>
  <c r="D113" i="11" s="1"/>
  <c r="AK68" i="9"/>
  <c r="AK43" i="9"/>
  <c r="AK73" i="9"/>
  <c r="AK11" i="9"/>
  <c r="AK61" i="9"/>
  <c r="AK13" i="9"/>
  <c r="D35" i="11" s="1"/>
  <c r="AK56" i="9"/>
  <c r="AK132" i="9"/>
  <c r="AK166" i="9"/>
  <c r="D111" i="11" s="1"/>
  <c r="AK144" i="9"/>
  <c r="AK145" i="9"/>
  <c r="AK55" i="9"/>
  <c r="AK60" i="9"/>
  <c r="AK148" i="9"/>
  <c r="AK108" i="9"/>
  <c r="AK133" i="9"/>
  <c r="AK98" i="9"/>
  <c r="AK159" i="9"/>
  <c r="AK111" i="9"/>
  <c r="AK115" i="9"/>
  <c r="AK171" i="9"/>
  <c r="D114" i="11" s="1"/>
  <c r="AK45" i="9"/>
  <c r="AK69" i="9"/>
  <c r="D33" i="11" s="1"/>
  <c r="AK112" i="9"/>
  <c r="AK15" i="9"/>
  <c r="AK164" i="9"/>
  <c r="AK100" i="9"/>
  <c r="AK14" i="9"/>
  <c r="AK129" i="9"/>
  <c r="AK155" i="9"/>
  <c r="AK8" i="9"/>
  <c r="AK173" i="9"/>
  <c r="D57" i="11" s="1"/>
  <c r="AK70" i="9"/>
  <c r="AK34" i="9"/>
  <c r="AK127" i="9"/>
  <c r="D84" i="11" s="1"/>
  <c r="AK31" i="9"/>
  <c r="AK158" i="9"/>
  <c r="AK26" i="9"/>
  <c r="AK12" i="9"/>
  <c r="AK67" i="9"/>
  <c r="AK176" i="9"/>
  <c r="AK25" i="9"/>
  <c r="AK92" i="9"/>
  <c r="AK90" i="9"/>
  <c r="D41" i="11" s="1"/>
  <c r="AK58" i="9"/>
  <c r="D20" i="11" s="1"/>
  <c r="AK105" i="9"/>
  <c r="AK51" i="9"/>
  <c r="AK101" i="9"/>
  <c r="AK110" i="9"/>
  <c r="AK167" i="9"/>
  <c r="D110" i="11" s="1"/>
  <c r="AK107" i="9"/>
  <c r="AK32" i="9"/>
  <c r="AK54" i="9"/>
  <c r="AK29" i="9"/>
  <c r="AK121" i="9"/>
  <c r="D81" i="11" s="1"/>
  <c r="AK44" i="9"/>
  <c r="AK41" i="9"/>
  <c r="AK52" i="9"/>
  <c r="AK10" i="9"/>
  <c r="AK42" i="9"/>
  <c r="AK136" i="9"/>
  <c r="AK175" i="9"/>
  <c r="D58" i="11" s="1"/>
  <c r="AK177" i="9"/>
  <c r="AK53" i="9"/>
  <c r="D16" i="11" s="1"/>
  <c r="AK95" i="9"/>
  <c r="AK27" i="9"/>
  <c r="AK17" i="9"/>
  <c r="AK168" i="9"/>
  <c r="D109" i="11" s="1"/>
  <c r="AK142" i="9"/>
  <c r="AK139" i="9"/>
  <c r="AK106" i="9"/>
  <c r="AK104" i="9"/>
  <c r="AK188" i="9" s="1"/>
  <c r="AK128" i="9"/>
  <c r="D85" i="11" s="1"/>
  <c r="AL140" i="9"/>
  <c r="E93" i="11"/>
  <c r="E94" i="11"/>
  <c r="AL137" i="9"/>
  <c r="E25" i="11"/>
  <c r="E48" i="11"/>
  <c r="E49" i="11" s="1"/>
  <c r="E38" i="11" s="1"/>
  <c r="F54" i="11"/>
  <c r="F49" i="11"/>
  <c r="E75" i="11"/>
  <c r="AL16" i="9"/>
  <c r="E15" i="11"/>
  <c r="E14" i="11"/>
  <c r="AL125" i="9"/>
  <c r="AL149" i="9"/>
  <c r="AL14" i="9"/>
  <c r="I17" i="9"/>
  <c r="I24" i="9" s="1"/>
  <c r="N17" i="9"/>
  <c r="F76" i="11"/>
  <c r="AL20" i="9"/>
  <c r="E101" i="11"/>
  <c r="AM96" i="9"/>
  <c r="E23" i="11"/>
  <c r="AL19" i="9"/>
  <c r="R49" i="27"/>
  <c r="AL188" i="9"/>
  <c r="E37" i="11"/>
  <c r="E54" i="11"/>
  <c r="AL29" i="9"/>
  <c r="AL146" i="9"/>
  <c r="E87" i="11"/>
  <c r="E74" i="11" s="1"/>
  <c r="E88" i="11"/>
  <c r="AL17" i="9"/>
  <c r="F66" i="11"/>
  <c r="F72" i="11"/>
  <c r="BB9" i="9"/>
  <c r="AE10" i="23"/>
  <c r="AF10" i="23" s="1"/>
  <c r="J11" i="25"/>
  <c r="F99" i="11"/>
  <c r="G24" i="11"/>
  <c r="E36" i="11"/>
  <c r="F23" i="27"/>
  <c r="H51" i="9"/>
  <c r="H37" i="9"/>
  <c r="M51" i="9"/>
  <c r="AL51" i="9" s="1"/>
  <c r="M37" i="9"/>
  <c r="AL37" i="9" s="1"/>
  <c r="E67" i="11"/>
  <c r="CB49" i="9"/>
  <c r="CC48" i="9"/>
  <c r="CD48" i="9" s="1"/>
  <c r="CF48" i="9" s="1"/>
  <c r="E96" i="11" l="1"/>
  <c r="D23" i="11"/>
  <c r="AK180" i="9"/>
  <c r="D107" i="11"/>
  <c r="D71" i="11"/>
  <c r="R24" i="9"/>
  <c r="AP24" i="9" s="1"/>
  <c r="AP16" i="9"/>
  <c r="D42" i="11"/>
  <c r="AK181" i="9"/>
  <c r="D44" i="11"/>
  <c r="D37" i="11"/>
  <c r="D93" i="11"/>
  <c r="D94" i="11"/>
  <c r="AK182" i="9"/>
  <c r="D76" i="11" s="1"/>
  <c r="D47" i="11"/>
  <c r="D87" i="11"/>
  <c r="D74" i="11" s="1"/>
  <c r="D88" i="11"/>
  <c r="D69" i="11"/>
  <c r="R25" i="9"/>
  <c r="AP25" i="9" s="1"/>
  <c r="AP17" i="9"/>
  <c r="D97" i="11"/>
  <c r="D108" i="11"/>
  <c r="D104" i="11"/>
  <c r="D101" i="11"/>
  <c r="D15" i="11"/>
  <c r="D14" i="11"/>
  <c r="D95" i="11"/>
  <c r="D46" i="11"/>
  <c r="AK183" i="9"/>
  <c r="D25" i="11"/>
  <c r="D48" i="11"/>
  <c r="R149" i="9"/>
  <c r="R68" i="9"/>
  <c r="AP68" i="9" s="1"/>
  <c r="R35" i="9"/>
  <c r="AP35" i="9" s="1"/>
  <c r="AP145" i="9"/>
  <c r="R146" i="9"/>
  <c r="AL96" i="9"/>
  <c r="R35" i="27"/>
  <c r="F36" i="11"/>
  <c r="F38" i="11"/>
  <c r="E66" i="11"/>
  <c r="E72" i="11"/>
  <c r="E24" i="11"/>
  <c r="F24" i="11"/>
  <c r="E99" i="11"/>
  <c r="N24" i="9"/>
  <c r="AM24" i="9" s="1"/>
  <c r="AM17" i="9"/>
  <c r="C33" i="25" s="1"/>
  <c r="E23" i="27"/>
  <c r="CC49" i="9"/>
  <c r="CD49" i="9" s="1"/>
  <c r="CF49" i="9" s="1"/>
  <c r="CB50" i="9"/>
  <c r="D67" i="11" l="1"/>
  <c r="D98" i="11"/>
  <c r="D54" i="11"/>
  <c r="D49" i="11"/>
  <c r="G27" i="9"/>
  <c r="L54" i="9"/>
  <c r="L14" i="9"/>
  <c r="L30" i="9" s="1"/>
  <c r="G54" i="9"/>
  <c r="L27" i="9"/>
  <c r="G29" i="9"/>
  <c r="G60" i="9" s="1"/>
  <c r="D102" i="11"/>
  <c r="L29" i="9"/>
  <c r="L60" i="9" s="1"/>
  <c r="G14" i="9"/>
  <c r="G30" i="9" s="1"/>
  <c r="L28" i="9"/>
  <c r="G28" i="9"/>
  <c r="D65" i="11"/>
  <c r="D103" i="11"/>
  <c r="AP149" i="9"/>
  <c r="AP146" i="9"/>
  <c r="D66" i="11"/>
  <c r="L31" i="9"/>
  <c r="G31" i="9"/>
  <c r="D96" i="11"/>
  <c r="L17" i="9"/>
  <c r="L24" i="9" s="1"/>
  <c r="G17" i="9"/>
  <c r="G24" i="9" s="1"/>
  <c r="D24" i="11"/>
  <c r="D99" i="11"/>
  <c r="D68" i="11"/>
  <c r="L16" i="9"/>
  <c r="L25" i="9" s="1"/>
  <c r="G16" i="9"/>
  <c r="G25" i="9" s="1"/>
  <c r="D75" i="11"/>
  <c r="D23" i="27"/>
  <c r="CC50" i="9"/>
  <c r="CD50" i="9" s="1"/>
  <c r="CF50" i="9" s="1"/>
  <c r="CB51" i="9"/>
  <c r="D38" i="11" l="1"/>
  <c r="D36" i="11"/>
  <c r="L51" i="9"/>
  <c r="L37" i="9"/>
  <c r="G51" i="9"/>
  <c r="G37" i="9"/>
  <c r="C23" i="27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<sst xmlns="http://schemas.openxmlformats.org/spreadsheetml/2006/main" count="37453" uniqueCount="12146">
  <si>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</si>
  <si>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</si>
  <si>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</si>
  <si>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</si>
  <si>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</si>
  <si>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</si>
  <si>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</si>
  <si>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</si>
  <si>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</si>
  <si>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</si>
  <si>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</si>
  <si>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</si>
  <si>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</si>
  <si>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</si>
  <si>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</si>
  <si>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</si>
  <si>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</si>
  <si>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</si>
  <si>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</si>
  <si>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</si>
  <si>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</si>
  <si>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</si>
  <si>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</si>
  <si>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</si>
  <si>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</si>
  <si>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</si>
  <si>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</si>
  <si>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</si>
  <si>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</si>
  <si>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</si>
  <si>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</si>
  <si>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</si>
  <si>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</si>
  <si>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</si>
  <si>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</si>
  <si>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</si>
  <si>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</si>
  <si>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</si>
  <si>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</si>
  <si>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</si>
  <si>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</si>
  <si>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</si>
  <si>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</si>
  <si>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</si>
  <si>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</si>
  <si>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</si>
  <si>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</si>
  <si>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</si>
  <si>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</si>
  <si>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</si>
  <si>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</si>
  <si>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</si>
  <si>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</si>
  <si>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</si>
  <si>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</si>
  <si>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</si>
  <si>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</si>
  <si>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</si>
  <si>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</si>
  <si>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</si>
  <si>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</si>
  <si>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</si>
  <si>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</si>
  <si>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</si>
  <si>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</si>
  <si>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</si>
  <si>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</si>
  <si>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</si>
  <si>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</si>
  <si>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</si>
  <si>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</si>
  <si>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</si>
  <si>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</si>
  <si>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</si>
  <si>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</si>
  <si>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</si>
  <si>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</si>
  <si>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</si>
  <si>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</si>
  <si>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</si>
  <si>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</si>
  <si>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</si>
  <si>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</si>
  <si>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</si>
  <si>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</si>
  <si>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</si>
  <si>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</si>
  <si>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</si>
  <si>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</si>
  <si>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</si>
  <si>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</si>
  <si>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</si>
  <si>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</si>
  <si>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</si>
  <si>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</si>
  <si>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</si>
  <si>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</si>
  <si>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</si>
  <si>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</si>
  <si>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</si>
  <si>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</si>
  <si>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</si>
  <si>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</si>
  <si>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</si>
  <si>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</si>
  <si>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</si>
  <si>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</si>
  <si>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</si>
  <si>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</si>
  <si>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</si>
  <si>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</si>
  <si>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</si>
  <si>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</si>
  <si>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</si>
  <si>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</si>
  <si>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</si>
  <si>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</si>
  <si>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</si>
  <si>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</si>
  <si>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</si>
  <si>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</si>
  <si>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</si>
  <si>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</si>
  <si>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</si>
  <si>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</si>
  <si>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</si>
  <si>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</si>
  <si>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</si>
  <si>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</si>
  <si>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</si>
  <si>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</si>
  <si>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</si>
  <si>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</si>
  <si>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</si>
  <si>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</si>
  <si>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</si>
  <si>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</si>
  <si>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</si>
  <si>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</si>
  <si>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</si>
  <si>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</si>
  <si>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</si>
  <si>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</si>
  <si>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</si>
  <si>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</si>
  <si>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</si>
  <si>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</si>
  <si>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</si>
  <si>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</si>
  <si>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</si>
  <si>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</si>
  <si>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</si>
  <si>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</si>
  <si>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</si>
  <si>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</si>
  <si>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</si>
  <si>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</si>
  <si>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</si>
  <si>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</si>
  <si>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</si>
  <si>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</si>
  <si>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</si>
  <si>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</si>
  <si>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</si>
  <si>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</si>
  <si>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</si>
  <si>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</si>
  <si>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</si>
  <si>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</si>
  <si>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</si>
  <si>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</si>
  <si>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</si>
  <si>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</si>
  <si>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</si>
  <si>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</si>
  <si>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</si>
  <si>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</si>
  <si>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</si>
  <si>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</si>
  <si>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</si>
  <si>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</si>
  <si>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</si>
  <si>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</si>
  <si>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</si>
  <si>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</si>
  <si>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</si>
  <si>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</si>
  <si>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</si>
  <si>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</si>
  <si>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</si>
  <si>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</si>
  <si>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</si>
  <si>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</si>
  <si>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</si>
  <si>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</si>
  <si>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</si>
  <si>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</si>
  <si>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</si>
  <si>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</si>
  <si>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</si>
  <si>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</si>
  <si>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</si>
  <si>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</si>
  <si>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</si>
  <si>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</si>
  <si>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</si>
  <si>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</si>
  <si>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</si>
  <si>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</si>
  <si>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</si>
  <si>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</si>
  <si>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</si>
  <si>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</si>
  <si>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</si>
  <si>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</si>
  <si>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</si>
  <si>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</si>
  <si>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</si>
  <si>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</si>
  <si>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</si>
  <si>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</si>
  <si>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</si>
  <si>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</si>
  <si>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</si>
  <si>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</si>
  <si>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</si>
  <si>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</si>
  <si>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</si>
  <si>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</si>
  <si>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</si>
  <si>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</si>
  <si>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</si>
  <si>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</si>
  <si>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</si>
  <si>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</si>
  <si>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</si>
  <si>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</si>
  <si>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</si>
  <si>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</si>
  <si>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</si>
  <si>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</si>
  <si>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</si>
  <si>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</si>
  <si>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</si>
  <si>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</si>
  <si>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</si>
  <si>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</si>
  <si>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</si>
  <si>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</si>
  <si>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</si>
  <si>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</si>
  <si>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</si>
  <si>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</si>
  <si>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</si>
  <si>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</si>
  <si>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</si>
  <si>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</si>
  <si>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</si>
  <si>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</si>
  <si>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</si>
  <si>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</si>
  <si>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</si>
  <si>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</si>
  <si>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</si>
  <si>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</si>
  <si>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</si>
  <si>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</si>
  <si>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</si>
  <si>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</si>
  <si>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</si>
  <si>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</si>
  <si>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</si>
  <si>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</si>
  <si>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</si>
  <si>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</si>
  <si>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</si>
  <si>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</si>
  <si>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</si>
  <si>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</si>
  <si>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</si>
  <si>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</si>
  <si>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</si>
  <si>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</si>
  <si>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</si>
  <si>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</si>
  <si>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</si>
  <si>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</si>
  <si>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</si>
  <si>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</si>
  <si>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</si>
  <si>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</si>
  <si>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</si>
  <si>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</si>
  <si>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</si>
  <si>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</si>
  <si>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</si>
  <si>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</si>
  <si>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</si>
  <si>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</si>
  <si>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</si>
  <si>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</si>
  <si>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</si>
  <si>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</si>
  <si>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</si>
  <si>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</si>
  <si>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</si>
  <si>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</si>
  <si>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</si>
  <si>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</si>
  <si>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</si>
  <si>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</si>
  <si>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</si>
  <si>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</si>
  <si>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</si>
  <si>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</si>
  <si>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</si>
  <si>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</si>
  <si>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</si>
  <si>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</si>
  <si>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</si>
  <si>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</si>
  <si>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</si>
  <si>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</si>
  <si>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</si>
  <si>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</si>
  <si>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</si>
  <si>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</si>
  <si>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</si>
  <si>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</si>
  <si>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</si>
  <si>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</si>
  <si>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</si>
  <si>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</si>
  <si>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</si>
  <si>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</si>
  <si>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</si>
  <si>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</si>
  <si>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</si>
  <si>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</si>
  <si>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</si>
  <si>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</si>
  <si>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</si>
  <si>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</si>
  <si>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</si>
  <si>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</si>
  <si>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</si>
  <si>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</si>
  <si>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</si>
  <si>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</si>
  <si>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</si>
  <si>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</si>
  <si>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</si>
  <si>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</si>
  <si>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</si>
  <si>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</si>
  <si>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</si>
  <si>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</si>
  <si>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</si>
  <si>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</si>
  <si>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</si>
  <si>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</si>
  <si>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</si>
  <si>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</si>
  <si>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</si>
  <si>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</si>
  <si>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</si>
  <si>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</si>
  <si>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</si>
  <si>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</si>
  <si>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</si>
  <si>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</si>
  <si>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</si>
  <si>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</si>
  <si>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</si>
  <si>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</si>
  <si>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</si>
  <si>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</si>
  <si>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</si>
  <si>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</si>
  <si>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</si>
  <si>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</si>
  <si>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</si>
  <si>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</si>
  <si>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</si>
  <si>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</si>
  <si>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</si>
  <si>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</si>
  <si>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</si>
  <si>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</si>
  <si>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</si>
  <si>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</si>
  <si>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</si>
  <si>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</si>
  <si>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</si>
  <si>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</si>
  <si>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</si>
  <si>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</si>
  <si>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</si>
  <si>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</si>
  <si>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</si>
  <si>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</si>
  <si>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</si>
  <si>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</si>
  <si>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</si>
  <si>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</si>
  <si>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</si>
  <si>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</si>
  <si>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</si>
  <si>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</si>
  <si>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</si>
  <si>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</si>
  <si>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</si>
  <si>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</si>
  <si>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</si>
  <si>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</si>
  <si>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</si>
  <si>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</si>
  <si>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</si>
  <si>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</si>
  <si>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</si>
  <si>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</si>
  <si>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</si>
  <si>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</si>
  <si>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</si>
  <si>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</si>
  <si>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</si>
  <si>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</si>
  <si>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</si>
  <si>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</si>
  <si>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</si>
  <si>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</si>
  <si>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</si>
  <si>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</si>
  <si>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</si>
  <si>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</si>
  <si>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</si>
  <si>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</si>
  <si>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</si>
  <si>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</si>
  <si>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</si>
  <si>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</si>
  <si>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</si>
  <si>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</si>
  <si>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</si>
  <si>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</si>
  <si>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</si>
  <si>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</si>
  <si>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</si>
  <si>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</si>
  <si>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</si>
  <si>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</si>
  <si>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</si>
  <si>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</si>
  <si>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</si>
  <si>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</si>
  <si>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</si>
  <si>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</si>
  <si>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</si>
  <si>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</si>
  <si>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</si>
  <si>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</si>
  <si>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</si>
  <si>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</si>
  <si>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</si>
  <si>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</si>
  <si>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</si>
  <si>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</si>
  <si>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</si>
  <si>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</si>
  <si>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</si>
  <si>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</si>
  <si>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</si>
  <si>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</si>
  <si>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</si>
  <si>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</si>
  <si>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</si>
  <si>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</si>
  <si>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</si>
  <si>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</si>
  <si>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</si>
  <si>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</si>
  <si>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</si>
  <si>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</si>
  <si>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</si>
  <si>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</si>
  <si>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</si>
  <si>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</si>
  <si>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</si>
  <si>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</si>
  <si>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</si>
  <si>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</si>
  <si>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</si>
  <si>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</si>
  <si>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</si>
  <si>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</si>
  <si>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</si>
  <si>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</si>
  <si>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</si>
  <si>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</si>
  <si>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</si>
  <si>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</si>
  <si>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</si>
  <si>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</si>
  <si>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</si>
  <si>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</si>
  <si>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</si>
  <si>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</si>
  <si>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</si>
  <si>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</si>
  <si>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</si>
  <si>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</si>
  <si>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</si>
  <si>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</si>
  <si>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</si>
  <si>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</si>
  <si>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</si>
  <si>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</si>
  <si>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</si>
  <si>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</si>
  <si>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</si>
  <si>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</si>
  <si>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</si>
  <si>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</si>
  <si>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</si>
  <si>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</si>
  <si>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</si>
  <si>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</si>
  <si>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</si>
  <si>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</si>
  <si>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</si>
  <si>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</si>
  <si>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</si>
  <si>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</si>
  <si>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</si>
  <si>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</si>
  <si>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</si>
  <si>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</si>
  <si>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</si>
  <si>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</si>
  <si>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</si>
  <si>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</si>
  <si>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</si>
  <si>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</si>
  <si>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</si>
  <si>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</si>
  <si>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</si>
  <si>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</si>
  <si>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</si>
  <si>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</si>
  <si>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</si>
  <si>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</si>
  <si>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</si>
  <si>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</si>
  <si>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</si>
  <si>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</si>
  <si>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</si>
  <si>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</si>
  <si>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</si>
  <si>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</si>
  <si>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</si>
  <si>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</si>
  <si>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</si>
  <si>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</si>
  <si>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</si>
  <si>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</si>
  <si>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</si>
  <si>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</si>
  <si>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</si>
  <si>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</si>
  <si>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</si>
  <si>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</si>
  <si>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</si>
  <si>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</si>
  <si>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</si>
  <si>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</si>
  <si>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</si>
  <si>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</si>
  <si>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</si>
  <si>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</si>
  <si>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</si>
  <si>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</si>
  <si>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</si>
  <si>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</si>
  <si>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</si>
  <si>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</si>
  <si>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</si>
  <si>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</si>
  <si>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</si>
  <si>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</si>
  <si>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</si>
  <si>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</si>
  <si>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</si>
  <si>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</si>
  <si>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</si>
  <si>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</si>
  <si>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</si>
  <si>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</si>
  <si>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</si>
  <si>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</si>
  <si>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</si>
  <si>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</si>
  <si>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</si>
  <si>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</si>
  <si>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</si>
  <si>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</si>
  <si>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</si>
  <si>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</si>
  <si>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</si>
  <si>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</si>
  <si>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</si>
  <si>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</si>
  <si>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</si>
  <si>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</si>
  <si>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</si>
  <si>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</si>
  <si>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</si>
  <si>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</si>
  <si>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</si>
  <si>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</si>
  <si>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</si>
  <si>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</si>
  <si>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</si>
  <si>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</si>
  <si>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</si>
  <si>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</si>
  <si>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</si>
  <si>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</si>
  <si>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</si>
  <si>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</si>
  <si>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</si>
  <si>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</si>
  <si>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</si>
  <si>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</si>
  <si>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</si>
  <si>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</si>
  <si>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</si>
  <si>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</si>
  <si>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</si>
  <si>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</si>
  <si>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</si>
  <si>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</si>
  <si>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</si>
  <si>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</si>
  <si>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</si>
  <si>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</si>
  <si>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</si>
  <si>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</si>
  <si>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</si>
  <si>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</si>
  <si>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</si>
  <si>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</si>
  <si>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</si>
  <si>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</si>
  <si>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</si>
  <si>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</si>
  <si>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</si>
  <si>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</si>
  <si>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</si>
  <si>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</si>
  <si>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</si>
  <si>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</si>
  <si>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</si>
  <si>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</si>
  <si>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</si>
  <si>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</si>
  <si>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</si>
  <si>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</si>
  <si>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</si>
  <si>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</si>
  <si>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</si>
  <si>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</si>
  <si>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</si>
  <si>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</si>
  <si>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</si>
  <si>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</si>
  <si>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</si>
  <si>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</si>
  <si>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</si>
  <si>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</si>
  <si>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</si>
  <si>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</si>
  <si>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</si>
  <si>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</si>
  <si>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</si>
  <si>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</si>
  <si>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</si>
  <si>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</si>
  <si>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</si>
  <si>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</si>
  <si>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</si>
  <si>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</si>
  <si>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</si>
  <si>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</si>
  <si>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</si>
  <si>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</si>
  <si>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</si>
  <si>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</si>
  <si>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</si>
  <si>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</si>
  <si>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</si>
  <si>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</si>
  <si>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</si>
  <si>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</si>
  <si>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</si>
  <si>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</si>
  <si>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</si>
  <si>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</si>
  <si>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</si>
  <si>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</si>
  <si>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</si>
  <si>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</si>
  <si>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</si>
  <si>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</si>
  <si>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</si>
  <si>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</si>
  <si>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</si>
  <si>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</si>
  <si>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</si>
  <si>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</si>
  <si>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</si>
  <si>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</si>
  <si>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</si>
  <si>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</si>
  <si>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</si>
  <si>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</si>
  <si>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</si>
  <si>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</si>
  <si>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</si>
  <si>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</si>
  <si>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</si>
  <si>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</si>
  <si>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</si>
  <si>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</si>
  <si>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</si>
  <si>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</si>
  <si>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</si>
  <si>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</si>
  <si>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</si>
  <si>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</si>
  <si>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</si>
  <si>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</si>
  <si>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</si>
  <si>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</si>
  <si>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</si>
  <si>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</si>
  <si>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</si>
  <si>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</si>
  <si>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</si>
  <si>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</si>
  <si>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</si>
  <si>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</si>
  <si>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</si>
  <si>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</si>
  <si>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</si>
  <si>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</si>
  <si>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</si>
  <si>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</si>
  <si>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</si>
  <si>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</si>
  <si>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</si>
  <si>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</si>
  <si>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</si>
  <si>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</si>
  <si>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</si>
  <si>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</si>
  <si>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</si>
  <si>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</si>
  <si>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</si>
  <si>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</si>
  <si>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</si>
  <si>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</si>
  <si>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</si>
  <si>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</si>
  <si>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</si>
  <si>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</si>
  <si>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</si>
  <si>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</si>
  <si>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</si>
  <si>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</si>
  <si>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</si>
  <si>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</si>
  <si>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</si>
  <si>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</si>
  <si>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</si>
  <si>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</si>
  <si>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</si>
  <si>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</si>
  <si>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</si>
  <si>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</si>
  <si>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</si>
  <si>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</si>
  <si>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</si>
  <si>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</si>
  <si>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</si>
  <si>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</si>
  <si>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</si>
  <si>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</si>
  <si>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</si>
  <si>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</si>
  <si>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</si>
  <si>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</si>
  <si>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</si>
  <si>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</si>
  <si>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</si>
  <si>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</si>
  <si>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</si>
  <si>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</si>
  <si>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</si>
  <si>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</si>
  <si>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</si>
  <si>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</si>
  <si>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</si>
  <si>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</si>
  <si>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</si>
  <si>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</si>
  <si>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</si>
  <si>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</si>
  <si>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</si>
  <si>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</si>
  <si>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</si>
  <si>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</si>
  <si>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</si>
  <si>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</si>
  <si>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</si>
  <si>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</si>
  <si>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</si>
  <si>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</si>
  <si>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</si>
  <si>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</si>
  <si>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</si>
  <si>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</si>
  <si>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</si>
  <si>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</si>
  <si>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</si>
  <si>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</si>
  <si>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</si>
  <si>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</si>
  <si>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</si>
  <si>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</si>
  <si>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</si>
  <si>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</si>
  <si>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</si>
  <si>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</si>
  <si>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</si>
  <si>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</si>
  <si>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</si>
  <si>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</si>
  <si>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</si>
  <si>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</si>
  <si>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</si>
  <si>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</si>
  <si>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</si>
  <si>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</si>
  <si>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</si>
  <si>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</si>
  <si>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</si>
  <si>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</si>
  <si>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</si>
  <si>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</si>
  <si>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</si>
  <si>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</si>
  <si>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</si>
  <si>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</si>
  <si>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</si>
  <si>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</si>
  <si>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</si>
  <si>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</si>
  <si>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</si>
  <si>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</si>
  <si>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</si>
  <si>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</si>
  <si>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</si>
  <si>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</si>
  <si>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</si>
  <si>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</si>
  <si>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</si>
  <si>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</si>
  <si>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</si>
  <si>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</si>
  <si>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</si>
  <si>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</si>
  <si>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</si>
  <si>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</si>
  <si>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</si>
  <si>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</si>
  <si>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</si>
  <si>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</si>
  <si>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</si>
  <si>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</si>
  <si>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</si>
  <si>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</si>
  <si>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</si>
  <si>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</si>
  <si>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</si>
  <si>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</si>
  <si>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</si>
  <si>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</si>
  <si>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</si>
  <si>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</si>
  <si>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</si>
  <si>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</si>
  <si>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</si>
  <si>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</si>
  <si>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</si>
  <si>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</si>
  <si>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</si>
  <si>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</si>
  <si>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</si>
  <si>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</si>
  <si>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</si>
  <si>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</si>
  <si>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</si>
  <si>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</si>
  <si>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</si>
  <si>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</si>
  <si>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</si>
  <si>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</si>
  <si>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</si>
  <si>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</si>
  <si>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</si>
  <si>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</si>
  <si>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</si>
  <si>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</si>
  <si>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</si>
  <si>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</si>
  <si>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</si>
  <si>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</si>
  <si>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</si>
  <si>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</si>
  <si>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</si>
  <si>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</si>
  <si>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</si>
  <si>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</si>
  <si>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</si>
  <si>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</si>
  <si>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</si>
  <si>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</si>
  <si>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</si>
  <si>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</si>
  <si>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</si>
  <si>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</si>
  <si>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</si>
  <si>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</si>
  <si>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</si>
  <si>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</si>
  <si>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</si>
  <si>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</si>
  <si>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</si>
  <si>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</si>
  <si>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</si>
  <si>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</si>
  <si>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</si>
  <si>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</si>
  <si>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</si>
  <si>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</si>
  <si>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</si>
  <si>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</si>
  <si>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</si>
  <si>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</si>
  <si>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</si>
  <si>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</si>
  <si>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</si>
  <si>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</si>
  <si>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</si>
  <si>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</si>
  <si>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</si>
  <si>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</si>
  <si>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</si>
  <si>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</si>
  <si>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</si>
  <si>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</si>
  <si>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</si>
  <si>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</si>
  <si>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</si>
  <si>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</si>
  <si>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</si>
  <si>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</si>
  <si>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</si>
  <si>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</si>
  <si>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</si>
  <si>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</si>
  <si>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</si>
  <si>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</si>
  <si>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</si>
  <si>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</si>
  <si>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</si>
  <si>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</si>
  <si>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</si>
  <si>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</si>
  <si>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</si>
  <si>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</si>
  <si>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</si>
  <si>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</si>
  <si>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</si>
  <si>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</si>
  <si>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</si>
  <si>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</si>
  <si>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</si>
  <si>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</si>
  <si>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</si>
  <si>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</si>
  <si>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</si>
  <si>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</si>
  <si>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</si>
  <si>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</si>
  <si>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</si>
  <si>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</si>
  <si>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</si>
  <si>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</si>
  <si>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</si>
  <si>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</si>
  <si>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</si>
  <si>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</si>
  <si>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</si>
  <si>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</si>
  <si>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</si>
  <si>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</si>
  <si>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</si>
  <si>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</si>
  <si>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</si>
  <si>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</si>
  <si>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</si>
  <si>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</si>
  <si>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</si>
  <si>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</si>
  <si>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</si>
  <si>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</si>
  <si>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</si>
  <si>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</si>
  <si>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</si>
  <si>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</si>
  <si>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</si>
  <si>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</si>
  <si>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</si>
  <si>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</si>
  <si>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</si>
  <si>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</si>
  <si>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</si>
  <si>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</si>
  <si>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</si>
  <si>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</si>
  <si>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</si>
  <si>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</si>
  <si>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</si>
  <si>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</si>
  <si>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</si>
  <si>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</si>
  <si>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</si>
  <si>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</si>
  <si>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</si>
  <si>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</si>
  <si>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</si>
  <si>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</si>
  <si>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</si>
  <si>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</si>
  <si>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</si>
  <si>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</si>
  <si>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</si>
  <si>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</si>
  <si>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</si>
  <si>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</si>
  <si>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</si>
  <si>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</si>
  <si>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</si>
  <si>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</si>
  <si>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</si>
  <si>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</si>
  <si>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</si>
  <si>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</si>
  <si>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</si>
  <si>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</si>
  <si>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</si>
  <si>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</si>
  <si>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</si>
  <si>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</si>
  <si>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</si>
  <si>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</si>
  <si>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</si>
  <si>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</si>
  <si>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</si>
  <si>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</si>
  <si>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</si>
  <si>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</si>
  <si>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</si>
  <si>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</si>
  <si>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</si>
  <si>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</si>
  <si>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</si>
  <si>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</si>
  <si>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</si>
  <si>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</si>
  <si>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</si>
  <si>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</si>
  <si>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</si>
  <si>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</si>
  <si>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</si>
  <si>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</si>
  <si>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</si>
  <si>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</si>
  <si>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</si>
  <si>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</si>
  <si>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</si>
  <si>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</si>
  <si>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</si>
  <si>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</si>
  <si>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</si>
  <si>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</si>
  <si>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</si>
  <si>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</si>
  <si>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</si>
  <si>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</si>
  <si>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</si>
  <si>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</si>
  <si>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</si>
  <si>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</si>
  <si>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</si>
  <si>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</si>
  <si>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</si>
  <si>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</si>
  <si>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</si>
  <si>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</si>
  <si>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</si>
  <si>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</si>
  <si>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</si>
  <si>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</si>
  <si>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</si>
  <si>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</si>
  <si>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</si>
  <si>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</si>
  <si>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</si>
  <si>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</si>
  <si>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</si>
  <si>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</si>
  <si>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</si>
  <si>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</si>
  <si>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</si>
  <si>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</si>
  <si>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</si>
  <si>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</si>
  <si>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</si>
  <si>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</si>
  <si>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</si>
  <si>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</si>
  <si>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</si>
  <si>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</si>
  <si>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</si>
  <si>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</si>
  <si>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</si>
  <si>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</si>
  <si>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</si>
  <si>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</si>
  <si>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</si>
  <si>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</si>
  <si>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</si>
  <si>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</si>
  <si>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</si>
  <si>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</si>
  <si>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</si>
  <si>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</si>
  <si>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</si>
  <si>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</si>
  <si>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</si>
  <si>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</si>
  <si>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</si>
  <si>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</si>
  <si>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</si>
  <si>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</si>
  <si>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</si>
  <si>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</si>
  <si>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</si>
  <si>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</si>
  <si>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</si>
  <si>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</si>
  <si>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</si>
  <si>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</si>
  <si>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</si>
  <si>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</si>
  <si>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</si>
  <si>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</si>
  <si>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</si>
  <si>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</si>
  <si>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</si>
  <si>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</si>
  <si>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</si>
  <si>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</si>
  <si>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</si>
  <si>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</si>
  <si>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</si>
  <si>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</si>
  <si>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</si>
  <si>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</si>
  <si>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</si>
  <si>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</si>
  <si>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</si>
  <si>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</si>
  <si>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</si>
  <si>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</si>
  <si>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</si>
  <si>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</si>
  <si>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</si>
  <si>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</si>
  <si>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</si>
  <si>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</si>
  <si>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</si>
  <si>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</si>
  <si>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</si>
  <si>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</si>
  <si>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</si>
  <si>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</si>
  <si>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</si>
  <si>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</si>
  <si>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</si>
  <si>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</si>
  <si>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</si>
  <si>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</si>
  <si>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</si>
  <si>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</si>
  <si>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</si>
  <si>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</si>
  <si>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</si>
  <si>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</si>
  <si>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</si>
  <si>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</si>
  <si>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</si>
  <si>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</si>
  <si>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</si>
  <si>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</si>
  <si>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</si>
  <si>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</si>
  <si>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</si>
  <si>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</si>
  <si>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</si>
  <si>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</si>
  <si>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</si>
  <si>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</si>
  <si>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</si>
  <si>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</si>
  <si>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</si>
  <si>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</si>
  <si>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</si>
  <si>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</si>
  <si>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</si>
  <si>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</si>
  <si>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</si>
  <si>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</si>
  <si>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</si>
  <si>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</si>
  <si>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</si>
  <si>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</si>
  <si>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</si>
  <si>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</si>
  <si>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</si>
  <si>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</si>
  <si>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</si>
  <si>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</si>
  <si>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</si>
  <si>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</si>
  <si>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</si>
  <si>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</si>
  <si>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</si>
  <si>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</si>
  <si>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</si>
  <si>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</si>
  <si>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</si>
  <si>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</si>
  <si>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</si>
  <si>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</si>
  <si>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</si>
  <si>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</si>
  <si>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</si>
  <si>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</si>
  <si>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</si>
  <si>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</si>
  <si>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</si>
  <si>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</si>
  <si>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</si>
  <si>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</si>
  <si>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</si>
  <si>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</si>
  <si>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</si>
  <si>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</si>
  <si>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</si>
  <si>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</si>
  <si>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</si>
  <si>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</si>
  <si>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</si>
  <si>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</si>
  <si>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</si>
  <si>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</si>
  <si>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</si>
  <si>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</si>
  <si>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</si>
  <si>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</si>
  <si>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</si>
  <si>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</si>
  <si>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</si>
  <si>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</si>
  <si>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</si>
  <si>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</si>
  <si>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</si>
  <si>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</si>
  <si>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</si>
  <si>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</si>
  <si>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</si>
  <si>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</si>
  <si>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</si>
  <si>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</si>
  <si>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</si>
  <si>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</si>
  <si>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</si>
  <si>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</si>
  <si>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</si>
  <si>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</si>
  <si>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</si>
  <si>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</si>
  <si>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</si>
  <si>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</si>
  <si>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</si>
  <si>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</si>
  <si>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</si>
  <si>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</si>
  <si>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</si>
  <si>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</si>
  <si>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</si>
  <si>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</si>
  <si>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</si>
  <si>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</si>
  <si>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</si>
  <si>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</si>
  <si>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</si>
  <si>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</si>
  <si>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</si>
  <si>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</si>
  <si>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</si>
  <si>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</si>
  <si>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</si>
  <si>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</si>
  <si>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</si>
  <si>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</si>
  <si>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</si>
  <si>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</si>
  <si>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</si>
  <si>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</si>
  <si>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</si>
  <si>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</si>
  <si>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</si>
  <si>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</si>
  <si>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</si>
  <si>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</si>
  <si>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</si>
  <si>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</si>
  <si>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</si>
  <si>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</si>
  <si>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</si>
  <si>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</si>
  <si>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</si>
  <si>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</si>
  <si>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</si>
  <si>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</si>
  <si>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</si>
  <si>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</si>
  <si>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</si>
  <si>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</si>
  <si>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</si>
  <si>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</si>
  <si>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</si>
  <si>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</si>
  <si>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</si>
  <si>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</si>
  <si>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</si>
  <si>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</si>
  <si>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</si>
  <si>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</si>
  <si>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</si>
  <si>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</si>
  <si>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</si>
  <si>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</si>
  <si>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</si>
  <si>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</si>
  <si>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</si>
  <si>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</si>
  <si>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</si>
  <si>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</si>
  <si>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</si>
  <si>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</si>
  <si>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</si>
  <si>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</si>
  <si>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</si>
  <si>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</si>
  <si>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</si>
  <si>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</si>
  <si>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</si>
  <si>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</si>
  <si>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</si>
  <si>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</si>
  <si>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</si>
  <si>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</si>
  <si>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</si>
  <si>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</si>
  <si>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</si>
  <si>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</si>
  <si>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</si>
  <si>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</si>
  <si>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</si>
  <si>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</si>
  <si>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</si>
  <si>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</si>
  <si>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</si>
  <si>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</si>
  <si>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</si>
  <si>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</si>
  <si>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</si>
  <si>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</si>
  <si>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</si>
  <si>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</si>
  <si>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</si>
  <si>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</si>
  <si>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</si>
  <si>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</si>
  <si>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</si>
  <si>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</si>
  <si>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</si>
  <si>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</si>
  <si>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</si>
  <si>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</si>
  <si>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</si>
  <si>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</si>
  <si>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</si>
  <si>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</si>
  <si>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</si>
  <si>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</si>
  <si>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</si>
  <si>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</si>
  <si>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</si>
  <si>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</si>
  <si>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</si>
  <si>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</si>
  <si>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</si>
  <si>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</si>
  <si>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</si>
  <si>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</si>
  <si>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</si>
  <si>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</si>
  <si>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</si>
  <si>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</si>
  <si>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</si>
  <si>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</si>
  <si>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</si>
  <si>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</si>
  <si>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</si>
  <si>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</si>
  <si>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</si>
  <si>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</si>
  <si>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</si>
  <si>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</si>
  <si>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</si>
  <si>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</si>
  <si>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</si>
  <si>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</si>
  <si>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</si>
  <si>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</si>
  <si>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</si>
  <si>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</si>
  <si>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</si>
  <si>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</si>
  <si>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</si>
  <si>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</si>
  <si>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</si>
  <si>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</si>
  <si>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</si>
  <si>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</si>
  <si>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</si>
  <si>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</si>
  <si>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</si>
  <si>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</si>
  <si>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</si>
  <si>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</si>
  <si>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</si>
  <si>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</si>
  <si>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</si>
  <si>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</si>
  <si>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</si>
  <si>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</si>
  <si>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</si>
  <si>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</si>
  <si>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</si>
  <si>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</si>
  <si>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</si>
  <si>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</si>
  <si>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</si>
  <si>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</si>
  <si>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</si>
  <si>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</si>
  <si>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</si>
  <si>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</si>
  <si>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</si>
  <si>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</si>
  <si>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</si>
  <si>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</si>
  <si>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</si>
  <si>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</si>
  <si>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</si>
  <si>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</si>
  <si>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</si>
  <si>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</si>
  <si>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</si>
  <si>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</si>
  <si>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</si>
  <si>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</si>
  <si>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</si>
  <si>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</si>
  <si>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</si>
  <si>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</si>
  <si>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</si>
  <si>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</si>
  <si>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</si>
  <si>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</si>
  <si>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</si>
  <si>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</si>
  <si>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</si>
  <si>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</si>
  <si>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</si>
  <si>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</si>
  <si>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</si>
  <si>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</si>
  <si>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</si>
  <si>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</si>
  <si>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</si>
  <si>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</si>
  <si>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</si>
  <si>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</si>
  <si>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</si>
  <si>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</si>
  <si>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</si>
  <si>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</si>
  <si>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</si>
  <si>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</si>
  <si>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</si>
  <si>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</si>
  <si>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</si>
  <si>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</si>
  <si>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</si>
  <si>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</si>
  <si>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</si>
  <si>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</si>
  <si>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</si>
  <si>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</si>
  <si>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</si>
  <si>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</si>
  <si>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</si>
  <si>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</si>
  <si>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</si>
  <si>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</si>
  <si>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</si>
  <si>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</si>
  <si>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</si>
  <si>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</si>
  <si>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</si>
  <si>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</si>
  <si>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</si>
  <si>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</si>
  <si>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</si>
  <si>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</si>
  <si>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</si>
  <si>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</si>
  <si>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</si>
  <si>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</si>
  <si>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</si>
  <si>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</si>
  <si>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</si>
  <si>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</si>
  <si>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</si>
  <si>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</si>
  <si>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</si>
  <si>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</si>
  <si>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</si>
  <si>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</si>
  <si>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</si>
  <si>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</si>
  <si>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</si>
  <si>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</si>
  <si>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</si>
  <si>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</si>
  <si>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</si>
  <si>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</si>
  <si>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</si>
  <si>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</si>
  <si>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</si>
  <si>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</si>
  <si>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</si>
  <si>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</si>
  <si>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</si>
  <si>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</si>
  <si>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</si>
  <si>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</si>
  <si>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</si>
  <si>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</si>
  <si>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</si>
  <si>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</si>
  <si>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</si>
  <si>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</si>
  <si>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</si>
  <si>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</si>
  <si>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</si>
  <si>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</si>
  <si>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</si>
  <si>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</si>
  <si>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</si>
  <si>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</si>
  <si>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</si>
  <si>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</si>
  <si>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</si>
  <si>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</si>
  <si>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</si>
  <si>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</si>
  <si>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</si>
  <si>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</si>
  <si>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</si>
  <si>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</si>
  <si>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</si>
  <si>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</si>
  <si>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</si>
  <si>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</si>
  <si>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</si>
  <si>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</si>
  <si>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</si>
  <si>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</si>
  <si>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</si>
  <si>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</si>
  <si>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</si>
  <si>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</si>
  <si>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</si>
  <si>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</si>
  <si>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</si>
  <si>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</si>
  <si>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</si>
  <si>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</si>
  <si>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</si>
  <si>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</si>
  <si>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</si>
  <si>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</si>
  <si>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</si>
  <si>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</si>
  <si>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</si>
  <si>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</si>
  <si>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</si>
  <si>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</si>
  <si>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</si>
  <si>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</si>
  <si>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</si>
  <si>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</si>
  <si>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</si>
  <si>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</si>
  <si>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</si>
  <si>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</si>
  <si>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</si>
  <si>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</si>
  <si>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</si>
  <si>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</si>
  <si>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</si>
  <si>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</si>
  <si>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</si>
  <si>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</si>
  <si>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</si>
  <si>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</si>
  <si>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</si>
  <si>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</si>
  <si>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</si>
  <si>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</si>
  <si>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</si>
  <si>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</si>
  <si>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</si>
  <si>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</si>
  <si>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</si>
  <si>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</si>
  <si>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</si>
  <si>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</si>
  <si>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</si>
  <si>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</si>
  <si>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</si>
  <si>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</si>
  <si>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</si>
  <si>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</si>
  <si>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</si>
  <si>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</si>
  <si>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</si>
  <si>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</si>
  <si>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</si>
  <si>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</si>
  <si>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</si>
  <si>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</si>
  <si>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</si>
  <si>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</si>
  <si>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</si>
  <si>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</si>
  <si>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</si>
  <si>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</si>
  <si>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</si>
  <si>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</si>
  <si>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</si>
  <si>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</si>
  <si>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</si>
  <si>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</si>
  <si>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</si>
  <si>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</si>
  <si>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</si>
  <si>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</si>
  <si>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</si>
  <si>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</si>
  <si>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</si>
  <si>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</si>
  <si>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</si>
  <si>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</si>
  <si>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</si>
  <si>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</si>
  <si>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</si>
  <si>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</si>
  <si>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</si>
  <si>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</si>
  <si>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</si>
  <si>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</si>
  <si>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</si>
  <si>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</si>
  <si>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</si>
  <si>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</si>
  <si>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</si>
  <si>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</si>
  <si>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</si>
  <si>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</si>
  <si>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</si>
  <si>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</si>
  <si>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</si>
  <si>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</si>
  <si>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</si>
  <si>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</si>
  <si>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</si>
  <si>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</si>
  <si>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</si>
  <si>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</si>
  <si>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</si>
  <si>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</si>
  <si>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</si>
  <si>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</si>
  <si>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</si>
  <si>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</si>
  <si>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</si>
  <si>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</si>
  <si>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</si>
  <si>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</si>
  <si>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</si>
  <si>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</si>
  <si>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</si>
  <si>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</si>
  <si>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</si>
  <si>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</si>
  <si>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</si>
  <si>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</si>
  <si>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</si>
  <si>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</si>
  <si>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</si>
  <si>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</si>
  <si>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</si>
  <si>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</si>
  <si>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</si>
  <si>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</si>
  <si>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</si>
  <si>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</si>
  <si>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</si>
  <si>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</si>
  <si>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</si>
  <si>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</si>
  <si>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</si>
  <si>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</si>
  <si>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</si>
  <si>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</si>
  <si>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</si>
  <si>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</si>
  <si>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</si>
  <si>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</si>
  <si>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</si>
  <si>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</si>
  <si>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</si>
  <si>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</si>
  <si>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</si>
  <si>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</si>
  <si>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</si>
  <si>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</si>
  <si>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</si>
  <si>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</si>
  <si>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</si>
  <si>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</si>
  <si>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</si>
  <si>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</si>
  <si>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</si>
  <si>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</si>
  <si>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</si>
  <si>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</si>
  <si>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</si>
  <si>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</si>
  <si>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</si>
  <si>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</si>
  <si>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</si>
  <si>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</si>
  <si>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</si>
  <si>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</si>
  <si>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</si>
  <si>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</si>
  <si>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</si>
  <si>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</si>
  <si>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</si>
  <si>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</si>
  <si>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</si>
  <si>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</si>
  <si>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</si>
  <si>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</si>
  <si>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</si>
  <si>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</si>
  <si>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</si>
  <si>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</si>
  <si>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</si>
  <si>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</si>
  <si>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</si>
  <si>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</si>
  <si>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</si>
  <si>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</si>
  <si>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</si>
  <si>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</si>
  <si>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</si>
  <si>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</si>
  <si>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</si>
  <si>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</si>
  <si>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</si>
  <si>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</si>
  <si>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</si>
  <si>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</si>
  <si>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</si>
  <si>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</si>
  <si>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</si>
  <si>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</si>
  <si>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</si>
  <si>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</si>
  <si>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</si>
  <si>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</si>
  <si>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</si>
  <si>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</si>
  <si>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</si>
  <si>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</si>
  <si>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</si>
  <si>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</si>
  <si>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</si>
  <si>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</si>
  <si>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</si>
  <si>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</si>
  <si>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</si>
  <si>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</si>
  <si>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</si>
  <si>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</si>
  <si>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</si>
  <si>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</si>
  <si>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</si>
  <si>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</si>
  <si>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</si>
  <si>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</si>
  <si>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</si>
  <si>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</si>
  <si>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</si>
  <si>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</si>
  <si>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</si>
  <si>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</si>
  <si>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</si>
  <si>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</si>
  <si>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</si>
  <si>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</si>
  <si>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</si>
  <si>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</si>
  <si>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</si>
  <si>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</si>
  <si>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</si>
  <si>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</si>
  <si>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</si>
  <si>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</si>
  <si>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</si>
  <si>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</si>
  <si>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</si>
  <si>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</si>
  <si>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</si>
  <si>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</si>
  <si>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</si>
  <si>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</si>
  <si>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</si>
  <si>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</si>
  <si>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</si>
  <si>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</si>
  <si>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</si>
  <si>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</si>
  <si>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</si>
  <si>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</si>
  <si>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</si>
  <si>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</si>
  <si>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</si>
  <si>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</si>
  <si>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</si>
  <si>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</si>
  <si>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</si>
  <si>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</si>
  <si>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</si>
  <si>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</si>
  <si>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</si>
  <si>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</si>
  <si>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</si>
  <si>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</si>
  <si>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</si>
  <si>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</si>
  <si>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</si>
  <si>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</si>
  <si>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</si>
  <si>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</si>
  <si>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</si>
  <si>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</si>
  <si>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</si>
  <si>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</si>
  <si>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</si>
  <si>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</si>
  <si>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</si>
  <si>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</si>
  <si>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</si>
  <si>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</si>
  <si>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</si>
  <si>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</si>
  <si>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</si>
  <si>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</si>
  <si>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</si>
  <si>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</si>
  <si>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</si>
  <si>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</si>
  <si>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</si>
  <si>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</si>
  <si>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</si>
  <si>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</si>
  <si>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</si>
  <si>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</si>
  <si>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</si>
  <si>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</si>
  <si>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</si>
  <si>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</si>
  <si>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</si>
  <si>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</si>
  <si>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</si>
  <si>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</si>
  <si>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</si>
  <si>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</si>
  <si>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</si>
  <si>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</si>
  <si>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</si>
  <si>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</si>
  <si>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</si>
  <si>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</si>
  <si>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</si>
  <si>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</si>
  <si>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</si>
  <si>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</si>
  <si>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</si>
  <si>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</si>
  <si>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</si>
  <si>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</si>
  <si>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</si>
  <si>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</si>
  <si>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</si>
  <si>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</si>
  <si>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</si>
  <si>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</si>
  <si>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</si>
  <si>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</si>
  <si>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</si>
  <si>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</si>
  <si>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</si>
  <si>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</si>
  <si>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</si>
  <si>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</si>
  <si>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</si>
  <si>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</si>
  <si>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</si>
  <si>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</si>
  <si>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</si>
  <si>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</si>
  <si>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</si>
  <si>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</si>
  <si>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</si>
  <si>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</si>
  <si>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</si>
  <si>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</si>
  <si>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</si>
  <si>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</si>
  <si>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</si>
  <si>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</si>
  <si>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</si>
  <si>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</si>
  <si>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</si>
  <si>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</si>
  <si>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</si>
  <si>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</si>
  <si>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</si>
  <si>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</si>
  <si>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</si>
  <si>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</si>
  <si>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</si>
  <si>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</si>
  <si>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</si>
  <si>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</si>
  <si>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</si>
  <si>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</si>
  <si>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</si>
  <si>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</si>
  <si>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</si>
  <si>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</si>
  <si>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</si>
  <si>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</si>
  <si>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</si>
  <si>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</si>
  <si>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</si>
  <si>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</si>
  <si>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</si>
  <si>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</si>
  <si>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</si>
  <si>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</si>
  <si>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</si>
  <si>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</si>
  <si>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</si>
  <si>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</si>
  <si>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</si>
  <si>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</si>
  <si>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</si>
  <si>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</si>
  <si>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</si>
  <si>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</si>
  <si>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</si>
  <si>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</si>
  <si>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</si>
  <si>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</si>
  <si>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</si>
  <si>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</si>
  <si>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</si>
  <si>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</si>
  <si>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</si>
  <si>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</si>
  <si>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</si>
  <si>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</si>
  <si>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</si>
  <si>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</si>
  <si>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</si>
  <si>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</si>
  <si>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</si>
  <si>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</si>
  <si>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</si>
  <si>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</si>
  <si>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</si>
  <si>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</si>
  <si>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</si>
  <si>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</si>
  <si>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</si>
  <si>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</si>
  <si>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</si>
  <si>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</si>
  <si>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</si>
  <si>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</si>
  <si>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</si>
  <si>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</si>
  <si>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</si>
  <si>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</si>
  <si>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</si>
  <si>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</si>
  <si>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</si>
  <si>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</si>
  <si>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</si>
  <si>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</si>
  <si>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</si>
  <si>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</si>
  <si>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</si>
  <si>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</si>
  <si>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</si>
  <si>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</si>
  <si>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</si>
  <si>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</si>
  <si>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</si>
  <si>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</si>
  <si>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</si>
  <si>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</si>
  <si>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</si>
  <si>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</si>
  <si>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</si>
  <si>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</si>
  <si>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</si>
  <si>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</si>
  <si>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</si>
  <si>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</si>
  <si>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</si>
  <si>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</si>
  <si>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</si>
  <si>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</si>
  <si>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</si>
  <si>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</si>
  <si>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</si>
  <si>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</si>
  <si>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</si>
  <si>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</si>
  <si>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</si>
  <si>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</si>
  <si>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</si>
  <si>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</si>
  <si>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</si>
  <si>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</si>
  <si>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</si>
  <si>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</si>
  <si>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</si>
  <si>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</si>
  <si>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</si>
  <si>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</si>
  <si>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</si>
  <si>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</si>
  <si>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</si>
  <si>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</si>
  <si>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</si>
  <si>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</si>
  <si>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</si>
  <si>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</si>
  <si>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</si>
  <si>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</si>
  <si>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</si>
  <si>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</si>
  <si>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</si>
  <si>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</si>
  <si>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</si>
  <si>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</si>
  <si>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</si>
  <si>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</si>
  <si>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</si>
  <si>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</si>
  <si>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</si>
  <si>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</si>
  <si>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</si>
  <si>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</si>
  <si>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</si>
  <si>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</si>
  <si>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</si>
  <si>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</si>
  <si>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</si>
  <si>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</si>
  <si>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</si>
  <si>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</si>
  <si>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</si>
  <si>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</si>
  <si>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</si>
  <si>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</si>
  <si>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</si>
  <si>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</si>
  <si>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</si>
  <si>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</si>
  <si>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</si>
  <si>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</si>
  <si>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</si>
  <si>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</si>
  <si>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</si>
  <si>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</si>
  <si>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</si>
  <si>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</si>
  <si>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</si>
  <si>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</si>
  <si>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</si>
  <si>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</si>
  <si>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</si>
  <si>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</si>
  <si>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</si>
  <si>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</si>
  <si>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</si>
  <si>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</si>
  <si>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</si>
  <si>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</si>
  <si>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</si>
  <si>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</si>
  <si>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</si>
  <si>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</si>
  <si>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</si>
  <si>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</si>
  <si>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</si>
  <si>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</si>
  <si>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</si>
  <si>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</si>
  <si>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</si>
  <si>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</si>
  <si>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</si>
  <si>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</si>
  <si>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</si>
  <si>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</si>
  <si>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</si>
  <si>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</si>
  <si>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</si>
  <si>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</si>
  <si>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</si>
  <si>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</si>
  <si>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</si>
  <si>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</si>
  <si>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</si>
  <si>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</si>
  <si>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</si>
  <si>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</si>
  <si>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</si>
  <si>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</si>
  <si>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</si>
  <si>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</si>
  <si>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</si>
  <si>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</si>
  <si>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</si>
  <si>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</si>
  <si>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</si>
  <si>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</si>
  <si>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</si>
  <si>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</si>
  <si>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</si>
  <si>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</si>
  <si>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</si>
  <si>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</si>
  <si>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</si>
  <si>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</si>
  <si>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</si>
  <si>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</si>
  <si>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</si>
  <si>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</si>
  <si>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</si>
  <si>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</si>
  <si>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</si>
  <si>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</si>
  <si>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</si>
  <si>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</si>
  <si>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</si>
  <si>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</si>
  <si>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</si>
  <si>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</si>
  <si>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</si>
  <si>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</si>
  <si>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</si>
  <si>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</si>
  <si>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</si>
  <si>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</si>
  <si>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</si>
  <si>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</si>
  <si>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</si>
  <si>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</si>
  <si>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</si>
  <si>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</si>
  <si>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</si>
  <si>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</si>
  <si>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</si>
  <si>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</si>
  <si>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</si>
  <si>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</si>
  <si>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</si>
  <si>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</si>
  <si>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</si>
  <si>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</si>
  <si>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</si>
  <si>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</si>
  <si>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</si>
  <si>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</si>
  <si>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</si>
  <si>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</si>
  <si>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</si>
  <si>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</si>
  <si>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</si>
  <si>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</si>
  <si>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</si>
  <si>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</si>
  <si>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</si>
  <si>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</si>
  <si>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</si>
  <si>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</si>
  <si>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</si>
  <si>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</si>
  <si>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</si>
  <si>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</si>
  <si>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</si>
  <si>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</si>
  <si>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</si>
  <si>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</si>
  <si>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</si>
  <si>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</si>
  <si>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</si>
  <si>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</si>
  <si>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</si>
  <si>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</si>
  <si>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</si>
  <si>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</si>
  <si>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</si>
  <si>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</si>
  <si>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</si>
  <si>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</si>
  <si>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</si>
  <si>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</si>
  <si>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</si>
  <si>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</si>
  <si>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</si>
  <si>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</si>
  <si>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</si>
  <si>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</si>
  <si>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</si>
  <si>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</si>
  <si>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</si>
  <si>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</si>
  <si>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</si>
  <si>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</si>
  <si>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</si>
  <si>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</si>
  <si>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</si>
  <si>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</si>
  <si>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</si>
  <si>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</si>
  <si>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</si>
  <si>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</si>
  <si>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</si>
  <si>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</si>
  <si>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</si>
  <si>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</si>
  <si>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</si>
  <si>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</si>
  <si>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</si>
  <si>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</si>
  <si>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</si>
  <si>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</si>
  <si>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</si>
  <si>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</si>
  <si>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</si>
  <si>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</si>
  <si>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</si>
  <si>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</si>
  <si>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</si>
  <si>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</si>
  <si>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</si>
  <si>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</si>
  <si>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</si>
  <si>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</si>
  <si>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</si>
  <si>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</si>
  <si>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</si>
  <si>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</si>
  <si>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</si>
  <si>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</si>
  <si>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</si>
  <si>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</si>
  <si>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</si>
  <si>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</si>
  <si>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</si>
  <si>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</si>
  <si>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</si>
  <si>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</si>
  <si>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</si>
  <si>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</si>
  <si>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</si>
  <si>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</si>
  <si>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</si>
  <si>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</si>
  <si>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</si>
  <si>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</si>
  <si>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</si>
  <si>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</si>
  <si>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</si>
  <si>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</si>
  <si>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</si>
  <si>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</si>
  <si>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</si>
  <si>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</si>
  <si>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</si>
  <si>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</si>
  <si>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</si>
  <si>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</si>
  <si>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</si>
  <si>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</si>
  <si>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</si>
  <si>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</si>
  <si>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</si>
  <si>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</si>
  <si>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</si>
  <si>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</si>
  <si>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</si>
  <si>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</si>
  <si>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</si>
  <si>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</si>
  <si>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</si>
  <si>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</si>
  <si>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</si>
  <si>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</si>
  <si>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</si>
  <si>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</si>
  <si>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</si>
  <si>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</si>
  <si>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</si>
  <si>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</si>
  <si>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</si>
  <si>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</si>
  <si>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</si>
  <si>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</si>
  <si>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</si>
  <si>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</si>
  <si>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</si>
  <si>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</si>
  <si>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</si>
  <si>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</si>
  <si>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</si>
  <si>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</si>
  <si>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</si>
  <si>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</si>
  <si>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</si>
  <si>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</si>
  <si>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</si>
  <si>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</si>
  <si>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</si>
  <si>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</si>
  <si>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</si>
  <si>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</si>
  <si>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</si>
  <si>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</si>
  <si>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</si>
  <si>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</si>
  <si>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</si>
  <si>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</si>
  <si>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</si>
  <si>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</si>
  <si>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</si>
  <si>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</si>
  <si>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</si>
  <si>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</si>
  <si>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</si>
  <si>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</si>
  <si>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</si>
  <si>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</si>
  <si>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</si>
  <si>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</si>
  <si>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</si>
  <si>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</si>
  <si>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</si>
  <si>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</si>
  <si>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</si>
  <si>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</si>
  <si>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</si>
  <si>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</si>
  <si>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</si>
  <si>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</si>
  <si>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</si>
  <si>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</si>
  <si>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</si>
  <si>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</si>
  <si>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</si>
  <si>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</si>
  <si>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</si>
  <si>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</si>
  <si>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</si>
  <si>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</si>
  <si>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</si>
  <si>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</si>
  <si>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</si>
  <si>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</si>
  <si>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</si>
  <si>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</si>
  <si>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</si>
  <si>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</si>
  <si>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</si>
  <si>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</si>
  <si>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</si>
  <si>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</si>
  <si>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</si>
  <si>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</si>
  <si>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</si>
  <si>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</si>
  <si>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</si>
  <si>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</si>
  <si>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</si>
  <si>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</si>
  <si>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</si>
  <si>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</si>
  <si>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</si>
  <si>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</si>
  <si>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</si>
  <si>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</si>
  <si>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</si>
  <si>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</si>
  <si>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</si>
  <si>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</si>
  <si>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</si>
  <si>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</si>
  <si>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</si>
  <si>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</si>
  <si>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</si>
  <si>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</si>
  <si>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</si>
  <si>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</si>
  <si>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</si>
  <si>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</si>
  <si>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</si>
  <si>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</si>
  <si>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</si>
  <si>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</si>
  <si>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</si>
  <si>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</si>
  <si>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</si>
  <si>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</si>
  <si>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</si>
  <si>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</si>
  <si>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</si>
  <si>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</si>
  <si>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</si>
  <si>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</si>
  <si>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</si>
  <si>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</si>
  <si>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</si>
  <si>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</si>
  <si>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</si>
  <si>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</si>
  <si>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</si>
  <si>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</si>
  <si>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</si>
  <si>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</si>
  <si>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</si>
  <si>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</si>
  <si>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</si>
  <si>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</si>
  <si>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</si>
  <si>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</si>
  <si>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</si>
  <si>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</si>
  <si>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</si>
  <si>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</si>
  <si>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</si>
  <si>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</si>
  <si>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</si>
  <si>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</si>
  <si>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</si>
  <si>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</si>
  <si>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</si>
  <si>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</si>
  <si>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</si>
  <si>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</si>
  <si>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</si>
  <si>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</si>
  <si>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</si>
  <si>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</si>
  <si>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</si>
  <si>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</si>
  <si>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</si>
  <si>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</si>
  <si>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</si>
  <si>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</si>
  <si>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</si>
  <si>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</si>
  <si>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</si>
  <si>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</si>
  <si>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</si>
  <si>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</si>
  <si>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</si>
  <si>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</si>
  <si>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</si>
  <si>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</si>
  <si>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</si>
  <si>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</si>
  <si>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</si>
  <si>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</si>
  <si>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</si>
  <si>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</si>
  <si>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</si>
  <si>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</si>
  <si>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</si>
  <si>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</si>
  <si>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</si>
  <si>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</si>
  <si>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</si>
  <si>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</si>
  <si>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</si>
  <si>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</si>
  <si>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</si>
  <si>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</si>
  <si>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</si>
  <si>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</si>
  <si>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</si>
  <si>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</si>
  <si>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</si>
  <si>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</si>
  <si>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</si>
  <si>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</si>
  <si>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</si>
  <si>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</si>
  <si>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</si>
  <si>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</si>
  <si>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</si>
  <si>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</si>
  <si>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</si>
  <si>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</si>
  <si>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</si>
  <si>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</si>
  <si>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</si>
  <si>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</si>
  <si>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</si>
  <si>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</si>
  <si>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</si>
  <si>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</si>
  <si>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</si>
  <si>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</si>
  <si>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</si>
  <si>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</si>
  <si>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</si>
  <si>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</si>
  <si>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</si>
  <si>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</si>
  <si>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</si>
  <si>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</si>
  <si>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</si>
  <si>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</si>
  <si>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</si>
  <si>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</si>
  <si>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</si>
  <si>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</si>
  <si>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</si>
  <si>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</si>
  <si>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</si>
  <si>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</si>
  <si>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</si>
  <si>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</si>
  <si>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</si>
  <si>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</si>
  <si>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</si>
  <si>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</si>
  <si>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</si>
  <si>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</si>
  <si>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</si>
  <si>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</si>
  <si>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</si>
  <si>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</si>
  <si>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</si>
  <si>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</si>
  <si>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</si>
  <si>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</si>
  <si>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</si>
  <si>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</si>
  <si>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</si>
  <si>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</si>
  <si>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</si>
  <si>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</si>
  <si>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</si>
  <si>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</si>
  <si>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</si>
  <si>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</si>
  <si>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</si>
  <si>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</si>
  <si>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</si>
  <si>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</si>
  <si>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</si>
  <si>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</si>
  <si>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</si>
  <si>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</si>
  <si>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</si>
  <si>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</si>
  <si>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</si>
  <si>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</si>
  <si>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</si>
  <si>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</si>
  <si>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</si>
  <si>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</si>
  <si>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</si>
  <si>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</si>
  <si>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</si>
  <si>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</si>
  <si>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</si>
  <si>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</si>
  <si>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</si>
  <si>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</si>
  <si>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</si>
  <si>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</si>
  <si>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</si>
  <si>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</si>
  <si>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</si>
  <si>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</si>
  <si>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</si>
  <si>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</si>
  <si>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</si>
  <si>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</si>
  <si>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</si>
  <si>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</si>
  <si>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</si>
  <si>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</si>
  <si>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</si>
  <si>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</si>
  <si>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</si>
  <si>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</si>
  <si>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</si>
  <si>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</si>
  <si>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</si>
  <si>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</si>
  <si>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</si>
  <si>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</si>
  <si>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</si>
  <si>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</si>
  <si>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</si>
  <si>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</si>
  <si>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</si>
  <si>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</si>
  <si>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</si>
  <si>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</si>
  <si>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</si>
  <si>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</si>
  <si>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</si>
  <si>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</si>
  <si>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</si>
  <si>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</si>
  <si>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</si>
  <si>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</si>
  <si>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</si>
  <si>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</si>
  <si>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</si>
  <si>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</si>
  <si>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</si>
  <si>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</si>
  <si>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</si>
  <si>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</si>
  <si>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</si>
  <si>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</si>
  <si>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</si>
  <si>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</si>
  <si>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</si>
  <si>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</si>
  <si>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</si>
  <si>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</si>
  <si>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</si>
  <si>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</si>
  <si>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</si>
  <si>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</si>
  <si>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</si>
  <si>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</si>
  <si>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</si>
  <si>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</si>
  <si>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</si>
  <si>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</si>
  <si>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</si>
  <si>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</si>
  <si>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</si>
  <si>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</si>
  <si>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</si>
  <si>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</si>
  <si>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</si>
  <si>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</si>
  <si>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</si>
  <si>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</si>
  <si>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</si>
  <si>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</si>
  <si>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</si>
  <si>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</si>
  <si>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</si>
  <si>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</si>
  <si>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</si>
  <si>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</si>
  <si>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</si>
  <si>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</si>
  <si>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</si>
  <si>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</si>
  <si>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</si>
  <si>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</si>
  <si>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</si>
  <si>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</si>
  <si>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</si>
  <si>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</si>
  <si>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</si>
  <si>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</si>
  <si>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</si>
  <si>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</si>
  <si>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</si>
  <si>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</si>
  <si>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</si>
  <si>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</si>
  <si>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</si>
  <si>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</si>
  <si>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</si>
  <si>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</si>
  <si>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</si>
  <si>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</si>
  <si>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</si>
  <si>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</si>
  <si>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</si>
  <si>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</si>
  <si>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</si>
  <si>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</si>
  <si>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</si>
  <si>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</si>
  <si>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</si>
  <si>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</si>
  <si>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</si>
  <si>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</si>
  <si>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</si>
  <si>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</si>
  <si>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</si>
  <si>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</si>
  <si>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</si>
  <si>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</si>
  <si>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</si>
  <si>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</si>
  <si>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</si>
  <si>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</si>
  <si>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</si>
  <si>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</si>
  <si>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</si>
  <si>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</si>
  <si>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</si>
  <si>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</si>
  <si>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</si>
  <si>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</si>
  <si>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</si>
  <si>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</si>
  <si>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</si>
  <si>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</si>
  <si>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</si>
  <si>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</si>
  <si>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</si>
  <si>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</si>
  <si>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</si>
  <si>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</si>
  <si>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</si>
  <si>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</si>
  <si>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</si>
  <si>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</si>
  <si>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</si>
  <si>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</si>
  <si>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</si>
  <si>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</si>
  <si>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</si>
  <si>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</si>
  <si>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</si>
  <si>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</si>
  <si>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</si>
  <si>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</si>
  <si>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</si>
  <si>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</si>
  <si>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</si>
  <si>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</si>
  <si>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</si>
  <si>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</si>
  <si>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</si>
  <si>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</si>
  <si>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</si>
  <si>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</si>
  <si>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</si>
  <si>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</si>
  <si>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</si>
  <si>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</si>
  <si>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</si>
  <si>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</si>
  <si>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</si>
  <si>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</si>
  <si>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</si>
  <si>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</si>
  <si>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</si>
  <si>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</si>
  <si>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</si>
  <si>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</si>
  <si>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</si>
  <si>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</si>
  <si>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</si>
  <si>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</si>
  <si>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</si>
  <si>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</si>
  <si>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</si>
  <si>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</si>
  <si>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</si>
  <si>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</si>
  <si>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</si>
  <si>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</si>
  <si>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</si>
  <si>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</si>
  <si>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</si>
  <si>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</si>
  <si>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</si>
  <si>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</si>
  <si>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</si>
  <si>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</si>
  <si>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</si>
  <si>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</si>
  <si>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</si>
  <si>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</si>
  <si>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</si>
  <si>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</si>
  <si>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</si>
  <si>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</si>
  <si>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</si>
  <si>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</si>
  <si>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</si>
  <si>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</si>
  <si>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</si>
  <si>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</si>
  <si>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</si>
  <si>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</si>
  <si>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</si>
  <si>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</si>
  <si>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</si>
  <si>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</si>
  <si>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</si>
  <si>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</si>
  <si>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</si>
  <si>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</si>
  <si>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</si>
  <si>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</si>
  <si>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</si>
  <si>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</si>
  <si>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</si>
  <si>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</si>
  <si>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</si>
  <si>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</si>
  <si>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</si>
  <si>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</si>
  <si>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</si>
  <si>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</si>
  <si>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</si>
  <si>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</si>
  <si>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</si>
  <si>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</si>
  <si>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</si>
  <si>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</si>
  <si>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</si>
  <si>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</si>
  <si>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</si>
  <si>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</si>
  <si>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</si>
  <si>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</si>
  <si>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</si>
  <si>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</si>
  <si>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</si>
  <si>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</si>
  <si>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</si>
  <si>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</si>
  <si>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</si>
  <si>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</si>
  <si>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</si>
  <si>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</si>
  <si>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</si>
  <si>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</si>
  <si>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</si>
  <si>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</si>
  <si>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</si>
  <si>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</si>
  <si>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</si>
  <si>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</si>
  <si>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</si>
  <si>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</si>
  <si>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</si>
  <si>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</si>
  <si>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</si>
  <si>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</si>
  <si>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</si>
  <si>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</si>
  <si>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</si>
  <si>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</si>
  <si>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</si>
  <si>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</si>
  <si>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</si>
  <si>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</si>
  <si>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</si>
  <si>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</si>
  <si>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</si>
  <si>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</si>
  <si>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</si>
  <si>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</si>
  <si>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</si>
  <si>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</si>
  <si>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</si>
  <si>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</si>
  <si>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</si>
  <si>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</si>
  <si>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</si>
  <si>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</si>
  <si>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</si>
  <si>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</si>
  <si>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</si>
  <si>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</si>
  <si>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</si>
  <si>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</si>
  <si>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</si>
  <si>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</si>
  <si>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</si>
  <si>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</si>
  <si>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</si>
  <si>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</si>
  <si>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</si>
  <si>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</si>
  <si>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</si>
  <si>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</si>
  <si>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</si>
  <si>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</si>
  <si>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</si>
  <si>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</si>
  <si>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</si>
  <si>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</si>
  <si>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</si>
  <si>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</si>
  <si>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</si>
  <si>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</si>
  <si>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</si>
  <si>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</si>
  <si>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</si>
  <si>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</si>
  <si>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</si>
  <si>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</si>
  <si>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</si>
  <si>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</si>
  <si>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</si>
  <si>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</si>
  <si>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</si>
  <si>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</si>
  <si>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</si>
  <si>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</si>
  <si>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</si>
  <si>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</si>
  <si>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</si>
  <si>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</si>
  <si>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</si>
  <si>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</si>
  <si>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</si>
  <si>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</si>
  <si>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</si>
  <si>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</si>
  <si>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</si>
  <si>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</si>
  <si>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</si>
  <si>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</si>
  <si>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</si>
  <si>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</si>
  <si>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</si>
  <si>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</si>
  <si>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</si>
  <si>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</si>
  <si>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</si>
  <si>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</si>
  <si>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</si>
  <si>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</si>
  <si>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</si>
  <si>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</si>
  <si>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</si>
  <si>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</si>
  <si>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</si>
  <si>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</si>
  <si>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</si>
  <si>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</si>
  <si>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</si>
  <si>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</si>
  <si>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</si>
  <si>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</si>
  <si>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</si>
  <si>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</si>
  <si>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</si>
  <si>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</si>
  <si>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</si>
  <si>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</si>
  <si>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</si>
  <si>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</si>
  <si>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</si>
  <si>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</si>
  <si>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</si>
  <si>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</si>
  <si>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</si>
  <si>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</si>
  <si>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</si>
  <si>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</si>
  <si>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</si>
  <si>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</si>
  <si>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</si>
  <si>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</si>
  <si>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</si>
  <si>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</si>
  <si>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</si>
  <si>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</si>
  <si>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</si>
  <si>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</si>
  <si>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</si>
  <si>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</si>
  <si>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</si>
  <si>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</si>
  <si>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</si>
  <si>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</si>
  <si>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</si>
  <si>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</si>
  <si>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</si>
  <si>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</si>
  <si>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</si>
  <si>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</si>
  <si>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</si>
  <si>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</si>
  <si>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</si>
  <si>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</si>
  <si>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</si>
  <si>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</si>
  <si>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</si>
  <si>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</si>
  <si>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</si>
  <si>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</si>
  <si>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</si>
  <si>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</si>
  <si>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</si>
  <si>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</si>
  <si>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</si>
  <si>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</si>
  <si>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</si>
  <si>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</si>
  <si>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</si>
  <si>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</si>
  <si>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</si>
  <si>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</si>
  <si>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</si>
  <si>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</si>
  <si>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</si>
  <si>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</si>
  <si>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</si>
  <si>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</si>
  <si>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</si>
  <si>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</si>
  <si>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</si>
  <si>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</si>
  <si>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</si>
  <si>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</si>
  <si>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</si>
  <si>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</si>
  <si>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</si>
  <si>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</si>
  <si>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</si>
  <si>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</si>
  <si>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</si>
  <si>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</si>
  <si>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</si>
  <si>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</si>
  <si>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</si>
  <si>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</si>
  <si>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</si>
  <si>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</si>
  <si>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</si>
  <si>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</si>
  <si>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</si>
  <si>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</si>
  <si>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</si>
  <si>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</si>
  <si>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</si>
  <si>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</si>
  <si>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</si>
  <si>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</si>
  <si>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</si>
  <si>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</si>
  <si>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</si>
  <si>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</si>
  <si>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</si>
  <si>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</si>
  <si>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</si>
  <si>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</si>
  <si>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</si>
  <si>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</si>
  <si>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</si>
  <si>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</si>
  <si>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</si>
  <si>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</si>
  <si>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</si>
  <si>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</si>
  <si>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</si>
  <si>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</si>
  <si>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</si>
  <si>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</si>
  <si>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</si>
  <si>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</si>
  <si>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</si>
  <si>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</si>
  <si>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</si>
  <si>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</si>
  <si>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</si>
  <si>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</si>
  <si>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</si>
  <si>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</si>
  <si>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</si>
  <si>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</si>
  <si>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</si>
  <si>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</si>
  <si>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</si>
  <si>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</si>
  <si>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</si>
  <si>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</si>
  <si>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</si>
  <si>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</si>
  <si>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</si>
  <si>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</si>
  <si>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</si>
  <si>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</si>
  <si>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</si>
  <si>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</si>
  <si>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</si>
  <si>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</si>
  <si>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</si>
  <si>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</si>
  <si>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</si>
  <si>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</si>
  <si>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</si>
  <si>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</si>
  <si>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</si>
  <si>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</si>
  <si>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</si>
  <si>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</si>
  <si>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</si>
  <si>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</si>
  <si>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</si>
  <si>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</si>
  <si>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</si>
  <si>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</si>
  <si>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</si>
  <si>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</si>
  <si>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</si>
  <si>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</si>
  <si>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</si>
  <si>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</si>
  <si>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</si>
  <si>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</si>
  <si>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</si>
  <si>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</si>
  <si>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</si>
  <si>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</si>
  <si>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</si>
  <si>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</si>
  <si>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</si>
  <si>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</si>
  <si>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</si>
  <si>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</si>
  <si>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</si>
  <si>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</si>
  <si>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</si>
  <si>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</si>
  <si>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</si>
  <si>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</si>
  <si>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</si>
  <si>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</si>
  <si>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</si>
  <si>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</si>
  <si>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</si>
  <si>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</si>
  <si>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</si>
  <si>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</si>
  <si>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</si>
  <si>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</si>
  <si>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</si>
  <si>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</si>
  <si>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</si>
  <si>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</si>
  <si>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</si>
  <si>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</si>
  <si>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</si>
  <si>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</si>
  <si>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</si>
  <si>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</si>
  <si>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</si>
  <si>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</si>
  <si>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</si>
  <si>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</si>
  <si>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</si>
  <si>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</si>
  <si>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</si>
  <si>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</si>
  <si>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</si>
  <si>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</si>
  <si>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</si>
  <si>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</si>
  <si>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</si>
  <si>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</si>
  <si>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</si>
  <si>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</si>
  <si>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</si>
  <si>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</si>
  <si>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</si>
  <si>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</si>
  <si>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</si>
  <si>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</si>
  <si>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</si>
  <si>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</si>
  <si>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</si>
  <si>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</si>
  <si>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</si>
  <si>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</si>
  <si>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</si>
  <si>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</si>
  <si>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</si>
  <si>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</si>
  <si>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</si>
  <si>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</si>
  <si>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</si>
  <si>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</si>
  <si>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</si>
  <si>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</si>
  <si>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</si>
  <si>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</si>
  <si>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</si>
  <si>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</si>
  <si>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</si>
  <si>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</si>
  <si>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</si>
  <si>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</si>
  <si>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</si>
  <si>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</si>
  <si>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</si>
  <si>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</si>
  <si>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</si>
  <si>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</si>
  <si>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</si>
  <si>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</si>
  <si>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</si>
  <si>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</si>
  <si>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</si>
  <si>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</si>
  <si>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</si>
  <si>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</si>
  <si>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</si>
  <si>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</si>
  <si>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</si>
  <si>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</si>
  <si>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</si>
  <si>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</si>
  <si>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</si>
  <si>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</si>
  <si>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</si>
  <si>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</si>
  <si>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</si>
  <si>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</si>
  <si>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</si>
  <si>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</si>
  <si>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</si>
  <si>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</si>
  <si>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</si>
  <si>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</si>
  <si>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</si>
  <si>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</si>
  <si>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</si>
  <si>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</si>
  <si>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</si>
  <si>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</si>
  <si>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</si>
  <si>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</si>
  <si>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</si>
  <si>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</si>
  <si>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</si>
  <si>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</si>
  <si>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</si>
  <si>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</si>
  <si>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</si>
  <si>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</si>
  <si>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</si>
  <si>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</si>
  <si>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</si>
  <si>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</si>
  <si>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</si>
  <si>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</si>
  <si>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</si>
  <si>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</si>
  <si>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</si>
  <si>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</si>
  <si>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</si>
  <si>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</si>
  <si>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</si>
  <si>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</si>
  <si>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</si>
  <si>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</si>
  <si>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</si>
  <si>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</si>
  <si>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</si>
  <si>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</si>
  <si>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</si>
  <si>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</si>
  <si>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</si>
  <si>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</si>
  <si>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</si>
  <si>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</si>
  <si>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</si>
  <si>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</si>
  <si>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</si>
  <si>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</si>
  <si>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</si>
  <si>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</si>
  <si>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</si>
  <si>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</si>
  <si>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</si>
  <si>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</si>
  <si>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</si>
  <si>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</si>
  <si>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</si>
  <si>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</si>
  <si>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</si>
  <si>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</si>
  <si>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</si>
  <si>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</si>
  <si>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</si>
  <si>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</si>
  <si>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</si>
  <si>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</si>
  <si>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</si>
  <si>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</si>
  <si>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</si>
  <si>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</si>
  <si>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</si>
  <si>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</si>
  <si>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</si>
  <si>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</si>
  <si>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</si>
  <si>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</si>
  <si>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</si>
  <si>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</si>
  <si>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</si>
  <si>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</si>
  <si>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</si>
  <si>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</si>
  <si>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</si>
  <si>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</si>
  <si>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</si>
  <si>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</si>
  <si>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</si>
  <si>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</si>
  <si>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</si>
  <si>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</si>
  <si>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</si>
  <si>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</si>
  <si>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</si>
  <si>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</si>
  <si>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</si>
  <si>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</si>
  <si>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</si>
  <si>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</si>
  <si>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</si>
  <si>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</si>
  <si>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</si>
  <si>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</si>
  <si>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</si>
  <si>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</si>
  <si>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</si>
  <si>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</si>
  <si>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</si>
  <si>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</si>
  <si>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</si>
  <si>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</si>
  <si>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</si>
  <si>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</si>
  <si>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</si>
  <si>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</si>
  <si>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</si>
  <si>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</si>
  <si>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</si>
  <si>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</si>
  <si>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</si>
  <si>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</si>
  <si>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</si>
  <si>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</si>
  <si>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</si>
  <si>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</si>
  <si>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</si>
  <si>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</si>
  <si>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</si>
  <si>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</si>
  <si>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</si>
  <si>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</si>
  <si>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</si>
  <si>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</si>
  <si>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</si>
  <si>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</si>
  <si>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</si>
  <si>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</si>
  <si>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</si>
  <si>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</si>
  <si>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</si>
  <si>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</si>
  <si>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</si>
  <si>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</si>
  <si>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</si>
  <si>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</si>
  <si>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</si>
  <si>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</si>
  <si>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</si>
  <si>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</si>
  <si>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</si>
  <si>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</si>
  <si>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</si>
  <si>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</si>
  <si>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</si>
  <si>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</si>
  <si>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</si>
  <si>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</si>
  <si>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</si>
  <si>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</si>
  <si>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</si>
  <si>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</si>
  <si>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</si>
  <si>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</si>
  <si>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</si>
  <si>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</si>
  <si>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</si>
  <si>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</si>
  <si>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</si>
  <si>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</si>
  <si>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</si>
  <si>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</si>
  <si>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</si>
  <si>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</si>
  <si>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</si>
  <si>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</si>
  <si>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</si>
  <si>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</si>
  <si>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</si>
  <si>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</si>
  <si>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</si>
  <si>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</si>
  <si>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</si>
  <si>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</si>
  <si>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</si>
  <si>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</si>
  <si>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</si>
  <si>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</si>
  <si>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</si>
  <si>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</si>
  <si>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</si>
  <si>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</si>
  <si>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</si>
  <si>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</si>
  <si>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</si>
  <si>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</si>
  <si>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</si>
  <si>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</si>
  <si>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</si>
  <si>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</si>
  <si>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</si>
  <si>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</si>
  <si>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</si>
  <si>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</si>
  <si>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</si>
  <si>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</si>
  <si>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</si>
  <si>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</si>
  <si>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</si>
  <si>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</si>
  <si>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</si>
  <si>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</si>
  <si>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</si>
  <si>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</si>
  <si>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</si>
  <si>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</si>
  <si>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</si>
  <si>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</si>
  <si>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</si>
  <si>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</si>
  <si>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</si>
  <si>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</si>
  <si>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</si>
  <si>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</si>
  <si>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</si>
  <si>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</si>
  <si>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</si>
  <si>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</si>
  <si>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</si>
  <si>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</si>
  <si>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</si>
  <si>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</si>
  <si>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</si>
  <si>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</si>
  <si>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</si>
  <si>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</si>
  <si>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</si>
  <si>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</si>
  <si>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</si>
  <si>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</si>
  <si>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</si>
  <si>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</si>
  <si>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</si>
  <si>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</si>
  <si>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</si>
  <si>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</si>
  <si>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</si>
  <si>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</si>
  <si>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</si>
  <si>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</si>
  <si>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</si>
  <si>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</si>
  <si>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</si>
  <si>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</si>
  <si>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</si>
  <si>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</si>
  <si>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</si>
  <si>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</si>
  <si>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</si>
  <si>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</si>
  <si>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</si>
  <si>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</si>
  <si>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</si>
  <si>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</si>
  <si>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</si>
  <si>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</si>
  <si>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</si>
  <si>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</si>
  <si>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</si>
  <si>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</si>
  <si>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</si>
  <si>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</si>
  <si>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</si>
  <si>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</si>
  <si>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</si>
  <si>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</si>
  <si>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</si>
  <si>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</si>
  <si>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</si>
  <si>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</si>
  <si>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</si>
  <si>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</si>
  <si>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</si>
  <si>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</si>
  <si>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</si>
  <si>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</si>
  <si>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</si>
  <si>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</si>
  <si>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</si>
  <si>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</si>
  <si>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</si>
  <si>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</si>
  <si>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</si>
  <si>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</si>
  <si>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</si>
  <si>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</si>
  <si>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</si>
  <si>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</si>
  <si>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</si>
  <si>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</si>
  <si>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</si>
  <si>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</si>
  <si>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</si>
  <si>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</si>
  <si>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</si>
  <si>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</si>
  <si>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</si>
  <si>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</si>
  <si>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</si>
  <si>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</si>
  <si>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</si>
  <si>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</si>
  <si>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</si>
  <si>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</si>
  <si>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</si>
  <si>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</si>
  <si>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</si>
  <si>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</si>
  <si>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</si>
  <si>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</si>
  <si>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</si>
  <si>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</si>
  <si>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</si>
  <si>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</si>
  <si>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</si>
  <si>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</si>
  <si>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</si>
  <si>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</si>
  <si>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</si>
  <si>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</si>
  <si>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</si>
  <si>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</si>
  <si>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</si>
  <si>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</si>
  <si>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</si>
  <si>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</si>
  <si>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</si>
  <si>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</si>
  <si>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</si>
  <si>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</si>
  <si>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</si>
  <si>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</si>
  <si>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</si>
  <si>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</si>
  <si>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</si>
  <si>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</si>
  <si>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</si>
  <si>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</si>
  <si>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</si>
  <si>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</si>
  <si>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</si>
  <si>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</si>
  <si>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</si>
  <si>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</si>
  <si>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</si>
  <si>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</si>
  <si>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</si>
  <si>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</si>
  <si>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</si>
  <si>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</si>
  <si>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</si>
  <si>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</si>
  <si>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</si>
  <si>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</si>
  <si>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</si>
  <si>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</si>
  <si>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</si>
  <si>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</si>
  <si>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</si>
  <si>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</si>
  <si>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</si>
  <si>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</si>
  <si>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</si>
  <si>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</si>
  <si>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</si>
  <si>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</si>
  <si>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</si>
  <si>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</si>
  <si>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</si>
  <si>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</si>
  <si>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</si>
  <si>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</si>
  <si>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</si>
  <si>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</si>
  <si>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</si>
  <si>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</si>
  <si>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</si>
  <si>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</si>
  <si>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</si>
  <si>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</si>
  <si>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</si>
  <si>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</si>
  <si>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</si>
  <si>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</si>
  <si>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</si>
  <si>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</si>
  <si>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</si>
  <si>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</si>
  <si>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</si>
  <si>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</si>
  <si>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</si>
  <si>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</si>
  <si>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</si>
  <si>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</si>
  <si>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</si>
  <si>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</si>
  <si>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</si>
  <si>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</si>
  <si>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</si>
  <si>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</si>
  <si>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</si>
  <si>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</si>
  <si>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</si>
  <si>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</si>
  <si>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</si>
  <si>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</si>
  <si>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</si>
  <si>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</si>
  <si>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</si>
  <si>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</si>
  <si>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</si>
  <si>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</si>
  <si>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</si>
  <si>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</si>
  <si>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</si>
  <si>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</si>
  <si>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</si>
  <si>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</si>
  <si>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</si>
  <si>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</si>
  <si>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</si>
  <si>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</si>
  <si>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</si>
  <si>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</si>
  <si>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</si>
  <si>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</si>
  <si>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</si>
  <si>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</si>
  <si>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</si>
  <si>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</si>
  <si>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</si>
  <si>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</si>
  <si>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</si>
  <si>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</si>
  <si>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</si>
  <si>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</si>
  <si>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</si>
  <si>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</si>
  <si>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</si>
  <si>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</si>
  <si>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</si>
  <si>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</si>
  <si>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</si>
  <si>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</si>
  <si>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</si>
  <si>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</si>
  <si>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</si>
  <si>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</si>
  <si>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</si>
  <si>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</si>
  <si>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</si>
  <si>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</si>
  <si>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</si>
  <si>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</si>
  <si>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</si>
  <si>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</si>
  <si>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</si>
  <si>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</si>
  <si>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</si>
  <si>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</si>
  <si>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</si>
  <si>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</si>
  <si>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</si>
  <si>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</si>
  <si>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</si>
  <si>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</si>
  <si>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</si>
  <si>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</si>
  <si>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</si>
  <si>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</si>
  <si>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</si>
  <si>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</si>
  <si>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</si>
  <si>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</si>
  <si>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</si>
  <si>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</si>
  <si>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</si>
  <si>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</si>
  <si>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</si>
  <si>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</si>
  <si>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</si>
  <si>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</si>
  <si>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</si>
  <si>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</si>
  <si>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</si>
  <si>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</si>
  <si>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</si>
  <si>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</si>
  <si>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</si>
  <si>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</si>
  <si>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</si>
  <si>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</si>
  <si>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</si>
  <si>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</si>
  <si>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</si>
  <si>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</si>
  <si>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</si>
  <si>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</si>
  <si>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</si>
  <si>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</si>
  <si>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</si>
  <si>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</si>
  <si>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</si>
  <si>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</si>
  <si>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</si>
  <si>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</si>
  <si>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</si>
  <si>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</si>
  <si>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</si>
  <si>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</si>
  <si>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</si>
  <si>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</si>
  <si>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</si>
  <si>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</si>
  <si>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</si>
  <si>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</si>
  <si>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</si>
  <si>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</si>
  <si>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</si>
  <si>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</si>
  <si>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</si>
  <si>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</si>
  <si>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</si>
  <si>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</si>
  <si>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</si>
  <si>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</si>
  <si>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</si>
  <si>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</si>
  <si>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</si>
  <si>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</si>
  <si>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</si>
  <si>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</si>
  <si>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</si>
  <si>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</si>
  <si>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</si>
  <si>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</si>
  <si>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</si>
  <si>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</si>
  <si>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</si>
  <si>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</si>
  <si>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</si>
  <si>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</si>
  <si>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</si>
  <si>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</si>
  <si>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</si>
  <si>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</si>
  <si>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</si>
  <si>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</si>
  <si>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</si>
  <si>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</si>
  <si>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</si>
  <si>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</si>
  <si>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</si>
  <si>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</si>
  <si>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</si>
  <si>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</si>
  <si>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</si>
  <si>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</si>
  <si>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</si>
  <si>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</si>
  <si>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</si>
  <si>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</si>
  <si>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</si>
  <si>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</si>
  <si>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</si>
  <si>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</si>
  <si>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</si>
  <si>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</si>
  <si>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</si>
  <si>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</si>
  <si>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</si>
  <si>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</si>
  <si>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</si>
  <si>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</si>
  <si>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</si>
  <si>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</si>
  <si>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</si>
  <si>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</si>
  <si>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</si>
  <si>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</si>
  <si>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</si>
  <si>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</si>
  <si>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</si>
  <si>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</si>
  <si>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</si>
  <si>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</si>
  <si>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</si>
  <si>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</si>
  <si>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</si>
  <si>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</si>
  <si>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</si>
  <si>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</si>
  <si>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</si>
  <si>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</si>
  <si>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</si>
  <si>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</si>
  <si>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</si>
  <si>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</si>
  <si>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</si>
  <si>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</si>
  <si>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</si>
  <si>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</si>
  <si>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</si>
  <si>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</si>
  <si>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</si>
  <si>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</si>
  <si>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</si>
  <si>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</si>
  <si>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</si>
  <si>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</si>
  <si>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</si>
  <si>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</si>
  <si>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</si>
  <si>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</si>
  <si>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</si>
  <si>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</si>
  <si>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</si>
  <si>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</si>
  <si>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</si>
  <si>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</si>
  <si>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</si>
  <si>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</si>
  <si>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</si>
  <si>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</si>
  <si>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</si>
  <si>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</si>
  <si>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</si>
  <si>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</si>
  <si>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</si>
  <si>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</si>
  <si>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</si>
  <si>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</si>
  <si>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</si>
  <si>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</si>
  <si>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</si>
  <si>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</si>
  <si>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</si>
  <si>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</si>
  <si>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</si>
  <si>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</si>
  <si>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</si>
  <si>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</si>
  <si>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</si>
  <si>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</si>
  <si>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</si>
  <si>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</si>
  <si>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</si>
  <si>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</si>
  <si>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</si>
  <si>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</si>
  <si>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</si>
  <si>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</si>
  <si>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</si>
  <si>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</si>
  <si>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</si>
  <si>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</si>
  <si>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</si>
  <si>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</si>
  <si>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</si>
  <si>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</si>
  <si>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</si>
  <si>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</si>
  <si>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</si>
  <si>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</si>
  <si>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</si>
  <si>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</si>
  <si>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</si>
  <si>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</si>
  <si>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</si>
  <si>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</si>
  <si>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</si>
  <si>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</si>
  <si>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</si>
  <si>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</si>
  <si>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</si>
  <si>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</si>
  <si>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</si>
  <si>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</si>
  <si>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</si>
  <si>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</si>
  <si>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</si>
  <si>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</si>
  <si>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</si>
  <si>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</si>
  <si>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</si>
  <si>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</si>
  <si>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</si>
  <si>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</si>
  <si>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</si>
  <si>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</si>
  <si>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</si>
  <si>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</si>
  <si>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</si>
  <si>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</si>
  <si>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</si>
  <si>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</si>
  <si>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</si>
  <si>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</si>
  <si>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</si>
  <si>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</si>
  <si>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</si>
  <si>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</si>
  <si>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</si>
  <si>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</si>
  <si>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</si>
  <si>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</si>
  <si>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</si>
  <si>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</si>
  <si>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</si>
  <si>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</si>
  <si>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</si>
  <si>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</si>
  <si>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</si>
  <si>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</si>
  <si>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</si>
  <si>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</si>
  <si>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</si>
  <si>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</si>
  <si>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</si>
  <si>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</si>
  <si>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</si>
  <si>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</si>
  <si>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</si>
  <si>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</si>
  <si>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</si>
  <si>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</si>
  <si>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</si>
  <si>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</si>
  <si>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</si>
  <si>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</si>
  <si>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</si>
  <si>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</si>
  <si>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</si>
  <si>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</si>
  <si>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</si>
  <si>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</si>
  <si>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</si>
  <si>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</si>
  <si>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</si>
  <si>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</si>
  <si>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</si>
  <si>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</si>
  <si>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</si>
  <si>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</si>
  <si>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</si>
  <si>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</si>
  <si>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</si>
  <si>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</si>
  <si>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</si>
  <si>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</si>
  <si>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</si>
  <si>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</si>
  <si>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</si>
  <si>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</si>
  <si>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</si>
  <si>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</si>
  <si>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</si>
  <si>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</si>
  <si>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</si>
  <si>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</si>
  <si>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</si>
  <si>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</si>
  <si>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</si>
  <si>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</si>
  <si>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</si>
  <si>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</si>
  <si>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</si>
  <si>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</si>
  <si>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</si>
  <si>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</si>
  <si>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</si>
  <si>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</si>
  <si>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</si>
  <si>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</si>
  <si>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</si>
  <si>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</si>
  <si>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</si>
  <si>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</si>
  <si>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</si>
  <si>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</si>
  <si>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</si>
  <si>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</si>
  <si>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</si>
  <si>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</si>
  <si>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</si>
  <si>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</si>
  <si>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</si>
  <si>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</si>
  <si>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</si>
  <si>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</si>
  <si>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</si>
  <si>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</si>
  <si>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</si>
  <si>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</si>
  <si>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</si>
  <si>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</si>
  <si>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</si>
  <si>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</si>
  <si>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</si>
  <si>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</si>
  <si>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</si>
  <si>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</si>
  <si>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</si>
  <si>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</si>
  <si>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</si>
  <si>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</si>
  <si>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</si>
  <si>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</si>
  <si>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</si>
  <si>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</si>
  <si>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</si>
  <si>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</si>
  <si>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</si>
  <si>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</si>
  <si>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</si>
  <si>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</si>
  <si>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</si>
  <si>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</si>
  <si>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</si>
  <si>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</si>
  <si>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</si>
  <si>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</si>
  <si>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</si>
  <si>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</si>
  <si>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</si>
  <si>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</si>
  <si>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</si>
  <si>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</si>
  <si>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</si>
  <si>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</si>
  <si>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</si>
  <si>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</si>
  <si>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</si>
  <si>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</si>
  <si>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</si>
  <si>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</si>
  <si>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</si>
  <si>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</si>
  <si>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</si>
  <si>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</si>
  <si>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</si>
  <si>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</si>
  <si>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</si>
  <si>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</si>
  <si>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</si>
  <si>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</si>
  <si>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</si>
  <si>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</si>
  <si>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</si>
  <si>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</si>
  <si>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</si>
  <si>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</si>
  <si>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</si>
  <si>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</si>
  <si>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</si>
  <si>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</si>
  <si>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</si>
  <si>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</si>
  <si>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</si>
  <si>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</si>
  <si>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</si>
  <si>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</si>
  <si>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</si>
  <si>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</si>
  <si>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</si>
  <si>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</si>
  <si>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</si>
  <si>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</si>
  <si>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</si>
  <si>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</si>
  <si>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</si>
  <si>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</si>
  <si>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</si>
  <si>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</si>
  <si>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</si>
  <si>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</si>
  <si>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</si>
  <si>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</si>
  <si>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</si>
  <si>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</si>
  <si>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</si>
  <si>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</si>
  <si>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</si>
  <si>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</si>
  <si>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</si>
  <si>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</si>
  <si>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</si>
  <si>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</si>
  <si>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</si>
  <si>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</si>
  <si>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</si>
  <si>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</si>
  <si>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</si>
  <si>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</si>
  <si>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</si>
  <si>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</si>
  <si>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</si>
  <si>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</si>
  <si>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</si>
  <si>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</si>
  <si>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</si>
  <si>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</si>
  <si>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</si>
  <si>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</si>
  <si>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</si>
  <si>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</si>
  <si>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</si>
  <si>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</si>
  <si>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</si>
  <si>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</si>
  <si>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</si>
  <si>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</si>
  <si>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</si>
  <si>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</si>
  <si>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</si>
  <si>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</si>
  <si>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</si>
  <si>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</si>
  <si>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</si>
  <si>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</si>
  <si>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</si>
  <si>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</si>
  <si>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</si>
  <si>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</si>
  <si>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</si>
  <si>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</si>
  <si>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</si>
  <si>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</si>
  <si>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</si>
  <si>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</si>
  <si>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</si>
  <si>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</si>
  <si>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</si>
  <si>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</si>
  <si>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</si>
  <si>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</si>
  <si>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</si>
  <si>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</si>
  <si>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</si>
  <si>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</si>
  <si>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</si>
  <si>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</si>
  <si>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</si>
  <si>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</si>
  <si>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</si>
  <si>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</si>
  <si>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</si>
  <si>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</si>
  <si>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</si>
  <si>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</si>
  <si>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</si>
  <si>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</si>
  <si>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</si>
  <si>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</si>
  <si>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</si>
  <si>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</si>
  <si>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</si>
  <si>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</si>
  <si>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</si>
  <si>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</si>
  <si>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</si>
  <si>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</si>
  <si>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</si>
  <si>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</si>
  <si>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</si>
  <si>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</si>
  <si>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</si>
  <si>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</si>
  <si>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</si>
  <si>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</si>
  <si>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</si>
  <si>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</si>
  <si>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</si>
  <si>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</si>
  <si>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</si>
  <si>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</si>
  <si>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</si>
  <si>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</si>
  <si>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</si>
  <si>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</si>
  <si>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</si>
  <si>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</si>
  <si>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</si>
  <si>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</si>
  <si>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</si>
  <si>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</si>
  <si>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</si>
  <si>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</si>
  <si>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</si>
  <si>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</si>
  <si>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</si>
  <si>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</si>
  <si>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</si>
  <si>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</si>
  <si>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</si>
  <si>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</si>
  <si>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</si>
  <si>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</si>
  <si>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</si>
  <si>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</si>
  <si>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</si>
  <si>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</si>
  <si>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</si>
  <si>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</si>
  <si>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</si>
  <si>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</si>
  <si>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</si>
  <si>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</si>
  <si>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</si>
  <si>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</si>
  <si>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</si>
  <si>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</si>
  <si>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</si>
  <si>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</si>
  <si>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</si>
  <si>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</si>
  <si>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</si>
  <si>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</si>
  <si>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</si>
  <si>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</si>
  <si>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</si>
  <si>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</si>
  <si>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</si>
  <si>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</si>
  <si>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</si>
  <si>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</si>
  <si>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</si>
  <si>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</si>
  <si>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</si>
  <si>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</si>
  <si>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</si>
  <si>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</si>
  <si>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</si>
  <si>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</si>
  <si>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</si>
  <si>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</si>
  <si>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</si>
  <si>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</si>
  <si>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</si>
  <si>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</si>
  <si>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</si>
  <si>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</si>
  <si>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</si>
  <si>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</si>
  <si>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</si>
  <si>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</si>
  <si>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</si>
  <si>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</si>
  <si>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</si>
  <si>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</si>
  <si>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</si>
  <si>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</si>
  <si>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</si>
  <si>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</si>
  <si>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</si>
  <si>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</si>
  <si>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</si>
  <si>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</si>
  <si>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</si>
  <si>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</si>
  <si>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</si>
  <si>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</si>
  <si>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</si>
  <si>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</si>
  <si>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</si>
  <si>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</si>
  <si>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</si>
  <si>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</si>
  <si>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</si>
  <si>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</si>
  <si>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</si>
  <si>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</si>
  <si>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</si>
  <si>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</si>
  <si>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</si>
  <si>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</si>
  <si>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</si>
  <si>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</si>
  <si>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</si>
  <si>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</si>
  <si>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</si>
  <si>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</si>
  <si>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</si>
  <si>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</si>
  <si>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</si>
  <si>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</si>
  <si>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</si>
  <si>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</si>
  <si>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</si>
  <si>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</si>
  <si>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</si>
  <si>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</si>
  <si>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</si>
  <si>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</si>
  <si>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</si>
  <si>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</si>
  <si>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</si>
  <si>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</si>
  <si>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</si>
  <si>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</si>
  <si>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</si>
  <si>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</si>
  <si>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</si>
  <si>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</si>
  <si>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</si>
  <si>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</si>
  <si>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</si>
  <si>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</si>
  <si>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</si>
  <si>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</si>
  <si>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</si>
  <si>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</si>
  <si>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</si>
  <si>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</si>
  <si>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</si>
  <si>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</si>
  <si>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</si>
  <si>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</si>
  <si>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</si>
  <si>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</si>
  <si>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</si>
  <si>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</si>
  <si>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</si>
  <si>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</si>
  <si>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</si>
  <si>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</si>
  <si>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</si>
  <si>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</si>
  <si>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</si>
  <si>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</si>
  <si>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</si>
  <si>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</si>
  <si>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</si>
  <si>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</si>
  <si>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</si>
  <si>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</si>
  <si>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</si>
  <si>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</si>
  <si>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</si>
  <si>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</si>
  <si>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</si>
  <si>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</si>
  <si>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</si>
  <si>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</si>
  <si>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</si>
  <si>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</si>
  <si>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</si>
  <si>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</si>
  <si>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</si>
  <si>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</si>
  <si>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</si>
  <si>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</si>
  <si>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</si>
  <si>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</si>
  <si>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</si>
  <si>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</si>
  <si>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</si>
  <si>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</si>
  <si>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</si>
  <si>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</si>
  <si>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</si>
  <si>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</si>
  <si>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</si>
  <si>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</si>
  <si>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</si>
  <si>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</si>
  <si>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</si>
  <si>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</si>
  <si>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</si>
  <si>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</si>
  <si>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</si>
  <si>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</si>
  <si>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</si>
  <si>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</si>
  <si>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</si>
  <si>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</si>
  <si>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</si>
  <si>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</si>
  <si>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</si>
  <si>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</si>
  <si>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</si>
  <si>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</si>
  <si>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</si>
  <si>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</si>
  <si>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</si>
  <si>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</si>
  <si>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</si>
  <si>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</si>
  <si>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</si>
  <si>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</si>
  <si>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</si>
  <si>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</si>
  <si>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</si>
  <si>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</si>
  <si>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</si>
  <si>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</si>
  <si>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</si>
  <si>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</si>
  <si>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</si>
  <si>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</si>
  <si>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</si>
  <si>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</si>
  <si>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</si>
  <si>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</si>
  <si>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</si>
  <si>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</si>
  <si>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</si>
  <si>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</si>
  <si>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</si>
  <si>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</si>
  <si>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</si>
  <si>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</si>
  <si>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</si>
  <si>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</si>
  <si>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</si>
  <si>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</si>
  <si>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</si>
  <si>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</si>
  <si>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</si>
  <si>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</si>
  <si>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</si>
  <si>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</si>
  <si>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</si>
  <si>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</si>
  <si>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</si>
  <si>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</si>
  <si>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</si>
  <si>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</si>
  <si>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</si>
  <si>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</si>
  <si>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</si>
  <si>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</si>
  <si>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</si>
  <si>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</si>
  <si>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</si>
  <si>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</si>
  <si>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</si>
  <si>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</si>
  <si>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</si>
  <si>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</si>
  <si>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</si>
  <si>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</si>
  <si>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</si>
  <si>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</si>
  <si>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</si>
  <si>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</si>
  <si>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</si>
  <si>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</si>
  <si>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</si>
  <si>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</si>
  <si>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</si>
  <si>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</si>
  <si>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</si>
  <si>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</si>
  <si>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</si>
  <si>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</si>
  <si>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</si>
  <si>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</si>
  <si>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</si>
  <si>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</si>
  <si>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</si>
  <si>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</si>
  <si>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</si>
  <si>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</si>
  <si>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</si>
  <si>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</si>
  <si>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</si>
  <si>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</si>
  <si>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</si>
  <si>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</si>
  <si>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</si>
  <si>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</si>
  <si>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</si>
  <si>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</si>
  <si>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</si>
  <si>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</si>
  <si>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</si>
  <si>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</si>
  <si>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</si>
  <si>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</si>
  <si>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</si>
  <si>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</si>
  <si>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</si>
  <si>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</si>
  <si>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</si>
  <si>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</si>
  <si>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</si>
  <si>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</si>
  <si>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</si>
  <si>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</si>
  <si>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</si>
  <si>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</si>
  <si>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</si>
  <si>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</si>
  <si>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</si>
  <si>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</si>
  <si>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</si>
  <si>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</si>
  <si>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</si>
  <si>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</si>
  <si>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</si>
  <si>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</si>
  <si>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</si>
  <si>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</si>
  <si>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</si>
  <si>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</si>
  <si>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</si>
  <si>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</si>
  <si>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</si>
  <si>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</si>
  <si>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</si>
  <si>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</si>
  <si>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</si>
  <si>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</si>
  <si>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</si>
  <si>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</si>
  <si>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</si>
  <si>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</si>
  <si>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</si>
  <si>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</si>
  <si>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</si>
  <si>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</si>
  <si>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</si>
  <si>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</si>
  <si>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</si>
  <si>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</si>
  <si>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</si>
  <si>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</si>
  <si>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</si>
  <si>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</si>
  <si>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</si>
  <si>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</si>
  <si>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</si>
  <si>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</si>
  <si>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</si>
  <si>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</si>
  <si>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</si>
  <si>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</si>
  <si>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</si>
  <si>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</si>
  <si>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</si>
  <si>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</si>
  <si>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</si>
  <si>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</si>
  <si>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</si>
  <si>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</si>
  <si>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</si>
  <si>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</si>
  <si>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</si>
  <si>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</si>
  <si>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</si>
  <si>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</si>
  <si>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</si>
  <si>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</si>
  <si>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</si>
  <si>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</si>
  <si>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</si>
  <si>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</si>
  <si>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</si>
  <si>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</si>
  <si>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</si>
  <si>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</si>
  <si>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</si>
  <si>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</si>
  <si>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</si>
  <si>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</si>
  <si>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</si>
  <si>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</si>
  <si>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</si>
  <si>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</si>
  <si>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</si>
  <si>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</si>
  <si>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</si>
  <si>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</si>
  <si>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</si>
  <si>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</si>
  <si>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</si>
  <si>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</si>
  <si>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</si>
  <si>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</si>
  <si>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</si>
  <si>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</si>
  <si>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</si>
  <si>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</si>
  <si>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</si>
  <si>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</si>
  <si>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</si>
  <si>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</si>
  <si>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</si>
  <si>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</si>
  <si>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</si>
  <si>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</si>
  <si>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</si>
  <si>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</si>
  <si>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</si>
  <si>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</si>
  <si>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</si>
  <si>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</si>
  <si>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</si>
  <si>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</si>
  <si>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</si>
  <si>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</si>
  <si>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</si>
  <si>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</si>
  <si>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</si>
  <si>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</si>
  <si>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</si>
  <si>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</si>
  <si>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</si>
  <si>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</si>
  <si>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</si>
  <si>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</si>
  <si>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</si>
  <si>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</si>
  <si>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</si>
  <si>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</si>
  <si>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</si>
  <si>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</si>
  <si>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</si>
  <si>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</si>
  <si>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</si>
  <si>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</si>
  <si>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</si>
  <si>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</si>
  <si>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</si>
  <si>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</si>
  <si>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</si>
  <si>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</si>
  <si>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</si>
  <si>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</si>
  <si>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</si>
  <si>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</si>
  <si>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</si>
  <si>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</si>
  <si>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</si>
  <si>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</si>
  <si>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</si>
  <si>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</si>
  <si>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</si>
  <si>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</si>
  <si>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</si>
  <si>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</si>
  <si>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</si>
  <si>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</si>
  <si>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</si>
  <si>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</si>
  <si>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</si>
  <si>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</si>
  <si>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</si>
  <si>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</si>
  <si>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</si>
  <si>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</si>
  <si>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</si>
  <si>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</si>
  <si>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</si>
  <si>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</si>
  <si>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</si>
  <si>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</si>
  <si>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</si>
  <si>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</si>
  <si>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</si>
  <si>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</si>
  <si>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</si>
  <si>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</si>
  <si>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</si>
  <si>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</si>
  <si>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</si>
  <si>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</si>
  <si>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</si>
  <si>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</si>
  <si>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</si>
  <si>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</si>
  <si>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</si>
  <si>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</si>
  <si>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</si>
  <si>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</si>
  <si>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</si>
  <si>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</si>
  <si>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</si>
  <si>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</si>
  <si>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</si>
  <si>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</si>
  <si>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</si>
  <si>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</si>
  <si>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</si>
  <si>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</si>
  <si>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</si>
  <si>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</si>
  <si>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</si>
  <si>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</si>
  <si>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</si>
  <si>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</si>
  <si>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</si>
  <si>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</si>
  <si>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</si>
  <si>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</si>
  <si>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</si>
  <si>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</si>
  <si>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</si>
  <si>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</si>
  <si>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</si>
  <si>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</si>
  <si>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</si>
  <si>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</si>
  <si>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</si>
  <si>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</si>
  <si>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</si>
  <si>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</si>
  <si>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</si>
  <si>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</si>
  <si>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</si>
  <si>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</si>
  <si>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</si>
  <si>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</si>
  <si>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</si>
  <si>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</si>
  <si>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</si>
  <si>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</si>
  <si>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</si>
  <si>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</si>
  <si>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</si>
  <si>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</si>
  <si>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</si>
  <si>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</si>
  <si>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</si>
  <si>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</si>
  <si>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</si>
  <si>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</si>
  <si>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</si>
  <si>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</si>
  <si>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</si>
  <si>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</si>
  <si>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</si>
  <si>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</si>
  <si>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</si>
  <si>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</si>
  <si>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</si>
  <si>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</si>
  <si>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</si>
  <si>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</si>
  <si>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</si>
  <si>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</si>
  <si>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</si>
  <si>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</si>
  <si>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</si>
  <si>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</si>
  <si>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</si>
  <si>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</si>
  <si>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</si>
  <si>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</si>
  <si>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</si>
  <si>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</si>
  <si>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</si>
  <si>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</si>
  <si>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</si>
  <si>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</si>
  <si>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</si>
  <si>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</si>
  <si>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</si>
  <si>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</si>
  <si>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</si>
  <si>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</si>
  <si>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</si>
  <si>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</si>
  <si>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</si>
  <si>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</si>
  <si>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</si>
  <si>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</si>
  <si>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</si>
  <si>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</si>
  <si>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</si>
  <si>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</si>
  <si>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</si>
  <si>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</si>
  <si>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</si>
  <si>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</si>
  <si>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</si>
  <si>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</si>
  <si>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</si>
  <si>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</si>
  <si>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</si>
  <si>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</si>
  <si>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</si>
  <si>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</si>
  <si>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</si>
  <si>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</si>
  <si>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</si>
  <si>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</si>
  <si>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</si>
  <si>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</si>
  <si>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</si>
  <si>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</si>
  <si>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</si>
  <si>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</si>
  <si>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</si>
  <si>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</si>
  <si>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</si>
  <si>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</si>
  <si>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</si>
  <si>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</si>
  <si>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</si>
  <si>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</si>
  <si>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</si>
  <si>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</si>
  <si>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</si>
  <si>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</si>
  <si>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</si>
  <si>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</si>
  <si>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</si>
  <si>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</si>
  <si>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</si>
  <si>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</si>
  <si>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</si>
  <si>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</si>
  <si>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</si>
  <si>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</si>
  <si>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</si>
  <si>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</si>
  <si>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</si>
  <si>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</si>
  <si>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</si>
  <si>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</si>
  <si>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</si>
  <si>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</si>
  <si>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</si>
  <si>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</si>
  <si>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</si>
  <si>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</si>
  <si>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</si>
  <si>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</si>
  <si>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</si>
  <si>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</si>
  <si>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</si>
  <si>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</si>
  <si>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</si>
  <si>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</si>
  <si>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</si>
  <si>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</si>
  <si>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</si>
  <si>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</si>
  <si>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</si>
  <si>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</si>
  <si>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</si>
  <si>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</si>
  <si>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</si>
  <si>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</si>
  <si>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</si>
  <si>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</si>
  <si>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</si>
  <si>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</si>
  <si>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</si>
  <si>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</si>
  <si>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</si>
  <si>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</si>
  <si>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</si>
  <si>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</si>
  <si>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</si>
  <si>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</si>
  <si>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</si>
  <si>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</si>
  <si>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</si>
  <si>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</si>
  <si>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</si>
  <si>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</si>
  <si>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</si>
  <si>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</si>
  <si>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</si>
  <si>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</si>
  <si>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</si>
  <si>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</si>
  <si>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</si>
  <si>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</si>
  <si>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</si>
  <si>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</si>
  <si>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</si>
  <si>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</si>
  <si>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</si>
  <si>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</si>
  <si>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</si>
  <si>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</si>
  <si>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</si>
  <si>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</si>
  <si>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</si>
  <si>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</si>
  <si>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</si>
  <si>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</si>
  <si>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</si>
  <si>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</si>
  <si>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</si>
  <si>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</si>
  <si>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</si>
  <si>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</si>
  <si>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</si>
  <si>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</si>
  <si>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</si>
  <si>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</si>
  <si>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</si>
  <si>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</si>
  <si>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</si>
  <si>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</si>
  <si>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</si>
  <si>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</si>
  <si>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</si>
  <si>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</si>
  <si>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</si>
  <si>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</si>
  <si>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</si>
  <si>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</si>
  <si>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</si>
  <si>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</si>
  <si>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</si>
  <si>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</si>
  <si>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</si>
  <si>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</si>
  <si>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</si>
  <si>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</si>
  <si>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</si>
  <si>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</si>
  <si>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</si>
  <si>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</si>
  <si>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</si>
  <si>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</si>
  <si>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</si>
  <si>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</si>
  <si>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</si>
  <si>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</si>
  <si>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</si>
  <si>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</si>
  <si>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</si>
  <si>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</si>
  <si>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</si>
  <si>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</si>
  <si>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</si>
  <si>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</si>
  <si>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</si>
  <si>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</si>
  <si>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</si>
  <si>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</si>
  <si>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</si>
  <si>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</si>
  <si>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</si>
  <si>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</si>
  <si>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</si>
  <si>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</si>
  <si>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</si>
  <si>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</si>
  <si>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</si>
  <si>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</si>
  <si>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</si>
  <si>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</si>
  <si>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</si>
  <si>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</si>
  <si>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</si>
  <si>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</si>
  <si>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</si>
  <si>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</si>
  <si>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</si>
  <si>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</si>
  <si>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</si>
  <si>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</si>
  <si>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</si>
  <si>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</si>
  <si>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</si>
  <si>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</si>
  <si>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</si>
  <si>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</si>
  <si>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</si>
  <si>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</si>
  <si>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</si>
  <si>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</si>
  <si>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</si>
  <si>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</si>
  <si>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</si>
  <si>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</si>
  <si>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</si>
  <si>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</si>
  <si>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</si>
  <si>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</si>
  <si>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</si>
  <si>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</si>
  <si>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</si>
  <si>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</si>
  <si>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</si>
  <si>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</si>
  <si>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</si>
  <si>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</si>
  <si>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</si>
  <si>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</si>
  <si>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</si>
  <si>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</si>
  <si>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</si>
  <si>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</si>
  <si>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</si>
  <si>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</si>
  <si>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</si>
  <si>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</si>
  <si>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</si>
  <si>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</si>
  <si>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</si>
  <si>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</si>
  <si>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</si>
  <si>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</si>
  <si>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</si>
  <si>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</si>
  <si>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</si>
  <si>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</si>
  <si>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</si>
  <si>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</si>
  <si>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</si>
  <si>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</si>
  <si>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</si>
  <si>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</si>
  <si>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</si>
  <si>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</si>
  <si>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</si>
  <si>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</si>
  <si>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</si>
  <si>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</si>
  <si>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</si>
  <si>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</si>
  <si>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</si>
  <si>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</si>
  <si>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</si>
  <si>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</si>
  <si>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</si>
  <si>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</si>
  <si>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</si>
  <si>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</si>
  <si>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</si>
  <si>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</si>
  <si>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</si>
  <si>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</si>
  <si>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</si>
  <si>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</si>
  <si>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</si>
  <si>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</si>
  <si>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</si>
  <si>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</si>
  <si>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</si>
  <si>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</si>
  <si>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</si>
  <si>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</si>
  <si>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</si>
  <si>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</si>
  <si>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</si>
  <si>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</si>
  <si>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</si>
  <si>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</si>
  <si>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</si>
  <si>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</si>
  <si>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</si>
  <si>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</si>
  <si>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</si>
  <si>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</si>
  <si>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</si>
  <si>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</si>
  <si>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</si>
  <si>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</si>
  <si>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</si>
  <si>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</si>
  <si>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</si>
  <si>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</si>
  <si>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</si>
  <si>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</si>
  <si>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</si>
  <si>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</si>
  <si>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</si>
  <si>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</si>
  <si>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</si>
  <si>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</si>
  <si>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</si>
  <si>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</si>
  <si>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</si>
  <si>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</si>
  <si>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</si>
  <si>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</si>
  <si>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</si>
  <si>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</si>
  <si>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</si>
  <si>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</si>
  <si>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</si>
  <si>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</si>
  <si>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</si>
  <si>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</si>
  <si>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</si>
  <si>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</si>
  <si>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</si>
  <si>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</si>
  <si>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</si>
  <si>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</si>
  <si>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</si>
  <si>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</si>
  <si>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</si>
  <si>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</si>
  <si>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</si>
  <si>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</si>
  <si>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</si>
  <si>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</si>
  <si>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</si>
  <si>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</si>
  <si>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</si>
  <si>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</si>
  <si>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</si>
  <si>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</si>
  <si>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</si>
  <si>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</si>
  <si>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</si>
  <si>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</si>
  <si>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</si>
  <si>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</si>
  <si>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</si>
  <si>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</si>
  <si>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</si>
  <si>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</si>
  <si>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</si>
  <si>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</si>
  <si>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</si>
  <si>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</si>
  <si>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</si>
  <si>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</si>
  <si>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</si>
  <si>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</si>
  <si>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</si>
  <si>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</si>
  <si>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</si>
  <si>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</si>
  <si>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</si>
  <si>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</si>
  <si>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</si>
  <si>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</si>
  <si>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</si>
  <si>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</si>
  <si>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</si>
  <si>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</si>
  <si>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</si>
  <si>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</si>
  <si>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</si>
  <si>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</si>
  <si>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</si>
  <si>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</si>
  <si>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</si>
  <si>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</si>
  <si>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</si>
  <si>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</si>
  <si>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</si>
  <si>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</si>
  <si>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</si>
  <si>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</si>
  <si>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</si>
  <si>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</si>
  <si>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</si>
  <si>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</si>
  <si>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</si>
  <si>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</si>
  <si>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</si>
  <si>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</si>
  <si>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</si>
  <si>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</si>
  <si>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</si>
  <si>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</si>
  <si>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</si>
  <si>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</si>
  <si>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</si>
  <si>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</si>
  <si>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</si>
  <si>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</si>
  <si>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</si>
  <si>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</si>
  <si>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</si>
  <si>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</si>
  <si>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</si>
  <si>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</si>
  <si>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</si>
  <si>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</si>
  <si>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</si>
  <si>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</si>
  <si>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</si>
  <si>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</si>
  <si>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</si>
  <si>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</si>
  <si>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</si>
  <si>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</si>
  <si>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</si>
  <si>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</si>
  <si>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</si>
  <si>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</si>
  <si>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</si>
  <si>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</si>
  <si>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</si>
  <si>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</si>
  <si>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</si>
  <si>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</si>
  <si>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</si>
  <si>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</si>
  <si>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</si>
  <si>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</si>
  <si>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</si>
  <si>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</si>
  <si>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</si>
  <si>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</si>
  <si>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</si>
  <si>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</si>
  <si>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</si>
  <si>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</si>
  <si>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</si>
  <si>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</si>
  <si>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</si>
  <si>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</si>
  <si>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</si>
  <si>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</si>
  <si>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</si>
  <si>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</si>
  <si>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</si>
  <si>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</si>
  <si>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</si>
  <si>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</si>
  <si>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</si>
  <si>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</si>
  <si>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</si>
  <si>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</si>
  <si>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</si>
  <si>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</si>
  <si>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</si>
  <si>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</si>
  <si>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</si>
  <si>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</si>
  <si>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</si>
  <si>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</si>
  <si>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</si>
  <si>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</si>
  <si>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</si>
  <si>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</si>
  <si>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</si>
  <si>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</si>
  <si>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</si>
  <si>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</si>
  <si>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</si>
  <si>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</si>
  <si>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</si>
  <si>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</si>
  <si>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</si>
  <si>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</si>
  <si>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</si>
  <si>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</si>
  <si>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</si>
  <si>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</si>
  <si>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</si>
  <si>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</si>
  <si>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</si>
  <si>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</si>
  <si>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</si>
  <si>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</si>
  <si>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</si>
  <si>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</si>
  <si>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</si>
  <si>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</si>
  <si>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</si>
  <si>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</si>
  <si>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</si>
  <si>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</si>
  <si>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</si>
  <si>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</si>
  <si>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</si>
  <si>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</si>
  <si>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</si>
  <si>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</si>
  <si>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</si>
  <si>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</si>
  <si>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</si>
  <si>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</si>
  <si>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</si>
  <si>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</si>
  <si>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</si>
  <si>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</si>
  <si>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</si>
  <si>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</si>
  <si>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</si>
  <si>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</si>
  <si>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</si>
  <si>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</si>
  <si>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</si>
  <si>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</si>
  <si>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</si>
  <si>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</si>
  <si>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</si>
  <si>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</si>
  <si>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</si>
  <si>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</si>
  <si>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</si>
  <si>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</si>
  <si>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</si>
  <si>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</si>
  <si>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</si>
  <si>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</si>
  <si>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</si>
  <si>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</si>
  <si>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</si>
  <si>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</si>
  <si>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</si>
  <si>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</si>
  <si>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</si>
  <si>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</si>
  <si>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</si>
  <si>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</si>
  <si>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</si>
  <si>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</si>
  <si>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</si>
  <si>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</si>
  <si>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</si>
  <si>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</si>
  <si>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</si>
  <si>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</si>
  <si>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</si>
  <si>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</si>
  <si>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</si>
  <si>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</si>
  <si>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</si>
  <si>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</si>
  <si>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</si>
  <si>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</si>
  <si>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</si>
  <si>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</si>
  <si>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</si>
  <si>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</si>
  <si>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</si>
  <si>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</si>
  <si>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</si>
  <si>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</si>
  <si>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</si>
  <si>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</si>
  <si>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</si>
  <si>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</si>
  <si>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</si>
  <si>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</si>
  <si>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</si>
  <si>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</si>
  <si>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</si>
  <si>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</si>
  <si>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</si>
  <si>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</si>
  <si>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</si>
  <si>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</si>
  <si>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</si>
  <si>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</si>
  <si>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</si>
  <si>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</si>
  <si>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</si>
  <si>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</si>
  <si>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</si>
  <si>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</si>
  <si>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</si>
  <si>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</si>
  <si>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</si>
  <si>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</si>
  <si>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</si>
  <si>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</si>
  <si>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</si>
  <si>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</si>
  <si>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</si>
  <si>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</si>
  <si>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</si>
  <si>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</si>
  <si>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</si>
  <si>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</si>
  <si>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</si>
  <si>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</si>
  <si>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</si>
  <si>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</si>
  <si>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</si>
  <si>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</si>
  <si>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</si>
  <si>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</si>
  <si>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</si>
  <si>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</si>
  <si>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</si>
  <si>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</si>
  <si>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</si>
  <si>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</si>
  <si>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</si>
  <si>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</si>
  <si>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</si>
  <si>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</si>
  <si>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</si>
  <si>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</si>
  <si>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</si>
  <si>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</si>
  <si>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</si>
  <si>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</si>
  <si>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</si>
  <si>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</si>
  <si>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</si>
  <si>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</si>
  <si>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</si>
  <si>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</si>
  <si>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</si>
  <si>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</si>
  <si>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</si>
  <si>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</si>
  <si>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</si>
  <si>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</si>
  <si>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</si>
  <si>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</si>
  <si>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</si>
  <si>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</si>
  <si>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</si>
  <si>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</si>
  <si>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</si>
  <si>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</si>
  <si>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</si>
  <si>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</si>
  <si>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</si>
  <si>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</si>
  <si>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</si>
  <si>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</si>
  <si>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</si>
  <si>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</si>
  <si>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</si>
  <si>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</si>
  <si>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</si>
  <si>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</si>
  <si>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</si>
  <si>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</si>
  <si>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</si>
  <si>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</si>
  <si>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</si>
  <si>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</si>
  <si>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</si>
  <si>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</si>
  <si>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</si>
  <si>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</si>
  <si>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</si>
  <si>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</si>
  <si>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</si>
  <si>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</si>
  <si>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</si>
  <si>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</si>
  <si>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</si>
  <si>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</si>
  <si>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</si>
  <si>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</si>
  <si>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</si>
  <si>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</si>
  <si>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</si>
  <si>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</si>
  <si>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</si>
  <si>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</si>
  <si>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</si>
  <si>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</si>
  <si>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</si>
  <si>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</si>
  <si>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</si>
  <si>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</si>
  <si>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</si>
  <si>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</si>
  <si>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</si>
  <si>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</si>
  <si>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</si>
  <si>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</si>
  <si>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</si>
  <si>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</si>
  <si>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</si>
  <si>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</si>
  <si>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</si>
  <si>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</si>
  <si>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</si>
  <si>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</si>
  <si>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</si>
  <si>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</si>
  <si>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</si>
  <si>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</si>
  <si>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</si>
  <si>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</si>
  <si>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</si>
  <si>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</si>
  <si>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</si>
  <si>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</si>
  <si>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</si>
  <si>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</si>
  <si>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</si>
  <si>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</si>
  <si>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</si>
  <si>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</si>
  <si>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</si>
  <si>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</si>
  <si>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</si>
  <si>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</si>
  <si>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</si>
  <si>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</si>
  <si>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</si>
  <si>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</si>
  <si>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</si>
  <si>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</si>
  <si>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</si>
  <si>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</si>
  <si>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</si>
  <si>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</si>
  <si>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</si>
  <si>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</si>
  <si>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</si>
  <si>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</si>
  <si>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</si>
  <si>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</si>
  <si>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</si>
  <si>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</si>
  <si>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</si>
  <si>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</si>
  <si>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</si>
  <si>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</si>
  <si>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</si>
  <si>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</si>
  <si>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</si>
  <si>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</si>
  <si>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</si>
  <si>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</si>
  <si>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</si>
  <si>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</si>
  <si>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</si>
  <si>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</si>
  <si>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</si>
  <si>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</si>
  <si>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</si>
  <si>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</si>
  <si>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</si>
  <si>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</si>
  <si>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</si>
  <si>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</si>
  <si>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</si>
  <si>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</si>
  <si>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</si>
  <si>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</si>
  <si>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</si>
  <si>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</si>
  <si>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</si>
  <si>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</si>
  <si>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</si>
  <si>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</si>
  <si>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</si>
  <si>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</si>
  <si>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</si>
  <si>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</si>
  <si>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</si>
  <si>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</si>
  <si>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</si>
  <si>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</si>
  <si>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</si>
  <si>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</si>
  <si>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</si>
  <si>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</si>
  <si>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</si>
  <si>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</si>
  <si>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</si>
  <si>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</si>
  <si>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</si>
  <si>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</si>
  <si>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</si>
  <si>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</si>
  <si>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</si>
  <si>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</si>
  <si>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</si>
  <si>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</si>
  <si>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</si>
  <si>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</si>
  <si>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</si>
  <si>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</si>
  <si>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</si>
  <si>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</si>
  <si>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</si>
  <si>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</si>
  <si>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</si>
  <si>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</si>
  <si>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</si>
  <si>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</si>
  <si>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</si>
  <si>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</si>
  <si>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</si>
  <si>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</si>
  <si>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</si>
  <si>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</si>
  <si>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</si>
  <si>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</si>
  <si>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</si>
  <si>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</si>
  <si>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</si>
  <si>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</si>
  <si>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</si>
  <si>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</si>
  <si>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</si>
  <si>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</si>
  <si>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</si>
  <si>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</si>
  <si>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</si>
  <si>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</si>
  <si>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</si>
  <si>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</si>
  <si>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</si>
  <si>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</si>
  <si>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</si>
  <si>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</si>
  <si>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</si>
  <si>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</si>
  <si>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</si>
  <si>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</si>
  <si>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</si>
  <si>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</si>
  <si>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</si>
  <si>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</si>
  <si>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</si>
  <si>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</si>
  <si>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</si>
  <si>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</si>
  <si>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</si>
  <si>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</si>
  <si>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</si>
  <si>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</si>
  <si>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</si>
  <si>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</si>
  <si>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</si>
  <si>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</si>
  <si>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</si>
  <si>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</si>
  <si>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</si>
  <si>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</si>
  <si>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</si>
  <si>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</si>
  <si>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</si>
  <si>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</si>
  <si>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</si>
  <si>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</si>
  <si>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</si>
  <si>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</si>
  <si>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</si>
  <si>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</si>
  <si>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</si>
  <si>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</si>
  <si>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</si>
  <si>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</si>
  <si>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</si>
  <si>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</si>
  <si>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</si>
  <si>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</si>
  <si>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</si>
  <si>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</si>
  <si>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</si>
  <si>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</si>
  <si>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</si>
  <si>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</si>
  <si>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</si>
  <si>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</si>
  <si>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</si>
  <si>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</si>
  <si>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</si>
  <si>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</si>
  <si>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</si>
  <si>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</si>
  <si>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</si>
  <si>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</si>
  <si>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</si>
  <si>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</si>
  <si>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</si>
  <si>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</si>
  <si>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</si>
  <si>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</si>
  <si>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</si>
  <si>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</si>
  <si>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</si>
  <si>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</si>
  <si>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</si>
  <si>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</si>
  <si>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</si>
  <si>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</si>
  <si>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</si>
  <si>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</si>
  <si>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</si>
  <si>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</si>
  <si>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</si>
  <si>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</si>
  <si>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</si>
  <si>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</si>
  <si>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</si>
  <si>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</si>
  <si>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</si>
  <si>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</si>
  <si>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</si>
  <si>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</si>
  <si>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</si>
  <si>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</si>
  <si>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</si>
  <si>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</si>
  <si>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</si>
  <si>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</si>
  <si>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</si>
  <si>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</si>
  <si>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</si>
  <si>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</si>
  <si>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</si>
  <si>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</si>
  <si>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</si>
  <si>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</si>
  <si>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</si>
  <si>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</si>
  <si>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</si>
  <si>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</si>
  <si>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</si>
  <si>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</si>
  <si>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</si>
  <si>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</si>
  <si>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</si>
  <si>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</si>
  <si>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</si>
  <si>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</si>
  <si>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</si>
  <si>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</si>
  <si>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</si>
  <si>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</si>
  <si>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</si>
  <si>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</si>
  <si>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</si>
  <si>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</si>
  <si>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</si>
  <si>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</si>
  <si>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</si>
  <si>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</si>
  <si>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</si>
  <si>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</si>
  <si>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</si>
  <si>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</si>
  <si>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</si>
  <si>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</si>
  <si>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</si>
  <si>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</si>
  <si>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</si>
  <si>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</si>
  <si>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</si>
  <si>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</si>
  <si>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</si>
  <si>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</si>
  <si>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</si>
  <si>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</si>
  <si>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</si>
  <si>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</si>
  <si>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</si>
  <si>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</si>
  <si>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</si>
  <si>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</si>
  <si>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</si>
  <si>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</si>
  <si>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</si>
  <si>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</si>
  <si>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</si>
  <si>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</si>
  <si>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</si>
  <si>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</si>
  <si>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</si>
  <si>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</si>
  <si>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</si>
  <si>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</si>
  <si>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</si>
  <si>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</si>
  <si>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</si>
  <si>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</si>
  <si>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</si>
  <si>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</si>
  <si>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</si>
  <si>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</si>
  <si>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</si>
  <si>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</si>
  <si>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</si>
  <si>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</si>
  <si>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</si>
  <si>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</si>
  <si>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</si>
  <si>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</si>
  <si>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</si>
  <si>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</si>
  <si>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</si>
  <si>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</si>
  <si>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</si>
  <si>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</si>
  <si>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</si>
  <si>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</si>
  <si>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</si>
  <si>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</si>
  <si>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</si>
  <si>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</si>
  <si>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</si>
  <si>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</si>
  <si>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</si>
  <si>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</si>
  <si>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</si>
  <si>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</si>
  <si>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</si>
  <si>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</si>
  <si>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</si>
  <si>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</si>
  <si>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</si>
  <si>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</si>
  <si>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</si>
  <si>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</si>
  <si>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</si>
  <si>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</si>
  <si>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</si>
  <si>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</si>
  <si>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</si>
  <si>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</si>
  <si>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</si>
  <si>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</si>
  <si>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</si>
  <si>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</si>
  <si>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</si>
  <si>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</si>
  <si>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</si>
  <si>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</si>
  <si>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</si>
  <si>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</si>
  <si>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</si>
  <si>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</si>
  <si>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</si>
  <si>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</si>
  <si>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</si>
  <si>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</si>
  <si>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</si>
  <si>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</si>
  <si>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</si>
  <si>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</si>
  <si>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</si>
  <si>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</si>
  <si>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</si>
  <si>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</si>
  <si>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</si>
  <si>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</si>
  <si>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</si>
  <si>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</si>
  <si>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</si>
  <si>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</si>
  <si>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</si>
  <si>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</si>
  <si>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</si>
  <si>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</si>
  <si>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</si>
  <si>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</si>
  <si>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</si>
  <si>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</si>
  <si>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</si>
  <si>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</si>
  <si>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</si>
  <si>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</si>
  <si>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</si>
  <si>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</si>
  <si>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</si>
  <si>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</si>
  <si>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</si>
  <si>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</si>
  <si>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</si>
  <si>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</si>
  <si>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</si>
  <si>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</si>
  <si>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</si>
  <si>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</si>
  <si>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</si>
  <si>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</si>
  <si>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</si>
  <si>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</si>
  <si>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</si>
  <si>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</si>
  <si>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</si>
  <si>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</si>
  <si>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</si>
  <si>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</si>
  <si>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</si>
  <si>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</si>
  <si>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</si>
  <si>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</si>
  <si>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</si>
  <si>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</si>
  <si>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</si>
  <si>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</si>
  <si>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</si>
  <si>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</si>
  <si>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</si>
  <si>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</si>
  <si>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</si>
  <si>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</si>
  <si>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</si>
  <si>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</si>
  <si>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</si>
  <si>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</si>
  <si>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</si>
  <si>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</si>
  <si>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</si>
  <si>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</si>
  <si>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</si>
  <si>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</si>
  <si>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</si>
  <si>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</si>
  <si>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</si>
  <si>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</si>
  <si>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</si>
  <si>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</si>
  <si>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</si>
  <si>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</si>
  <si>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</si>
  <si>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</si>
  <si>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</si>
  <si>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</si>
  <si>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</si>
  <si>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</si>
  <si>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</si>
  <si>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</si>
  <si>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</si>
  <si>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</si>
  <si>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</si>
  <si>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</si>
  <si>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</si>
  <si>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</si>
  <si>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</si>
  <si>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</si>
  <si>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</si>
  <si>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</si>
  <si>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</si>
  <si>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</si>
  <si>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</si>
  <si>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</si>
  <si>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</si>
  <si>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</si>
  <si>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</si>
  <si>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</si>
  <si>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</si>
  <si>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</si>
  <si>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</si>
  <si>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</si>
  <si>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</si>
  <si>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</si>
  <si>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</si>
  <si>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</si>
  <si>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</si>
  <si>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</si>
  <si>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</si>
  <si>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</si>
  <si>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</si>
  <si>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</si>
  <si>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</si>
  <si>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</si>
  <si>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</si>
  <si>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</si>
  <si>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</si>
  <si>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</si>
  <si>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</si>
  <si>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</si>
  <si>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</si>
  <si>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</si>
  <si>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</si>
  <si>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</si>
  <si>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</si>
  <si>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</si>
  <si>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</si>
  <si>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</si>
  <si>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</si>
  <si>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</si>
  <si>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</si>
  <si>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</si>
  <si>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</si>
  <si>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</si>
  <si>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</si>
  <si>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</si>
  <si>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</si>
  <si>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</si>
  <si>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</si>
  <si>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</si>
  <si>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</si>
  <si>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</si>
  <si>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</si>
  <si>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</si>
  <si>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</si>
  <si>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</si>
  <si>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</si>
  <si>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</si>
  <si>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</si>
  <si>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</si>
  <si>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</si>
  <si>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</si>
  <si>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</si>
  <si>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</si>
  <si>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</si>
  <si>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</si>
  <si>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</si>
  <si>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</si>
  <si>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</si>
  <si>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</si>
  <si>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</si>
  <si>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</si>
  <si>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</si>
  <si>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</si>
  <si>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</si>
  <si>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</si>
  <si>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</si>
  <si>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</si>
  <si>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</si>
  <si>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</si>
  <si>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</si>
  <si>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</si>
  <si>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</si>
  <si>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</si>
  <si>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</si>
  <si>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</si>
  <si>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</si>
  <si>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</si>
  <si>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</si>
  <si>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</si>
  <si>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</si>
  <si>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</si>
  <si>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</si>
  <si>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</si>
  <si>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</si>
  <si>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</si>
  <si>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</si>
  <si>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</si>
  <si>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</si>
  <si>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</si>
  <si>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</si>
  <si>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</si>
  <si>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</si>
  <si>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</si>
  <si>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</si>
  <si>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</si>
  <si>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</si>
  <si>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</si>
  <si>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</si>
  <si>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</si>
  <si>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</si>
  <si>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</si>
  <si>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</si>
  <si>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</si>
  <si>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</si>
  <si>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</si>
  <si>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</si>
  <si>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</si>
  <si>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</si>
  <si>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</si>
  <si>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</si>
  <si>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</si>
  <si>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</si>
  <si>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</si>
  <si>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</si>
  <si>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</si>
  <si>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</si>
  <si>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</si>
  <si>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</si>
  <si>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</si>
  <si>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</si>
  <si>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</si>
  <si>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</si>
  <si>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</si>
  <si>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</si>
  <si>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</si>
  <si>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</si>
  <si>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</si>
  <si>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</si>
  <si>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</si>
  <si>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</si>
  <si>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</si>
  <si>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</si>
  <si>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</si>
  <si>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</si>
  <si>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</si>
  <si>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</si>
  <si>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</si>
  <si>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</si>
  <si>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</si>
  <si>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</si>
  <si>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</si>
  <si>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</si>
  <si>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</si>
  <si>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</si>
  <si>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</si>
  <si>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</si>
  <si>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</si>
  <si>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</si>
  <si>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</si>
  <si>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</si>
  <si>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</si>
  <si>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</si>
  <si>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</si>
  <si>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</si>
  <si>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</si>
  <si>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</si>
  <si>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</si>
  <si>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</si>
  <si>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</si>
  <si>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</si>
  <si>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</si>
  <si>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</si>
  <si>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</si>
  <si>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</si>
  <si>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</si>
  <si>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</si>
  <si>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</si>
  <si>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</si>
  <si>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</si>
  <si>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</si>
  <si>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</si>
  <si>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</si>
  <si>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</si>
  <si>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</si>
  <si>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</si>
  <si>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</si>
  <si>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</si>
  <si>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</si>
  <si>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</si>
  <si>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</si>
  <si>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</si>
  <si>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</si>
  <si>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</si>
  <si>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</si>
  <si>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</si>
  <si>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</si>
  <si>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</si>
  <si>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</si>
  <si>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</si>
  <si>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</si>
  <si>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</si>
  <si>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</si>
  <si>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</si>
  <si>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</si>
  <si>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</si>
  <si>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</si>
  <si>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</si>
  <si>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</si>
  <si>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</si>
  <si>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</si>
  <si>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</si>
  <si>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</si>
  <si>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</si>
  <si>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</si>
  <si>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</si>
  <si>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</si>
  <si>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</si>
  <si>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</si>
  <si>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</si>
  <si>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</si>
  <si>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</si>
  <si>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</si>
  <si>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</si>
  <si>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</si>
  <si>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</si>
  <si>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</si>
  <si>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</si>
  <si>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</si>
  <si>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</si>
  <si>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</si>
  <si>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</si>
  <si>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</si>
  <si>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</si>
  <si>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</si>
  <si>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</si>
  <si>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</si>
  <si>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</si>
  <si>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</si>
  <si>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</si>
  <si>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</si>
  <si>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</si>
  <si>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</si>
  <si>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</si>
  <si>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</si>
  <si>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</si>
  <si>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</si>
  <si>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</si>
  <si>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</si>
  <si>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</si>
  <si>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</si>
  <si>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</si>
  <si>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</si>
  <si>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</si>
  <si>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</si>
  <si>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</si>
  <si>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</si>
  <si>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</si>
  <si>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</si>
  <si>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</si>
  <si>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</si>
  <si>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</si>
  <si>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</si>
  <si>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</si>
  <si>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</si>
  <si>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</si>
  <si>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</si>
  <si>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</si>
  <si>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</si>
  <si>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</si>
  <si>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</si>
  <si>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</si>
  <si>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</si>
  <si>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</si>
  <si>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</si>
  <si>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</si>
  <si>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</si>
  <si>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</si>
  <si>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</si>
  <si>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</si>
  <si>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</si>
  <si>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</si>
  <si>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</si>
  <si>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</si>
  <si>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</si>
  <si>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</si>
  <si>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</si>
  <si>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</si>
  <si>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</si>
  <si>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</si>
  <si>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</si>
  <si>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</si>
  <si>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</si>
  <si>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</si>
  <si>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</si>
  <si>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</si>
  <si>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</si>
  <si>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</si>
  <si>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</si>
  <si>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</si>
  <si>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</si>
  <si>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</si>
  <si>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</si>
  <si>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</si>
  <si>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</si>
  <si>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</si>
  <si>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</si>
  <si>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</si>
  <si>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</si>
  <si>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</si>
  <si>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</si>
  <si>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</si>
  <si>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</si>
  <si>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</si>
  <si>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</si>
  <si>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</si>
  <si>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</si>
  <si>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</si>
  <si>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</si>
  <si>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</si>
  <si>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</si>
  <si>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</si>
  <si>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</si>
  <si>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</si>
  <si>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</si>
  <si>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</si>
  <si>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</si>
  <si>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</si>
  <si>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</si>
  <si>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</si>
  <si>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</si>
  <si>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</si>
  <si>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</si>
  <si>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</si>
  <si>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</si>
  <si>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</si>
  <si>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</si>
  <si>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</si>
  <si>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</si>
  <si>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</si>
  <si>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</si>
  <si>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</si>
  <si>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</si>
  <si>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</si>
  <si>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</si>
  <si>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</si>
  <si>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</si>
  <si>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</si>
  <si>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</si>
  <si>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</si>
  <si>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</si>
  <si>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</si>
  <si>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</si>
  <si>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</si>
  <si>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</si>
  <si>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</si>
  <si>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</si>
  <si>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</si>
  <si>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</si>
  <si>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</si>
  <si>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</si>
  <si>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</si>
  <si>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</si>
  <si>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</si>
  <si>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</si>
  <si>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</si>
  <si>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</si>
  <si>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</si>
  <si>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</si>
  <si>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</si>
  <si>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</si>
  <si>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</si>
  <si>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</si>
  <si>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</si>
  <si>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</si>
  <si>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</si>
  <si>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</si>
  <si>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</si>
  <si>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</si>
  <si>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</si>
  <si>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</si>
  <si>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</si>
  <si>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</si>
  <si>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</si>
  <si>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</si>
  <si>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</si>
  <si>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</si>
  <si>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</si>
  <si>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</si>
  <si>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</si>
  <si>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</si>
  <si>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</si>
  <si>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</si>
  <si>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</si>
  <si>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</si>
  <si>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</si>
  <si>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</si>
  <si>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</si>
  <si>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</si>
  <si>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</si>
  <si>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</si>
  <si>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</si>
  <si>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</si>
  <si>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</si>
  <si>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</si>
  <si>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</si>
  <si>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</si>
  <si>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</si>
  <si>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</si>
  <si>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</si>
  <si>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</si>
  <si>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</si>
  <si>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</si>
  <si>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</si>
  <si>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</si>
  <si>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</si>
  <si>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</si>
  <si>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</si>
  <si>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</si>
  <si>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</si>
  <si>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</si>
  <si>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</si>
  <si>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</si>
  <si>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</si>
  <si>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</si>
  <si>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</si>
  <si>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</si>
  <si>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</si>
  <si>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</si>
  <si>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</si>
  <si>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</si>
  <si>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</si>
  <si>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</si>
  <si>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</si>
  <si>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</si>
  <si>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</si>
  <si>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</si>
  <si>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</si>
  <si>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</si>
  <si>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</si>
  <si>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</si>
  <si>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</si>
  <si>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</si>
  <si>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</si>
  <si>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</si>
  <si>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</si>
  <si>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</si>
  <si>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</si>
  <si>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</si>
  <si>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</si>
  <si>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</si>
  <si>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</si>
  <si>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</si>
  <si>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</si>
  <si>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</si>
  <si>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</si>
  <si>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</si>
  <si>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</si>
  <si>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</si>
  <si>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</si>
  <si>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</si>
  <si>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</si>
  <si>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</si>
  <si>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</si>
  <si>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</si>
  <si>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</si>
  <si>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</si>
  <si>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</si>
  <si>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</si>
  <si>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</si>
  <si>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</si>
  <si>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</si>
  <si>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</si>
  <si>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</si>
  <si>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</si>
  <si>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</si>
  <si>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</si>
  <si>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</si>
  <si>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</si>
  <si>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</si>
  <si>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</si>
  <si>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</si>
  <si>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</si>
  <si>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</si>
  <si>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</si>
  <si>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</si>
  <si>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</si>
  <si>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</si>
  <si>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</si>
  <si>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</si>
  <si>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</si>
  <si>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</si>
  <si>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</si>
  <si>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</si>
  <si>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</si>
  <si>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</si>
  <si>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</si>
  <si>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</si>
  <si>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</si>
  <si>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</si>
  <si>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</si>
  <si>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</si>
  <si>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</si>
  <si>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</si>
  <si>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</si>
  <si>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</si>
  <si>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</si>
  <si>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</si>
  <si>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</si>
  <si>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</si>
  <si>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</si>
  <si>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</si>
  <si>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</si>
  <si>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</si>
  <si>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</si>
  <si>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</si>
  <si>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</si>
  <si>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</si>
  <si>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</si>
  <si>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</si>
  <si>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</si>
  <si>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</si>
  <si>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</si>
  <si>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</si>
  <si>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</si>
  <si>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</si>
  <si>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</si>
  <si>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</si>
  <si>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</si>
  <si>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</si>
  <si>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</si>
  <si>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</si>
  <si>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</si>
  <si>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</si>
  <si>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</si>
  <si>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</si>
  <si>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</si>
  <si>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</si>
  <si>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</si>
  <si>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</si>
  <si>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</si>
  <si>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</si>
  <si>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</si>
  <si>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</si>
  <si>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</si>
  <si>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</si>
  <si>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</si>
  <si>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</si>
  <si>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</si>
  <si>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</si>
  <si>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</si>
  <si>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</si>
  <si>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</si>
  <si>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</si>
  <si>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</si>
  <si>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</si>
  <si>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</si>
  <si>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</si>
  <si>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</si>
  <si>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</si>
  <si>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</si>
  <si>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</si>
  <si>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</si>
  <si>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</si>
  <si>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</si>
  <si>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</si>
  <si>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</si>
  <si>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</si>
  <si>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</si>
  <si>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</si>
  <si>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</si>
  <si>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</si>
  <si>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</si>
  <si>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</si>
  <si>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</si>
  <si>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</si>
  <si>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</si>
  <si>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</si>
  <si>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</si>
  <si>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</si>
  <si>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</si>
  <si>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</si>
  <si>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</si>
  <si>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</si>
  <si>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</si>
  <si>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</si>
  <si>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</si>
  <si>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</si>
  <si>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</si>
  <si>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</si>
  <si>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</si>
  <si>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</si>
  <si>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</si>
  <si>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</si>
  <si>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</si>
  <si>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</si>
  <si>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</si>
  <si>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</si>
  <si>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</si>
  <si>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</si>
  <si>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</si>
  <si>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</si>
  <si>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</si>
  <si>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</si>
  <si>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</si>
  <si>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</si>
  <si>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</si>
  <si>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</si>
  <si>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</si>
  <si>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</si>
  <si>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</si>
  <si>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</si>
  <si>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</si>
  <si>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</si>
  <si>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</si>
  <si>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</si>
  <si>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</si>
  <si>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</si>
  <si>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</si>
  <si>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</si>
  <si>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</si>
  <si>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</si>
  <si>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</si>
  <si>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</si>
  <si>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</si>
  <si>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</si>
  <si>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</si>
  <si>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</si>
  <si>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</si>
  <si>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</si>
  <si>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</si>
  <si>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</si>
  <si>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</si>
  <si>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</si>
  <si>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</si>
  <si>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</si>
  <si>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</si>
  <si>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</si>
  <si>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</si>
  <si>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</si>
  <si>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</si>
  <si>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</si>
  <si>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</si>
  <si>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</si>
  <si>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</si>
  <si>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</si>
  <si>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</si>
  <si>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</si>
  <si>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</si>
  <si>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</si>
  <si>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</si>
  <si>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</si>
  <si>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</si>
  <si>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</si>
  <si>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</si>
  <si>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</si>
  <si>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</si>
  <si>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</si>
  <si>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</si>
  <si>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</si>
  <si>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</si>
  <si>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</si>
  <si>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</si>
  <si>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</si>
  <si>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</si>
  <si>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</si>
  <si>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</si>
  <si>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</si>
  <si>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</si>
  <si>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</si>
  <si>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</si>
  <si>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</si>
  <si>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</si>
  <si>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</si>
  <si>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</si>
  <si>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</si>
  <si>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</si>
  <si>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</si>
  <si>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</si>
  <si>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</si>
  <si>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</si>
  <si>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</si>
  <si>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</si>
  <si>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</si>
  <si>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</si>
  <si>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</si>
  <si>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</si>
  <si>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</si>
  <si>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</si>
  <si>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</si>
  <si>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</si>
  <si>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</si>
  <si>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</si>
  <si>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</si>
  <si>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</si>
  <si>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</si>
  <si>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</si>
  <si>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</si>
  <si>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</si>
  <si>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</si>
  <si>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</si>
  <si>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</si>
  <si>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</si>
  <si>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</si>
  <si>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</si>
  <si>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</si>
  <si>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</si>
  <si>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</si>
  <si>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</si>
  <si>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</si>
  <si>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</si>
  <si>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</si>
  <si>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</si>
  <si>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</si>
  <si>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</si>
  <si>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</si>
  <si>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</si>
  <si>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</si>
  <si>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</si>
  <si>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</si>
  <si>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</si>
  <si>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</si>
  <si>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</si>
  <si>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</si>
  <si>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</si>
  <si>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</si>
  <si>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</si>
  <si>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</si>
  <si>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</si>
  <si>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</si>
  <si>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</si>
  <si>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</si>
  <si>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</si>
  <si>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</si>
  <si>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</si>
  <si>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</si>
  <si>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</si>
  <si>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</si>
  <si>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</si>
  <si>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</si>
  <si>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</si>
  <si>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</si>
  <si>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</si>
  <si>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</si>
  <si>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</si>
  <si>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</si>
  <si>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</si>
  <si>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</si>
  <si>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</si>
  <si>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</si>
  <si>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</si>
  <si>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</si>
  <si>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</si>
  <si>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</si>
  <si>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</si>
  <si>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</si>
  <si>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</si>
  <si>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</si>
  <si>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</si>
  <si>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</si>
  <si>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</si>
  <si>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</si>
  <si>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</si>
  <si>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</si>
  <si>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</si>
  <si>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</si>
  <si>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</si>
  <si>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</si>
  <si>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</si>
  <si>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</si>
  <si>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</si>
  <si>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</si>
  <si>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</si>
  <si>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</si>
  <si>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</si>
  <si>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</si>
  <si>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</si>
  <si>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</si>
  <si>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</si>
  <si>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</si>
  <si>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</si>
  <si>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</si>
  <si>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</si>
  <si>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</si>
  <si>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</si>
  <si>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</si>
  <si>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</si>
  <si>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</si>
  <si>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</si>
  <si>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</si>
  <si>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</si>
  <si>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</si>
  <si>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</si>
  <si>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</si>
  <si>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</si>
  <si>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</si>
  <si>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</si>
  <si>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</si>
  <si>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</si>
  <si>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</si>
  <si>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</si>
  <si>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</si>
  <si>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</si>
  <si>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</si>
  <si>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</si>
  <si>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</si>
  <si>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</si>
  <si>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</si>
  <si>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</si>
  <si>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</si>
  <si>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</si>
  <si>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</si>
  <si>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</si>
  <si>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</si>
  <si>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</si>
  <si>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</si>
  <si>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</si>
  <si>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</si>
  <si>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</si>
  <si>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</si>
  <si>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</si>
  <si>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</si>
  <si>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</si>
  <si>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</si>
  <si>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</si>
  <si>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</si>
  <si>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</si>
  <si>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</si>
  <si>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</si>
  <si>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</si>
  <si>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</si>
  <si>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</si>
  <si>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</si>
  <si>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</si>
  <si>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</si>
  <si>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</si>
  <si>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</si>
  <si>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</si>
  <si>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</si>
  <si>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</si>
  <si>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</si>
  <si>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</si>
  <si>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</si>
  <si>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</si>
  <si>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</si>
  <si>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</si>
  <si>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</si>
  <si>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</si>
  <si>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</si>
  <si>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</si>
  <si>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</si>
  <si>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</si>
  <si>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</si>
  <si>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</si>
  <si>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</si>
  <si>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</si>
  <si>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</si>
  <si>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</si>
  <si>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</si>
  <si>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</si>
  <si>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</si>
  <si>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</si>
  <si>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</si>
  <si>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</si>
  <si>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</si>
  <si>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</si>
  <si>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</si>
  <si>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</si>
  <si>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</si>
  <si>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</si>
  <si>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</si>
  <si>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</si>
  <si>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</si>
  <si>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</si>
  <si>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</si>
  <si>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</si>
  <si>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</si>
  <si>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</si>
  <si>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</si>
  <si>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</si>
  <si>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</si>
  <si>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</si>
  <si>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</si>
  <si>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</si>
  <si>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</si>
  <si>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</si>
  <si>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</si>
  <si>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</si>
  <si>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</si>
  <si>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</si>
  <si>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</si>
  <si>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</si>
  <si>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</si>
  <si>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</si>
  <si>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</si>
  <si>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</si>
  <si>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</si>
  <si>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</si>
  <si>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</si>
  <si>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</si>
  <si>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</si>
  <si>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</si>
  <si>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</si>
  <si>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</si>
  <si>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</si>
  <si>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</si>
  <si>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</si>
  <si>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</si>
  <si>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</si>
  <si>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</si>
  <si>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</si>
  <si>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</si>
  <si>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</si>
  <si>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</si>
  <si>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</si>
  <si>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</si>
  <si>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</si>
  <si>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</si>
  <si>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</si>
  <si>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</si>
  <si>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</si>
  <si>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</si>
  <si>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</si>
  <si>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</si>
  <si>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</si>
  <si>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</si>
  <si>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</si>
  <si>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</si>
  <si>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</si>
  <si>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</si>
  <si>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</si>
  <si>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</si>
  <si>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</si>
  <si>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</si>
  <si>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</si>
  <si>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</si>
  <si>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</si>
  <si>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</si>
  <si>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</si>
  <si>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</si>
  <si>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</si>
  <si>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</si>
  <si>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</si>
  <si>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</si>
  <si>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</si>
  <si>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</si>
  <si>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</si>
  <si>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</si>
  <si>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</si>
  <si>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</si>
  <si>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</si>
  <si>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</si>
  <si>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</si>
  <si>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</si>
  <si>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</si>
  <si>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</si>
  <si>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</si>
  <si>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</si>
  <si>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</si>
  <si>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</si>
  <si>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</si>
  <si>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</si>
  <si>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</si>
  <si>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</si>
  <si>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</si>
  <si>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</si>
  <si>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</si>
  <si>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</si>
  <si>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</si>
  <si>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</si>
  <si>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</si>
  <si>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</si>
  <si>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</si>
  <si>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</si>
  <si>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</si>
  <si>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</si>
  <si>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</si>
  <si>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</si>
  <si>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</si>
  <si>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</si>
  <si>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</si>
  <si>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</si>
  <si>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</si>
  <si>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</si>
  <si>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</si>
  <si>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</si>
  <si>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</si>
  <si>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</si>
  <si>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</si>
  <si>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</si>
  <si>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</si>
  <si>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</si>
  <si>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</si>
  <si>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</si>
  <si>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</si>
  <si>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</si>
  <si>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</si>
  <si>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</si>
  <si>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</si>
  <si>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</si>
  <si>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</si>
  <si>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</si>
  <si>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</si>
  <si>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</si>
  <si>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</si>
  <si>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</si>
  <si>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</si>
  <si>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</si>
  <si>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</si>
  <si>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</si>
  <si>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</si>
  <si>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</si>
  <si>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</si>
  <si>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</si>
  <si>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</si>
  <si>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</si>
  <si>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</si>
  <si>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</si>
  <si>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</si>
  <si>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</si>
  <si>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</si>
  <si>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</si>
  <si>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</si>
  <si>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</si>
  <si>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</si>
  <si>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</si>
  <si>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</si>
  <si>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</si>
  <si>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</si>
  <si>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</si>
  <si>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</si>
  <si>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</si>
  <si>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</si>
  <si>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</si>
  <si>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</si>
  <si>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</si>
  <si>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</si>
  <si>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</si>
  <si>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</si>
  <si>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</si>
  <si>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</si>
  <si>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</si>
  <si>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</si>
  <si>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</si>
  <si>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</si>
  <si>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</si>
  <si>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</si>
  <si>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</si>
  <si>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</si>
  <si>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</si>
  <si>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</si>
  <si>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</si>
  <si>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</si>
  <si>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</si>
  <si>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</si>
  <si>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</si>
  <si>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</si>
  <si>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</si>
  <si>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</si>
  <si>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</si>
  <si>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</si>
  <si>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</si>
  <si>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</si>
  <si>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</si>
  <si>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</si>
  <si>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</si>
  <si>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</si>
  <si>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</si>
  <si>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</si>
  <si>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</si>
  <si>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</si>
  <si>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</si>
  <si>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</si>
  <si>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</si>
  <si>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</si>
  <si>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</si>
  <si>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</si>
  <si>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</si>
  <si>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</si>
  <si>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</si>
  <si>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</si>
  <si>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</si>
  <si>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</si>
  <si>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</si>
  <si>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</si>
  <si>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</si>
  <si>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</si>
  <si>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</si>
  <si>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</si>
  <si>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</si>
  <si>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</si>
  <si>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</si>
  <si>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</si>
  <si>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</si>
  <si>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</si>
  <si>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</si>
  <si>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</si>
  <si>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</si>
  <si>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</si>
  <si>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</si>
  <si>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</si>
  <si>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</si>
  <si>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</si>
  <si>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</si>
  <si>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</si>
  <si>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</si>
  <si>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</si>
  <si>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</si>
  <si>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</si>
  <si>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</si>
  <si>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</si>
  <si>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</si>
  <si>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</si>
  <si>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</si>
  <si>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</si>
  <si>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</si>
  <si>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</si>
  <si>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</si>
  <si>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</si>
  <si>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</si>
  <si>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</si>
  <si>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</si>
  <si>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</si>
  <si>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</si>
  <si>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</si>
  <si>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</si>
  <si>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</si>
  <si>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</si>
  <si>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</si>
  <si>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</si>
  <si>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</si>
  <si>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</si>
  <si>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</si>
  <si>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</si>
  <si>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</si>
  <si>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</si>
  <si>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</si>
  <si>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</si>
  <si>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</si>
  <si>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</si>
  <si>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</si>
  <si>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</si>
  <si>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</si>
  <si>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</si>
  <si>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</si>
  <si>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</si>
  <si>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</si>
  <si>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</si>
  <si>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</si>
  <si>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</si>
  <si>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</si>
  <si>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</si>
  <si>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</si>
  <si>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</si>
  <si>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</si>
  <si>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</si>
  <si>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</si>
  <si>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</si>
  <si>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</si>
  <si>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</si>
  <si>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</si>
  <si>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</si>
  <si>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</si>
  <si>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</si>
  <si>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</si>
  <si>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</si>
  <si>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</si>
  <si>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</si>
  <si>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</si>
  <si>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</si>
  <si>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</si>
  <si>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</si>
  <si>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</si>
  <si>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</si>
  <si>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</si>
  <si>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</si>
  <si>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</si>
  <si>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</si>
  <si>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</si>
  <si>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</si>
  <si>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</si>
  <si>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</si>
  <si>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</si>
  <si>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</si>
  <si>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</si>
  <si>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</si>
  <si>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</si>
  <si>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</si>
  <si>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</si>
  <si>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</si>
  <si>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</si>
  <si>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</si>
  <si>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</si>
  <si>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</si>
  <si>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</si>
  <si>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</si>
  <si>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</si>
  <si>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</si>
  <si>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</si>
  <si>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</si>
  <si>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</si>
  <si>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</si>
  <si>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</si>
  <si>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</si>
  <si>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</si>
  <si>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</si>
  <si>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</si>
  <si>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</si>
  <si>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</si>
  <si>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</si>
  <si>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</si>
  <si>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</si>
  <si>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</si>
  <si>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</si>
  <si>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</si>
  <si>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</si>
  <si>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</si>
  <si>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</si>
  <si>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</si>
  <si>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</si>
  <si>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</si>
  <si>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</si>
  <si>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</si>
  <si>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</si>
  <si>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</si>
  <si>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</si>
  <si>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</si>
  <si>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</si>
  <si>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</si>
  <si>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</si>
  <si>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</si>
  <si>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</si>
  <si>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</si>
  <si>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</si>
  <si>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</si>
  <si>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</si>
  <si>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</si>
  <si>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</si>
  <si>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</si>
  <si>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</si>
  <si>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</si>
  <si>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</si>
  <si>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</si>
  <si>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</si>
  <si>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</si>
  <si>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</si>
  <si>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</si>
  <si>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</si>
  <si>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</si>
  <si>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</si>
  <si>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</si>
  <si>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</si>
  <si>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</si>
  <si>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</si>
  <si>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</si>
  <si>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</si>
  <si>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</si>
  <si>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</si>
  <si>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</si>
  <si>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</si>
  <si>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</si>
  <si>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</si>
  <si>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</si>
  <si>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</si>
  <si>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</si>
  <si>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</si>
  <si>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</si>
  <si>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</si>
  <si>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</si>
  <si>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</si>
  <si>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</si>
  <si>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</si>
  <si>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</si>
  <si>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</si>
  <si>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</si>
  <si>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</si>
  <si>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</si>
  <si>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</si>
  <si>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</si>
  <si>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</si>
  <si>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</si>
  <si>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</si>
  <si>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</si>
  <si>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</si>
  <si>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</si>
  <si>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</si>
  <si>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</si>
  <si>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</si>
  <si>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</si>
  <si>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</si>
  <si>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</si>
  <si>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</si>
  <si>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</si>
  <si>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</si>
  <si>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</si>
  <si>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</si>
  <si>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</si>
  <si>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</si>
  <si>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</si>
  <si>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</si>
  <si>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</si>
  <si>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</si>
  <si>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</si>
  <si>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</si>
  <si>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</si>
  <si>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</si>
  <si>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</si>
  <si>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</si>
  <si>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</si>
  <si>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</si>
  <si>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</si>
  <si>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</si>
  <si>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</si>
  <si>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</si>
  <si>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</si>
  <si>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</si>
  <si>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</si>
  <si>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</si>
  <si>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</si>
  <si>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</si>
  <si>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</si>
  <si>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</si>
  <si>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</si>
  <si>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</si>
  <si>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</si>
  <si>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</si>
  <si>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</si>
  <si>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</si>
  <si>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</si>
  <si>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</si>
  <si>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</si>
  <si>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</si>
  <si>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</si>
  <si>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</si>
  <si>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</si>
  <si>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</si>
  <si>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</si>
  <si>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</si>
  <si>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</si>
  <si>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</si>
  <si>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</si>
  <si>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</si>
  <si>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</si>
  <si>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</si>
  <si>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</si>
  <si>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</si>
  <si>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</si>
  <si>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</si>
  <si>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</si>
  <si>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</si>
  <si>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</si>
  <si>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</si>
  <si>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</si>
  <si>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</si>
  <si>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</si>
  <si>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</si>
  <si>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</si>
  <si>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</si>
  <si>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</si>
  <si>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</si>
  <si>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</si>
  <si>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</si>
  <si>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</si>
  <si>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</si>
  <si>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</si>
  <si>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</si>
  <si>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</si>
  <si>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</si>
  <si>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</si>
  <si>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</si>
  <si>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</si>
  <si>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</si>
  <si>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</si>
  <si>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</si>
  <si>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</si>
  <si>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</si>
  <si>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</si>
  <si>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</si>
  <si>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</si>
  <si>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</si>
  <si>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</si>
  <si>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</si>
  <si>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</si>
  <si>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</si>
  <si>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</si>
  <si>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</si>
  <si>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</si>
  <si>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</si>
  <si>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</si>
  <si>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</si>
  <si>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</si>
  <si>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</si>
  <si>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</si>
  <si>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</si>
  <si>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</si>
  <si>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</si>
  <si>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</si>
  <si>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</si>
  <si>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</si>
  <si>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</si>
  <si>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</si>
  <si>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</si>
  <si>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</si>
  <si>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</si>
  <si>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</si>
  <si>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</si>
  <si>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</si>
  <si>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</si>
  <si>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</si>
  <si>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</si>
  <si>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</si>
  <si>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</si>
  <si>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</si>
  <si>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</si>
  <si>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</si>
  <si>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</si>
  <si>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</si>
  <si>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</si>
  <si>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</si>
  <si>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</si>
  <si>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</si>
  <si>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</si>
  <si>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</si>
  <si>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</si>
  <si>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</si>
  <si>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</si>
  <si>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</si>
  <si>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</si>
  <si>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</si>
  <si>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</si>
  <si>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</si>
  <si>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</si>
  <si>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</si>
  <si>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</si>
  <si>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</si>
  <si>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</si>
  <si>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</si>
  <si>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</si>
  <si>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</si>
  <si>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</si>
  <si>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</si>
  <si>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</si>
  <si>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</si>
  <si>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</si>
  <si>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</si>
  <si>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</si>
  <si>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</si>
  <si>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</si>
  <si>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</si>
  <si>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</si>
  <si>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</si>
  <si>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</si>
  <si>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</si>
  <si>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</si>
  <si>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</si>
  <si>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</si>
  <si>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</si>
  <si>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</si>
  <si>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</si>
  <si>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</si>
  <si>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</si>
  <si>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</si>
  <si>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</si>
  <si>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</si>
  <si>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</si>
  <si>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</si>
  <si>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</si>
  <si>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</si>
  <si>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</si>
  <si>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</si>
  <si>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</si>
  <si>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</si>
  <si>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</si>
  <si>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</si>
  <si>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</si>
  <si>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</si>
  <si>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</si>
  <si>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</si>
  <si>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</si>
  <si>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</si>
  <si>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</si>
  <si>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</si>
  <si>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</si>
  <si>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</si>
  <si>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</si>
  <si>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</si>
  <si>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</si>
  <si>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</si>
  <si>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</si>
  <si>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</si>
  <si>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</si>
  <si>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</si>
  <si>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</si>
  <si>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</si>
  <si>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</si>
  <si>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</si>
  <si>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</si>
  <si>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</si>
  <si>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</si>
  <si>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</si>
  <si>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</si>
  <si>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</si>
  <si>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</si>
  <si>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</si>
  <si>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</si>
  <si>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</si>
  <si>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</si>
  <si>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</si>
  <si>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</si>
  <si>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</si>
  <si>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</si>
  <si>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</si>
  <si>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</si>
  <si>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</si>
  <si>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</si>
  <si>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</si>
  <si>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</si>
  <si>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</si>
  <si>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</si>
  <si>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</si>
  <si>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</si>
  <si>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</si>
  <si>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</si>
  <si>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</si>
  <si>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</si>
  <si>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</si>
  <si>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</si>
  <si>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</si>
  <si>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</si>
  <si>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</si>
  <si>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</si>
  <si>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</si>
  <si>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</si>
  <si>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</si>
  <si>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</si>
  <si>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</si>
  <si>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</si>
  <si>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</si>
  <si>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</si>
  <si>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</si>
  <si>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</si>
  <si>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</si>
  <si>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</si>
  <si>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</si>
  <si>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</si>
  <si>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</si>
  <si>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</si>
  <si>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</si>
  <si>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</si>
  <si>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</si>
  <si>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</si>
  <si>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</si>
  <si>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</si>
  <si>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</si>
  <si>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</si>
  <si>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</si>
  <si>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</si>
  <si>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</si>
  <si>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</si>
  <si>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</si>
  <si>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</si>
  <si>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</si>
  <si>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</si>
  <si>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</si>
  <si>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</si>
  <si>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</si>
  <si>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</si>
  <si>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</si>
  <si>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</si>
  <si>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</si>
  <si>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</si>
  <si>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</si>
  <si>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</si>
  <si>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</si>
  <si>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</si>
  <si>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</si>
  <si>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</si>
  <si>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</si>
  <si>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</si>
  <si>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</si>
  <si>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</si>
  <si>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</si>
  <si>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</si>
  <si>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</si>
  <si>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</si>
  <si>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</si>
  <si>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</si>
  <si>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</si>
  <si>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</si>
  <si>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</si>
  <si>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</si>
  <si>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</si>
  <si>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</si>
  <si>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</si>
  <si>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</si>
  <si>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</si>
  <si>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</si>
  <si>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</si>
  <si>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</si>
  <si>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</si>
  <si>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</si>
  <si>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</si>
  <si>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</si>
  <si>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</si>
  <si>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</si>
  <si>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</si>
  <si>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</si>
  <si>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</si>
  <si>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</si>
  <si>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</si>
  <si>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</si>
  <si>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</si>
  <si>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</si>
  <si>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</si>
  <si>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</si>
  <si>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</si>
  <si>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</si>
  <si>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</si>
  <si>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</si>
  <si>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</si>
  <si>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</si>
  <si>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</si>
  <si>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</si>
  <si>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</si>
  <si>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</si>
  <si>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</si>
  <si>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</si>
  <si>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</si>
  <si>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</si>
  <si>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</si>
  <si>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</si>
  <si>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</si>
  <si>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</si>
  <si>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</si>
  <si>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</si>
  <si>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</si>
  <si>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</si>
  <si>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</si>
  <si>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</si>
  <si>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</si>
  <si>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</si>
  <si>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</si>
  <si>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</si>
  <si>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</si>
  <si>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</si>
  <si>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</si>
  <si>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</si>
  <si>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</si>
  <si>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</si>
  <si>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</si>
  <si>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</si>
  <si>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</si>
  <si>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</si>
  <si>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</si>
  <si>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</si>
  <si>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</si>
  <si>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</si>
  <si>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</si>
  <si>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</si>
  <si>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</si>
  <si>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</si>
  <si>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</si>
  <si>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</si>
  <si>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</si>
  <si>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</si>
  <si>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</si>
  <si>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</si>
  <si>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</si>
  <si>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</si>
  <si>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</si>
  <si>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</si>
  <si>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</si>
  <si>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</si>
  <si>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</si>
  <si>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</si>
  <si>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</si>
  <si>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</si>
  <si>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</si>
  <si>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</si>
  <si>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</si>
  <si>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</si>
  <si>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</si>
  <si>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</si>
  <si>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</si>
  <si>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</si>
  <si>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</si>
  <si>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</si>
  <si>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</si>
  <si>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</si>
  <si>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</si>
  <si>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</si>
  <si>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</si>
  <si>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</si>
  <si>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</si>
  <si>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</si>
  <si>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</si>
  <si>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</si>
  <si>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</si>
  <si>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</si>
  <si>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</si>
  <si>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</si>
  <si>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</si>
  <si>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</si>
  <si>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</si>
  <si>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</si>
  <si>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</si>
  <si>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</si>
  <si>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</si>
  <si>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</si>
  <si>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</si>
  <si>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</si>
  <si>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</si>
  <si>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</si>
  <si>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</si>
  <si>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</si>
  <si>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</si>
  <si>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</si>
  <si>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</si>
  <si>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</si>
  <si>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</si>
  <si>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</si>
  <si>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</si>
  <si>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</si>
  <si>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</si>
  <si>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</si>
  <si>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</si>
  <si>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</si>
  <si>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</si>
  <si>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</si>
  <si>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</si>
  <si>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</si>
  <si>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</si>
  <si>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</si>
  <si>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</si>
  <si>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</si>
  <si>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</si>
  <si>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</si>
  <si>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</si>
  <si>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</si>
  <si>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</si>
  <si>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</si>
  <si>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</si>
  <si>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</si>
  <si>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</si>
  <si>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</si>
  <si>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</si>
  <si>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</si>
  <si>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</si>
  <si>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</si>
  <si>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</si>
  <si>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</si>
  <si>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</si>
  <si>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</si>
  <si>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</si>
  <si>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</si>
  <si>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</si>
  <si>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</si>
  <si>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</si>
  <si>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</si>
  <si>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</si>
  <si>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</si>
  <si>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</si>
  <si>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</si>
  <si>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</si>
  <si>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</si>
  <si>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</si>
  <si>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</si>
  <si>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</si>
  <si>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</si>
  <si>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</si>
  <si>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</si>
  <si>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</si>
  <si>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</si>
  <si>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</si>
  <si>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</si>
  <si>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</si>
  <si>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</si>
  <si>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</si>
  <si>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</si>
  <si>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</si>
  <si>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</si>
  <si>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</si>
  <si>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</si>
  <si>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</si>
  <si>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</si>
  <si>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</si>
  <si>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</si>
  <si>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</si>
  <si>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</si>
  <si>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</si>
  <si>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</si>
  <si>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</si>
  <si>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</si>
  <si>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</si>
  <si>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</si>
  <si>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</si>
  <si>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</si>
  <si>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</si>
  <si>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</si>
  <si>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</si>
  <si>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</si>
  <si>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</si>
  <si>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</si>
  <si>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</si>
  <si>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</si>
  <si>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</si>
  <si>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</si>
  <si>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</si>
  <si>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</si>
  <si>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</si>
  <si>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</si>
  <si>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</si>
  <si>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</si>
  <si>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</si>
  <si>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</si>
  <si>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</si>
  <si>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</si>
  <si>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</si>
  <si>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</si>
  <si>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</si>
  <si>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</si>
  <si>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</si>
  <si>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</si>
  <si>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</si>
  <si>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</si>
  <si>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</si>
  <si>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</si>
  <si>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</si>
  <si>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</si>
  <si>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</si>
  <si>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</si>
  <si>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</si>
  <si>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</si>
  <si>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</si>
  <si>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</si>
  <si>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</si>
  <si>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</si>
  <si>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</si>
  <si>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</si>
  <si>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</si>
  <si>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</si>
  <si>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</si>
  <si>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</si>
  <si>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</si>
  <si>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</si>
  <si>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</si>
  <si>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</si>
  <si>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</si>
  <si>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</si>
  <si>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</si>
  <si>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</si>
  <si>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</si>
  <si>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</si>
  <si>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</si>
  <si>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</si>
  <si>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</si>
  <si>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</si>
  <si>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</si>
  <si>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</si>
  <si>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</si>
  <si>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</si>
  <si>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</si>
  <si>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</si>
  <si>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</si>
  <si>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</si>
  <si>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</si>
  <si>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</si>
  <si>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</si>
  <si>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</si>
  <si>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</si>
  <si>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</si>
  <si>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</si>
  <si>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</si>
  <si>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</si>
  <si>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</si>
  <si>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</si>
  <si>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</si>
  <si>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</si>
  <si>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</si>
  <si>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</si>
  <si>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</si>
  <si>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</si>
  <si>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</si>
  <si>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</si>
  <si>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</si>
  <si>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</si>
  <si>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</si>
  <si>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</si>
  <si>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</si>
  <si>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</si>
  <si>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</si>
  <si>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</si>
  <si>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</si>
  <si>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</si>
  <si>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</si>
  <si>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</si>
  <si>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</si>
  <si>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</si>
  <si>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</si>
  <si>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</si>
  <si>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</si>
  <si>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</si>
  <si>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</si>
  <si>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</si>
  <si>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</si>
  <si>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</si>
  <si>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</si>
  <si>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</si>
  <si>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</si>
  <si>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</si>
  <si>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</si>
  <si>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</si>
  <si>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</si>
  <si>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</si>
  <si>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</si>
  <si>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</si>
  <si>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</si>
  <si>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</si>
  <si>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</si>
  <si>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</si>
  <si>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</si>
  <si>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</si>
  <si>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</si>
  <si>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</si>
  <si>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</si>
  <si>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</si>
  <si>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</si>
  <si>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</si>
  <si>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</si>
  <si>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</si>
  <si>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</si>
  <si>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</si>
  <si>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</si>
  <si>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</si>
  <si>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</si>
  <si>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</si>
  <si>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</si>
  <si>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</si>
  <si>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</si>
  <si>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</si>
  <si>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</si>
  <si>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</si>
  <si>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</si>
  <si>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</si>
  <si>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</si>
  <si>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</si>
  <si>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</si>
  <si>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</si>
  <si>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</si>
  <si>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</si>
  <si>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</si>
  <si>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</si>
  <si>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</si>
  <si>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</si>
  <si>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</si>
  <si>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</si>
  <si>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</si>
  <si>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</si>
  <si>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</si>
  <si>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</si>
  <si>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</si>
  <si>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</si>
  <si>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</si>
  <si>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</si>
  <si>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</si>
  <si>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</si>
  <si>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</si>
  <si>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</si>
  <si>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</si>
  <si>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</si>
  <si>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</si>
  <si>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</si>
  <si>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</si>
  <si>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</si>
  <si>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</si>
  <si>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</si>
  <si>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</si>
  <si>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</si>
  <si>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</si>
  <si>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</si>
  <si>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</si>
  <si>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</si>
  <si>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</si>
  <si>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</si>
  <si>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</si>
  <si>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</si>
  <si>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</si>
  <si>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</si>
  <si>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</si>
  <si>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</si>
  <si>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</si>
  <si>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</si>
  <si>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</si>
  <si>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</si>
  <si>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</si>
  <si>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</si>
  <si>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</si>
  <si>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</si>
  <si>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</si>
  <si>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</si>
  <si>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</si>
  <si>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</si>
  <si>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</si>
  <si>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</si>
  <si>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</si>
  <si>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</si>
  <si>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</si>
  <si>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</si>
  <si>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</si>
  <si>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</si>
  <si>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</si>
  <si>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</si>
  <si>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</si>
  <si>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</si>
  <si>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</si>
  <si>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</si>
  <si>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</si>
  <si>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</si>
  <si>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</si>
  <si>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</si>
  <si>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</si>
  <si>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</si>
  <si>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</si>
  <si>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</si>
  <si>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</si>
  <si>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</si>
  <si>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</si>
  <si>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</si>
  <si>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</si>
  <si>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</si>
  <si>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</si>
  <si>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</si>
  <si>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</si>
  <si>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</si>
  <si>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</si>
  <si>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</si>
  <si>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</si>
  <si>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</si>
  <si>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</si>
  <si>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</si>
  <si>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</si>
  <si>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</si>
  <si>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</si>
  <si>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</si>
  <si>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</si>
  <si>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</si>
  <si>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</si>
  <si>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</si>
  <si>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</si>
  <si>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</si>
  <si>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</si>
  <si>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</si>
  <si>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</si>
  <si>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</si>
  <si>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</si>
  <si>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</si>
  <si>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</si>
  <si>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</si>
  <si>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</si>
  <si>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</si>
  <si>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</si>
  <si>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</si>
  <si>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</si>
  <si>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</si>
  <si>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</si>
  <si>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</si>
  <si>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</si>
  <si>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</si>
  <si>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</si>
  <si>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</si>
  <si>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</si>
  <si>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</si>
  <si>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</si>
  <si>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</si>
  <si>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</si>
  <si>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</si>
  <si>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</si>
  <si>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</si>
  <si>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</si>
  <si>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</si>
  <si>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</si>
  <si>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</si>
  <si>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</si>
  <si>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</si>
  <si>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</si>
  <si>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</si>
  <si>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</si>
  <si>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</si>
  <si>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</si>
  <si>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</si>
  <si>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</si>
  <si>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</si>
  <si>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</si>
  <si>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</si>
  <si>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</si>
  <si>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</si>
  <si>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</si>
  <si>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</si>
  <si>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</si>
  <si>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</si>
  <si>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</si>
  <si>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</si>
  <si>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</si>
  <si>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</si>
  <si>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</si>
  <si>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</si>
  <si>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</si>
  <si>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</si>
  <si>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</si>
  <si>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</si>
  <si>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</si>
  <si>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</si>
  <si>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</si>
  <si>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</si>
  <si>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</si>
  <si>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</si>
  <si>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</si>
  <si>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</si>
  <si>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</si>
  <si>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</si>
  <si>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</si>
  <si>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</si>
  <si>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</si>
  <si>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</si>
  <si>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</si>
  <si>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</si>
  <si>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</si>
  <si>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</si>
  <si>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</si>
  <si>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</si>
  <si>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</si>
  <si>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</si>
  <si>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</si>
  <si>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</si>
  <si>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</si>
  <si>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</si>
  <si>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</si>
  <si>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</si>
  <si>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</si>
  <si>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</si>
  <si>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</si>
  <si>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</si>
  <si>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</si>
  <si>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</si>
  <si>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</si>
  <si>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</si>
  <si>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</si>
  <si>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</si>
  <si>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</si>
  <si>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</si>
  <si>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</si>
  <si>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</si>
  <si>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</si>
  <si>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</si>
  <si>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</si>
  <si>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</si>
  <si>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</si>
  <si>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</si>
  <si>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</si>
  <si>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</si>
  <si>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</si>
  <si>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</si>
  <si>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</si>
  <si>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</si>
  <si>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</si>
  <si>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</si>
  <si>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</si>
  <si>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</si>
  <si>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</si>
  <si>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</si>
  <si>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</si>
  <si>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</si>
  <si>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</si>
  <si>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</si>
  <si>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</si>
  <si>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</si>
  <si>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</si>
  <si>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</si>
  <si>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</si>
  <si>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</si>
  <si>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</si>
  <si>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</si>
  <si>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</si>
  <si>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</si>
  <si>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</si>
  <si>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</si>
  <si>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</si>
  <si>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</si>
  <si>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</si>
  <si>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</si>
  <si>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</si>
  <si>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</si>
  <si>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</si>
  <si>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</si>
  <si>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</si>
  <si>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</si>
  <si>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</si>
  <si>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</si>
  <si>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</si>
  <si>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</si>
  <si>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</si>
  <si>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</si>
  <si>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</si>
  <si>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</si>
  <si>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</si>
  <si>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</si>
  <si>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</si>
  <si>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</si>
  <si>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</si>
  <si>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</si>
  <si>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</si>
  <si>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</si>
  <si>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</si>
  <si>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</si>
  <si>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</si>
  <si>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</si>
  <si>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</si>
  <si>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</si>
  <si>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</si>
  <si>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</si>
  <si>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</si>
  <si>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</si>
  <si>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</si>
  <si>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</si>
  <si>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</si>
  <si>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</si>
  <si>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</si>
  <si>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</si>
  <si>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</si>
  <si>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</si>
  <si>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</si>
  <si>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</si>
  <si>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</si>
  <si>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</si>
  <si>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</si>
  <si>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</si>
  <si>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</si>
  <si>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</si>
  <si>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</si>
  <si>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</si>
  <si>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</si>
  <si>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</si>
  <si>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</si>
  <si>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</si>
  <si>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</si>
  <si>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</si>
  <si>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</si>
  <si>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</si>
  <si>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</si>
  <si>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</si>
  <si>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</si>
  <si>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</si>
  <si>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</si>
  <si>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</si>
  <si>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</si>
  <si>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</si>
  <si>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</si>
  <si>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</si>
  <si>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</si>
  <si>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</si>
  <si>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</si>
  <si>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</si>
  <si>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</si>
  <si>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</si>
  <si>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</si>
  <si>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</si>
  <si>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</si>
  <si>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</si>
  <si>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</si>
  <si>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</si>
  <si>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</si>
  <si>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</si>
  <si>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</si>
  <si>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</si>
  <si>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</si>
  <si>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</si>
  <si>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</si>
  <si>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</si>
  <si>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</si>
  <si>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</si>
  <si>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</si>
  <si>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</si>
  <si>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</si>
  <si>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</si>
  <si>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</si>
  <si>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</si>
  <si>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</si>
  <si>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</si>
  <si>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</si>
  <si>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</si>
  <si>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</si>
  <si>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</si>
  <si>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</si>
  <si>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</si>
  <si>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</si>
  <si>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</si>
  <si>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</si>
  <si>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</si>
  <si>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</si>
  <si>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</si>
  <si>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</si>
  <si>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</si>
  <si>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</si>
  <si>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</si>
  <si>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</si>
  <si>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</si>
  <si>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</si>
  <si>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</si>
  <si>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</si>
  <si>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</si>
  <si>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</si>
  <si>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</si>
  <si>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</si>
  <si>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</si>
  <si>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</si>
  <si>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</si>
  <si>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</si>
  <si>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</si>
  <si>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</si>
  <si>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</si>
  <si>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</si>
  <si>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</si>
  <si>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</si>
  <si>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</si>
  <si>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</si>
  <si>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</si>
  <si>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</si>
  <si>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</si>
  <si>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</si>
  <si>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</si>
  <si>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</si>
  <si>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</si>
  <si>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</si>
  <si>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</si>
  <si>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</si>
  <si>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</si>
  <si>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</si>
  <si>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</si>
  <si>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</si>
  <si>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</si>
  <si>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</si>
  <si>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</si>
  <si>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</si>
  <si>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</si>
  <si>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</si>
  <si>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</si>
  <si>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</si>
  <si>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</si>
  <si>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</si>
  <si>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</si>
  <si>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</si>
  <si>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</si>
  <si>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</si>
  <si>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</si>
  <si>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</si>
  <si>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</si>
  <si>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</si>
  <si>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</si>
  <si>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</si>
  <si>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</si>
  <si>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</si>
  <si>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</si>
  <si>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</si>
  <si>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</si>
  <si>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</si>
  <si>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</si>
  <si>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</si>
  <si>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</si>
  <si>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</si>
  <si>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</si>
  <si>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</si>
  <si>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</si>
  <si>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</si>
  <si>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</si>
  <si>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</si>
  <si>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</si>
  <si>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</si>
  <si>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</si>
  <si>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</si>
  <si>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</si>
  <si>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</si>
  <si>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</si>
  <si>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</si>
  <si>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</si>
  <si>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</si>
  <si>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</si>
  <si>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</si>
  <si>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</si>
  <si>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</si>
  <si>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</si>
  <si>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</si>
  <si>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</si>
  <si>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</si>
  <si>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</si>
  <si>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</si>
  <si>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</si>
  <si>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</si>
  <si>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</si>
  <si>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</si>
  <si>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</si>
  <si>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</si>
  <si>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</si>
  <si>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</si>
  <si>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</si>
  <si>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</si>
  <si>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</si>
  <si>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</si>
  <si>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</si>
  <si>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</si>
  <si>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</si>
  <si>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</si>
  <si>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</si>
  <si>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</si>
  <si>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</si>
  <si>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</si>
  <si>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</si>
  <si>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</si>
  <si>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</si>
  <si>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</si>
  <si>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</si>
  <si>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</si>
  <si>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</si>
  <si>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</si>
  <si>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</si>
  <si>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</si>
  <si>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</si>
  <si>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</si>
  <si>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</si>
  <si>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</si>
  <si>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</si>
  <si>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</si>
  <si>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</si>
  <si>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</si>
  <si>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</si>
  <si>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</si>
  <si>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</si>
  <si>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</si>
  <si>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</si>
  <si>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</si>
  <si>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</si>
  <si>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</si>
  <si>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</si>
  <si>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</si>
  <si>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</si>
  <si>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</si>
  <si>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</si>
  <si>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</si>
  <si>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</si>
  <si>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</si>
  <si>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</si>
  <si>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</si>
  <si>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</si>
  <si>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</si>
  <si>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</si>
  <si>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</si>
  <si>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</si>
  <si>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</si>
  <si>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</si>
  <si>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</si>
  <si>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</si>
  <si>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</si>
  <si>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</si>
  <si>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</si>
  <si>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</si>
  <si>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</si>
  <si>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</si>
  <si>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</si>
  <si>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</si>
  <si>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</si>
  <si>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</si>
  <si>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</si>
  <si>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</si>
  <si>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</si>
  <si>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</si>
  <si>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</si>
  <si>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</si>
  <si>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</si>
  <si>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</si>
  <si>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</si>
  <si>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</si>
  <si>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</si>
  <si>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</si>
  <si>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</si>
  <si>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</si>
  <si>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</si>
  <si>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</si>
  <si>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</si>
  <si>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</si>
  <si>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</si>
  <si>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</si>
  <si>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</si>
  <si>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</si>
  <si>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</si>
  <si>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</si>
  <si>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</si>
  <si>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</si>
  <si>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</si>
  <si>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</si>
  <si>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</si>
  <si>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</si>
  <si>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</si>
  <si>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</si>
  <si>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</si>
  <si>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</si>
  <si>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</si>
  <si>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</si>
  <si>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</si>
  <si>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</si>
  <si>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</si>
  <si>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</si>
  <si>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</si>
  <si>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</si>
  <si>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</si>
  <si>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</si>
  <si>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</si>
  <si>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</si>
  <si>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</si>
  <si>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</si>
  <si>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</si>
  <si>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</si>
  <si>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</si>
  <si>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</si>
  <si>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</si>
  <si>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</si>
  <si>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</si>
  <si>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</si>
  <si>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</si>
  <si>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</si>
  <si>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</si>
  <si>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</si>
  <si>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</si>
  <si>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</si>
  <si>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</si>
  <si>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</si>
  <si>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</si>
  <si>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</si>
  <si>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</si>
  <si>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</si>
  <si>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</si>
  <si>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</si>
  <si>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</si>
  <si>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</si>
  <si>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</si>
  <si>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</si>
  <si>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</si>
  <si>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</si>
  <si>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</si>
  <si>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</si>
  <si>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</si>
  <si>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</si>
  <si>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</si>
  <si>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</si>
  <si>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</si>
  <si>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</si>
  <si>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</si>
  <si>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</si>
  <si>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</si>
  <si>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</si>
  <si>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</si>
  <si>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</si>
  <si>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</si>
  <si>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</si>
  <si>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</si>
  <si>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</si>
  <si>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</si>
  <si>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</si>
  <si>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</si>
  <si>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</si>
  <si>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</si>
  <si>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</si>
  <si>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</si>
  <si>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</si>
  <si>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</si>
  <si>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</si>
  <si>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</si>
  <si>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</si>
  <si>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</si>
  <si>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</si>
  <si>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</si>
  <si>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</si>
  <si>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</si>
  <si>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</si>
  <si>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</si>
  <si>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</si>
  <si>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</si>
  <si>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</si>
  <si>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</si>
  <si>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</si>
  <si>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</si>
  <si>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</si>
  <si>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</si>
  <si>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</si>
  <si>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</si>
  <si>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</si>
  <si>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</si>
  <si>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</si>
  <si>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</si>
  <si>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</si>
  <si>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</si>
  <si>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</si>
  <si>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</si>
  <si>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</si>
  <si>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</si>
  <si>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</si>
  <si>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</si>
  <si>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</si>
  <si>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</si>
  <si>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</si>
  <si>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</si>
  <si>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</si>
  <si>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</si>
  <si>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</si>
  <si>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</si>
  <si>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</si>
  <si>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</si>
  <si>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</si>
  <si>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</si>
  <si>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</si>
  <si>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</si>
  <si>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</si>
  <si>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</si>
  <si>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</si>
  <si>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</si>
  <si>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</si>
  <si>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</si>
  <si>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</si>
  <si>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</si>
  <si>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</si>
  <si>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</si>
  <si>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</si>
  <si>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</si>
  <si>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</si>
  <si>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</si>
  <si>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</si>
  <si>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</si>
  <si>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</si>
  <si>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</si>
  <si>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</si>
  <si>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</si>
  <si>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</si>
  <si>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</si>
  <si>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</si>
  <si>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</si>
  <si>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</si>
  <si>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</si>
  <si>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</si>
  <si>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</si>
  <si>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</si>
  <si>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</si>
  <si>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</si>
  <si>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</si>
  <si>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</si>
  <si>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</si>
  <si>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</si>
  <si>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</si>
  <si>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</si>
  <si>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</si>
  <si>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</si>
  <si>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</si>
  <si>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</si>
  <si>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</si>
  <si>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</si>
  <si>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</si>
  <si>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</si>
  <si>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</si>
  <si>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</si>
  <si>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</si>
  <si>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</si>
  <si>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</si>
  <si>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</si>
  <si>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</si>
  <si>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</si>
  <si>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</si>
  <si>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</si>
  <si>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</si>
  <si>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</si>
  <si>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</si>
  <si>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</si>
  <si>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</si>
  <si>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</si>
  <si>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</si>
  <si>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</si>
  <si>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</si>
  <si>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</si>
  <si>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</si>
  <si>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</si>
  <si>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</si>
  <si>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</si>
  <si>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</si>
  <si>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</si>
  <si>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</si>
  <si>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</si>
  <si>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</si>
  <si>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</si>
  <si>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</si>
  <si>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</si>
  <si>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</si>
  <si>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</si>
  <si>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</si>
  <si>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</si>
  <si>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</si>
  <si>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</si>
  <si>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</si>
  <si>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</si>
  <si>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</si>
  <si>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</si>
  <si>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</si>
  <si>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</si>
  <si>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</si>
  <si>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</si>
  <si>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</si>
  <si>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</si>
  <si>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</si>
  <si>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</si>
  <si>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</si>
  <si>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</si>
  <si>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</si>
  <si>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</si>
  <si>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</si>
  <si>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</si>
  <si>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</si>
  <si>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</si>
  <si>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</si>
  <si>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</si>
  <si>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</si>
  <si>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</si>
  <si>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</si>
  <si>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</si>
  <si>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</si>
  <si>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</si>
  <si>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</si>
  <si>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</si>
  <si>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</si>
  <si>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</si>
  <si>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</si>
  <si>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</si>
  <si>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</si>
  <si>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</si>
  <si>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</si>
  <si>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</si>
  <si>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</si>
  <si>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</si>
  <si>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</si>
  <si>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</si>
  <si>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</si>
  <si>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</si>
  <si>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</si>
  <si>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</si>
  <si>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</si>
  <si>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</si>
  <si>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</si>
  <si>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</si>
  <si>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</si>
  <si>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</si>
  <si>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</si>
  <si>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</si>
  <si>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</si>
  <si>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</si>
  <si>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</si>
  <si>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</si>
  <si>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</si>
  <si>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</si>
  <si>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</si>
  <si>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</si>
  <si>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</si>
  <si>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</si>
  <si>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</si>
  <si>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</si>
  <si>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</si>
  <si>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</si>
  <si>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</si>
  <si>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</si>
  <si>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</si>
  <si>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</si>
  <si>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</si>
  <si>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</si>
  <si>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</si>
  <si>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</si>
  <si>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</si>
  <si>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</si>
  <si>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</si>
  <si>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</si>
  <si>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</si>
  <si>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</si>
  <si>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</si>
  <si>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</si>
  <si>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</si>
  <si>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</si>
  <si>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</si>
  <si>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</si>
  <si>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</si>
  <si>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</si>
  <si>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</si>
  <si>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</si>
  <si>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</si>
  <si>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</si>
  <si>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</si>
  <si>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</si>
  <si>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</si>
  <si>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</si>
  <si>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</si>
  <si>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</si>
  <si>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</si>
  <si>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</si>
  <si>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</si>
  <si>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</si>
  <si>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</si>
  <si>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</si>
  <si>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</si>
  <si>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</si>
  <si>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</si>
  <si>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</si>
  <si>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</si>
  <si>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</si>
  <si>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</si>
  <si>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</si>
  <si>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</si>
  <si>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</si>
  <si>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</si>
  <si>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</si>
  <si>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</si>
  <si>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</si>
  <si>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</si>
  <si>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</si>
  <si>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</si>
  <si>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</si>
  <si>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</si>
  <si>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</si>
  <si>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</si>
  <si>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</si>
  <si>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</si>
  <si>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</si>
  <si>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</si>
  <si>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</si>
  <si>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</si>
  <si>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</si>
  <si>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</si>
  <si>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</si>
  <si>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</si>
  <si>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</si>
  <si>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</si>
  <si>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</si>
  <si>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</si>
  <si>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</si>
  <si>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</si>
  <si>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</si>
  <si>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</si>
  <si>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</si>
  <si>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</si>
  <si>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</si>
  <si>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</si>
  <si>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</si>
  <si>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</si>
  <si>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</si>
  <si>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</si>
  <si>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</si>
  <si>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</si>
  <si>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</si>
  <si>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</si>
  <si>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</si>
  <si>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</si>
  <si>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</si>
  <si>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</si>
  <si>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</si>
  <si>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</si>
  <si>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</si>
  <si>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</si>
  <si>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</si>
  <si>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</si>
  <si>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</si>
  <si>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</si>
  <si>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</si>
  <si>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</si>
  <si>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</si>
  <si>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</si>
  <si>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</si>
  <si>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</si>
  <si>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</si>
  <si>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</si>
  <si>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</si>
  <si>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</si>
  <si>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</si>
  <si>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</si>
  <si>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</si>
  <si>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</si>
  <si>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</si>
  <si>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</si>
  <si>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</si>
  <si>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</si>
  <si>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</si>
  <si>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</si>
  <si>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</si>
  <si>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</si>
  <si>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</si>
  <si>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</si>
  <si>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</si>
  <si>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</si>
  <si>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</si>
  <si>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</si>
  <si>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</si>
  <si>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</si>
  <si>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</si>
  <si>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</si>
  <si>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</si>
  <si>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</si>
  <si>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</si>
  <si>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</si>
  <si>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</si>
  <si>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</si>
  <si>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</si>
  <si>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</si>
  <si>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</si>
  <si>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</si>
  <si>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</si>
  <si>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</si>
  <si>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</si>
  <si>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</si>
  <si>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</si>
  <si>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</si>
  <si>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</si>
  <si>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</si>
  <si>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</si>
  <si>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</si>
  <si>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</si>
  <si>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</si>
  <si>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</si>
  <si>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</si>
  <si>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</si>
  <si>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</si>
  <si>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</si>
  <si>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</si>
  <si>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</si>
  <si>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</si>
  <si>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</si>
  <si>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</si>
  <si>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</si>
  <si>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</si>
  <si>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</si>
  <si>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</si>
  <si>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</si>
  <si>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</si>
  <si>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</si>
  <si>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</si>
  <si>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</si>
  <si>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</si>
  <si>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</si>
  <si>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</si>
  <si>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</si>
  <si>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</si>
  <si>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</si>
  <si>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</si>
  <si>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</si>
  <si>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</si>
  <si>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</si>
  <si>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</si>
  <si>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</si>
  <si>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</si>
  <si>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</si>
  <si>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</si>
  <si>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</si>
  <si>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</si>
  <si>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</si>
  <si>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</si>
  <si>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</si>
  <si>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</si>
  <si>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</si>
  <si>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</si>
  <si>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</si>
  <si>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</si>
  <si>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</si>
  <si>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</si>
  <si>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</si>
  <si>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</si>
  <si>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</si>
  <si>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</si>
  <si>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</si>
  <si>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</si>
  <si>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</si>
  <si>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</si>
  <si>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</si>
  <si>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</si>
  <si>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</si>
  <si>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</si>
  <si>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</si>
  <si>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</si>
  <si>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</si>
  <si>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</si>
  <si>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</si>
  <si>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</si>
  <si>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</si>
  <si>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</si>
  <si>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</si>
  <si>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</si>
  <si>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</si>
  <si>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</si>
  <si>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</si>
  <si>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</si>
  <si>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</si>
  <si>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</si>
  <si>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</si>
  <si>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</si>
  <si>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</si>
  <si>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</si>
  <si>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</si>
  <si>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</si>
  <si>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</si>
  <si>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</si>
  <si>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</si>
  <si>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</si>
  <si>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</si>
  <si>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</si>
  <si>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</si>
  <si>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</si>
  <si>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</si>
  <si>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</si>
  <si>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</si>
  <si>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</si>
  <si>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</si>
  <si>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</si>
  <si>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</si>
  <si>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</si>
  <si>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</si>
  <si>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</si>
  <si>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</si>
  <si>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</si>
  <si>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</si>
  <si>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</si>
  <si>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</si>
  <si>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</si>
  <si>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</si>
  <si>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</si>
  <si>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</si>
  <si>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</si>
  <si>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</si>
  <si>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</si>
  <si>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</si>
  <si>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</si>
  <si>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</si>
  <si>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</si>
  <si>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</si>
  <si>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</si>
  <si>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</si>
  <si>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</si>
  <si>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</si>
  <si>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</si>
  <si>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</si>
  <si>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</si>
  <si>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</si>
  <si>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</si>
  <si>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</si>
  <si>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</si>
  <si>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</si>
  <si>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</si>
  <si>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</si>
  <si>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</si>
  <si>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</si>
  <si>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</si>
  <si>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</si>
  <si>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</si>
  <si>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</si>
  <si>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</si>
  <si>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</si>
  <si>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</si>
  <si>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</si>
  <si>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</si>
  <si>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</si>
  <si>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</si>
  <si>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</si>
  <si>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</si>
  <si>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</si>
  <si>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</si>
  <si>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</si>
  <si>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</si>
  <si>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</si>
  <si>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</si>
  <si>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</si>
  <si>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</si>
  <si>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</si>
  <si>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</si>
  <si>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</si>
  <si>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</si>
  <si>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</si>
  <si>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</si>
  <si>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</si>
  <si>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</si>
  <si>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</si>
  <si>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</si>
  <si>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</si>
  <si>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</si>
  <si>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</si>
  <si>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</si>
  <si>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</si>
  <si>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</si>
  <si>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</si>
  <si>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</si>
  <si>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</si>
  <si>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</si>
  <si>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</si>
  <si>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</si>
  <si>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</si>
  <si>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</si>
  <si>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</si>
  <si>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</si>
  <si>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</si>
  <si>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</si>
  <si>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</si>
  <si>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</si>
  <si>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</si>
  <si>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</si>
  <si>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</si>
  <si>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</si>
  <si>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</si>
  <si>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</si>
  <si>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</si>
  <si>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</si>
  <si>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</si>
  <si>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</si>
  <si>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</si>
  <si>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</si>
  <si>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</si>
  <si>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</si>
  <si>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</si>
  <si>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</si>
  <si>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</si>
  <si>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</si>
  <si>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</si>
  <si>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</si>
  <si>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</si>
  <si>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</si>
  <si>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</si>
  <si>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</si>
  <si>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</si>
  <si>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</si>
  <si>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</si>
  <si>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</si>
  <si>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</si>
  <si>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</si>
  <si>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</si>
  <si>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</si>
  <si>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</si>
  <si>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</si>
  <si>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</si>
  <si>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</si>
  <si>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</si>
  <si>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</si>
  <si>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</si>
  <si>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</si>
  <si>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</si>
  <si>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</si>
  <si>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</si>
  <si>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</si>
  <si>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</si>
  <si>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</si>
  <si>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</si>
  <si>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</si>
  <si>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</si>
  <si>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</si>
  <si>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</si>
  <si>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</si>
  <si>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</si>
  <si>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</si>
  <si>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</si>
  <si>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</si>
  <si>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</si>
  <si>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</si>
  <si>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</si>
  <si>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</si>
  <si>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</si>
  <si>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</si>
  <si>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</si>
  <si>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</si>
  <si>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</si>
  <si>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</si>
  <si>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</si>
  <si>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</si>
  <si>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</si>
  <si>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</si>
  <si>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</si>
  <si>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</si>
  <si>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</si>
  <si>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</si>
  <si>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</si>
  <si>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</si>
  <si>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</si>
  <si>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</si>
  <si>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</si>
  <si>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</si>
  <si>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</si>
  <si>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</si>
  <si>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</si>
  <si>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</si>
  <si>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</si>
  <si>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</si>
  <si>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</si>
  <si>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</si>
  <si>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</si>
  <si>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</si>
  <si>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</si>
  <si>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</si>
  <si>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</si>
  <si>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</si>
  <si>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</si>
  <si>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</si>
  <si>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</si>
  <si>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</si>
  <si>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</si>
  <si>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</si>
  <si>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</si>
  <si>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</si>
  <si>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</si>
  <si>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</si>
  <si>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</si>
  <si>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</si>
  <si>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</si>
  <si>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</si>
  <si>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</si>
  <si>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</si>
  <si>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</si>
  <si>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</si>
  <si>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</si>
  <si>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</si>
  <si>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</si>
  <si>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</si>
  <si>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</si>
  <si>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</si>
  <si>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</si>
  <si>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</si>
  <si>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</si>
  <si>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</si>
  <si>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</si>
  <si>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</si>
  <si>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</si>
  <si>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</si>
  <si>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</si>
  <si>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</si>
  <si>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</si>
  <si>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</si>
  <si>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</si>
  <si>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</si>
  <si>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</si>
  <si>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</si>
  <si>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</si>
  <si>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</si>
  <si>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</si>
  <si>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</si>
  <si>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</si>
  <si>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</si>
  <si>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</si>
  <si>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</si>
  <si>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</si>
  <si>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</si>
  <si>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</si>
  <si>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</si>
  <si>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</si>
  <si>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</si>
  <si>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</si>
  <si>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</si>
  <si>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</si>
  <si>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</si>
  <si>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</si>
  <si>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</si>
  <si>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</si>
  <si>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</si>
  <si>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</si>
  <si>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</si>
  <si>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</si>
  <si>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</si>
  <si>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</si>
  <si>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</si>
  <si>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</si>
  <si>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</si>
  <si>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</si>
  <si>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</si>
  <si>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</si>
  <si>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</si>
  <si>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</si>
  <si>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</si>
  <si>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</si>
  <si>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</si>
  <si>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</si>
  <si>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</si>
  <si>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</si>
  <si>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</si>
  <si>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</si>
  <si>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</si>
  <si>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</si>
  <si>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</si>
  <si>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</si>
  <si>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</si>
  <si>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</si>
  <si>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</si>
  <si>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</si>
  <si>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</si>
  <si>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</si>
  <si>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</si>
  <si>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</si>
  <si>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</si>
  <si>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</si>
  <si>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</si>
  <si>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</si>
  <si>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</si>
  <si>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</si>
  <si>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</si>
  <si>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</si>
  <si>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</si>
  <si>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</si>
  <si>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</si>
  <si>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</si>
  <si>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</si>
  <si>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</si>
  <si>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</si>
  <si>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</si>
  <si>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</si>
  <si>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</si>
  <si>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</si>
  <si>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</si>
  <si>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</si>
  <si>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</si>
  <si>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</si>
  <si>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</si>
  <si>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</si>
  <si>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</si>
  <si>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</si>
  <si>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</si>
  <si>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</si>
  <si>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</si>
  <si>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</si>
  <si>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</si>
  <si>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</si>
  <si>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</si>
  <si>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</si>
  <si>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</si>
  <si>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</si>
  <si>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</si>
  <si>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</si>
  <si>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</si>
  <si>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</si>
  <si>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</si>
  <si>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</si>
  <si>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</si>
  <si>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</si>
  <si>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</si>
  <si>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</si>
  <si>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</si>
  <si>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</si>
  <si>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</si>
  <si>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</si>
  <si>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</si>
  <si>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</si>
  <si>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</si>
  <si>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</si>
  <si>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</si>
  <si>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</si>
  <si>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</si>
  <si>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</si>
  <si>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</si>
  <si>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</si>
  <si>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</si>
  <si>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</si>
  <si>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</si>
  <si>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</si>
  <si>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</si>
  <si>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</si>
  <si>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</si>
  <si>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</si>
  <si>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</si>
  <si>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</si>
  <si>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</si>
  <si>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</si>
  <si>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</si>
  <si>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</si>
  <si>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</si>
  <si>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</si>
  <si>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</si>
  <si>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</si>
  <si>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</si>
  <si>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</si>
  <si>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</si>
  <si>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</si>
  <si>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</si>
  <si>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</si>
  <si>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</si>
  <si>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</si>
  <si>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</si>
  <si>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</si>
  <si>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</si>
  <si>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</si>
  <si>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</si>
  <si>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</si>
  <si>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</si>
  <si>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</si>
  <si>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</si>
  <si>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</si>
  <si>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</si>
  <si>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</si>
  <si>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</si>
  <si>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</si>
  <si>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</si>
  <si>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</si>
  <si>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</si>
  <si>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</si>
  <si>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</si>
  <si>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</si>
  <si>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</si>
  <si>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</si>
  <si>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</si>
  <si>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</si>
  <si>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</si>
  <si>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</si>
  <si>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</si>
  <si>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</si>
  <si>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</si>
  <si>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</si>
  <si>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</si>
  <si>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</si>
  <si>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</si>
  <si>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</si>
  <si>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</si>
  <si>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</si>
  <si>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</si>
  <si>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</si>
  <si>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</si>
  <si>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</si>
  <si>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</si>
  <si>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</si>
  <si>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</si>
  <si>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</si>
  <si>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</si>
  <si>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</si>
  <si>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</si>
  <si>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</si>
  <si>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</si>
  <si>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</si>
  <si>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</si>
  <si>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</si>
  <si>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</si>
  <si>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</si>
  <si>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</si>
  <si>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</si>
  <si>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</si>
  <si>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</si>
  <si>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</si>
  <si>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</si>
  <si>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</si>
  <si>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</si>
  <si>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</si>
  <si>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</si>
  <si>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</si>
  <si>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</si>
  <si>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</si>
  <si>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</si>
  <si>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</si>
  <si>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</si>
  <si>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</si>
  <si>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</si>
  <si>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</si>
  <si>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</si>
  <si>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</si>
  <si>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</si>
  <si>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</si>
  <si>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</si>
  <si>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</si>
  <si>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</si>
  <si>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</si>
  <si>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</si>
  <si>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</si>
  <si>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</si>
  <si>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</si>
  <si>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</si>
  <si>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</si>
  <si>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</si>
  <si>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</si>
  <si>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</si>
  <si>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</si>
  <si>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</si>
  <si>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</si>
  <si>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</si>
  <si>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</si>
  <si>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</si>
  <si>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</si>
  <si>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</si>
  <si>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</si>
  <si>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</si>
  <si>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</si>
  <si>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</si>
  <si>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</si>
  <si>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</si>
  <si>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</si>
  <si>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</si>
  <si>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</si>
  <si>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</si>
  <si>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</si>
  <si>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</si>
  <si>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</si>
  <si>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</si>
  <si>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</si>
  <si>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</si>
  <si>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</si>
  <si>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</si>
  <si>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</si>
  <si>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</si>
  <si>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</si>
  <si>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</si>
  <si>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</si>
  <si>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</si>
  <si>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</si>
  <si>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</si>
  <si>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</si>
  <si>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</si>
  <si>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</si>
  <si>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</si>
  <si>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</si>
  <si>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</si>
  <si>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</si>
  <si>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</si>
  <si>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</si>
  <si>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</si>
  <si>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</si>
  <si>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</si>
  <si>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</si>
  <si>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</si>
  <si>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</si>
  <si>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</si>
  <si>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</si>
  <si>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</si>
  <si>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</si>
  <si>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</si>
  <si>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</si>
  <si>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</si>
  <si>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</si>
  <si>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</si>
  <si>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</si>
  <si>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</si>
  <si>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</si>
  <si>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</si>
  <si>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</si>
  <si>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</si>
  <si>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</si>
  <si>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</si>
  <si>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</si>
  <si>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</si>
  <si>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</si>
  <si>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</si>
  <si>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</si>
  <si>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</si>
  <si>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</si>
  <si>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</si>
  <si>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</si>
  <si>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</si>
  <si>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</si>
  <si>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</si>
  <si>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</si>
  <si>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</si>
  <si>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</si>
  <si>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</si>
  <si>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</si>
  <si>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</si>
  <si>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</si>
  <si>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</si>
  <si>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</si>
  <si>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</si>
  <si>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</si>
  <si>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</si>
  <si>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</si>
  <si>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</si>
  <si>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</si>
  <si>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</si>
  <si>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</si>
  <si>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</si>
  <si>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</si>
  <si>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</si>
  <si>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</si>
  <si>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</si>
  <si>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</si>
  <si>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</si>
  <si>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</si>
  <si>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</si>
  <si>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</si>
  <si>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</si>
  <si>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</si>
  <si>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</si>
  <si>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</si>
  <si>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</si>
  <si>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</si>
  <si>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</si>
  <si>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</si>
  <si>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</si>
  <si>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</si>
  <si>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</si>
  <si>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</si>
  <si>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</si>
  <si>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</si>
  <si>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</si>
  <si>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</si>
  <si>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</si>
  <si>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</si>
  <si>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</si>
  <si>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</si>
  <si>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</si>
  <si>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</si>
  <si>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</si>
  <si>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</si>
  <si>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</si>
  <si>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</si>
  <si>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</si>
  <si>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</si>
  <si>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</si>
  <si>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</si>
  <si>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</si>
  <si>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</si>
  <si>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</si>
  <si>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</si>
  <si>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</si>
  <si>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</si>
  <si>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</si>
  <si>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</si>
  <si>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</si>
  <si>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</si>
  <si>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</si>
  <si>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</si>
  <si>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</si>
  <si>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</si>
  <si>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</si>
  <si>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</si>
  <si>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</si>
  <si>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</si>
  <si>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</si>
  <si>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</si>
  <si>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</si>
  <si>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</si>
  <si>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</si>
  <si>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</si>
  <si>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</si>
  <si>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</si>
  <si>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</si>
  <si>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</si>
  <si>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</si>
  <si>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</si>
  <si>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</si>
  <si>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</si>
  <si>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</si>
  <si>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</si>
  <si>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</si>
  <si>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</si>
  <si>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</si>
  <si>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</si>
  <si>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</si>
  <si>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</si>
  <si>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</si>
  <si>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</si>
  <si>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</si>
  <si>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</si>
  <si>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</si>
  <si>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</si>
  <si>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</si>
  <si>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</si>
  <si>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</si>
  <si>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</si>
  <si>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</si>
  <si>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</si>
  <si>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</si>
  <si>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</si>
  <si>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</si>
  <si>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</si>
  <si>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</si>
  <si>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</si>
  <si>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</si>
  <si>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</si>
  <si>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</si>
  <si>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</si>
  <si>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</si>
  <si>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</si>
  <si>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</si>
  <si>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</si>
  <si>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</si>
  <si>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</si>
  <si>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</si>
  <si>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</si>
  <si>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</si>
  <si>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</si>
  <si>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</si>
  <si>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</si>
  <si>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</si>
  <si>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</si>
  <si>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</si>
  <si>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</si>
  <si>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</si>
  <si>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</si>
  <si>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</si>
  <si>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</si>
  <si>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</si>
  <si>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</si>
  <si>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</si>
  <si>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</si>
  <si>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</si>
  <si>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</si>
  <si>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</si>
  <si>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</si>
  <si>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</si>
  <si>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</si>
  <si>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</si>
  <si>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</si>
  <si>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</si>
  <si>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</si>
  <si>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</si>
  <si>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</si>
  <si>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</si>
  <si>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</si>
  <si>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</si>
  <si>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</si>
  <si>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</si>
  <si>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</si>
  <si>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</si>
  <si>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</si>
  <si>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</si>
  <si>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</si>
  <si>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</si>
  <si>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</si>
  <si>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</si>
  <si>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</si>
  <si>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</si>
  <si>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</si>
  <si>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</si>
  <si>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</si>
  <si>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</si>
  <si>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</si>
  <si>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</si>
  <si>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</si>
  <si>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</si>
  <si>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</si>
  <si>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</si>
  <si>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</si>
  <si>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</si>
  <si>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</si>
  <si>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</si>
  <si>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</si>
  <si>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</si>
  <si>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</si>
  <si>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</si>
  <si>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</si>
  <si>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</si>
  <si>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</si>
  <si>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</si>
  <si>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</si>
  <si>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</si>
  <si>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</si>
  <si>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</si>
  <si>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</si>
  <si>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</si>
  <si>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</si>
  <si>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</si>
  <si>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</si>
  <si>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</si>
  <si>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</si>
  <si>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</si>
  <si>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</si>
  <si>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</si>
  <si>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</si>
  <si>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</si>
  <si>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</si>
  <si>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</si>
  <si>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</si>
  <si>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</si>
  <si>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</si>
  <si>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</si>
  <si>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</si>
  <si>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</si>
  <si>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</si>
  <si>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</si>
  <si>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</si>
  <si>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</si>
  <si>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</si>
  <si>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</si>
  <si>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</si>
  <si>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</si>
  <si>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</si>
  <si>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</si>
  <si>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</si>
  <si>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</si>
  <si>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</si>
  <si>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</si>
  <si>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</si>
  <si>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</si>
  <si>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</si>
  <si>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</si>
  <si>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</si>
  <si>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</si>
  <si>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</si>
  <si>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</si>
  <si>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</si>
  <si>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</si>
  <si>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</si>
  <si>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</si>
  <si>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</si>
  <si>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</si>
  <si>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</si>
  <si>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</si>
  <si>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</si>
  <si>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</si>
  <si>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</si>
  <si>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</si>
  <si>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</si>
  <si>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</si>
  <si>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</si>
  <si>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</si>
  <si>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</si>
  <si>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</si>
  <si>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</si>
  <si>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</si>
  <si>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</si>
  <si>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</si>
  <si>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</si>
  <si>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</si>
  <si>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</si>
  <si>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</si>
  <si>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</si>
  <si>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</si>
  <si>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</si>
  <si>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</si>
  <si>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</si>
  <si>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</si>
  <si>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</si>
  <si>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</si>
  <si>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</si>
  <si>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</si>
  <si>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</si>
  <si>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</si>
  <si>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</si>
  <si>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</si>
  <si>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</si>
  <si>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</si>
  <si>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</si>
  <si>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</si>
  <si>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</si>
  <si>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</si>
  <si>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</si>
  <si>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</si>
  <si>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</si>
  <si>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</si>
  <si>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</si>
  <si>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</si>
  <si>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</si>
  <si>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</si>
  <si>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</si>
  <si>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</si>
  <si>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</si>
  <si>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</si>
  <si>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</si>
  <si>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</si>
  <si>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</si>
  <si>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</si>
  <si>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</si>
  <si>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</si>
  <si>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</si>
  <si>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</si>
  <si>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</si>
  <si>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</si>
  <si>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</si>
  <si>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</si>
  <si>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</si>
  <si>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</si>
  <si>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</si>
  <si>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</si>
  <si>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</si>
  <si>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</si>
  <si>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</si>
  <si>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</si>
  <si>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</si>
  <si>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</si>
  <si>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</si>
  <si>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</si>
  <si>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</si>
  <si>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</si>
  <si>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</si>
  <si>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</si>
  <si>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</si>
  <si>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</si>
  <si>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</si>
  <si>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</si>
  <si>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</si>
  <si>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</si>
  <si>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</si>
  <si>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</si>
  <si>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</si>
  <si>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</si>
  <si>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</si>
  <si>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</si>
  <si>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</si>
  <si>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</si>
  <si>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</si>
  <si>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</si>
  <si>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</si>
  <si>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</si>
  <si>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</si>
  <si>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</si>
  <si>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</si>
  <si>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</si>
  <si>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</si>
  <si>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</si>
  <si>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</si>
  <si>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</si>
  <si>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</si>
  <si>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</si>
  <si>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</si>
  <si>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</si>
  <si>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</si>
  <si>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</si>
  <si>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</si>
  <si>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</si>
  <si>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</si>
  <si>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</si>
  <si>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</si>
  <si>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</si>
  <si>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</si>
  <si>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</si>
  <si>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</si>
  <si>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</si>
  <si>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</si>
  <si>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</si>
  <si>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</si>
  <si>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</si>
  <si>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</si>
  <si>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</si>
  <si>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</si>
  <si>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</si>
  <si>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</si>
  <si>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</si>
  <si>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</si>
  <si>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</si>
  <si>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</si>
  <si>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</si>
  <si>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</si>
  <si>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</si>
  <si>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</si>
  <si>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</si>
  <si>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</si>
  <si>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</si>
  <si>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</si>
  <si>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</si>
  <si>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</si>
  <si>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</si>
  <si>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</si>
  <si>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</si>
  <si>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</si>
  <si>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</si>
  <si>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</si>
  <si>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</si>
  <si>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</si>
  <si>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</si>
  <si>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</si>
  <si>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</si>
  <si>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</si>
  <si>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</si>
  <si>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</si>
  <si>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</si>
  <si>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</si>
  <si>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</si>
  <si>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</si>
  <si>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</si>
  <si>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</si>
  <si>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</si>
  <si>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</si>
  <si>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</si>
  <si>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</si>
  <si>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</si>
  <si>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</si>
  <si>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</si>
  <si>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</si>
  <si>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</si>
  <si>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</si>
  <si>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</si>
  <si>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</si>
  <si>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</si>
  <si>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</si>
  <si>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</si>
  <si>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</si>
  <si>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</si>
  <si>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</si>
  <si>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</si>
  <si>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</si>
  <si>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</si>
  <si>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</si>
  <si>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</si>
  <si>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</si>
  <si>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</si>
  <si>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</si>
  <si>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</si>
  <si>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</si>
  <si>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</si>
  <si>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</si>
  <si>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</si>
  <si>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</si>
  <si>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</si>
  <si>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</si>
  <si>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</si>
  <si>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</si>
  <si>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</si>
  <si>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</si>
  <si>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</si>
  <si>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</si>
  <si>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</si>
  <si>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</si>
  <si>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</si>
  <si>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</si>
  <si>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</si>
  <si>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</si>
  <si>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</si>
  <si>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</si>
  <si>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</si>
  <si>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</si>
  <si>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</si>
  <si>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</si>
  <si>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</si>
  <si>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</si>
  <si>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</si>
  <si>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</si>
  <si>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</si>
  <si>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</si>
  <si>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</si>
  <si>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</si>
  <si>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</si>
  <si>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</si>
  <si>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</si>
  <si>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</si>
  <si>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</si>
  <si>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</si>
  <si>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</si>
  <si>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</si>
  <si>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</si>
  <si>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</si>
  <si>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</si>
  <si>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</si>
  <si>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</si>
  <si>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</si>
  <si>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</si>
  <si>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</si>
  <si>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</si>
  <si>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</si>
  <si>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</si>
  <si>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</si>
  <si>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</si>
  <si>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</si>
  <si>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</si>
  <si>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</si>
  <si>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</si>
  <si>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</si>
  <si>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</si>
  <si>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</si>
  <si>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</si>
  <si>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</si>
  <si>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</si>
  <si>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</si>
  <si>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</si>
  <si>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</si>
  <si>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</si>
  <si>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</si>
  <si>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</si>
  <si>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</si>
  <si>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</si>
  <si>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</si>
  <si>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</si>
  <si>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</si>
  <si>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</si>
  <si>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</si>
  <si>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</si>
  <si>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</si>
  <si>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</si>
  <si>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</si>
  <si>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</si>
  <si>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</si>
  <si>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</si>
  <si>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</si>
  <si>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</si>
  <si>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</si>
  <si>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</si>
  <si>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</si>
  <si>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</si>
  <si>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</si>
  <si>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</si>
  <si>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</si>
  <si>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</si>
  <si>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</si>
  <si>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</si>
  <si>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</si>
  <si>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</si>
  <si>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</si>
  <si>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</si>
  <si>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</si>
  <si>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</si>
  <si>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</si>
  <si>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</si>
  <si>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</si>
  <si>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</si>
  <si>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</si>
  <si>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</si>
  <si>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</si>
  <si>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</si>
  <si>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</si>
  <si>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</si>
  <si>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</si>
  <si>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</si>
  <si>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</si>
  <si>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</si>
  <si>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</si>
  <si>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</si>
  <si>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</si>
  <si>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</si>
  <si>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</si>
  <si>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</si>
  <si>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</si>
  <si>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</si>
  <si>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</si>
  <si>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</si>
  <si>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</si>
  <si>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</si>
  <si>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</si>
  <si>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</si>
  <si>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</si>
  <si>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</si>
  <si>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</si>
  <si>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</si>
  <si>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</si>
  <si>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</si>
  <si>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</si>
  <si>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</si>
  <si>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</si>
  <si>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</si>
  <si>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</si>
  <si>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</si>
  <si>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</si>
  <si>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</si>
  <si>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</si>
  <si>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</si>
  <si>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</si>
  <si>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</si>
  <si>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</si>
  <si>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</si>
  <si>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</si>
  <si>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</si>
  <si>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</si>
  <si>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</si>
  <si>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</si>
  <si>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</si>
  <si>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</si>
  <si>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</si>
  <si>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</si>
  <si>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</si>
  <si>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</si>
  <si>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</si>
  <si>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</si>
  <si>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</si>
  <si>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</si>
  <si>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</si>
  <si>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</si>
  <si>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</si>
  <si>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</si>
  <si>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</si>
  <si>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</si>
  <si>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</si>
  <si>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</si>
  <si>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</si>
  <si>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</si>
  <si>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</si>
  <si>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</si>
  <si>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</si>
  <si>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</si>
  <si>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</si>
  <si>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</si>
  <si>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</si>
  <si>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</si>
  <si>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</si>
  <si>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</si>
  <si>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</si>
  <si>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</si>
  <si>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</si>
  <si>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</si>
  <si>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</si>
  <si>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</si>
  <si>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</si>
  <si>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</si>
  <si>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</si>
  <si>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</si>
  <si>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</si>
  <si>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</si>
  <si>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</si>
  <si>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</si>
  <si>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</si>
  <si>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</si>
  <si>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</si>
  <si>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</si>
  <si>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</si>
  <si>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</si>
  <si>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</si>
  <si>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</si>
  <si>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</si>
  <si>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</si>
  <si>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</si>
  <si>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</si>
  <si>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</si>
  <si>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</si>
  <si>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</si>
  <si>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</si>
  <si>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</si>
  <si>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</si>
  <si>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</si>
  <si>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</si>
  <si>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</si>
  <si>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</si>
  <si>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</si>
  <si>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</si>
  <si>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</si>
  <si>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</si>
  <si>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</si>
  <si>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</si>
  <si>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</si>
  <si>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</si>
  <si>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</si>
  <si>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</si>
  <si>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</si>
  <si>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</si>
  <si>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</si>
  <si>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</si>
  <si>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</si>
  <si>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</si>
  <si>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</si>
  <si>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</si>
  <si>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</si>
  <si>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</si>
  <si>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</si>
  <si>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</si>
  <si>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</si>
  <si>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</si>
  <si>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</si>
  <si>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</si>
  <si>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</si>
  <si>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</si>
  <si>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</si>
  <si>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</si>
  <si>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</si>
  <si>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</si>
  <si>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</si>
  <si>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</si>
  <si>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</si>
  <si>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</si>
  <si>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</si>
  <si>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</si>
  <si>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</si>
  <si>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</si>
  <si>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</si>
  <si>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</si>
  <si>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</si>
  <si>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</si>
  <si>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</si>
  <si>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</si>
  <si>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</si>
  <si>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</si>
  <si>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</si>
  <si>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</si>
  <si>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</si>
  <si>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</si>
  <si>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</si>
  <si>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</si>
  <si>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</si>
  <si>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</si>
  <si>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</si>
  <si>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</si>
  <si>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</si>
  <si>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</si>
  <si>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</si>
  <si>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</si>
  <si>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</si>
  <si>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</si>
  <si>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</si>
  <si>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</si>
  <si>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</si>
  <si>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</si>
  <si>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</si>
  <si>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</si>
  <si>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</si>
  <si>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</si>
  <si>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</si>
  <si>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</si>
  <si>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</si>
  <si>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</si>
  <si>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</si>
  <si>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</si>
  <si>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</si>
  <si>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</si>
  <si>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</si>
  <si>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</si>
  <si>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</si>
  <si>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</si>
  <si>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</si>
  <si>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</si>
  <si>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</si>
  <si>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</si>
  <si>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</si>
  <si>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</si>
  <si>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</si>
  <si>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</si>
  <si>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</si>
  <si>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</si>
  <si>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</si>
  <si>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</si>
  <si>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</si>
  <si>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</si>
  <si>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</si>
  <si>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</si>
  <si>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</si>
  <si>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</si>
  <si>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</si>
  <si>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</si>
  <si>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</si>
  <si>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</si>
  <si>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</si>
  <si>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</si>
  <si>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</si>
  <si>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</si>
  <si>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</si>
  <si>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</si>
  <si>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</si>
  <si>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</si>
  <si>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</si>
  <si>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</si>
  <si>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</si>
  <si>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</si>
  <si>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</si>
  <si>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</si>
  <si>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</si>
  <si>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</si>
  <si>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</si>
  <si>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</si>
  <si>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</si>
  <si>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</si>
  <si>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</si>
  <si>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</si>
  <si>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</si>
  <si>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</si>
  <si>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</si>
  <si>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</si>
  <si>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</si>
  <si>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</si>
  <si>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</si>
  <si>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</si>
  <si>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</si>
  <si>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</si>
  <si>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</si>
  <si>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</si>
  <si>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</si>
  <si>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</si>
  <si>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</si>
  <si>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</si>
  <si>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</si>
  <si>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</si>
  <si>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</si>
  <si>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</si>
  <si>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</si>
  <si>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</si>
  <si>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</si>
  <si>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</si>
  <si>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</si>
  <si>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</si>
  <si>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</si>
  <si>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</si>
  <si>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</si>
  <si>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</si>
  <si>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</si>
  <si>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</si>
  <si>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</si>
  <si>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</si>
  <si>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</si>
  <si>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</si>
  <si>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</si>
  <si>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</si>
  <si>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</si>
  <si>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</si>
  <si>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</si>
  <si>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</si>
  <si>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</si>
  <si>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</si>
  <si>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</si>
  <si>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</si>
  <si>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</si>
  <si>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</si>
  <si>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</si>
  <si>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</si>
  <si>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</si>
  <si>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</si>
  <si>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</si>
  <si>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</si>
  <si>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</si>
  <si>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</si>
  <si>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</si>
  <si>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</si>
  <si>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</si>
  <si>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</si>
  <si>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</si>
  <si>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</si>
  <si>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</si>
  <si>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</si>
  <si>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</si>
  <si>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</si>
  <si>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</si>
  <si>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</si>
  <si>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</si>
  <si>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</si>
  <si>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</si>
  <si>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</si>
  <si>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</si>
  <si>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</si>
  <si>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</si>
  <si>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</si>
  <si>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</si>
  <si>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</si>
  <si>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</si>
  <si>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</si>
  <si>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</si>
  <si>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</si>
  <si>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</si>
  <si>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</si>
  <si>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</si>
  <si>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</si>
  <si>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</si>
  <si>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</si>
  <si>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</si>
  <si>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</si>
  <si>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</si>
  <si>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</si>
  <si>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</si>
  <si>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</si>
  <si>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</si>
  <si>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</si>
  <si>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</si>
  <si>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</si>
  <si>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</si>
  <si>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</si>
  <si>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</si>
  <si>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</si>
  <si>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</si>
  <si>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</si>
  <si>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</si>
  <si>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</si>
  <si>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</si>
  <si>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</si>
  <si>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</si>
  <si>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</si>
  <si>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</si>
  <si>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</si>
  <si>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</si>
  <si>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</si>
  <si>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</si>
  <si>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</si>
  <si>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</si>
  <si>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</si>
  <si>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</si>
  <si>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</si>
  <si>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</si>
  <si>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</si>
  <si>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</si>
  <si>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</si>
  <si>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</si>
  <si>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</si>
  <si>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</si>
  <si>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</si>
  <si>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</si>
  <si>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</si>
  <si>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</si>
  <si>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</si>
  <si>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</si>
  <si>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</si>
  <si>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</si>
  <si>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</si>
  <si>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</si>
  <si>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</si>
  <si>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</si>
  <si>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</si>
  <si>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</si>
  <si>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</si>
  <si>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</si>
  <si>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</si>
  <si>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</si>
  <si>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</si>
  <si>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</si>
  <si>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</si>
  <si>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</si>
  <si>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</si>
  <si>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</si>
  <si>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</si>
  <si>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</si>
  <si>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</si>
  <si>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</si>
  <si>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</si>
  <si>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</si>
  <si>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</si>
  <si>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</si>
  <si>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</si>
  <si>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</si>
  <si>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</si>
  <si>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</si>
  <si>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</si>
  <si>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</si>
  <si>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</si>
  <si>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</si>
  <si>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</si>
  <si>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</si>
  <si>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</si>
  <si>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</si>
  <si>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</si>
  <si>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</si>
  <si>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</si>
  <si>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</si>
  <si>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</si>
  <si>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</si>
  <si>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</si>
  <si>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</si>
  <si>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</si>
  <si>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</si>
  <si>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</si>
  <si>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</si>
  <si>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</si>
  <si>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</si>
  <si>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</si>
  <si>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</si>
  <si>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</si>
  <si>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</si>
  <si>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</si>
  <si>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</si>
  <si>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</si>
  <si>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</si>
  <si>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</si>
  <si>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</si>
  <si>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</si>
  <si>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</si>
  <si>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</si>
  <si>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</si>
  <si>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</si>
  <si>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</si>
  <si>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</si>
  <si>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</si>
  <si>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</si>
  <si>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</si>
  <si>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</si>
  <si>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</si>
  <si>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</si>
  <si>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</si>
  <si>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</si>
  <si>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</si>
  <si>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</si>
  <si>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</si>
  <si>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</si>
  <si>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</si>
  <si>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</si>
  <si>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</si>
  <si>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</si>
  <si>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</si>
  <si>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</si>
  <si>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</si>
  <si>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</si>
  <si>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</si>
  <si>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</si>
  <si>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</si>
  <si>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</si>
  <si>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</si>
  <si>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</si>
  <si>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</si>
  <si>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</si>
  <si>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</si>
  <si>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</si>
  <si>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</si>
  <si>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</si>
  <si>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</si>
  <si>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</si>
  <si>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</si>
  <si>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</si>
  <si>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</si>
  <si>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</si>
  <si>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</si>
  <si>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</si>
  <si>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</si>
  <si>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</si>
  <si>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</si>
  <si>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</si>
  <si>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</si>
  <si>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</si>
  <si>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</si>
  <si>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</si>
  <si>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</si>
  <si>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</si>
  <si>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</si>
  <si>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</si>
  <si>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</si>
  <si>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</si>
  <si>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</si>
  <si>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</si>
  <si>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</si>
  <si>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</si>
  <si>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</si>
  <si>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</si>
  <si>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</si>
  <si>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</si>
  <si>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</si>
  <si>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</si>
  <si>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</si>
  <si>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</si>
  <si>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</si>
  <si>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</si>
  <si>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</si>
  <si>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</si>
  <si>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</si>
  <si>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</si>
  <si>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</si>
  <si>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</si>
  <si>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</si>
  <si>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</si>
  <si>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</si>
  <si>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</si>
  <si>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</si>
  <si>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</si>
  <si>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</si>
  <si>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</si>
  <si>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</si>
  <si>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</si>
  <si>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</si>
  <si>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</si>
  <si>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</si>
  <si>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</si>
  <si>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</si>
  <si>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</si>
  <si>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</si>
  <si>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</si>
  <si>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</si>
  <si>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</si>
  <si>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</si>
  <si>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</si>
  <si>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</si>
  <si>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</si>
  <si>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</si>
  <si>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</si>
  <si>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</si>
  <si>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</si>
  <si>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</si>
  <si>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</si>
  <si>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</si>
  <si>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</si>
  <si>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</si>
  <si>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</si>
  <si>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</si>
  <si>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</si>
  <si>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</si>
  <si>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</si>
  <si>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</si>
  <si>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</si>
  <si>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</si>
  <si>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</si>
  <si>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</si>
  <si>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</si>
  <si>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</si>
  <si>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</si>
  <si>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</si>
  <si>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</si>
  <si>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</si>
  <si>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</si>
  <si>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</si>
  <si>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</si>
  <si>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</si>
  <si>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</si>
  <si>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</si>
  <si>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</si>
  <si>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</si>
  <si>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</si>
  <si>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</si>
  <si>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</si>
  <si>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</si>
  <si>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</si>
  <si>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</si>
  <si>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</si>
  <si>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</si>
  <si>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</si>
  <si>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</si>
  <si>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</si>
  <si>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</si>
  <si>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</si>
  <si>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</si>
  <si>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</si>
  <si>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</si>
  <si>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</si>
  <si>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</si>
  <si>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</si>
  <si>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</si>
  <si>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</si>
  <si>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</si>
  <si>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</si>
  <si>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</si>
  <si>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</si>
  <si>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</si>
  <si>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</si>
  <si>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</si>
  <si>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</si>
  <si>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</si>
  <si>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</si>
  <si>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</si>
  <si>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</si>
  <si>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</si>
  <si>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</si>
  <si>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</si>
  <si>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</si>
  <si>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</si>
  <si>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</si>
  <si>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</si>
  <si>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</si>
  <si>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</si>
  <si>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</si>
  <si>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</si>
  <si>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</si>
  <si>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</si>
  <si>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</si>
  <si>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</si>
  <si>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</si>
  <si>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</si>
  <si>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</si>
  <si>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</si>
  <si>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</si>
  <si>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</si>
  <si>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</si>
  <si>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</si>
  <si>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</si>
  <si>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</si>
  <si>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</si>
  <si>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</si>
  <si>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</si>
  <si>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</si>
  <si>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</si>
  <si>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</si>
  <si>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</si>
  <si>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</si>
  <si>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</si>
  <si>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</si>
  <si>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</si>
  <si>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</si>
  <si>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</si>
  <si>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</si>
  <si>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</si>
  <si>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</si>
  <si>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</si>
  <si>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</si>
  <si>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</si>
  <si>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</si>
  <si>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</si>
  <si>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</si>
  <si>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</si>
  <si>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</si>
  <si>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</si>
  <si>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</si>
  <si>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</si>
  <si>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</si>
  <si>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</si>
  <si>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</si>
  <si>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</si>
  <si>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</si>
  <si>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</si>
  <si>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</si>
  <si>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</si>
  <si>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</si>
  <si>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</si>
  <si>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</si>
  <si>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</si>
  <si>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</si>
  <si>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</si>
  <si>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</si>
  <si>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</si>
  <si>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</si>
  <si>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</si>
  <si>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</si>
  <si>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</si>
  <si>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</si>
  <si>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</si>
  <si>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</si>
  <si>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</si>
  <si>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</si>
  <si>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</si>
  <si>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</si>
  <si>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</si>
  <si>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</si>
  <si>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</si>
  <si>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</si>
  <si>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</si>
  <si>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</si>
  <si>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</si>
  <si>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</si>
  <si>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</si>
  <si>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</si>
  <si>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</si>
  <si>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</si>
  <si>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</si>
  <si>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</si>
  <si>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</si>
  <si>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</si>
  <si>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</si>
  <si>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</si>
  <si>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</si>
  <si>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</si>
  <si>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</si>
  <si>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</si>
  <si>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</si>
  <si>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</si>
  <si>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</si>
  <si>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</si>
  <si>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</si>
  <si>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</si>
  <si>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</si>
  <si>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</si>
  <si>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</si>
  <si>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</si>
  <si>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</si>
  <si>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</si>
  <si>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</si>
  <si>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</si>
  <si>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</si>
  <si>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</si>
  <si>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</si>
  <si>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</si>
  <si>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</si>
  <si>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</si>
  <si>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</si>
  <si>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</si>
  <si>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</si>
  <si>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</si>
  <si>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</si>
  <si>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</si>
  <si>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</si>
  <si>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</si>
  <si>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</si>
  <si>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</si>
  <si>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</si>
  <si>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</si>
  <si>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</si>
  <si>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</si>
  <si>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</si>
  <si>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</si>
  <si>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</si>
  <si>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</si>
  <si>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</si>
  <si>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</si>
  <si>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</si>
  <si>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</si>
  <si>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</si>
  <si>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</si>
  <si>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</si>
  <si>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</si>
  <si>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</si>
  <si>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</si>
  <si>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</si>
  <si>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</si>
  <si>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</si>
  <si>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</si>
  <si>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</si>
  <si>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</si>
  <si>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</si>
  <si>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</si>
  <si>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</si>
  <si>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</si>
  <si>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</si>
  <si>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</si>
  <si>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</si>
  <si>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</si>
  <si>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</si>
  <si>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</si>
  <si>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</si>
  <si>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</si>
  <si>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</si>
  <si>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</si>
  <si>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</si>
  <si>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</si>
  <si>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</si>
  <si>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</si>
  <si>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</si>
  <si>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</si>
  <si>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</si>
  <si>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</si>
  <si>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</si>
  <si>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</si>
  <si>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</si>
  <si>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</si>
  <si>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</si>
  <si>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</si>
  <si>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</si>
  <si>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</si>
  <si>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</si>
  <si>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</si>
  <si>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</si>
  <si>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</si>
  <si>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</si>
  <si>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</si>
  <si>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</si>
  <si>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</si>
  <si>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</si>
  <si>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</si>
  <si>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</si>
  <si>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</si>
  <si>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</si>
  <si>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</si>
  <si>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</si>
  <si>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</si>
  <si>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</si>
  <si>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</si>
  <si>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</si>
  <si>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</si>
  <si>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</si>
  <si>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</si>
  <si>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</si>
  <si>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</si>
  <si>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</si>
  <si>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</si>
  <si>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</si>
  <si>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</si>
  <si>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</si>
  <si>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</si>
  <si>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</si>
  <si>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</si>
  <si>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</si>
  <si>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</si>
  <si>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</si>
  <si>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</si>
  <si>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</si>
  <si>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</si>
  <si>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</si>
  <si>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</si>
  <si>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</si>
  <si>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</si>
  <si>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</si>
  <si>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</si>
  <si>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</si>
  <si>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</si>
  <si>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</si>
  <si>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</si>
  <si>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</si>
  <si>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</si>
  <si>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</si>
  <si>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</si>
  <si>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</si>
  <si>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</si>
  <si>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</si>
  <si>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</si>
  <si>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</si>
  <si>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</si>
  <si>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</si>
  <si>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</si>
  <si>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</si>
  <si>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</si>
  <si>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</si>
  <si>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</si>
  <si>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</si>
  <si>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</si>
  <si>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</si>
  <si>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</si>
  <si>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</si>
  <si>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</si>
  <si>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</si>
  <si>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</si>
  <si>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</si>
  <si>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</si>
  <si>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</si>
  <si>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</si>
  <si>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</si>
  <si>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</si>
  <si>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</si>
  <si>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</si>
  <si>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</si>
  <si>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</si>
  <si>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</si>
  <si>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</si>
  <si>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</si>
  <si>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</si>
  <si>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</si>
  <si>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</si>
  <si>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</si>
  <si>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</si>
  <si>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</si>
  <si>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</si>
  <si>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</si>
  <si>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</si>
  <si>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</si>
  <si>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</si>
  <si>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</si>
  <si>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</si>
  <si>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</si>
  <si>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</si>
  <si>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</si>
  <si>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</si>
  <si>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</si>
  <si>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</si>
  <si>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</si>
  <si>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</si>
  <si>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</si>
  <si>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</si>
  <si>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</si>
  <si>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</si>
  <si>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</si>
  <si>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</si>
  <si>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</si>
  <si>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</si>
  <si>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</si>
  <si>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</si>
  <si>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</si>
  <si>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</si>
  <si>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</si>
  <si>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</si>
  <si>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</si>
  <si>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</si>
  <si>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</si>
  <si>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</si>
  <si>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</si>
  <si>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</si>
  <si>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</si>
  <si>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</si>
  <si>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</si>
  <si>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</si>
  <si>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</si>
  <si>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</si>
  <si>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</si>
  <si>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</si>
  <si>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</si>
  <si>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</si>
  <si>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</si>
  <si>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</si>
  <si>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</si>
  <si>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</si>
  <si>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</si>
  <si>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</si>
  <si>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</si>
  <si>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</si>
  <si>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</si>
  <si>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</si>
  <si>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</si>
  <si>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</si>
  <si>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</si>
  <si>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</si>
  <si>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</si>
  <si>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</si>
  <si>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</si>
  <si>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</si>
  <si>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</si>
  <si>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</si>
  <si>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</si>
  <si>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</si>
  <si>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</si>
  <si>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</si>
  <si>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</si>
  <si>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</si>
  <si>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</si>
  <si>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</si>
  <si>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</si>
  <si>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</si>
  <si>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</si>
  <si>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</si>
  <si>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</si>
  <si>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</si>
  <si>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</si>
  <si>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</si>
  <si>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</si>
  <si>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</si>
  <si>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</si>
  <si>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</si>
  <si>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</si>
  <si>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</si>
  <si>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</si>
  <si>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</si>
  <si>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</si>
  <si>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</si>
  <si>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</si>
  <si>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</si>
  <si>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</si>
  <si>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</si>
  <si>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</si>
  <si>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</si>
  <si>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</si>
  <si>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</si>
  <si>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</si>
  <si>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</si>
  <si>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</si>
  <si>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</si>
  <si>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</si>
  <si>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</si>
  <si>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</si>
  <si>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</si>
  <si>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</si>
  <si>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</si>
  <si>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</si>
  <si>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</si>
  <si>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</si>
  <si>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</si>
  <si>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</si>
  <si>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</si>
  <si>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</si>
  <si>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</si>
  <si>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</si>
  <si>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</si>
  <si>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</si>
  <si>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</si>
  <si>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</si>
  <si>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</si>
  <si>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</si>
  <si>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</si>
  <si>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</si>
  <si>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</si>
  <si>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</si>
  <si>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</si>
  <si>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</si>
  <si>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</si>
  <si>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</si>
  <si>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</si>
  <si>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</si>
  <si>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</si>
  <si>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</si>
  <si>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</si>
  <si>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</si>
  <si>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</si>
  <si>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</si>
  <si>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</si>
  <si>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</si>
  <si>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</si>
  <si>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</si>
  <si>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</si>
  <si>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</si>
  <si>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</si>
  <si>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</si>
  <si>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</si>
  <si>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</si>
  <si>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</si>
  <si>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</si>
  <si>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</si>
  <si>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</si>
  <si>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</si>
  <si>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</si>
  <si>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</si>
  <si>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</si>
  <si>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</si>
  <si>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</si>
  <si>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</si>
  <si>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</si>
  <si>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</si>
  <si>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</si>
  <si>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</si>
  <si>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</si>
  <si>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</si>
  <si>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</si>
  <si>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</si>
  <si>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</si>
  <si>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</si>
  <si>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</si>
  <si>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</si>
  <si>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</si>
  <si>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</si>
  <si>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</si>
  <si>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</si>
  <si>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</si>
  <si>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</si>
  <si>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</si>
  <si>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</si>
  <si>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</si>
  <si>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</si>
  <si>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</si>
  <si>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</si>
  <si>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</si>
  <si>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</si>
  <si>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</si>
  <si>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</si>
  <si>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</si>
  <si>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</si>
  <si>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</si>
  <si>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</si>
  <si>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</si>
  <si>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</si>
  <si>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</si>
  <si>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</si>
  <si>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</si>
  <si>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</si>
  <si>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</si>
  <si>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</si>
  <si>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</si>
  <si>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</si>
  <si>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</si>
  <si>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</si>
  <si>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</si>
  <si>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</si>
  <si>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</si>
  <si>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</si>
  <si>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</si>
  <si>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</si>
  <si>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</si>
  <si>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</si>
  <si>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</si>
  <si>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</si>
  <si>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</si>
  <si>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</si>
  <si>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</si>
  <si>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</si>
  <si>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</si>
  <si>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</si>
  <si>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</si>
  <si>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</si>
  <si>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</si>
  <si>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</si>
  <si>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</si>
  <si>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</si>
  <si>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</si>
  <si>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</si>
  <si>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</si>
  <si>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</si>
  <si>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</si>
  <si>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</si>
  <si>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</si>
  <si>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</si>
  <si>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</si>
  <si>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</si>
  <si>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</si>
  <si>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</si>
  <si>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</si>
  <si>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</si>
  <si>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</si>
  <si>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</si>
  <si>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</si>
  <si>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</si>
  <si>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</si>
  <si>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</si>
  <si>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</si>
  <si>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</si>
  <si>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</si>
  <si>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</si>
  <si>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</si>
  <si>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</si>
  <si>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</si>
  <si>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</si>
  <si>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</si>
  <si>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</si>
  <si>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</si>
  <si>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</si>
  <si>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</si>
  <si>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</si>
  <si>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</si>
  <si>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</si>
  <si>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</si>
  <si>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</si>
  <si>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</si>
  <si>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</si>
  <si>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</si>
  <si>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</si>
  <si>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</si>
  <si>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</si>
  <si>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</si>
  <si>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</si>
  <si>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</si>
  <si>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</si>
  <si>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</si>
  <si>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</si>
  <si>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</si>
  <si>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</si>
  <si>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</si>
  <si>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</si>
  <si>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</si>
  <si>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</si>
  <si>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</si>
  <si>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</si>
  <si>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</si>
  <si>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</si>
  <si>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</si>
  <si>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</si>
  <si>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</si>
  <si>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</si>
  <si>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</si>
  <si>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</si>
  <si>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</si>
  <si>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</si>
  <si>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</si>
  <si>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</si>
  <si>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</si>
  <si>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</si>
  <si>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</si>
  <si>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</si>
  <si>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</si>
  <si>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</si>
  <si>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</si>
  <si>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</si>
  <si>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</si>
  <si>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</si>
  <si>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</si>
  <si>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</si>
  <si>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</si>
  <si>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</si>
  <si>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</si>
  <si>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</si>
  <si>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</si>
  <si>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</si>
  <si>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</si>
  <si>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</si>
  <si>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</si>
  <si>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</si>
  <si>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</si>
  <si>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</si>
  <si>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</si>
  <si>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</si>
  <si>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</si>
  <si>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</si>
  <si>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</si>
  <si>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</si>
  <si>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</si>
  <si>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</si>
  <si>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</si>
  <si>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</si>
  <si>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</si>
  <si>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</si>
  <si>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</si>
  <si>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</si>
  <si>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</si>
  <si>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</si>
  <si>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</si>
  <si>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</si>
  <si>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</si>
  <si>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</si>
  <si>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</si>
  <si>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</si>
  <si>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</si>
  <si>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</si>
  <si>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</si>
  <si>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</si>
  <si>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</si>
  <si>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</si>
  <si>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</si>
  <si>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</si>
  <si>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</si>
  <si>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</si>
  <si>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</si>
  <si>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</si>
  <si>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</si>
  <si>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</si>
  <si>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</si>
  <si>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</si>
  <si>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</si>
  <si>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</si>
  <si>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</si>
  <si>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</si>
  <si>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</si>
  <si>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</si>
  <si>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</si>
  <si>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</si>
  <si>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</si>
  <si>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</si>
  <si>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</si>
  <si>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</si>
  <si>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</si>
  <si>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</si>
  <si>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</si>
  <si>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</si>
  <si>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</si>
  <si>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</si>
  <si>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</si>
  <si>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</si>
  <si>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</si>
  <si>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</si>
  <si>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</si>
  <si>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</si>
  <si>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</si>
  <si>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</si>
  <si>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</si>
  <si>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</si>
  <si>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</si>
  <si>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</si>
  <si>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</si>
  <si>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</si>
  <si>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</si>
  <si>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</si>
  <si>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</si>
  <si>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</si>
  <si>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</si>
  <si>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</si>
  <si>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</si>
  <si>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</si>
  <si>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</si>
  <si>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</si>
  <si>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</si>
  <si>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</si>
  <si>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</si>
  <si>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</si>
  <si>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</si>
  <si>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</si>
  <si>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</si>
  <si>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</si>
  <si>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</si>
  <si>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</si>
  <si>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</si>
  <si>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</si>
  <si>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</si>
  <si>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</si>
  <si>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</si>
  <si>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</si>
  <si>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</si>
  <si>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</si>
  <si>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</si>
  <si>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</si>
  <si>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</si>
  <si>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</si>
  <si>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</si>
  <si>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</si>
  <si>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</si>
  <si>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</si>
  <si>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</si>
  <si>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</si>
  <si>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</si>
  <si>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</si>
  <si>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</si>
  <si>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</si>
  <si>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</si>
  <si>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</si>
  <si>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</si>
  <si>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</si>
  <si>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</si>
  <si>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</si>
  <si>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</si>
  <si>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</si>
  <si>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</si>
  <si>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</si>
  <si>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</si>
  <si>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</si>
  <si>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</si>
  <si>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</si>
  <si>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</si>
  <si>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</si>
  <si>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</si>
  <si>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</si>
  <si>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</si>
  <si>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</si>
  <si>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</si>
  <si>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</si>
  <si>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</si>
  <si>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</si>
  <si>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</si>
  <si>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</si>
  <si>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</si>
  <si>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</si>
  <si>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</si>
  <si>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</si>
  <si>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</si>
  <si>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</si>
  <si>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</si>
  <si>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</si>
  <si>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</si>
  <si>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</si>
  <si>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</si>
  <si>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</si>
  <si>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</si>
  <si>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</si>
  <si>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</si>
  <si>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</si>
  <si>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</si>
  <si>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</si>
  <si>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</si>
  <si>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</si>
  <si>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</si>
  <si>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</si>
  <si>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</si>
  <si>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</si>
  <si>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</si>
  <si>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</si>
  <si>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</si>
  <si>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</si>
  <si>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</si>
  <si>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</si>
  <si>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</si>
  <si>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</si>
  <si>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</si>
  <si>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</si>
  <si>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</si>
  <si>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</si>
  <si>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</si>
  <si>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</si>
  <si>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</si>
  <si>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</si>
  <si>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</si>
  <si>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</si>
  <si>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</si>
  <si>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</si>
  <si>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</si>
  <si>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</si>
  <si>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</si>
  <si>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</si>
  <si>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</si>
  <si>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</si>
  <si>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</si>
  <si>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</si>
  <si>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</si>
  <si>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</si>
  <si>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</si>
  <si>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</si>
  <si>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</si>
  <si>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</si>
  <si>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</si>
  <si>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</si>
  <si>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</si>
  <si>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</si>
  <si>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</si>
  <si>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</si>
  <si>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</si>
  <si>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</si>
  <si>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</si>
  <si>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</si>
  <si>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</si>
  <si>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</si>
  <si>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</si>
  <si>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</si>
  <si>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</si>
  <si>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</si>
  <si>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</si>
  <si>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</si>
  <si>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</si>
  <si>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</si>
  <si>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</si>
  <si>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</si>
  <si>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</si>
  <si>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</si>
  <si>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</si>
  <si>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</si>
  <si>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</si>
  <si>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</si>
  <si>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</si>
  <si>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</si>
  <si>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</si>
  <si>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</si>
  <si>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</si>
  <si>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</si>
  <si>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</si>
  <si>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</si>
  <si>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</si>
  <si>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</si>
  <si>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</si>
  <si>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</si>
  <si>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</si>
  <si>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</si>
  <si>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</si>
  <si>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</si>
  <si>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</si>
  <si>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</si>
  <si>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</si>
  <si>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</si>
  <si>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</si>
  <si>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</si>
  <si>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</si>
  <si>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</si>
  <si>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</si>
  <si>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</si>
  <si>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</si>
  <si>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</si>
  <si>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</si>
  <si>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</si>
  <si>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</si>
  <si>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</si>
  <si>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</si>
  <si>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</si>
  <si>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</si>
  <si>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</si>
  <si>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</si>
  <si>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</si>
  <si>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</si>
  <si>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</si>
  <si>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</si>
  <si>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</si>
  <si>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</si>
  <si>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</si>
  <si>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</si>
  <si>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</si>
  <si>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</si>
  <si>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</si>
  <si>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</si>
  <si>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</si>
  <si>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</si>
  <si>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</si>
  <si>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</si>
  <si>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</si>
  <si>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</si>
  <si>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</si>
  <si>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</si>
  <si>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</si>
  <si>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</si>
  <si>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</si>
  <si>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</si>
  <si>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</si>
  <si>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</si>
  <si>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</si>
  <si>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</si>
  <si>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</si>
  <si>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</si>
  <si>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</si>
  <si>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</si>
  <si>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</si>
  <si>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</si>
  <si>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</si>
  <si>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</si>
  <si>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</si>
  <si>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</si>
  <si>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</si>
  <si>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</si>
  <si>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</si>
  <si>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</si>
  <si>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</si>
  <si>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</si>
  <si>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</si>
  <si>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</si>
  <si>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</si>
  <si>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</si>
  <si>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</si>
  <si>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</si>
  <si>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</si>
  <si>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</si>
  <si>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</si>
  <si>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</si>
  <si>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</si>
  <si>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</si>
  <si>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</si>
  <si>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</si>
  <si>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</si>
  <si>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</si>
  <si>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</si>
  <si>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</si>
  <si>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</si>
  <si>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</si>
  <si>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</si>
  <si>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</si>
  <si>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</si>
  <si>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</si>
  <si>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</si>
  <si>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</si>
  <si>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</si>
  <si>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</si>
  <si>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</si>
  <si>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</si>
  <si>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</si>
  <si>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</si>
  <si>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</si>
  <si>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</si>
  <si>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</si>
  <si>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</si>
  <si>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</si>
  <si>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</si>
  <si>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</si>
  <si>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</si>
  <si>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</si>
  <si>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</si>
  <si>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</si>
  <si>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</si>
  <si>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</si>
  <si>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</si>
  <si>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</si>
  <si>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</si>
  <si>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</si>
  <si>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</si>
  <si>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</si>
  <si>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</si>
  <si>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</si>
  <si>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</si>
  <si>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</si>
  <si>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</si>
  <si>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</si>
  <si>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</si>
  <si>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</si>
  <si>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</si>
  <si>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</si>
  <si>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</si>
  <si>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</si>
  <si>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</si>
  <si>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</si>
  <si>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</si>
  <si>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</si>
  <si>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</si>
  <si>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</si>
  <si>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</si>
  <si>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</si>
  <si>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</si>
  <si>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</si>
  <si>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</si>
  <si>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</si>
  <si>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</si>
  <si>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</si>
  <si>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</si>
  <si>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</si>
  <si>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</si>
  <si>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</si>
  <si>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</si>
  <si>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</si>
  <si>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</si>
  <si>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</si>
  <si>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</si>
  <si>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</si>
  <si>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</si>
  <si>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</si>
  <si>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</si>
  <si>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</si>
  <si>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</si>
  <si>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</si>
  <si>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</si>
  <si>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</si>
  <si>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</si>
  <si>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</si>
  <si>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</si>
  <si>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</si>
  <si>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</si>
  <si>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</si>
  <si>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</si>
  <si>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</si>
  <si>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</si>
  <si>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</si>
  <si>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</si>
  <si>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</si>
  <si>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</si>
  <si>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</si>
  <si>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</si>
  <si>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</si>
  <si>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</si>
  <si>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</si>
  <si>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</si>
  <si>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</si>
  <si>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</si>
  <si>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</si>
  <si>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</si>
  <si>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</si>
  <si>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</si>
  <si>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</si>
  <si>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</si>
  <si>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</si>
  <si>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</si>
  <si>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</si>
  <si>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</si>
  <si>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</si>
  <si>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</si>
  <si>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</si>
  <si>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</si>
  <si>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</si>
  <si>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</si>
  <si>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</si>
  <si>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</si>
  <si>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</si>
  <si>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</si>
  <si>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</si>
  <si>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</si>
  <si>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</si>
  <si>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</si>
  <si>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</si>
  <si>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</si>
  <si>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</si>
  <si>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</si>
  <si>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</si>
  <si>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</si>
  <si>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</si>
  <si>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</si>
  <si>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</si>
  <si>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</si>
  <si>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</si>
  <si>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</si>
  <si>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</si>
  <si>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</si>
  <si>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</si>
  <si>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</si>
  <si>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</si>
  <si>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</si>
  <si>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</si>
  <si>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</si>
  <si>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</si>
  <si>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</si>
  <si>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</si>
  <si>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</si>
  <si>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</si>
  <si>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</si>
  <si>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</si>
  <si>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</si>
  <si>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</si>
  <si>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</si>
  <si>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</si>
  <si>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</si>
  <si>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</si>
  <si>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</si>
  <si>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</si>
  <si>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</si>
  <si>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</si>
  <si>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</si>
  <si>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</si>
  <si>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</si>
  <si>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</si>
  <si>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</si>
  <si>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</si>
  <si>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</si>
  <si>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</si>
  <si>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</si>
  <si>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</si>
  <si>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</si>
  <si>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</si>
  <si>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</si>
  <si>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</si>
  <si>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</si>
  <si>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</si>
  <si>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</si>
  <si>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</si>
  <si>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</si>
  <si>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</si>
  <si>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</si>
  <si>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</si>
  <si>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</si>
  <si>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</si>
  <si>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</si>
  <si>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</si>
  <si>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</si>
  <si>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</si>
  <si>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</si>
  <si>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</si>
  <si>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</si>
  <si>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</si>
  <si>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</si>
  <si>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</si>
  <si>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</si>
  <si>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</si>
  <si>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</si>
  <si>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</si>
  <si>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</si>
  <si>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</si>
  <si>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</si>
  <si>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</si>
  <si>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</si>
  <si>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</si>
  <si>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</si>
  <si>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</si>
  <si>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</si>
  <si>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</si>
  <si>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</si>
  <si>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</si>
  <si>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</si>
  <si>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</si>
  <si>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</si>
  <si>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</si>
  <si>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</si>
  <si>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</si>
  <si>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</si>
  <si>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</si>
  <si>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</si>
  <si>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</si>
  <si>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</si>
  <si>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</si>
  <si>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</si>
  <si>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</si>
  <si>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</si>
  <si>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</si>
  <si>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</si>
  <si>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</si>
  <si>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</si>
  <si>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</si>
  <si>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</si>
  <si>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</si>
  <si>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</si>
  <si>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</si>
  <si>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</si>
  <si>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</si>
  <si>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</si>
  <si>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</si>
  <si>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</si>
  <si>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</si>
  <si>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</si>
  <si>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</si>
  <si>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</si>
  <si>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</si>
  <si>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</si>
  <si>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</si>
  <si>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</si>
  <si>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</si>
  <si>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</si>
  <si>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</si>
  <si>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</si>
  <si>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</si>
  <si>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</si>
  <si>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</si>
  <si>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</si>
  <si>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</si>
  <si>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</si>
  <si>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</si>
  <si>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</si>
  <si>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</si>
  <si>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</si>
  <si>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</si>
  <si>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</si>
  <si>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</si>
  <si>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</si>
  <si>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</si>
  <si>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</si>
  <si>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</si>
  <si>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</si>
  <si>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</si>
  <si>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</si>
  <si>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</si>
  <si>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</si>
  <si>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</si>
  <si>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</si>
  <si>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</si>
  <si>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</si>
  <si>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</si>
  <si>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</si>
  <si>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</si>
  <si>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</si>
  <si>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</si>
  <si>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</si>
  <si>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</si>
  <si>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</si>
  <si>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</si>
  <si>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</si>
  <si>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</si>
  <si>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</si>
  <si>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</si>
  <si>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</si>
  <si>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</si>
  <si>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</si>
  <si>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</si>
  <si>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</si>
  <si>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</si>
  <si>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</si>
  <si>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</si>
  <si>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</si>
  <si>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</si>
  <si>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</si>
  <si>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</si>
  <si>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</si>
  <si>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</si>
  <si>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</si>
  <si>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</si>
  <si>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</si>
  <si>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</si>
  <si>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</si>
  <si>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</si>
  <si>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</si>
  <si>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</si>
  <si>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</si>
  <si>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</si>
  <si>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</si>
  <si>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</si>
  <si>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</si>
  <si>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</si>
  <si>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</si>
  <si>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</si>
  <si>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</si>
  <si>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</si>
  <si>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</si>
  <si>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</si>
  <si>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</si>
  <si>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</si>
  <si>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</si>
  <si>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</si>
  <si>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</si>
  <si>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</si>
  <si>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</si>
  <si>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</si>
  <si>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</si>
  <si>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</si>
  <si>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</si>
  <si>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</si>
  <si>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</si>
  <si>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</si>
  <si>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</si>
  <si>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</si>
  <si>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</si>
  <si>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</si>
  <si>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</si>
  <si>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</si>
  <si>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</si>
  <si>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</si>
  <si>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</si>
  <si>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</si>
  <si>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</si>
  <si>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</si>
  <si>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</si>
  <si>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</si>
  <si>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</si>
  <si>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</si>
  <si>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</si>
  <si>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</si>
  <si>
    <t>2186</t>
  </si>
  <si>
    <t>2156</t>
  </si>
  <si>
    <t>2125</t>
  </si>
  <si>
    <t>2095</t>
  </si>
  <si>
    <t>2064</t>
  </si>
  <si>
    <t>2036</t>
  </si>
  <si>
    <t>2005</t>
  </si>
  <si>
    <t>1974</t>
  </si>
  <si>
    <t>1944</t>
  </si>
  <si>
    <t>1913</t>
  </si>
  <si>
    <t>1883</t>
  </si>
  <si>
    <t>1852</t>
  </si>
  <si>
    <t>1821</t>
  </si>
  <si>
    <t>1791</t>
  </si>
  <si>
    <t>1760</t>
  </si>
  <si>
    <t>1730</t>
  </si>
  <si>
    <t>1699</t>
  </si>
  <si>
    <t>1671</t>
  </si>
  <si>
    <t>1640</t>
  </si>
  <si>
    <t>1609</t>
  </si>
  <si>
    <t>1579</t>
  </si>
  <si>
    <t>1548</t>
  </si>
  <si>
    <t>1518</t>
  </si>
  <si>
    <t>1487</t>
  </si>
  <si>
    <t>1456</t>
  </si>
  <si>
    <t>1426</t>
  </si>
  <si>
    <t>1395</t>
  </si>
  <si>
    <t>1365</t>
  </si>
  <si>
    <t>1334</t>
  </si>
  <si>
    <t>1306</t>
  </si>
  <si>
    <t>1275</t>
  </si>
  <si>
    <t>1244</t>
  </si>
  <si>
    <t>1214</t>
  </si>
  <si>
    <t>1183</t>
  </si>
  <si>
    <t>1153</t>
  </si>
  <si>
    <t>1122</t>
  </si>
  <si>
    <t>1091</t>
  </si>
  <si>
    <t>1061</t>
  </si>
  <si>
    <t>1030</t>
  </si>
  <si>
    <t>1000</t>
  </si>
  <si>
    <t>0969</t>
  </si>
  <si>
    <t>0940</t>
  </si>
  <si>
    <t>0909</t>
  </si>
  <si>
    <t>0878</t>
  </si>
  <si>
    <t>0848</t>
  </si>
  <si>
    <t>0817</t>
  </si>
  <si>
    <t>0787</t>
  </si>
  <si>
    <t>0756</t>
  </si>
  <si>
    <t>0725</t>
  </si>
  <si>
    <t>0695</t>
  </si>
  <si>
    <t>0664</t>
  </si>
  <si>
    <t>0634</t>
  </si>
  <si>
    <t>0603</t>
  </si>
  <si>
    <t>0575</t>
  </si>
  <si>
    <t>0544</t>
  </si>
  <si>
    <t>0513</t>
  </si>
  <si>
    <t>0483</t>
  </si>
  <si>
    <t>0452</t>
  </si>
  <si>
    <t>0422</t>
  </si>
  <si>
    <t>0391</t>
  </si>
  <si>
    <t>0360</t>
  </si>
  <si>
    <t>0330</t>
  </si>
  <si>
    <t>0299</t>
  </si>
  <si>
    <t>0269</t>
  </si>
  <si>
    <t>0238</t>
  </si>
  <si>
    <t>0210</t>
  </si>
  <si>
    <t>0179</t>
  </si>
  <si>
    <t>0148</t>
  </si>
  <si>
    <t>0118</t>
  </si>
  <si>
    <t>0087</t>
  </si>
  <si>
    <t>0057</t>
  </si>
  <si>
    <t>0026</t>
  </si>
  <si>
    <t>9995</t>
  </si>
  <si>
    <t>9965</t>
  </si>
  <si>
    <t>9934</t>
  </si>
  <si>
    <t>9904</t>
  </si>
  <si>
    <t>9873</t>
  </si>
  <si>
    <t>9845</t>
  </si>
  <si>
    <t>9814</t>
  </si>
  <si>
    <t>9783</t>
  </si>
  <si>
    <t>9753</t>
  </si>
  <si>
    <t>9722</t>
  </si>
  <si>
    <t>9692</t>
  </si>
  <si>
    <t>9661</t>
  </si>
  <si>
    <t>9630</t>
  </si>
  <si>
    <t>9600</t>
  </si>
  <si>
    <t>9569</t>
  </si>
  <si>
    <t>9539</t>
  </si>
  <si>
    <t>9508</t>
  </si>
  <si>
    <t>9479</t>
  </si>
  <si>
    <t>9448</t>
  </si>
  <si>
    <t>9417</t>
  </si>
  <si>
    <t>9387</t>
  </si>
  <si>
    <t>9356</t>
  </si>
  <si>
    <t>9326</t>
  </si>
  <si>
    <t>9295</t>
  </si>
  <si>
    <t>9264</t>
  </si>
  <si>
    <t>9234</t>
  </si>
  <si>
    <t>9203</t>
  </si>
  <si>
    <t>9173</t>
  </si>
  <si>
    <t>9142</t>
  </si>
  <si>
    <t>9114</t>
  </si>
  <si>
    <t>9083</t>
  </si>
  <si>
    <t>9052</t>
  </si>
  <si>
    <t>9022</t>
  </si>
  <si>
    <t>8991</t>
  </si>
  <si>
    <t>8961</t>
  </si>
  <si>
    <t>8930</t>
  </si>
  <si>
    <t>8899</t>
  </si>
  <si>
    <t>8869</t>
  </si>
  <si>
    <t>8838</t>
  </si>
  <si>
    <t>8808</t>
  </si>
  <si>
    <t>8777</t>
  </si>
  <si>
    <t>8749</t>
  </si>
  <si>
    <t>8718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</si>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</sst>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660096"/>
        <c:axId val="136661632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660096"/>
        <c:axId val="136661632"/>
      </c:lineChart>
      <c:dateAx>
        <c:axId val="13666009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36661632"/>
        <c:crosses val="autoZero"/>
        <c:auto val="1"/>
        <c:lblOffset val="100"/>
        <c:baseTimeUnit val="days"/>
      </c:dateAx>
      <c:valAx>
        <c:axId val="13666163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366600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686592"/>
        <c:axId val="136684672"/>
      </c:barChart>
      <c:valAx>
        <c:axId val="13668467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36686592"/>
        <c:crosses val="autoZero"/>
        <c:crossBetween val="between"/>
      </c:valAx>
      <c:dateAx>
        <c:axId val="13668659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36684672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4592"/>
        <c:axId val="136736128"/>
      </c:areaChart>
      <c:dateAx>
        <c:axId val="136734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6736128"/>
        <c:crosses val="autoZero"/>
        <c:auto val="1"/>
        <c:lblOffset val="100"/>
        <c:baseTimeUnit val="days"/>
      </c:dateAx>
      <c:valAx>
        <c:axId val="136736128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36734592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36754688"/>
        <c:axId val="136756224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54688"/>
        <c:axId val="136756224"/>
      </c:lineChart>
      <c:dateAx>
        <c:axId val="1367546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36756224"/>
        <c:crosses val="autoZero"/>
        <c:auto val="1"/>
        <c:lblOffset val="100"/>
        <c:baseTimeUnit val="days"/>
      </c:dateAx>
      <c:valAx>
        <c:axId val="136756224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3675468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14400"/>
        <c:axId val="144392576"/>
      </c:barChart>
      <c:catAx>
        <c:axId val="145414400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44392576"/>
        <c:crosses val="autoZero"/>
        <c:auto val="1"/>
        <c:lblAlgn val="ctr"/>
        <c:lblOffset val="100"/>
        <c:noMultiLvlLbl val="0"/>
      </c:catAx>
      <c:valAx>
        <c:axId val="1443925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4541440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434688"/>
        <c:axId val="144436224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26688"/>
        <c:axId val="145425152"/>
      </c:lineChart>
      <c:catAx>
        <c:axId val="14443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4436224"/>
        <c:crosses val="autoZero"/>
        <c:auto val="1"/>
        <c:lblAlgn val="ctr"/>
        <c:lblOffset val="100"/>
        <c:noMultiLvlLbl val="0"/>
      </c:catAx>
      <c:valAx>
        <c:axId val="1444362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4434688"/>
        <c:crosses val="autoZero"/>
        <c:crossBetween val="between"/>
      </c:valAx>
      <c:valAx>
        <c:axId val="14542515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5426688"/>
        <c:crosses val="max"/>
        <c:crossBetween val="between"/>
      </c:valAx>
      <c:catAx>
        <c:axId val="145426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4542515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65344"/>
        <c:axId val="145466880"/>
      </c:lineChart>
      <c:catAx>
        <c:axId val="145465344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45466880"/>
        <c:crosses val="autoZero"/>
        <c:auto val="1"/>
        <c:lblAlgn val="ctr"/>
        <c:lblOffset val="100"/>
        <c:noMultiLvlLbl val="0"/>
      </c:catAx>
      <c:valAx>
        <c:axId val="1454668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4546534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</v>
      </c>
      <c r="G2" s="831">
        <v>11538909</v>
      </c>
      <c r="H2" s="835"/>
      <c r="I2" s="887">
        <v>42186</v>
      </c>
      <c r="J2" s="831" t="s">
        <v>12006</v>
      </c>
      <c r="K2" s="836">
        <v>1.0509999999999999</v>
      </c>
      <c r="L2" s="835">
        <v>42206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</v>
      </c>
      <c r="T2" s="835">
        <v>42216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835">
        <v>40339</v>
      </c>
      <c r="AE2" s="831" t="s">
        <v>315</v>
      </c>
      <c r="AF2" s="835">
        <v>0.05</v>
      </c>
      <c r="AG2" s="835"/>
      <c r="AI2" s="835"/>
      <c r="AJ2" s="835">
        <v>42198</v>
      </c>
      <c r="AK2" s="889" t="s">
        <v>12019</v>
      </c>
      <c r="AL2" s="835"/>
      <c r="AM2" s="835">
        <v>42198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1572600</v>
      </c>
      <c r="AV2" s="831">
        <v>2006507.1770329999</v>
      </c>
      <c r="AW2" s="831" t="s">
        <v>12006</v>
      </c>
      <c r="AX2" s="831">
        <v>1</v>
      </c>
      <c r="AY2" s="831">
        <v>1496289.2483349999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835">
        <v>42198</v>
      </c>
      <c r="BJ2" s="1133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835">
        <v>37257</v>
      </c>
      <c r="BU2" s="835">
        <v>42206</v>
      </c>
      <c r="BV2" s="831">
        <v>1.0509999999999999</v>
      </c>
      <c r="BW2" s="831">
        <v>0.91995000000000005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</v>
      </c>
      <c r="T3" s="835">
        <v>42247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835">
        <v>40983</v>
      </c>
      <c r="AE3" s="831" t="s">
        <v>334</v>
      </c>
      <c r="AF3" s="835">
        <v>0.02</v>
      </c>
      <c r="AG3" s="835"/>
      <c r="AJ3" s="835">
        <v>40847</v>
      </c>
      <c r="AK3" s="831" t="s">
        <v>12020</v>
      </c>
      <c r="AL3" s="835"/>
      <c r="AM3" s="835">
        <v>41495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1528449.096099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</v>
      </c>
      <c r="N4" s="831" t="s">
        <v>664</v>
      </c>
      <c r="O4" s="831">
        <v>1572600</v>
      </c>
      <c r="P4" s="831">
        <v>2006507.1770329999</v>
      </c>
      <c r="Q4" s="831">
        <v>1496289.2483349999</v>
      </c>
      <c r="R4" s="835" t="s">
        <v>12006</v>
      </c>
      <c r="S4" s="835">
        <v>40905</v>
      </c>
      <c r="T4" s="835">
        <v>42292</v>
      </c>
      <c r="U4" s="831">
        <v>8.5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835">
        <v>41150</v>
      </c>
      <c r="AE4" s="831" t="s">
        <v>288</v>
      </c>
      <c r="AF4" s="835">
        <v>0.1</v>
      </c>
      <c r="AG4" s="835"/>
      <c r="AJ4" s="835">
        <v>40843</v>
      </c>
      <c r="AM4" s="835">
        <v>40674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2500000</v>
      </c>
      <c r="AV4" s="831">
        <v>2500000</v>
      </c>
      <c r="AW4" s="831" t="s">
        <v>297</v>
      </c>
      <c r="AX4" s="831">
        <v>1</v>
      </c>
      <c r="AY4" s="831">
        <v>2500000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</v>
      </c>
      <c r="N5" s="831" t="s">
        <v>664</v>
      </c>
      <c r="O5" s="831">
        <v>1606400</v>
      </c>
      <c r="P5" s="831">
        <v>1998009.950249</v>
      </c>
      <c r="Q5" s="831">
        <v>1528449.096099</v>
      </c>
      <c r="R5" s="835" t="s">
        <v>12006</v>
      </c>
      <c r="S5" s="835">
        <v>40165</v>
      </c>
      <c r="T5" s="835">
        <v>42292</v>
      </c>
      <c r="U5" s="831">
        <v>10.75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2283254.0437679999</v>
      </c>
      <c r="AB5" s="831" t="s">
        <v>12006</v>
      </c>
      <c r="AC5" s="835">
        <v>41243</v>
      </c>
      <c r="AE5" s="831" t="s">
        <v>286</v>
      </c>
      <c r="AF5" s="835">
        <v>0.25</v>
      </c>
      <c r="AG5" s="835"/>
      <c r="AJ5" s="835">
        <v>40752</v>
      </c>
      <c r="AM5" s="835">
        <v>40644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2013558.5156990001</v>
      </c>
      <c r="AB6" s="831" t="s">
        <v>12006</v>
      </c>
      <c r="AC6" s="835">
        <v>41614</v>
      </c>
      <c r="AJ6" s="835">
        <v>40640</v>
      </c>
      <c r="AM6" s="835">
        <v>40451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784300</v>
      </c>
      <c r="AV6" s="831">
        <v>1000701.754386</v>
      </c>
      <c r="AW6" s="831" t="s">
        <v>12006</v>
      </c>
      <c r="AX6" s="831">
        <v>1</v>
      </c>
      <c r="AY6" s="831">
        <v>746241.674596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1496289.2483349999</v>
      </c>
      <c r="AB7" s="831" t="s">
        <v>12006</v>
      </c>
      <c r="AC7" s="835">
        <v>41636</v>
      </c>
      <c r="AM7" s="835">
        <v>40451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1044871.5509039999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</v>
      </c>
      <c r="X8" s="831" t="s">
        <v>12013</v>
      </c>
      <c r="Y8" s="831" t="s">
        <v>663</v>
      </c>
      <c r="Z8" s="831">
        <v>2116250</v>
      </c>
      <c r="AA8" s="831">
        <v>2013558.5156990001</v>
      </c>
      <c r="AB8" s="831" t="s">
        <v>12006</v>
      </c>
      <c r="AC8" s="835">
        <v>41704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1285949</v>
      </c>
      <c r="AV8" s="831">
        <v>1638364.141573</v>
      </c>
      <c r="AW8" s="831" t="s">
        <v>12006</v>
      </c>
      <c r="AX8" s="831">
        <v>1</v>
      </c>
      <c r="AY8" s="831">
        <v>1223548.049477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</v>
      </c>
      <c r="X9" s="831" t="s">
        <v>12014</v>
      </c>
      <c r="Y9" s="831" t="s">
        <v>460</v>
      </c>
      <c r="Z9" s="831">
        <v>1572600</v>
      </c>
      <c r="AA9" s="831">
        <v>1496289.2483349999</v>
      </c>
      <c r="AB9" s="831" t="s">
        <v>12006</v>
      </c>
      <c r="AC9" s="835">
        <v>41726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1492483.349191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835">
        <v>41744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1411920</v>
      </c>
      <c r="AV10" s="831">
        <v>1801262.9967469999</v>
      </c>
      <c r="AW10" s="831" t="s">
        <v>12006</v>
      </c>
      <c r="AX10" s="831">
        <v>1</v>
      </c>
      <c r="AY10" s="831">
        <v>1343406.2797340001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835">
        <v>42216</v>
      </c>
      <c r="AP11" s="831" t="str">
        <f t="shared" si="0"/>
        <v>Debt</v>
      </c>
      <c r="AQ11" s="831" t="s">
        <v>664</v>
      </c>
      <c r="AR11" s="831" t="s">
        <v>12025</v>
      </c>
      <c r="AS11" s="831">
        <v>53</v>
      </c>
      <c r="AT11" s="831" t="s">
        <v>12022</v>
      </c>
      <c r="AU11" s="831">
        <v>4589333.25</v>
      </c>
      <c r="AV11" s="831">
        <v>5845448.4392860001</v>
      </c>
      <c r="AW11" s="831" t="s">
        <v>12006</v>
      </c>
      <c r="AX11" s="831">
        <v>1</v>
      </c>
      <c r="AY11" s="831">
        <v>4366634.8715509996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835">
        <v>42247</v>
      </c>
      <c r="AP12" s="831" t="str">
        <f t="shared" si="0"/>
        <v>Debt</v>
      </c>
      <c r="AQ12" s="831" t="s">
        <v>460</v>
      </c>
      <c r="AR12" s="831" t="s">
        <v>12025</v>
      </c>
      <c r="AS12" s="831">
        <v>53</v>
      </c>
      <c r="AT12" s="831" t="s">
        <v>12022</v>
      </c>
      <c r="AU12" s="831">
        <v>0.65</v>
      </c>
      <c r="AV12" s="831">
        <v>-28708.452541999999</v>
      </c>
      <c r="AW12" s="831" t="s">
        <v>12006</v>
      </c>
      <c r="AX12" s="831">
        <v>1</v>
      </c>
      <c r="AY12" s="831">
        <v>0.61845899999999998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</v>
      </c>
      <c r="X13" s="831" t="s">
        <v>12018</v>
      </c>
      <c r="Y13" s="831" t="s">
        <v>664</v>
      </c>
      <c r="Z13" s="831">
        <v>3179000</v>
      </c>
      <c r="AA13" s="831">
        <v>3024738.3444340001</v>
      </c>
      <c r="AB13" s="831" t="s">
        <v>12006</v>
      </c>
      <c r="AC13" s="835">
        <v>42292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835">
        <v>40268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835">
        <v>40237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835">
        <v>40209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835">
        <v>40178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835">
        <v>40147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835">
        <v>40116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835">
        <v>40086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835">
        <v>40056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835">
        <v>40025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835">
        <v>39964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835">
        <v>39933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835">
        <v>39903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835">
        <v>39872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835">
        <v>39843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835">
        <v>39813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835">
        <v>39782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835">
        <v>39752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835">
        <v>39721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835">
        <v>39691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835">
        <v>39660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835">
        <v>39629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835">
        <v>39599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835">
        <v>39568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835">
        <v>39538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835">
        <v>39507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835">
        <v>39478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835">
        <v>39447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835">
        <v>39416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835">
        <v>39386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835">
        <v>39353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835">
        <v>39325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835">
        <v>39294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835">
        <v>39262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835">
        <v>39233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835">
        <v>39202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835">
        <v>39171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835">
        <v>39141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835">
        <v>39113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835">
        <v>39080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835">
        <v>39051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835">
        <v>39021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835">
        <v>38989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835">
        <v>38960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835">
        <v>38929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835">
        <v>38898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835">
        <v>38868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835">
        <v>38835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835">
        <v>38807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835">
        <v>38776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835">
        <v>38748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1.0509999999999999</v>
      </c>
    </row>
    <row r="20" spans="1:2">
      <c r="A20" s="1085" t="s">
        <v>634</v>
      </c>
      <c r="B20" s="1086">
        <f ca="1">OFFSET(mapping.mfi_detail.usd_eur_fx_rate,1,0)</f>
        <v>0.91995000000000005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>
        <f>VLOOKUP(AL1,DB_LOAD!$H$3:$L$10000,4,FALSE)</f>
        <v>1.0471999999999999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>
        <f ca="1">AVERAGE((OFFSET(DB_LOAD!$K3:$K10000,MATCH(AL1,DB_LOAD!$H3:$H10000,0)-1,0,12,1)))</f>
        <v>0.84962083333333327</v>
      </c>
    </row>
    <row r="10" spans="1:40">
      <c r="A10" s="890">
        <v>253</v>
      </c>
      <c r="B10" s="883" t="s">
        <v>370</v>
      </c>
      <c r="C10" s="880">
        <f>IFERROR(DATA_FORMATTING!E131,"")</f>
        <v>412671638</v>
      </c>
      <c r="D10" s="880">
        <f>IFERROR(DATA_FORMATTING!F131,"")</f>
        <v>422295379</v>
      </c>
      <c r="E10" s="880">
        <f>IFERROR(DATA_FORMATTING!G131,"")</f>
        <v>438122032</v>
      </c>
      <c r="F10" s="880">
        <f>IFERROR(DATA_FORMATTING!H131,"")</f>
        <v>452262206</v>
      </c>
      <c r="G10" s="880">
        <f>IFERROR(DATA_FORMATTING!I131,"")</f>
        <v>456586970</v>
      </c>
      <c r="H10" s="880">
        <f>IFERROR(DATA_FORMATTING!J131,"")</f>
        <v>453336865</v>
      </c>
      <c r="I10" s="880">
        <f>IFERROR(DATA_FORMATTING!K131,"")</f>
        <v>468781857</v>
      </c>
      <c r="J10" s="880">
        <f>IFERROR(DATA_FORMATTING!L131,"")</f>
        <v>515268910</v>
      </c>
      <c r="K10" s="880">
        <f>IFERROR(DATA_FORMATTING!M131,"")</f>
        <v>511487760</v>
      </c>
      <c r="L10" s="880">
        <f>IFERROR(DATA_FORMATTING!N131,"")</f>
        <v>522076176</v>
      </c>
      <c r="M10" s="880">
        <f>IFERROR(DATA_FORMATTING!O131,"")</f>
        <v>548973661</v>
      </c>
      <c r="N10" s="880">
        <f>IFERROR(DATA_FORMATTING!P131,"")</f>
        <v>566329383</v>
      </c>
      <c r="O10" s="880">
        <f>IFERROR(DATA_FORMATTING!Q131,"")</f>
        <v>595292976</v>
      </c>
      <c r="P10" s="880">
        <f>IFERROR(DATA_FORMATTING!R131,"")</f>
        <v>641101315</v>
      </c>
      <c r="Q10" s="880">
        <f>IFERROR(DATA_FORMATTING!S131,"")</f>
        <v>658328328</v>
      </c>
      <c r="R10" s="880">
        <f>IFERROR(DATA_FORMATTING!T131,"")</f>
        <v>657414575</v>
      </c>
      <c r="S10" s="880">
        <f>IFERROR(DATA_FORMATTING!U131,"")</f>
        <v>692795586</v>
      </c>
      <c r="T10" s="880">
        <f>IFERROR(DATA_FORMATTING!V131,"")</f>
        <v>723686405</v>
      </c>
      <c r="U10" s="880">
        <f>IFERROR(DATA_FORMATTING!W131,"")</f>
        <v>744271522.09000015</v>
      </c>
      <c r="V10" s="880">
        <f>IFERROR(DATA_FORMATTING!X131,"")</f>
        <v>789514969.56299996</v>
      </c>
      <c r="W10" s="880">
        <f>IFERROR(DATA_FORMATTING!Y131,"")</f>
        <v>777719977</v>
      </c>
      <c r="X10" s="880">
        <f>IFERROR(DATA_FORMATTING!Z131,"")</f>
        <v>794421636</v>
      </c>
      <c r="Y10" s="880">
        <f>IFERROR(DATA_FORMATTING!AA131,"")</f>
        <v>834303183</v>
      </c>
      <c r="Z10" s="880">
        <f>IFERROR(DATA_FORMATTING!AB131,"")</f>
        <v>838269546</v>
      </c>
      <c r="AA10" s="880">
        <f>IFERROR(DATA_FORMATTING!AC131,"")</f>
        <v>862492850</v>
      </c>
      <c r="AB10" s="880">
        <f>IFERROR(DATA_FORMATTING!AD131,"")</f>
        <v>911200946</v>
      </c>
      <c r="AC10" s="880">
        <f>IFERROR(DATA_FORMATTING!AE131,"")</f>
        <v>937279545</v>
      </c>
      <c r="AD10" s="880">
        <f>IFERROR(DATA_FORMATTING!AF131,"")</f>
        <v>955327873</v>
      </c>
      <c r="AE10" s="880">
        <f>IFERROR(DATA_FORMATTING!AG131,"")</f>
        <v>955738548</v>
      </c>
      <c r="AF10" s="880">
        <f>IFERROR(DATA_FORMATTING!AH131,"")</f>
        <v>999911217</v>
      </c>
      <c r="AG10" s="880">
        <f>IFERROR(DATA_FORMATTING!AI131,"")</f>
        <v>1000702434</v>
      </c>
      <c r="AH10" s="880">
        <f>IFERROR(DATA_FORMATTING!AJ131,"")</f>
        <v>1042210000</v>
      </c>
      <c r="AI10" s="880">
        <f>IFERROR(DATA_FORMATTING!AK131,"")</f>
        <v>1044609243</v>
      </c>
      <c r="AJ10" s="880">
        <f>IFERROR(DATA_FORMATTING!AL131,"")</f>
        <v>1253581727</v>
      </c>
      <c r="AK10" s="880">
        <f>IFERROR(DATA_FORMATTING!AM131,"")</f>
        <v>1161484479</v>
      </c>
      <c r="AL10" s="880">
        <f>IFERROR(DATA_FORMATTING!AN131,"")</f>
        <v>1155982366</v>
      </c>
    </row>
    <row r="11" spans="1:40">
      <c r="A11" s="890">
        <v>252</v>
      </c>
      <c r="B11" s="882" t="s">
        <v>546</v>
      </c>
      <c r="C11" s="880">
        <f>IFERROR(DATA_FORMATTING!E128,"")</f>
        <v>339221349</v>
      </c>
      <c r="D11" s="880">
        <f>IFERROR(DATA_FORMATTING!F128,"")</f>
        <v>342628450</v>
      </c>
      <c r="E11" s="880">
        <f>IFERROR(DATA_FORMATTING!G128,"")</f>
        <v>350104350</v>
      </c>
      <c r="F11" s="880">
        <f>IFERROR(DATA_FORMATTING!H128,"")</f>
        <v>362295244</v>
      </c>
      <c r="G11" s="880">
        <f>IFERROR(DATA_FORMATTING!I128,"")</f>
        <v>367084945</v>
      </c>
      <c r="H11" s="880">
        <f>IFERROR(DATA_FORMATTING!J128,"")</f>
        <v>376404251</v>
      </c>
      <c r="I11" s="880">
        <f>IFERROR(DATA_FORMATTING!K128,"")</f>
        <v>394083786</v>
      </c>
      <c r="J11" s="880">
        <f>IFERROR(DATA_FORMATTING!L128,"")</f>
        <v>412125624</v>
      </c>
      <c r="K11" s="880">
        <f>IFERROR(DATA_FORMATTING!M128,"")</f>
        <v>421051783</v>
      </c>
      <c r="L11" s="880">
        <f>IFERROR(DATA_FORMATTING!N128,"")</f>
        <v>436810603</v>
      </c>
      <c r="M11" s="880">
        <f>IFERROR(DATA_FORMATTING!O128,"")</f>
        <v>455655641</v>
      </c>
      <c r="N11" s="880">
        <f>IFERROR(DATA_FORMATTING!P128,"")</f>
        <v>479771222</v>
      </c>
      <c r="O11" s="880">
        <f>IFERROR(DATA_FORMATTING!Q128,"")</f>
        <v>505264542</v>
      </c>
      <c r="P11" s="880">
        <f>IFERROR(DATA_FORMATTING!R128,"")</f>
        <v>514798833</v>
      </c>
      <c r="Q11" s="880">
        <f>IFERROR(DATA_FORMATTING!S128,"")</f>
        <v>530405930</v>
      </c>
      <c r="R11" s="880">
        <f>IFERROR(DATA_FORMATTING!T128,"")</f>
        <v>548671343</v>
      </c>
      <c r="S11" s="880">
        <f>IFERROR(DATA_FORMATTING!U128,"")</f>
        <v>563989028</v>
      </c>
      <c r="T11" s="880">
        <f>IFERROR(DATA_FORMATTING!V128,"")</f>
        <v>580271359</v>
      </c>
      <c r="U11" s="880">
        <f>IFERROR(DATA_FORMATTING!W128,"")</f>
        <v>598049309.95000005</v>
      </c>
      <c r="V11" s="880">
        <f>IFERROR(DATA_FORMATTING!X128,"")</f>
        <v>627874260</v>
      </c>
      <c r="W11" s="880">
        <f>IFERROR(DATA_FORMATTING!Y128,"")</f>
        <v>635618516</v>
      </c>
      <c r="X11" s="880">
        <f>IFERROR(DATA_FORMATTING!Z128,"")</f>
        <v>652795035</v>
      </c>
      <c r="Y11" s="880">
        <f>IFERROR(DATA_FORMATTING!AA128,"")</f>
        <v>664153787</v>
      </c>
      <c r="Z11" s="880">
        <f>IFERROR(DATA_FORMATTING!AB128,"")</f>
        <v>695634421</v>
      </c>
      <c r="AA11" s="880">
        <f>IFERROR(DATA_FORMATTING!AC128,"")</f>
        <v>718268239</v>
      </c>
      <c r="AB11" s="880">
        <f>IFERROR(DATA_FORMATTING!AD128,"")</f>
        <v>728057591</v>
      </c>
      <c r="AC11" s="880">
        <f>IFERROR(DATA_FORMATTING!AE128,"")</f>
        <v>739176022</v>
      </c>
      <c r="AD11" s="880">
        <f>IFERROR(DATA_FORMATTING!AF128,"")</f>
        <v>752496052</v>
      </c>
      <c r="AE11" s="880">
        <f>IFERROR(DATA_FORMATTING!AG128,"")</f>
        <v>775508043</v>
      </c>
      <c r="AF11" s="880">
        <f>IFERROR(DATA_FORMATTING!AH128,"")</f>
        <v>788185615</v>
      </c>
      <c r="AG11" s="880">
        <f>IFERROR(DATA_FORMATTING!AI128,"")</f>
        <v>802902472</v>
      </c>
      <c r="AH11" s="880">
        <f>IFERROR(DATA_FORMATTING!AJ128,"")</f>
        <v>828920000</v>
      </c>
      <c r="AI11" s="880">
        <f>IFERROR(DATA_FORMATTING!AK128,"")</f>
        <v>829753309</v>
      </c>
      <c r="AJ11" s="880">
        <f>IFERROR(DATA_FORMATTING!AL128,"")</f>
        <v>965858339</v>
      </c>
      <c r="AK11" s="880">
        <f>IFERROR(DATA_FORMATTING!AM128,"")</f>
        <v>925259190</v>
      </c>
      <c r="AL11" s="880">
        <f>IFERROR(DATA_FORMATTING!AN128,"")</f>
        <v>887135523</v>
      </c>
    </row>
    <row r="12" spans="1:40">
      <c r="A12" s="890">
        <v>267</v>
      </c>
      <c r="B12" s="882" t="s">
        <v>192</v>
      </c>
      <c r="C12" s="880">
        <f>IFERROR(DATA_FORMATTING!E129,"")</f>
        <v>-9254050</v>
      </c>
      <c r="D12" s="880">
        <f>IFERROR(DATA_FORMATTING!F129,"")</f>
        <v>-9357224</v>
      </c>
      <c r="E12" s="880">
        <f>IFERROR(DATA_FORMATTING!G129,"")</f>
        <v>-9691486</v>
      </c>
      <c r="F12" s="880">
        <f>IFERROR(DATA_FORMATTING!H129,"")</f>
        <v>-9148265</v>
      </c>
      <c r="G12" s="880">
        <f>IFERROR(DATA_FORMATTING!I129,"")</f>
        <v>-9429800</v>
      </c>
      <c r="H12" s="880">
        <f>IFERROR(DATA_FORMATTING!J129,"")</f>
        <v>-9860253</v>
      </c>
      <c r="I12" s="880">
        <f>IFERROR(DATA_FORMATTING!K129,"")</f>
        <v>-10079693</v>
      </c>
      <c r="J12" s="880">
        <f>IFERROR(DATA_FORMATTING!L129,"")</f>
        <v>-10390612</v>
      </c>
      <c r="K12" s="880">
        <f>IFERROR(DATA_FORMATTING!M129,"")</f>
        <v>-10696839</v>
      </c>
      <c r="L12" s="880">
        <f>IFERROR(DATA_FORMATTING!N129,"")</f>
        <v>-11285954</v>
      </c>
      <c r="M12" s="880">
        <f>IFERROR(DATA_FORMATTING!O129,"")</f>
        <v>-11725074</v>
      </c>
      <c r="N12" s="880">
        <f>IFERROR(DATA_FORMATTING!P129,"")</f>
        <v>-12137335</v>
      </c>
      <c r="O12" s="880">
        <f>IFERROR(DATA_FORMATTING!Q129,"")</f>
        <v>-12896676</v>
      </c>
      <c r="P12" s="880">
        <f>IFERROR(DATA_FORMATTING!R129,"")</f>
        <v>-11546784</v>
      </c>
      <c r="Q12" s="880">
        <f>IFERROR(DATA_FORMATTING!S129,"")</f>
        <v>-11946675</v>
      </c>
      <c r="R12" s="880">
        <f>IFERROR(DATA_FORMATTING!T129,"")</f>
        <v>-12472831</v>
      </c>
      <c r="S12" s="880">
        <f>IFERROR(DATA_FORMATTING!U129,"")</f>
        <v>-12882814</v>
      </c>
      <c r="T12" s="880">
        <f>IFERROR(DATA_FORMATTING!V129,"")</f>
        <v>-13193791</v>
      </c>
      <c r="U12" s="880">
        <f>IFERROR(DATA_FORMATTING!W129,"")</f>
        <v>-13734258.050000001</v>
      </c>
      <c r="V12" s="880">
        <f>IFERROR(DATA_FORMATTING!X129,"")</f>
        <v>-13734258</v>
      </c>
      <c r="W12" s="880">
        <f>IFERROR(DATA_FORMATTING!Y129,"")</f>
        <v>-14010990</v>
      </c>
      <c r="X12" s="880">
        <f>IFERROR(DATA_FORMATTING!Z129,"")</f>
        <v>-13506118</v>
      </c>
      <c r="Y12" s="880">
        <f>IFERROR(DATA_FORMATTING!AA129,"")</f>
        <v>-12498345</v>
      </c>
      <c r="Z12" s="880">
        <f>IFERROR(DATA_FORMATTING!AB129,"")</f>
        <v>-13335656</v>
      </c>
      <c r="AA12" s="880">
        <f>IFERROR(DATA_FORMATTING!AC129,"")</f>
        <v>-13258185</v>
      </c>
      <c r="AB12" s="880">
        <f>IFERROR(DATA_FORMATTING!AD129,"")</f>
        <v>-11632261</v>
      </c>
      <c r="AC12" s="880">
        <f>IFERROR(DATA_FORMATTING!AE129,"")</f>
        <v>-11408077</v>
      </c>
      <c r="AD12" s="880">
        <f>IFERROR(DATA_FORMATTING!AF129,"")</f>
        <v>-11209860</v>
      </c>
      <c r="AE12" s="880">
        <f>IFERROR(DATA_FORMATTING!AG129,"")</f>
        <v>-11006364</v>
      </c>
      <c r="AF12" s="880">
        <f>IFERROR(DATA_FORMATTING!AH129,"")</f>
        <v>-11001950</v>
      </c>
      <c r="AG12" s="880">
        <f>IFERROR(DATA_FORMATTING!AI129,"")</f>
        <v>-10647566</v>
      </c>
      <c r="AH12" s="880">
        <f>IFERROR(DATA_FORMATTING!AJ129,"")</f>
        <v>-9140000</v>
      </c>
      <c r="AI12" s="880">
        <f>IFERROR(DATA_FORMATTING!AK129,"")</f>
        <v>-9765211</v>
      </c>
      <c r="AJ12" s="880">
        <f>IFERROR(DATA_FORMATTING!AL129,"")</f>
        <v>-13765211</v>
      </c>
      <c r="AK12" s="880">
        <f>IFERROR(DATA_FORMATTING!AM129,"")</f>
        <v>-15332196</v>
      </c>
      <c r="AL12" s="880">
        <f>IFERROR(DATA_FORMATTING!AN129,"")</f>
        <v>-17978430</v>
      </c>
    </row>
    <row r="13" spans="1:40">
      <c r="A13" s="890">
        <v>268</v>
      </c>
      <c r="B13" s="882" t="s">
        <v>558</v>
      </c>
      <c r="C13" s="880">
        <f>IFERROR(DATA_FORMATTING!E142,"")</f>
        <v>322151377</v>
      </c>
      <c r="D13" s="880">
        <f>IFERROR(DATA_FORMATTING!F142,"")</f>
        <v>330620363</v>
      </c>
      <c r="E13" s="880">
        <f>IFERROR(DATA_FORMATTING!G142,"")</f>
        <v>344695205</v>
      </c>
      <c r="F13" s="880">
        <f>IFERROR(DATA_FORMATTING!H142,"")</f>
        <v>356847233</v>
      </c>
      <c r="G13" s="880">
        <f>IFERROR(DATA_FORMATTING!I142,"")</f>
        <v>359177567</v>
      </c>
      <c r="H13" s="880">
        <f>IFERROR(DATA_FORMATTING!J142,"")</f>
        <v>353905434</v>
      </c>
      <c r="I13" s="880">
        <f>IFERROR(DATA_FORMATTING!K142,"")</f>
        <v>366925030</v>
      </c>
      <c r="J13" s="880">
        <f>IFERROR(DATA_FORMATTING!L142,"")</f>
        <v>414106035</v>
      </c>
      <c r="K13" s="880">
        <f>IFERROR(DATA_FORMATTING!M142,"")</f>
        <v>414604576</v>
      </c>
      <c r="L13" s="880">
        <f>IFERROR(DATA_FORMATTING!N142,"")</f>
        <v>423495069</v>
      </c>
      <c r="M13" s="880">
        <f>IFERROR(DATA_FORMATTING!O142,"")</f>
        <v>448164272</v>
      </c>
      <c r="N13" s="880">
        <f>IFERROR(DATA_FORMATTING!P142,"")</f>
        <v>463001517</v>
      </c>
      <c r="O13" s="880">
        <f>IFERROR(DATA_FORMATTING!Q142,"")</f>
        <v>489641620</v>
      </c>
      <c r="P13" s="880">
        <f>IFERROR(DATA_FORMATTING!R142,"")</f>
        <v>533040957</v>
      </c>
      <c r="Q13" s="880">
        <f>IFERROR(DATA_FORMATTING!S142,"")</f>
        <v>547440766</v>
      </c>
      <c r="R13" s="880">
        <f>IFERROR(DATA_FORMATTING!T142,"")</f>
        <v>543539630.65999997</v>
      </c>
      <c r="S13" s="880">
        <f>IFERROR(DATA_FORMATTING!U142,"")</f>
        <v>575624949</v>
      </c>
      <c r="T13" s="880">
        <f>IFERROR(DATA_FORMATTING!V142,"")</f>
        <v>603395542</v>
      </c>
      <c r="U13" s="880">
        <f>IFERROR(DATA_FORMATTING!W142,"")</f>
        <v>621153581.74699998</v>
      </c>
      <c r="V13" s="880">
        <f>IFERROR(DATA_FORMATTING!X142,"")</f>
        <v>675425203.71399999</v>
      </c>
      <c r="W13" s="880">
        <f>IFERROR(DATA_FORMATTING!Y142,"")</f>
        <v>660614481.35800004</v>
      </c>
      <c r="X13" s="880">
        <f>IFERROR(DATA_FORMATTING!Z142,"")</f>
        <v>673806008.21000004</v>
      </c>
      <c r="Y13" s="880">
        <f>IFERROR(DATA_FORMATTING!AA142,"")</f>
        <v>710096393</v>
      </c>
      <c r="Z13" s="880">
        <f>IFERROR(DATA_FORMATTING!AB142,"")</f>
        <v>711113795</v>
      </c>
      <c r="AA13" s="880">
        <f>IFERROR(DATA_FORMATTING!AC142,"")</f>
        <v>731329102</v>
      </c>
      <c r="AB13" s="880">
        <f>IFERROR(DATA_FORMATTING!AD142,"")</f>
        <v>775838125</v>
      </c>
      <c r="AC13" s="880">
        <f>IFERROR(DATA_FORMATTING!AE142,"")</f>
        <v>799274458</v>
      </c>
      <c r="AD13" s="880">
        <f>IFERROR(DATA_FORMATTING!AF142,"")</f>
        <v>813503827.41700006</v>
      </c>
      <c r="AE13" s="880">
        <f>IFERROR(DATA_FORMATTING!AG142,"")</f>
        <v>809908323</v>
      </c>
      <c r="AF13" s="880">
        <f>IFERROR(DATA_FORMATTING!AH142,"")</f>
        <v>850531537</v>
      </c>
      <c r="AG13" s="880">
        <f>IFERROR(DATA_FORMATTING!AI142,"")</f>
        <v>847102769</v>
      </c>
      <c r="AH13" s="880">
        <f>IFERROR(DATA_FORMATTING!AJ142,"")</f>
        <v>896801000</v>
      </c>
      <c r="AI13" s="880">
        <f>IFERROR(DATA_FORMATTING!AK142,"")</f>
        <v>895749019</v>
      </c>
      <c r="AJ13" s="880">
        <f>IFERROR(DATA_FORMATTING!AL142,"")</f>
        <v>1110081197</v>
      </c>
      <c r="AK13" s="880">
        <f>IFERROR(DATA_FORMATTING!AM142,"")</f>
        <v>1013677345</v>
      </c>
      <c r="AL13" s="880">
        <f>IFERROR(DATA_FORMATTING!AN142,"")</f>
        <v>1007083670</v>
      </c>
    </row>
    <row r="14" spans="1:40">
      <c r="A14" s="890">
        <v>255</v>
      </c>
      <c r="B14" s="882" t="s">
        <v>126</v>
      </c>
      <c r="C14" s="880">
        <f>IFERROR(DATA_FORMATTING!E147,"")</f>
        <v>90520261</v>
      </c>
      <c r="D14" s="880">
        <f>IFERROR(DATA_FORMATTING!F147,"")</f>
        <v>91675016</v>
      </c>
      <c r="E14" s="880">
        <f>IFERROR(DATA_FORMATTING!G147,"")</f>
        <v>93426827</v>
      </c>
      <c r="F14" s="880">
        <f>IFERROR(DATA_FORMATTING!H147,"")</f>
        <v>95414973</v>
      </c>
      <c r="G14" s="880">
        <f>IFERROR(DATA_FORMATTING!I147,"")</f>
        <v>97409403</v>
      </c>
      <c r="H14" s="880">
        <f>IFERROR(DATA_FORMATTING!J147,"")</f>
        <v>99431431</v>
      </c>
      <c r="I14" s="880">
        <f>IFERROR(DATA_FORMATTING!K147,"")</f>
        <v>101856827</v>
      </c>
      <c r="J14" s="880">
        <f>IFERROR(DATA_FORMATTING!L147,"")</f>
        <v>101162875</v>
      </c>
      <c r="K14" s="880">
        <f>IFERROR(DATA_FORMATTING!M147,"")</f>
        <v>96883184</v>
      </c>
      <c r="L14" s="880">
        <f>IFERROR(DATA_FORMATTING!N147,"")</f>
        <v>98581107</v>
      </c>
      <c r="M14" s="880">
        <f>IFERROR(DATA_FORMATTING!O147,"")</f>
        <v>100809389</v>
      </c>
      <c r="N14" s="880">
        <f>IFERROR(DATA_FORMATTING!P147,"")</f>
        <v>103327866</v>
      </c>
      <c r="O14" s="880">
        <f>IFERROR(DATA_FORMATTING!Q147,"")</f>
        <v>105651356</v>
      </c>
      <c r="P14" s="880">
        <f>IFERROR(DATA_FORMATTING!R147,"")</f>
        <v>108060358</v>
      </c>
      <c r="Q14" s="880">
        <f>IFERROR(DATA_FORMATTING!S147,"")</f>
        <v>110887562</v>
      </c>
      <c r="R14" s="880">
        <f>IFERROR(DATA_FORMATTING!T147,"")</f>
        <v>113874944</v>
      </c>
      <c r="S14" s="880">
        <f>IFERROR(DATA_FORMATTING!U147,"")</f>
        <v>117170637</v>
      </c>
      <c r="T14" s="880">
        <f>IFERROR(DATA_FORMATTING!V147,"")</f>
        <v>120290863</v>
      </c>
      <c r="U14" s="880">
        <f>IFERROR(DATA_FORMATTING!W147,"")</f>
        <v>123117939.85600001</v>
      </c>
      <c r="V14" s="880">
        <f>IFERROR(DATA_FORMATTING!X147,"")</f>
        <v>114089765.91</v>
      </c>
      <c r="W14" s="880">
        <f>IFERROR(DATA_FORMATTING!Y147,"")</f>
        <v>117105496</v>
      </c>
      <c r="X14" s="880">
        <f>IFERROR(DATA_FORMATTING!Z147,"")</f>
        <v>120615628</v>
      </c>
      <c r="Y14" s="880">
        <f>IFERROR(DATA_FORMATTING!AA147,"")</f>
        <v>124206790</v>
      </c>
      <c r="Z14" s="880">
        <f>IFERROR(DATA_FORMATTING!AB147,"")</f>
        <v>127155751</v>
      </c>
      <c r="AA14" s="880">
        <f>IFERROR(DATA_FORMATTING!AC147,"")</f>
        <v>131163748</v>
      </c>
      <c r="AB14" s="880">
        <f>IFERROR(DATA_FORMATTING!AD147,"")</f>
        <v>135362821</v>
      </c>
      <c r="AC14" s="880">
        <f>IFERROR(DATA_FORMATTING!AE147,"")</f>
        <v>138005087</v>
      </c>
      <c r="AD14" s="880">
        <f>IFERROR(DATA_FORMATTING!AF147,"")</f>
        <v>141824046.03</v>
      </c>
      <c r="AE14" s="880">
        <f>IFERROR(DATA_FORMATTING!AG147,"")</f>
        <v>145830225</v>
      </c>
      <c r="AF14" s="880">
        <f>IFERROR(DATA_FORMATTING!AH147,"")</f>
        <v>149380039</v>
      </c>
      <c r="AG14" s="880">
        <f>IFERROR(DATA_FORMATTING!AI147,"")</f>
        <v>153599665</v>
      </c>
      <c r="AH14" s="880">
        <f>IFERROR(DATA_FORMATTING!AJ147,"")</f>
        <v>145409000</v>
      </c>
      <c r="AI14" s="880">
        <f>IFERROR(DATA_FORMATTING!AK147,"")</f>
        <v>148860224</v>
      </c>
      <c r="AJ14" s="880">
        <f>IFERROR(DATA_FORMATTING!AL147,"")</f>
        <v>143500530</v>
      </c>
      <c r="AK14" s="880">
        <f>IFERROR(DATA_FORMATTING!AM147,"")</f>
        <v>147807134</v>
      </c>
      <c r="AL14" s="880">
        <f>IFERROR(DATA_FORMATTING!AN147,"")</f>
        <v>148898855</v>
      </c>
    </row>
    <row r="15" spans="1:40">
      <c r="A15" s="890">
        <v>269</v>
      </c>
      <c r="B15" s="882" t="s">
        <v>65</v>
      </c>
      <c r="C15" s="880">
        <f>IFERROR(DATA_FORMATTING!AY123,"")</f>
        <v>38110599</v>
      </c>
      <c r="D15" s="880">
        <f>IFERROR(DATA_FORMATTING!AZ123,"")</f>
        <v>46070355</v>
      </c>
      <c r="E15" s="880">
        <f>IFERROR(DATA_FORMATTING!BA123,"")</f>
        <v>54573964</v>
      </c>
      <c r="F15" s="880">
        <f>IFERROR(DATA_FORMATTING!BB123,"")</f>
        <v>63143485</v>
      </c>
      <c r="G15" s="880">
        <f>IFERROR(DATA_FORMATTING!BC123,"")</f>
        <v>71268198</v>
      </c>
      <c r="H15" s="880">
        <f>IFERROR(DATA_FORMATTING!BD123,"")</f>
        <v>80308330</v>
      </c>
      <c r="I15" s="880">
        <f>IFERROR(DATA_FORMATTING!BE123,"")</f>
        <v>89510969</v>
      </c>
      <c r="J15" s="880">
        <f>IFERROR(DATA_FORMATTING!BF123,"")</f>
        <v>98876380</v>
      </c>
      <c r="K15" s="880">
        <f>IFERROR(DATA_FORMATTING!BG123,"")</f>
        <v>9476383</v>
      </c>
      <c r="L15" s="880">
        <f>IFERROR(DATA_FORMATTING!BH123,"")</f>
        <v>18985748</v>
      </c>
      <c r="M15" s="880">
        <f>IFERROR(DATA_FORMATTING!BI123,"")</f>
        <v>27883165</v>
      </c>
      <c r="N15" s="880">
        <f>IFERROR(DATA_FORMATTING!BJ123,"")</f>
        <v>38829477</v>
      </c>
      <c r="O15" s="880">
        <f>IFERROR(DATA_FORMATTING!BK123,"")</f>
        <v>49637231</v>
      </c>
      <c r="P15" s="880">
        <f>IFERROR(DATA_FORMATTING!BL123,"")</f>
        <v>60193699</v>
      </c>
      <c r="Q15" s="880">
        <f>IFERROR(DATA_FORMATTING!BM123,"")</f>
        <v>71979253</v>
      </c>
      <c r="R15" s="880">
        <f>IFERROR(DATA_FORMATTING!BN123,"")</f>
        <v>83388551</v>
      </c>
      <c r="S15" s="880">
        <f>IFERROR(DATA_FORMATTING!BO123,"")</f>
        <v>95313557</v>
      </c>
      <c r="T15" s="880">
        <f>IFERROR(DATA_FORMATTING!BP123,"")</f>
        <v>107527674</v>
      </c>
      <c r="U15" s="880">
        <f>IFERROR(DATA_FORMATTING!BQ123,"")</f>
        <v>119540969.236</v>
      </c>
      <c r="V15" s="880">
        <f>IFERROR(DATA_FORMATTING!BR123,"")</f>
        <v>132856888.763</v>
      </c>
      <c r="W15" s="880">
        <f>IFERROR(DATA_FORMATTING!BS123,"")</f>
        <v>13268788</v>
      </c>
      <c r="X15" s="880">
        <f>IFERROR(DATA_FORMATTING!BT123,"")</f>
        <v>27696081</v>
      </c>
      <c r="Y15" s="880">
        <f>IFERROR(DATA_FORMATTING!BU123,"")</f>
        <v>38451284</v>
      </c>
      <c r="Z15" s="880">
        <f>IFERROR(DATA_FORMATTING!BV123,"")</f>
        <v>52388499</v>
      </c>
      <c r="AA15" s="880">
        <f>IFERROR(DATA_FORMATTING!BW123,"")</f>
        <v>66573989</v>
      </c>
      <c r="AB15" s="880">
        <f>IFERROR(DATA_FORMATTING!BX123,"")</f>
        <v>81270371</v>
      </c>
      <c r="AC15" s="880">
        <f>IFERROR(DATA_FORMATTING!BY123,"")</f>
        <v>96150192</v>
      </c>
      <c r="AD15" s="880">
        <f>IFERROR(DATA_FORMATTING!BZ123,"")</f>
        <v>110886310.662</v>
      </c>
      <c r="AE15" s="880">
        <f>IFERROR(DATA_FORMATTING!CA123,"")</f>
        <v>126643298</v>
      </c>
      <c r="AF15" s="880">
        <f>IFERROR(DATA_FORMATTING!CB123,"")</f>
        <v>144545337</v>
      </c>
      <c r="AG15" s="880">
        <f>IFERROR(DATA_FORMATTING!CC123,"")</f>
        <v>160301151</v>
      </c>
      <c r="AH15" s="880">
        <f>IFERROR(DATA_FORMATTING!CD123,"")</f>
        <v>169813000</v>
      </c>
      <c r="AI15" s="880">
        <f>IFERROR(DATA_FORMATTING!CE123,"")</f>
        <v>16060962</v>
      </c>
      <c r="AJ15" s="880">
        <f>IFERROR(DATA_FORMATTING!CF123,"")</f>
        <v>31017741</v>
      </c>
      <c r="AK15" s="880">
        <f>IFERROR(DATA_FORMATTING!CG123,"")</f>
        <v>48515498</v>
      </c>
      <c r="AL15" s="880">
        <f>IFERROR(DATA_FORMATTING!CH123,"")</f>
        <v>64640929</v>
      </c>
    </row>
    <row r="16" spans="1:40">
      <c r="A16" s="890">
        <v>256</v>
      </c>
      <c r="B16" s="882" t="s">
        <v>268</v>
      </c>
      <c r="C16" s="880">
        <f>IFERROR(DATA_FORMATTING!AY145,"")</f>
        <v>5197337</v>
      </c>
      <c r="D16" s="880">
        <f>IFERROR(DATA_FORMATTING!AZ145,"")</f>
        <v>6352093</v>
      </c>
      <c r="E16" s="880">
        <f>IFERROR(DATA_FORMATTING!BA145,"")</f>
        <v>8103905</v>
      </c>
      <c r="F16" s="880">
        <f>IFERROR(DATA_FORMATTING!BB145,"")</f>
        <v>10092049</v>
      </c>
      <c r="G16" s="880">
        <f>IFERROR(DATA_FORMATTING!BC145,"")</f>
        <v>12086480</v>
      </c>
      <c r="H16" s="880">
        <f>IFERROR(DATA_FORMATTING!BD145,"")</f>
        <v>14108507</v>
      </c>
      <c r="I16" s="880">
        <f>IFERROR(DATA_FORMATTING!BE145,"")</f>
        <v>16533903</v>
      </c>
      <c r="J16" s="880">
        <f>IFERROR(DATA_FORMATTING!BF145,"")</f>
        <v>15839951</v>
      </c>
      <c r="K16" s="880">
        <f>IFERROR(DATA_FORMATTING!BG145,"")</f>
        <v>2119961</v>
      </c>
      <c r="L16" s="880">
        <f>IFERROR(DATA_FORMATTING!BH145,"")</f>
        <v>3817884</v>
      </c>
      <c r="M16" s="880">
        <f>IFERROR(DATA_FORMATTING!BI145,"")</f>
        <v>6046166</v>
      </c>
      <c r="N16" s="880">
        <f>IFERROR(DATA_FORMATTING!BJ145,"")</f>
        <v>8564643</v>
      </c>
      <c r="O16" s="880">
        <f>IFERROR(DATA_FORMATTING!BK145,"")</f>
        <v>10888133</v>
      </c>
      <c r="P16" s="880">
        <f>IFERROR(DATA_FORMATTING!BL145,"")</f>
        <v>13297133</v>
      </c>
      <c r="Q16" s="880">
        <f>IFERROR(DATA_FORMATTING!BM145,"")</f>
        <v>16124340</v>
      </c>
      <c r="R16" s="880">
        <f>IFERROR(DATA_FORMATTING!BN145,"")</f>
        <v>19111719</v>
      </c>
      <c r="S16" s="880">
        <f>IFERROR(DATA_FORMATTING!BO145,"")</f>
        <v>22407414</v>
      </c>
      <c r="T16" s="880">
        <f>IFERROR(DATA_FORMATTING!BP145,"")</f>
        <v>25527641</v>
      </c>
      <c r="U16" s="880">
        <f>IFERROR(DATA_FORMATTING!BQ145,"")</f>
        <v>28354718.032000005</v>
      </c>
      <c r="V16" s="880">
        <f>IFERROR(DATA_FORMATTING!BR145,"")</f>
        <v>27176541.956000008</v>
      </c>
      <c r="W16" s="880">
        <f>IFERROR(DATA_FORMATTING!BS145,"")</f>
        <v>3298821</v>
      </c>
      <c r="X16" s="880">
        <f>IFERROR(DATA_FORMATTING!BT145,"")</f>
        <v>7870295</v>
      </c>
      <c r="Y16" s="880">
        <f>IFERROR(DATA_FORMATTING!BU145,"")</f>
        <v>8878765</v>
      </c>
      <c r="Z16" s="880">
        <f>IFERROR(DATA_FORMATTING!BV145,"")</f>
        <v>11900832</v>
      </c>
      <c r="AA16" s="880">
        <f>IFERROR(DATA_FORMATTING!BW145,"")</f>
        <v>15708716</v>
      </c>
      <c r="AB16" s="880">
        <f>IFERROR(DATA_FORMATTING!BX145,"")</f>
        <v>18626919</v>
      </c>
      <c r="AC16" s="880">
        <f>IFERROR(DATA_FORMATTING!BY145,"")</f>
        <v>22009267</v>
      </c>
      <c r="AD16" s="880">
        <f>IFERROR(DATA_FORMATTING!BZ145,"")</f>
        <v>25500774.76800001</v>
      </c>
      <c r="AE16" s="880">
        <f>IFERROR(DATA_FORMATTING!CA145,"")</f>
        <v>29012035</v>
      </c>
      <c r="AF16" s="880">
        <f>IFERROR(DATA_FORMATTING!CB145,"")</f>
        <v>32657533</v>
      </c>
      <c r="AG16" s="880">
        <f>IFERROR(DATA_FORMATTING!CC145,"")</f>
        <v>35013602</v>
      </c>
      <c r="AH16" s="880">
        <f>IFERROR(DATA_FORMATTING!CD145,"")</f>
        <v>43040000</v>
      </c>
      <c r="AI16" s="880">
        <f>IFERROR(DATA_FORMATTING!CE145,"")</f>
        <v>3451938</v>
      </c>
      <c r="AJ16" s="880">
        <f>IFERROR(DATA_FORMATTING!CF145,"")</f>
        <v>-1907756</v>
      </c>
      <c r="AK16" s="880">
        <f>IFERROR(DATA_FORMATTING!CG145,"")</f>
        <v>2398849</v>
      </c>
      <c r="AL16" s="880">
        <f>IFERROR(DATA_FORMATTING!CH145,"")</f>
        <v>3490177</v>
      </c>
    </row>
    <row r="17" spans="1:38">
      <c r="A17" s="890">
        <v>270</v>
      </c>
      <c r="B17" s="882" t="s">
        <v>89</v>
      </c>
      <c r="C17" s="880">
        <f>IFERROR(DATA_FORMATTING!EO128,"")</f>
        <v>122430</v>
      </c>
      <c r="D17" s="880">
        <f>IFERROR(DATA_FORMATTING!EP128,"")</f>
        <v>122094</v>
      </c>
      <c r="E17" s="880">
        <f>IFERROR(DATA_FORMATTING!EQ128,"")</f>
        <v>121835</v>
      </c>
      <c r="F17" s="880">
        <f>IFERROR(DATA_FORMATTING!ER128,"")</f>
        <v>122109</v>
      </c>
      <c r="G17" s="880">
        <f>IFERROR(DATA_FORMATTING!ES128,"")</f>
        <v>122822</v>
      </c>
      <c r="H17" s="880">
        <f>IFERROR(DATA_FORMATTING!ET128,"")</f>
        <v>123024</v>
      </c>
      <c r="I17" s="880">
        <f>IFERROR(DATA_FORMATTING!EU128,"")</f>
        <v>123534</v>
      </c>
      <c r="J17" s="880">
        <f>IFERROR(DATA_FORMATTING!EV128,"")</f>
        <v>124397</v>
      </c>
      <c r="K17" s="880">
        <f>IFERROR(DATA_FORMATTING!EW128,"")</f>
        <v>125947</v>
      </c>
      <c r="L17" s="880">
        <f>IFERROR(DATA_FORMATTING!EX128,"")</f>
        <v>127639</v>
      </c>
      <c r="M17" s="880">
        <f>IFERROR(DATA_FORMATTING!EY128,"")</f>
        <v>129296</v>
      </c>
      <c r="N17" s="880">
        <f>IFERROR(DATA_FORMATTING!EZ128,"")</f>
        <v>132126</v>
      </c>
      <c r="O17" s="880">
        <f>IFERROR(DATA_FORMATTING!FA128,"")</f>
        <v>135204</v>
      </c>
      <c r="P17" s="880">
        <f>IFERROR(DATA_FORMATTING!FB128,"")</f>
        <v>136633</v>
      </c>
      <c r="Q17" s="880">
        <f>IFERROR(DATA_FORMATTING!FC128,"")</f>
        <v>138057</v>
      </c>
      <c r="R17" s="880">
        <f>IFERROR(DATA_FORMATTING!FD128,"")</f>
        <v>139614</v>
      </c>
      <c r="S17" s="880">
        <f>IFERROR(DATA_FORMATTING!FE128,"")</f>
        <v>141558</v>
      </c>
      <c r="T17" s="880">
        <f>IFERROR(DATA_FORMATTING!FF128,"")</f>
        <v>143295</v>
      </c>
      <c r="U17" s="880">
        <f>IFERROR(DATA_FORMATTING!FG128,"")</f>
        <v>145224</v>
      </c>
      <c r="V17" s="880">
        <f>IFERROR(DATA_FORMATTING!FH128,"")</f>
        <v>147601</v>
      </c>
      <c r="W17" s="880">
        <f>IFERROR(DATA_FORMATTING!FI128,"")</f>
        <v>149103</v>
      </c>
      <c r="X17" s="880">
        <f>IFERROR(DATA_FORMATTING!FJ128,"")</f>
        <v>150328</v>
      </c>
      <c r="Y17" s="880">
        <f>IFERROR(DATA_FORMATTING!FK128,"")</f>
        <v>151606</v>
      </c>
      <c r="Z17" s="880">
        <f>IFERROR(DATA_FORMATTING!FL128,"")</f>
        <v>154230</v>
      </c>
      <c r="AA17" s="880">
        <f>IFERROR(DATA_FORMATTING!FM128,"")</f>
        <v>156336</v>
      </c>
      <c r="AB17" s="880">
        <f>IFERROR(DATA_FORMATTING!FN128,"")</f>
        <v>156581</v>
      </c>
      <c r="AC17" s="880">
        <f>IFERROR(DATA_FORMATTING!FO128,"")</f>
        <v>157312</v>
      </c>
      <c r="AD17" s="880">
        <f>IFERROR(DATA_FORMATTING!FP128,"")</f>
        <v>158540</v>
      </c>
      <c r="AE17" s="880">
        <f>IFERROR(DATA_FORMATTING!FQ128,"")</f>
        <v>159987</v>
      </c>
      <c r="AF17" s="880">
        <f>IFERROR(DATA_FORMATTING!FR128,"")</f>
        <v>159189</v>
      </c>
      <c r="AG17" s="880">
        <f>IFERROR(DATA_FORMATTING!FS128,"")</f>
        <v>158266</v>
      </c>
      <c r="AH17" s="880">
        <f>IFERROR(DATA_FORMATTING!FT128,"")</f>
        <v>157146</v>
      </c>
      <c r="AI17" s="880">
        <f>IFERROR(DATA_FORMATTING!FU128,"")</f>
        <v>158062</v>
      </c>
      <c r="AJ17" s="880">
        <f>IFERROR(DATA_FORMATTING!FV128,"")</f>
        <v>157073</v>
      </c>
      <c r="AK17" s="880">
        <f>IFERROR(DATA_FORMATTING!FW128,"")</f>
        <v>153039</v>
      </c>
      <c r="AL17" s="880">
        <f>IFERROR(DATA_FORMATTING!FX128,"")</f>
        <v>147391</v>
      </c>
    </row>
    <row r="18" spans="1:38">
      <c r="A18" s="890">
        <v>271</v>
      </c>
      <c r="B18" s="881" t="s">
        <v>557</v>
      </c>
      <c r="C18" s="880">
        <f>IFERROR(DATA_FORMATTING!EO127,"")</f>
        <v>124207</v>
      </c>
      <c r="D18" s="880">
        <f>IFERROR(DATA_FORMATTING!EP127,"")</f>
        <v>123933</v>
      </c>
      <c r="E18" s="880">
        <f>IFERROR(DATA_FORMATTING!EQ127,"")</f>
        <v>123680</v>
      </c>
      <c r="F18" s="880">
        <f>IFERROR(DATA_FORMATTING!ER127,"")</f>
        <v>123973</v>
      </c>
      <c r="G18" s="880">
        <f>IFERROR(DATA_FORMATTING!ES127,"")</f>
        <v>124710</v>
      </c>
      <c r="H18" s="880">
        <f>IFERROR(DATA_FORMATTING!ET127,"")</f>
        <v>124999</v>
      </c>
      <c r="I18" s="880">
        <f>IFERROR(DATA_FORMATTING!EU127,"")</f>
        <v>125715</v>
      </c>
      <c r="J18" s="880">
        <f>IFERROR(DATA_FORMATTING!EV127,"")</f>
        <v>127200</v>
      </c>
      <c r="K18" s="880">
        <f>IFERROR(DATA_FORMATTING!EW127,"")</f>
        <v>128972</v>
      </c>
      <c r="L18" s="880">
        <f>IFERROR(DATA_FORMATTING!EX127,"")</f>
        <v>130995</v>
      </c>
      <c r="M18" s="880">
        <f>IFERROR(DATA_FORMATTING!EY127,"")</f>
        <v>133005</v>
      </c>
      <c r="N18" s="880">
        <f>IFERROR(DATA_FORMATTING!EZ127,"")</f>
        <v>135969</v>
      </c>
      <c r="O18" s="880">
        <f>IFERROR(DATA_FORMATTING!FA127,"")</f>
        <v>139930</v>
      </c>
      <c r="P18" s="880">
        <f>IFERROR(DATA_FORMATTING!FB127,"")</f>
        <v>142092</v>
      </c>
      <c r="Q18" s="880">
        <f>IFERROR(DATA_FORMATTING!FC127,"")</f>
        <v>145518</v>
      </c>
      <c r="R18" s="880">
        <f>IFERROR(DATA_FORMATTING!FD127,"")</f>
        <v>147732</v>
      </c>
      <c r="S18" s="880">
        <f>IFERROR(DATA_FORMATTING!FE127,"")</f>
        <v>150480</v>
      </c>
      <c r="T18" s="880">
        <f>IFERROR(DATA_FORMATTING!FF127,"")</f>
        <v>153100</v>
      </c>
      <c r="U18" s="880">
        <f>IFERROR(DATA_FORMATTING!FG127,"")</f>
        <v>155996</v>
      </c>
      <c r="V18" s="880">
        <f>IFERROR(DATA_FORMATTING!FH127,"")</f>
        <v>160431</v>
      </c>
      <c r="W18" s="880">
        <f>IFERROR(DATA_FORMATTING!FI127,"")</f>
        <v>162799</v>
      </c>
      <c r="X18" s="880">
        <f>IFERROR(DATA_FORMATTING!FJ127,"")</f>
        <v>165052</v>
      </c>
      <c r="Y18" s="880">
        <f>IFERROR(DATA_FORMATTING!FK127,"")</f>
        <v>167127</v>
      </c>
      <c r="Z18" s="880">
        <f>IFERROR(DATA_FORMATTING!FL127,"")</f>
        <v>171119</v>
      </c>
      <c r="AA18" s="880">
        <f>IFERROR(DATA_FORMATTING!FM127,"")</f>
        <v>174602</v>
      </c>
      <c r="AB18" s="880">
        <f>IFERROR(DATA_FORMATTING!FN127,"")</f>
        <v>175816</v>
      </c>
      <c r="AC18" s="880">
        <f>IFERROR(DATA_FORMATTING!FO127,"")</f>
        <v>177567</v>
      </c>
      <c r="AD18" s="880">
        <f>IFERROR(DATA_FORMATTING!FP127,"")</f>
        <v>176987</v>
      </c>
      <c r="AE18" s="880">
        <f>IFERROR(DATA_FORMATTING!FQ127,"")</f>
        <v>180249</v>
      </c>
      <c r="AF18" s="880">
        <f>IFERROR(DATA_FORMATTING!FR127,"")</f>
        <v>176925</v>
      </c>
      <c r="AG18" s="880">
        <f>IFERROR(DATA_FORMATTING!FS127,"")</f>
        <v>179245</v>
      </c>
      <c r="AH18" s="880">
        <f>IFERROR(DATA_FORMATTING!FT127,"")</f>
        <v>178484</v>
      </c>
      <c r="AI18" s="880">
        <f>IFERROR(DATA_FORMATTING!FU127,"")</f>
        <v>180227</v>
      </c>
      <c r="AJ18" s="880">
        <f>IFERROR(DATA_FORMATTING!FV127,"")</f>
        <v>179494</v>
      </c>
      <c r="AK18" s="880">
        <f>IFERROR(DATA_FORMATTING!FW127,"")</f>
        <v>174874</v>
      </c>
      <c r="AL18" s="880">
        <f>IFERROR(DATA_FORMATTING!FX127,"")</f>
        <v>168436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>DATA_FORMATTING!CT126</f>
        <v>2528808</v>
      </c>
      <c r="D21" s="880">
        <f>DATA_FORMATTING!CU126</f>
        <v>2579950</v>
      </c>
      <c r="E21" s="880">
        <f>DATA_FORMATTING!CV126</f>
        <v>2520940</v>
      </c>
      <c r="F21" s="880">
        <f>DATA_FORMATTING!CW126</f>
        <v>2024314</v>
      </c>
      <c r="G21" s="880">
        <f>DATA_FORMATTING!CX126</f>
        <v>2101787</v>
      </c>
      <c r="H21" s="880">
        <f>DATA_FORMATTING!CY126</f>
        <v>2261339</v>
      </c>
      <c r="I21" s="880">
        <f>DATA_FORMATTING!CZ126</f>
        <v>2094921</v>
      </c>
      <c r="J21" s="880">
        <f>DATA_FORMATTING!DA126</f>
        <v>1921756</v>
      </c>
      <c r="K21" s="880">
        <f>DATA_FORMATTING!DB126</f>
        <v>1949343</v>
      </c>
      <c r="L21" s="880">
        <f>DATA_FORMATTING!DC126</f>
        <v>2238797</v>
      </c>
      <c r="M21" s="880">
        <f>DATA_FORMATTING!DD126</f>
        <v>2674773</v>
      </c>
      <c r="N21" s="880">
        <f>DATA_FORMATTING!DE126</f>
        <v>3183810</v>
      </c>
      <c r="O21" s="880">
        <f>DATA_FORMATTING!DF126</f>
        <v>2486253</v>
      </c>
      <c r="P21" s="880">
        <f>DATA_FORMATTING!DG126</f>
        <v>1424399.06</v>
      </c>
      <c r="Q21" s="880">
        <f>DATA_FORMATTING!DH126</f>
        <v>1452161.1670000001</v>
      </c>
      <c r="R21" s="880">
        <f>DATA_FORMATTING!DI126</f>
        <v>1641079.85</v>
      </c>
      <c r="S21" s="880">
        <f>DATA_FORMATTING!DJ126</f>
        <v>1808536.49</v>
      </c>
      <c r="T21" s="880">
        <f>DATA_FORMATTING!DK126</f>
        <v>1718550.9230000002</v>
      </c>
      <c r="U21" s="880">
        <f>DATA_FORMATTING!DL126</f>
        <v>1891894.6070000001</v>
      </c>
      <c r="V21" s="880">
        <f>DATA_FORMATTING!DM126</f>
        <v>1938216.4366000001</v>
      </c>
      <c r="W21" s="880">
        <f>DATA_FORMATTING!DN126</f>
        <v>1994542.716</v>
      </c>
      <c r="X21" s="880">
        <f>DATA_FORMATTING!DO126</f>
        <v>2075568.541</v>
      </c>
      <c r="Y21" s="880">
        <f>DATA_FORMATTING!DP126</f>
        <v>2189531.31</v>
      </c>
      <c r="Z21" s="880">
        <f>DATA_FORMATTING!DQ126</f>
        <v>2260198</v>
      </c>
      <c r="AA21" s="880">
        <f>DATA_FORMATTING!DR126</f>
        <v>2450103.0319999997</v>
      </c>
      <c r="AB21" s="880">
        <f>DATA_FORMATTING!DS126</f>
        <v>1326248.81</v>
      </c>
      <c r="AC21" s="880">
        <f>DATA_FORMATTING!DT126</f>
        <v>1565767.49</v>
      </c>
      <c r="AD21" s="880">
        <f>DATA_FORMATTING!DU126</f>
        <v>1746361.094</v>
      </c>
      <c r="AE21" s="880">
        <f>DATA_FORMATTING!DV126</f>
        <v>2332375</v>
      </c>
      <c r="AF21" s="880">
        <f>DATA_FORMATTING!DW126</f>
        <v>4443738</v>
      </c>
      <c r="AG21" s="880">
        <f>DATA_FORMATTING!DX126</f>
        <v>4556685.3900000006</v>
      </c>
      <c r="AH21" s="880">
        <f>DATA_FORMATTING!DY126</f>
        <v>6837000</v>
      </c>
      <c r="AI21" s="880">
        <f>DATA_FORMATTING!DZ126</f>
        <v>7401483</v>
      </c>
      <c r="AJ21" s="880">
        <f>DATA_FORMATTING!EA126</f>
        <v>8683621</v>
      </c>
      <c r="AK21" s="880">
        <f>DATA_FORMATTING!EB126</f>
        <v>10801248</v>
      </c>
      <c r="AL21" s="880">
        <f>DATA_FORMATTING!EC126</f>
        <v>18420222</v>
      </c>
    </row>
    <row r="22" spans="1:38">
      <c r="A22" s="890">
        <v>273</v>
      </c>
      <c r="B22" s="881" t="s">
        <v>567</v>
      </c>
      <c r="C22" s="880">
        <f>DATA_FORMATTING!CT131</f>
        <v>3036435</v>
      </c>
      <c r="D22" s="880">
        <f>DATA_FORMATTING!CU131</f>
        <v>2983420</v>
      </c>
      <c r="E22" s="880">
        <f>DATA_FORMATTING!CV131</f>
        <v>2874987.63</v>
      </c>
      <c r="F22" s="880">
        <f>DATA_FORMATTING!CW131</f>
        <v>2600544</v>
      </c>
      <c r="G22" s="880">
        <f>DATA_FORMATTING!CX131</f>
        <v>2502472</v>
      </c>
      <c r="H22" s="880">
        <f>DATA_FORMATTING!CY131</f>
        <v>2480728</v>
      </c>
      <c r="I22" s="880">
        <f>DATA_FORMATTING!CZ131</f>
        <v>2867819</v>
      </c>
      <c r="J22" s="880">
        <f>DATA_FORMATTING!DA131</f>
        <v>2457254</v>
      </c>
      <c r="K22" s="880">
        <f>DATA_FORMATTING!DB131</f>
        <v>2693419</v>
      </c>
      <c r="L22" s="880">
        <f>DATA_FORMATTING!DC131</f>
        <v>2647738</v>
      </c>
      <c r="M22" s="880">
        <f>DATA_FORMATTING!DD131</f>
        <v>2715490</v>
      </c>
      <c r="N22" s="880">
        <f>DATA_FORMATTING!DE131</f>
        <v>2795249</v>
      </c>
      <c r="O22" s="880">
        <f>DATA_FORMATTING!DF131</f>
        <v>2733940</v>
      </c>
      <c r="P22" s="880">
        <f>DATA_FORMATTING!DG131</f>
        <v>2204366.9500000002</v>
      </c>
      <c r="Q22" s="880">
        <f>DATA_FORMATTING!DH131</f>
        <v>1987224.58</v>
      </c>
      <c r="R22" s="880">
        <f>DATA_FORMATTING!DI131</f>
        <v>1980496.8299999998</v>
      </c>
      <c r="S22" s="880">
        <f>DATA_FORMATTING!DJ131</f>
        <v>1944896.06</v>
      </c>
      <c r="T22" s="880">
        <f>DATA_FORMATTING!DK131</f>
        <v>2316853.79</v>
      </c>
      <c r="U22" s="880">
        <f>DATA_FORMATTING!DL131</f>
        <v>3430395.37</v>
      </c>
      <c r="V22" s="880">
        <f>DATA_FORMATTING!DM131</f>
        <v>3277121.17</v>
      </c>
      <c r="W22" s="880">
        <f>DATA_FORMATTING!DN131</f>
        <v>3487768.05</v>
      </c>
      <c r="X22" s="880">
        <f>DATA_FORMATTING!DO131</f>
        <v>4740340.3599999994</v>
      </c>
      <c r="Y22" s="880">
        <f>DATA_FORMATTING!DP131</f>
        <v>4729841</v>
      </c>
      <c r="Z22" s="880">
        <f>DATA_FORMATTING!DQ131</f>
        <v>4802589</v>
      </c>
      <c r="AA22" s="880">
        <f>DATA_FORMATTING!DR131</f>
        <v>4770534.2300000004</v>
      </c>
      <c r="AB22" s="880">
        <f>DATA_FORMATTING!DS131</f>
        <v>4329800.9399999995</v>
      </c>
      <c r="AC22" s="880">
        <f>DATA_FORMATTING!DT131</f>
        <v>4315667.13</v>
      </c>
      <c r="AD22" s="880">
        <f>DATA_FORMATTING!DU131</f>
        <v>4781420.7300000004</v>
      </c>
      <c r="AE22" s="880">
        <f>DATA_FORMATTING!DV131</f>
        <v>4758526.78</v>
      </c>
      <c r="AF22" s="880">
        <f>DATA_FORMATTING!DW131</f>
        <v>4878770.040000001</v>
      </c>
      <c r="AG22" s="880">
        <f>DATA_FORMATTING!DX131</f>
        <v>4982602.75</v>
      </c>
      <c r="AH22" s="880">
        <f>DATA_FORMATTING!DY131</f>
        <v>5048648</v>
      </c>
      <c r="AI22" s="880">
        <f>DATA_FORMATTING!DZ131</f>
        <v>5438707</v>
      </c>
      <c r="AJ22" s="880">
        <f>DATA_FORMATTING!EA131</f>
        <v>11508492</v>
      </c>
      <c r="AK22" s="880">
        <f>DATA_FORMATTING!EB131</f>
        <v>88178967</v>
      </c>
      <c r="AL22" s="880">
        <f>DATA_FORMATTING!EC131</f>
        <v>149665387</v>
      </c>
    </row>
    <row r="23" spans="1:38">
      <c r="A23" s="890">
        <v>274</v>
      </c>
      <c r="B23" s="881" t="s">
        <v>556</v>
      </c>
      <c r="C23" s="880">
        <f>DATA_FORMATTING!CT140</f>
        <v>0</v>
      </c>
      <c r="D23" s="880">
        <f>DATA_FORMATTING!CU140</f>
        <v>0</v>
      </c>
      <c r="E23" s="880">
        <f>DATA_FORMATTING!CV140</f>
        <v>0</v>
      </c>
      <c r="F23" s="880">
        <f>DATA_FORMATTING!CW140</f>
        <v>902857</v>
      </c>
      <c r="G23" s="880">
        <f>DATA_FORMATTING!CX140</f>
        <v>902857</v>
      </c>
      <c r="H23" s="880">
        <f>DATA_FORMATTING!CY140</f>
        <v>902857</v>
      </c>
      <c r="I23" s="880">
        <f>DATA_FORMATTING!CZ140</f>
        <v>902857</v>
      </c>
      <c r="J23" s="880">
        <f>DATA_FORMATTING!DA140</f>
        <v>902857</v>
      </c>
      <c r="K23" s="880">
        <f>DATA_FORMATTING!DB140</f>
        <v>902857</v>
      </c>
      <c r="L23" s="880">
        <f>DATA_FORMATTING!DC140</f>
        <v>902857</v>
      </c>
      <c r="M23" s="880">
        <f>DATA_FORMATTING!DD140</f>
        <v>902857</v>
      </c>
      <c r="N23" s="880">
        <f>DATA_FORMATTING!DE140</f>
        <v>902857</v>
      </c>
      <c r="O23" s="880">
        <f>DATA_FORMATTING!DF140</f>
        <v>902857</v>
      </c>
      <c r="P23" s="880">
        <f>DATA_FORMATTING!DG140</f>
        <v>902857</v>
      </c>
      <c r="Q23" s="880">
        <f>DATA_FORMATTING!DH140</f>
        <v>2547589</v>
      </c>
      <c r="R23" s="880">
        <f>DATA_FORMATTING!DI140</f>
        <v>1644732</v>
      </c>
      <c r="S23" s="880">
        <f>DATA_FORMATTING!DJ140</f>
        <v>1644732</v>
      </c>
      <c r="T23" s="880">
        <f>DATA_FORMATTING!DK140</f>
        <v>1644732</v>
      </c>
      <c r="U23" s="880">
        <f>DATA_FORMATTING!DL140</f>
        <v>1644732</v>
      </c>
      <c r="V23" s="880">
        <f>DATA_FORMATTING!DM140</f>
        <v>1644732</v>
      </c>
      <c r="W23" s="880">
        <f>DATA_FORMATTING!DN140</f>
        <v>1644732</v>
      </c>
      <c r="X23" s="880">
        <f>DATA_FORMATTING!DO140</f>
        <v>1644732</v>
      </c>
      <c r="Y23" s="880">
        <f>DATA_FORMATTING!DP140</f>
        <v>1644732</v>
      </c>
      <c r="Z23" s="880">
        <f>DATA_FORMATTING!DQ140</f>
        <v>1644732</v>
      </c>
      <c r="AA23" s="880">
        <f>DATA_FORMATTING!DR140</f>
        <v>1644732</v>
      </c>
      <c r="AB23" s="880">
        <f>DATA_FORMATTING!DS140</f>
        <v>3274918</v>
      </c>
      <c r="AC23" s="880">
        <f>DATA_FORMATTING!DT140</f>
        <v>3260165</v>
      </c>
      <c r="AD23" s="880">
        <f>DATA_FORMATTING!DU140</f>
        <v>4890559</v>
      </c>
      <c r="AE23" s="880">
        <f>DATA_FORMATTING!DV140</f>
        <v>6520953</v>
      </c>
      <c r="AF23" s="880">
        <f>DATA_FORMATTING!DW140</f>
        <v>8151347</v>
      </c>
      <c r="AG23" s="880">
        <f>DATA_FORMATTING!DX140</f>
        <v>9781741</v>
      </c>
      <c r="AH23" s="880">
        <f>DATA_FORMATTING!DY140</f>
        <v>11412135</v>
      </c>
      <c r="AI23" s="880">
        <f>DATA_FORMATTING!DZ140</f>
        <v>11412135</v>
      </c>
      <c r="AJ23" s="880">
        <f>DATA_FORMATTING!EA140</f>
        <v>11412135</v>
      </c>
      <c r="AK23" s="880">
        <f>DATA_FORMATTING!EB140</f>
        <v>11412135</v>
      </c>
      <c r="AL23" s="880">
        <f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>IFERROR(DATA_FORMATTING!Q157,"")</f>
        <v>339221349</v>
      </c>
      <c r="P24" s="880">
        <f>IFERROR(DATA_FORMATTING!R157,"")</f>
        <v>342628450</v>
      </c>
      <c r="Q24" s="880">
        <f>IFERROR(DATA_FORMATTING!S157,"")</f>
        <v>350104350</v>
      </c>
      <c r="R24" s="880">
        <f>IFERROR(DATA_FORMATTING!T157,"")</f>
        <v>362295244</v>
      </c>
      <c r="S24" s="880">
        <f>IFERROR(DATA_FORMATTING!U157,"")</f>
        <v>367084945</v>
      </c>
      <c r="T24" s="880">
        <f>IFERROR(DATA_FORMATTING!V157,"")</f>
        <v>376404251</v>
      </c>
      <c r="U24" s="880">
        <f>IFERROR(DATA_FORMATTING!W157,"")</f>
        <v>394083786</v>
      </c>
      <c r="V24" s="880">
        <f>IFERROR(DATA_FORMATTING!X157,"")</f>
        <v>412125624</v>
      </c>
      <c r="W24" s="880">
        <f>IFERROR(DATA_FORMATTING!Y157,"")</f>
        <v>421051783</v>
      </c>
      <c r="X24" s="880">
        <f>IFERROR(DATA_FORMATTING!Z157,"")</f>
        <v>436810603</v>
      </c>
      <c r="Y24" s="880">
        <f>IFERROR(DATA_FORMATTING!AA157,"")</f>
        <v>455655641</v>
      </c>
      <c r="Z24" s="880">
        <f>IFERROR(DATA_FORMATTING!AB157,"")</f>
        <v>479771222</v>
      </c>
      <c r="AA24" s="880">
        <f>IFERROR(DATA_FORMATTING!AC157,"")</f>
        <v>505264542</v>
      </c>
      <c r="AB24" s="880">
        <f>IFERROR(DATA_FORMATTING!AD157,"")</f>
        <v>514798833</v>
      </c>
      <c r="AC24" s="880">
        <f>IFERROR(DATA_FORMATTING!AE157,"")</f>
        <v>530405930</v>
      </c>
      <c r="AD24" s="880">
        <f>IFERROR(DATA_FORMATTING!AF157,"")</f>
        <v>548671343</v>
      </c>
      <c r="AE24" s="880">
        <f>IFERROR(DATA_FORMATTING!AG157,"")</f>
        <v>563989028</v>
      </c>
      <c r="AF24" s="880">
        <f>IFERROR(DATA_FORMATTING!AH157,"")</f>
        <v>580271359</v>
      </c>
      <c r="AG24" s="880">
        <f>IFERROR(DATA_FORMATTING!AI157,"")</f>
        <v>598049309.95000005</v>
      </c>
      <c r="AH24" s="880">
        <f>IFERROR(DATA_FORMATTING!AJ157,"")</f>
        <v>627874260</v>
      </c>
      <c r="AI24" s="880">
        <f>IFERROR(DATA_FORMATTING!AK157,"")</f>
        <v>635618516</v>
      </c>
      <c r="AJ24" s="880">
        <f>IFERROR(DATA_FORMATTING!AL157,"")</f>
        <v>652795035</v>
      </c>
      <c r="AK24" s="880">
        <f>IFERROR(DATA_FORMATTING!AM157,"")</f>
        <v>664153787</v>
      </c>
      <c r="AL24" s="880">
        <f>IFERROR(DATA_FORMATTING!AN157,"")</f>
        <v>695634421</v>
      </c>
    </row>
    <row r="25" spans="1:38">
      <c r="A25" s="890">
        <v>275</v>
      </c>
      <c r="B25" s="881" t="s">
        <v>555</v>
      </c>
      <c r="C25" s="880">
        <f>DATA_FORMATTING!GH124</f>
        <v>196148980</v>
      </c>
      <c r="D25" s="880">
        <f>DATA_FORMATTING!GI124</f>
        <v>197249400</v>
      </c>
      <c r="E25" s="880">
        <f>DATA_FORMATTING!GJ124</f>
        <v>212532560</v>
      </c>
      <c r="F25" s="880">
        <f>DATA_FORMATTING!GK124</f>
        <v>221766870</v>
      </c>
      <c r="G25" s="880">
        <f>DATA_FORMATTING!GL124</f>
        <v>230223270</v>
      </c>
      <c r="H25" s="880">
        <f>DATA_FORMATTING!GM124</f>
        <v>223326560</v>
      </c>
      <c r="I25" s="880">
        <f>DATA_FORMATTING!GN124</f>
        <v>236413970</v>
      </c>
      <c r="J25" s="880">
        <f>DATA_FORMATTING!GO124</f>
        <v>274948010</v>
      </c>
      <c r="K25" s="880">
        <f>DATA_FORMATTING!GP124</f>
        <v>261608550</v>
      </c>
      <c r="L25" s="880">
        <f>DATA_FORMATTING!GQ124</f>
        <v>267734690</v>
      </c>
      <c r="M25" s="880">
        <f>DATA_FORMATTING!GR124</f>
        <v>285158930</v>
      </c>
      <c r="N25" s="880">
        <f>DATA_FORMATTING!GS124</f>
        <v>292199280</v>
      </c>
      <c r="O25" s="880">
        <f>DATA_FORMATTING!GT124</f>
        <v>310274630</v>
      </c>
      <c r="P25" s="880">
        <f>DATA_FORMATTING!GU124</f>
        <v>353611880</v>
      </c>
      <c r="Q25" s="880">
        <f>DATA_FORMATTING!GV124</f>
        <v>359140020</v>
      </c>
      <c r="R25" s="880">
        <f>DATA_FORMATTING!GW124</f>
        <v>349976200</v>
      </c>
      <c r="S25" s="880">
        <f>DATA_FORMATTING!GX124</f>
        <v>373785500</v>
      </c>
      <c r="T25" s="880">
        <f>DATA_FORMATTING!GY124</f>
        <v>400055160</v>
      </c>
      <c r="U25" s="880">
        <f>DATA_FORMATTING!GZ124</f>
        <v>414052390</v>
      </c>
      <c r="V25" s="880">
        <f>DATA_FORMATTING!HA124</f>
        <v>435796650</v>
      </c>
      <c r="W25" s="880">
        <f>DATA_FORMATTING!HB124</f>
        <v>421635600</v>
      </c>
      <c r="X25" s="880">
        <f>DATA_FORMATTING!HC124</f>
        <v>437465824</v>
      </c>
      <c r="Y25" s="880">
        <f>DATA_FORMATTING!HD124</f>
        <v>466790280</v>
      </c>
      <c r="Z25" s="880">
        <f>DATA_FORMATTING!HE124</f>
        <v>465033436</v>
      </c>
      <c r="AA25" s="880">
        <f>DATA_FORMATTING!HF124</f>
        <v>468159807</v>
      </c>
      <c r="AB25" s="880">
        <f>DATA_FORMATTING!HG124</f>
        <v>507133542</v>
      </c>
      <c r="AC25" s="880">
        <f>DATA_FORMATTING!HH124</f>
        <v>527670450</v>
      </c>
      <c r="AD25" s="880">
        <f>DATA_FORMATTING!HI124</f>
        <v>533401131</v>
      </c>
      <c r="AE25" s="880">
        <f>DATA_FORMATTING!HJ124</f>
        <v>528140339</v>
      </c>
      <c r="AF25" s="880">
        <f>DATA_FORMATTING!HK124</f>
        <v>560953709</v>
      </c>
      <c r="AG25" s="880">
        <f>DATA_FORMATTING!HL124</f>
        <v>559691148</v>
      </c>
      <c r="AH25" s="880">
        <f>DATA_FORMATTING!HM124</f>
        <v>596336076</v>
      </c>
      <c r="AI25" s="880">
        <f>DATA_FORMATTING!HN124</f>
        <v>579511362</v>
      </c>
      <c r="AJ25" s="880">
        <f>DATA_FORMATTING!HO124</f>
        <v>771141919</v>
      </c>
      <c r="AK25" s="880">
        <f>DATA_FORMATTING!HP124</f>
        <v>794294654</v>
      </c>
      <c r="AL25" s="880">
        <f>DATA_FORMATTING!HQ124</f>
        <v>781614407</v>
      </c>
    </row>
    <row r="26" spans="1:38">
      <c r="A26" s="890">
        <v>276</v>
      </c>
      <c r="B26" s="881" t="s">
        <v>554</v>
      </c>
      <c r="C26" s="880">
        <f>DATA_FORMATTING!GH126</f>
        <v>194772980</v>
      </c>
      <c r="D26" s="880">
        <f>DATA_FORMATTING!GI126</f>
        <v>196927620</v>
      </c>
      <c r="E26" s="880">
        <f>DATA_FORMATTING!GJ126</f>
        <v>206644050</v>
      </c>
      <c r="F26" s="880">
        <f>DATA_FORMATTING!GK126</f>
        <v>217001920</v>
      </c>
      <c r="G26" s="880">
        <f>DATA_FORMATTING!GL126</f>
        <v>219562790</v>
      </c>
      <c r="H26" s="880">
        <f>DATA_FORMATTING!GM126</f>
        <v>217988230</v>
      </c>
      <c r="I26" s="880">
        <f>DATA_FORMATTING!GN126</f>
        <v>238298670</v>
      </c>
      <c r="J26" s="880">
        <f>DATA_FORMATTING!GO126</f>
        <v>273069880</v>
      </c>
      <c r="K26" s="880">
        <f>DATA_FORMATTING!GP126</f>
        <v>265544650</v>
      </c>
      <c r="L26" s="880">
        <f>DATA_FORMATTING!GQ126</f>
        <v>272030190</v>
      </c>
      <c r="M26" s="880">
        <f>DATA_FORMATTING!GR126</f>
        <v>281381290</v>
      </c>
      <c r="N26" s="880">
        <f>DATA_FORMATTING!GS126</f>
        <v>282835760</v>
      </c>
      <c r="O26" s="880">
        <f>DATA_FORMATTING!GT126</f>
        <v>296232200</v>
      </c>
      <c r="P26" s="880">
        <f>DATA_FORMATTING!GU126</f>
        <v>343079700</v>
      </c>
      <c r="Q26" s="880">
        <f>DATA_FORMATTING!GV126</f>
        <v>364984870</v>
      </c>
      <c r="R26" s="880">
        <f>DATA_FORMATTING!GW126</f>
        <v>362271180</v>
      </c>
      <c r="S26" s="880">
        <f>DATA_FORMATTING!GX126</f>
        <v>389313510</v>
      </c>
      <c r="T26" s="880">
        <f>DATA_FORMATTING!GY126</f>
        <v>409100170</v>
      </c>
      <c r="U26" s="880">
        <f>DATA_FORMATTING!GZ126</f>
        <v>421904620</v>
      </c>
      <c r="V26" s="880">
        <f>DATA_FORMATTING!HA126</f>
        <v>428326680</v>
      </c>
      <c r="W26" s="880">
        <f>DATA_FORMATTING!HB126</f>
        <v>432162250</v>
      </c>
      <c r="X26" s="880">
        <f>DATA_FORMATTING!HC126</f>
        <v>440045130</v>
      </c>
      <c r="Y26" s="880">
        <f>DATA_FORMATTING!HD126</f>
        <v>476154670</v>
      </c>
      <c r="Z26" s="880">
        <f>DATA_FORMATTING!HE126</f>
        <v>471272450</v>
      </c>
      <c r="AA26" s="880">
        <f>DATA_FORMATTING!HF126</f>
        <v>476165900</v>
      </c>
      <c r="AB26" s="880">
        <f>DATA_FORMATTING!HG126</f>
        <v>519019570</v>
      </c>
      <c r="AC26" s="880">
        <f>DATA_FORMATTING!HH126</f>
        <v>540050830</v>
      </c>
      <c r="AD26" s="880">
        <f>DATA_FORMATTING!HI126</f>
        <v>543423580</v>
      </c>
      <c r="AE26" s="880">
        <f>DATA_FORMATTING!HJ126</f>
        <v>536741460</v>
      </c>
      <c r="AF26" s="880">
        <f>DATA_FORMATTING!HK126</f>
        <v>571019140</v>
      </c>
      <c r="AG26" s="880">
        <f>DATA_FORMATTING!HL126</f>
        <v>562759560</v>
      </c>
      <c r="AH26" s="880">
        <f>DATA_FORMATTING!HM126</f>
        <v>603608535</v>
      </c>
      <c r="AI26" s="880">
        <f>DATA_FORMATTING!HN126</f>
        <v>622474260</v>
      </c>
      <c r="AJ26" s="880">
        <f>DATA_FORMATTING!HO126</f>
        <v>856164850</v>
      </c>
      <c r="AK26" s="880">
        <f>DATA_FORMATTING!HP126</f>
        <v>796448359</v>
      </c>
      <c r="AL26" s="880">
        <f>DATA_FORMATTING!HQ126</f>
        <v>811049609</v>
      </c>
    </row>
    <row r="27" spans="1:38">
      <c r="A27" s="890">
        <v>277</v>
      </c>
      <c r="B27" s="881" t="s">
        <v>553</v>
      </c>
      <c r="C27" s="880">
        <f>SUM(DATA_FORMATTING!GH59:GH60)</f>
        <v>0</v>
      </c>
      <c r="D27" s="880">
        <f>SUM(DATA_FORMATTING!GI59:GI60)</f>
        <v>0</v>
      </c>
      <c r="E27" s="880">
        <f>SUM(DATA_FORMATTING!GJ59:GJ60)</f>
        <v>0</v>
      </c>
      <c r="F27" s="880">
        <f>SUM(DATA_FORMATTING!GK59:GK60)</f>
        <v>0</v>
      </c>
      <c r="G27" s="880">
        <f>SUM(DATA_FORMATTING!GL59:GL60)</f>
        <v>0</v>
      </c>
      <c r="H27" s="880">
        <f>SUM(DATA_FORMATTING!GM59:GM60)</f>
        <v>0</v>
      </c>
      <c r="I27" s="880">
        <f>SUM(DATA_FORMATTING!GN59:GN60)</f>
        <v>0</v>
      </c>
      <c r="J27" s="880">
        <f>SUM(DATA_FORMATTING!GO59:GO60)</f>
        <v>0</v>
      </c>
      <c r="K27" s="880">
        <f>SUM(DATA_FORMATTING!GP59:GP60)</f>
        <v>0</v>
      </c>
      <c r="L27" s="880">
        <f>SUM(DATA_FORMATTING!GQ59:GQ60)</f>
        <v>0</v>
      </c>
      <c r="M27" s="880">
        <f>SUM(DATA_FORMATTING!GR59:GR60)</f>
        <v>0</v>
      </c>
      <c r="N27" s="880">
        <f>SUM(DATA_FORMATTING!GS59:GS60)</f>
        <v>0</v>
      </c>
      <c r="O27" s="880">
        <f>SUM(DATA_FORMATTING!GT59:GT60)</f>
        <v>0</v>
      </c>
      <c r="P27" s="880">
        <f>SUM(DATA_FORMATTING!GU59:GU60)</f>
        <v>0</v>
      </c>
      <c r="Q27" s="880">
        <f>SUM(DATA_FORMATTING!GV59:GV60)</f>
        <v>0</v>
      </c>
      <c r="R27" s="880">
        <f>SUM(DATA_FORMATTING!GW59:GW60)</f>
        <v>0</v>
      </c>
      <c r="S27" s="880">
        <f>SUM(DATA_FORMATTING!GX59:GX60)</f>
        <v>0</v>
      </c>
      <c r="T27" s="880">
        <f>SUM(DATA_FORMATTING!GY59:GY60)</f>
        <v>0</v>
      </c>
      <c r="U27" s="880">
        <f>SUM(DATA_FORMATTING!GZ59:GZ60)</f>
        <v>0</v>
      </c>
      <c r="V27" s="880">
        <f>SUM(DATA_FORMATTING!HA59:HA60)</f>
        <v>0</v>
      </c>
      <c r="W27" s="880">
        <f>SUM(DATA_FORMATTING!HB59:HB60)</f>
        <v>0</v>
      </c>
      <c r="X27" s="880">
        <f>SUM(DATA_FORMATTING!HC59:HC60)</f>
        <v>0</v>
      </c>
      <c r="Y27" s="880">
        <f>SUM(DATA_FORMATTING!HD59:HD60)</f>
        <v>0</v>
      </c>
      <c r="Z27" s="880">
        <f>SUM(DATA_FORMATTING!HE59:HE60)</f>
        <v>0</v>
      </c>
      <c r="AA27" s="880">
        <f>SUM(DATA_FORMATTING!HF59:HF60)</f>
        <v>0</v>
      </c>
      <c r="AB27" s="880">
        <f>SUM(DATA_FORMATTING!HG59:HG60)</f>
        <v>0</v>
      </c>
      <c r="AC27" s="880">
        <f>SUM(DATA_FORMATTING!HH59:HH60)</f>
        <v>0</v>
      </c>
      <c r="AD27" s="880">
        <f>SUM(DATA_FORMATTING!HI59:HI60)</f>
        <v>0</v>
      </c>
      <c r="AE27" s="880">
        <f>SUM(DATA_FORMATTING!HJ59:HJ60)</f>
        <v>0</v>
      </c>
      <c r="AF27" s="880">
        <f>SUM(DATA_FORMATTING!HK59:HK60)</f>
        <v>0</v>
      </c>
      <c r="AG27" s="880">
        <f>SUM(DATA_FORMATTING!HL59:HL60)</f>
        <v>0</v>
      </c>
      <c r="AH27" s="880">
        <f>SUM(DATA_FORMATTING!HM59:HM60)</f>
        <v>0</v>
      </c>
      <c r="AI27" s="880">
        <f>SUM(DATA_FORMATTING!HN59:HN60)</f>
        <v>0</v>
      </c>
      <c r="AJ27" s="880">
        <f>SUM(DATA_FORMATTING!HO59:HO60)</f>
        <v>92382400</v>
      </c>
      <c r="AK27" s="880">
        <f>SUM(DATA_FORMATTING!HP59:HP60)</f>
        <v>52425000</v>
      </c>
      <c r="AL27" s="880">
        <f>SUM(DATA_FORMATTING!HQ59:HQ60)</f>
        <v>47191500</v>
      </c>
    </row>
    <row r="28" spans="1:38">
      <c r="A28" s="890">
        <v>278</v>
      </c>
      <c r="B28" s="881" t="s">
        <v>552</v>
      </c>
      <c r="C28" s="880">
        <f>SUM(DATA_FORMATTING!GH65:GH66)</f>
        <v>0</v>
      </c>
      <c r="D28" s="880">
        <f>SUM(DATA_FORMATTING!GI65:GI66)</f>
        <v>0</v>
      </c>
      <c r="E28" s="880">
        <f>SUM(DATA_FORMATTING!GJ65:GJ66)</f>
        <v>0</v>
      </c>
      <c r="F28" s="880">
        <f>SUM(DATA_FORMATTING!GK65:GK66)</f>
        <v>0</v>
      </c>
      <c r="G28" s="880">
        <f>SUM(DATA_FORMATTING!GL65:GL66)</f>
        <v>0</v>
      </c>
      <c r="H28" s="880">
        <f>SUM(DATA_FORMATTING!GM65:GM66)</f>
        <v>0</v>
      </c>
      <c r="I28" s="880">
        <f>SUM(DATA_FORMATTING!GN65:GN66)</f>
        <v>0</v>
      </c>
      <c r="J28" s="880">
        <f>SUM(DATA_FORMATTING!GO65:GO66)</f>
        <v>0</v>
      </c>
      <c r="K28" s="880">
        <f>SUM(DATA_FORMATTING!GP65:GP66)</f>
        <v>0</v>
      </c>
      <c r="L28" s="880">
        <f>SUM(DATA_FORMATTING!GQ65:GQ66)</f>
        <v>0</v>
      </c>
      <c r="M28" s="880">
        <f>SUM(DATA_FORMATTING!GR65:GR66)</f>
        <v>0</v>
      </c>
      <c r="N28" s="880">
        <f>SUM(DATA_FORMATTING!GS65:GS66)</f>
        <v>0</v>
      </c>
      <c r="O28" s="880">
        <f>SUM(DATA_FORMATTING!GT65:GT66)</f>
        <v>0</v>
      </c>
      <c r="P28" s="880">
        <f>SUM(DATA_FORMATTING!GU65:GU66)</f>
        <v>0</v>
      </c>
      <c r="Q28" s="880">
        <f>SUM(DATA_FORMATTING!GV65:GV66)</f>
        <v>0</v>
      </c>
      <c r="R28" s="880">
        <f>SUM(DATA_FORMATTING!GW65:GW66)</f>
        <v>0</v>
      </c>
      <c r="S28" s="880">
        <f>SUM(DATA_FORMATTING!GX65:GX66)</f>
        <v>0</v>
      </c>
      <c r="T28" s="880">
        <f>SUM(DATA_FORMATTING!GY65:GY66)</f>
        <v>0</v>
      </c>
      <c r="U28" s="880">
        <f>SUM(DATA_FORMATTING!GZ65:GZ66)</f>
        <v>0</v>
      </c>
      <c r="V28" s="880">
        <f>SUM(DATA_FORMATTING!HA65:HA66)</f>
        <v>0</v>
      </c>
      <c r="W28" s="880">
        <f>SUM(DATA_FORMATTING!HB65:HB66)</f>
        <v>0</v>
      </c>
      <c r="X28" s="880">
        <f>SUM(DATA_FORMATTING!HC65:HC66)</f>
        <v>0</v>
      </c>
      <c r="Y28" s="880">
        <f>SUM(DATA_FORMATTING!HD65:HD66)</f>
        <v>0</v>
      </c>
      <c r="Z28" s="880">
        <f>SUM(DATA_FORMATTING!HE65:HE66)</f>
        <v>0</v>
      </c>
      <c r="AA28" s="880">
        <f>SUM(DATA_FORMATTING!HF65:HF66)</f>
        <v>0</v>
      </c>
      <c r="AB28" s="880">
        <f>SUM(DATA_FORMATTING!HG65:HG66)</f>
        <v>0</v>
      </c>
      <c r="AC28" s="880">
        <f>SUM(DATA_FORMATTING!HH65:HH66)</f>
        <v>0</v>
      </c>
      <c r="AD28" s="880">
        <f>SUM(DATA_FORMATTING!HI65:HI66)</f>
        <v>0</v>
      </c>
      <c r="AE28" s="880">
        <f>SUM(DATA_FORMATTING!HJ65:HJ66)</f>
        <v>0</v>
      </c>
      <c r="AF28" s="880">
        <f>SUM(DATA_FORMATTING!HK65:HK66)</f>
        <v>0</v>
      </c>
      <c r="AG28" s="880">
        <f>SUM(DATA_FORMATTING!HL65:HL66)</f>
        <v>0</v>
      </c>
      <c r="AH28" s="880">
        <f>SUM(DATA_FORMATTING!HM65:HM66)</f>
        <v>0</v>
      </c>
      <c r="AI28" s="880">
        <f>SUM(DATA_FORMATTING!HN65:HN66)</f>
        <v>0</v>
      </c>
      <c r="AJ28" s="880">
        <f>SUM(DATA_FORMATTING!HO65:HO66)</f>
        <v>0</v>
      </c>
      <c r="AK28" s="880">
        <f>SUM(DATA_FORMATTING!HP65:HP66)</f>
        <v>0</v>
      </c>
      <c r="AL28" s="880">
        <f>SUM(DATA_FORMATTING!HQ65:HQ66)</f>
        <v>0</v>
      </c>
    </row>
    <row r="29" spans="1:38">
      <c r="A29" s="890">
        <v>279</v>
      </c>
      <c r="B29" s="881" t="s">
        <v>551</v>
      </c>
      <c r="C29" s="880">
        <f>SUM(DATA_FORMATTING!CT128:CT130)</f>
        <v>2340522</v>
      </c>
      <c r="D29" s="880">
        <f>SUM(DATA_FORMATTING!CU128:CU130)</f>
        <v>2420279</v>
      </c>
      <c r="E29" s="880">
        <f>SUM(DATA_FORMATTING!CV128:CV130)</f>
        <v>2408186</v>
      </c>
      <c r="F29" s="880">
        <f>SUM(DATA_FORMATTING!CW128:CW130)</f>
        <v>1690236</v>
      </c>
      <c r="G29" s="880">
        <f>SUM(DATA_FORMATTING!CX128:CX130)</f>
        <v>1960032</v>
      </c>
      <c r="H29" s="880">
        <f>SUM(DATA_FORMATTING!CY128:CY130)</f>
        <v>2033933</v>
      </c>
      <c r="I29" s="880">
        <f>SUM(DATA_FORMATTING!CZ128:CZ130)</f>
        <v>1916351</v>
      </c>
      <c r="J29" s="880">
        <f>SUM(DATA_FORMATTING!DA128:DA130)</f>
        <v>1740472</v>
      </c>
      <c r="K29" s="880">
        <f>SUM(DATA_FORMATTING!DB128:DB130)</f>
        <v>1906076</v>
      </c>
      <c r="L29" s="880">
        <f>SUM(DATA_FORMATTING!DC128:DC130)</f>
        <v>1930398</v>
      </c>
      <c r="M29" s="880">
        <f>SUM(DATA_FORMATTING!DD128:DD130)</f>
        <v>2175856</v>
      </c>
      <c r="N29" s="880">
        <f>SUM(DATA_FORMATTING!DE128:DE130)</f>
        <v>3073568</v>
      </c>
      <c r="O29" s="880">
        <f>SUM(DATA_FORMATTING!DF128:DF130)</f>
        <v>2323653</v>
      </c>
      <c r="P29" s="880">
        <f>SUM(DATA_FORMATTING!DG128:DG130)</f>
        <v>1176193.06</v>
      </c>
      <c r="Q29" s="880">
        <f>SUM(DATA_FORMATTING!DH128:DH130)</f>
        <v>1334074.5780000002</v>
      </c>
      <c r="R29" s="880">
        <f>SUM(DATA_FORMATTING!DI128:DI130)</f>
        <v>1337345.54</v>
      </c>
      <c r="S29" s="880">
        <f>SUM(DATA_FORMATTING!DJ128:DJ130)</f>
        <v>1611508.6</v>
      </c>
      <c r="T29" s="880">
        <f>SUM(DATA_FORMATTING!DK128:DK130)</f>
        <v>1543588.5830000001</v>
      </c>
      <c r="U29" s="880">
        <f>SUM(DATA_FORMATTING!DL128:DL130)</f>
        <v>1659941.3510000003</v>
      </c>
      <c r="V29" s="880">
        <f>SUM(DATA_FORMATTING!DM128:DM130)</f>
        <v>1803383.8316000002</v>
      </c>
      <c r="W29" s="880">
        <f>SUM(DATA_FORMATTING!DN128:DN130)</f>
        <v>1853357.048</v>
      </c>
      <c r="X29" s="880">
        <f>SUM(DATA_FORMATTING!DO128:DO130)</f>
        <v>1790155.7879999999</v>
      </c>
      <c r="Y29" s="880">
        <f>SUM(DATA_FORMATTING!DP128:DP130)</f>
        <v>1979269.31</v>
      </c>
      <c r="Z29" s="880">
        <f>SUM(DATA_FORMATTING!DQ128:DQ130)</f>
        <v>2028560</v>
      </c>
      <c r="AA29" s="880">
        <f>SUM(DATA_FORMATTING!DR128:DR130)</f>
        <v>2150143.8450000002</v>
      </c>
      <c r="AB29" s="880">
        <f>SUM(DATA_FORMATTING!DS128:DS130)</f>
        <v>950588.81</v>
      </c>
      <c r="AC29" s="880">
        <f>SUM(DATA_FORMATTING!DT128:DT130)</f>
        <v>1101547.72</v>
      </c>
      <c r="AD29" s="880">
        <f>SUM(DATA_FORMATTING!DU128:DU130)</f>
        <v>1392541.4989999998</v>
      </c>
      <c r="AE29" s="880">
        <f>SUM(DATA_FORMATTING!DV128:DV130)</f>
        <v>1612094</v>
      </c>
      <c r="AF29" s="880">
        <f>SUM(DATA_FORMATTING!DW128:DW130)</f>
        <v>1179234</v>
      </c>
      <c r="AG29" s="880">
        <f>SUM(DATA_FORMATTING!DX128:DX130)</f>
        <v>3921189.3899999997</v>
      </c>
      <c r="AH29" s="880">
        <f>SUM(DATA_FORMATTING!DY128:DY130)</f>
        <v>6446340</v>
      </c>
      <c r="AI29" s="880">
        <f>SUM(DATA_FORMATTING!DZ128:DZ130)</f>
        <v>5260060</v>
      </c>
      <c r="AJ29" s="880">
        <f>SUM(DATA_FORMATTING!EA128:EA130)</f>
        <v>7487687</v>
      </c>
      <c r="AK29" s="880">
        <f>SUM(DATA_FORMATTING!EB128:EB130)</f>
        <v>8543411</v>
      </c>
      <c r="AL29" s="880">
        <f>SUM(DATA_FORMATTING!EC128:EC130)</f>
        <v>10773380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>IFERROR(HLOOKUP(D2,DATA_FORMATTING!$E$122:$AN$148,26,FALSE),"")</f>
        <v>90520261</v>
      </c>
      <c r="E30" s="880">
        <f>IFERROR(HLOOKUP(E2,DATA_FORMATTING!$E$122:$AN$148,26,FALSE),"")</f>
        <v>91675016</v>
      </c>
      <c r="F30" s="880">
        <f>IFERROR(HLOOKUP(F2,DATA_FORMATTING!$E$122:$AN$148,26,FALSE),"")</f>
        <v>93426827</v>
      </c>
      <c r="G30" s="880">
        <f>IFERROR(HLOOKUP(G2,DATA_FORMATTING!$E$122:$AN$148,26,FALSE),"")</f>
        <v>95414973</v>
      </c>
      <c r="H30" s="880">
        <f>IFERROR(HLOOKUP(H2,DATA_FORMATTING!$E$122:$AN$148,26,FALSE),"")</f>
        <v>97409403</v>
      </c>
      <c r="I30" s="880">
        <f>IFERROR(HLOOKUP(I2,DATA_FORMATTING!$E$122:$AN$148,26,FALSE),"")</f>
        <v>99431431</v>
      </c>
      <c r="J30" s="880">
        <f>IFERROR(HLOOKUP(J2,DATA_FORMATTING!$E$122:$AN$148,26,FALSE),"")</f>
        <v>101856827</v>
      </c>
      <c r="K30" s="880">
        <f>IFERROR(HLOOKUP(K2,DATA_FORMATTING!$E$122:$AN$148,26,FALSE),"")</f>
        <v>101162875</v>
      </c>
      <c r="L30" s="880">
        <f>IFERROR(HLOOKUP(L2,DATA_FORMATTING!$E$122:$AN$148,26,FALSE),"")</f>
        <v>96883184</v>
      </c>
      <c r="M30" s="880">
        <f>IFERROR(HLOOKUP(M2,DATA_FORMATTING!$E$122:$AN$148,26,FALSE),"")</f>
        <v>98581107</v>
      </c>
      <c r="N30" s="880">
        <f>IFERROR(HLOOKUP(N2,DATA_FORMATTING!$E$122:$AN$148,26,FALSE),"")</f>
        <v>100809389</v>
      </c>
      <c r="O30" s="880">
        <f>IFERROR(HLOOKUP(O2,DATA_FORMATTING!$E$122:$AN$148,26,FALSE),"")</f>
        <v>103327866</v>
      </c>
      <c r="P30" s="880">
        <f>IFERROR(HLOOKUP(P2,DATA_FORMATTING!$E$122:$AN$148,26,FALSE),"")</f>
        <v>105651356</v>
      </c>
      <c r="Q30" s="880">
        <f>IFERROR(HLOOKUP(Q2,DATA_FORMATTING!$E$122:$AN$148,26,FALSE),"")</f>
        <v>108060358</v>
      </c>
      <c r="R30" s="880">
        <f>IFERROR(HLOOKUP(R2,DATA_FORMATTING!$E$122:$AN$148,26,FALSE),"")</f>
        <v>110887562</v>
      </c>
      <c r="S30" s="880">
        <f>IFERROR(HLOOKUP(S2,DATA_FORMATTING!$E$122:$AN$148,26,FALSE),"")</f>
        <v>113874944</v>
      </c>
      <c r="T30" s="880">
        <f>IFERROR(HLOOKUP(T2,DATA_FORMATTING!$E$122:$AN$148,26,FALSE),"")</f>
        <v>117170637</v>
      </c>
      <c r="U30" s="880">
        <f>IFERROR(HLOOKUP(U2,DATA_FORMATTING!$E$122:$AN$148,26,FALSE),"")</f>
        <v>120290863</v>
      </c>
      <c r="V30" s="880">
        <f>IFERROR(HLOOKUP(V2,DATA_FORMATTING!$E$122:$AN$148,26,FALSE),"")</f>
        <v>123117939.85600001</v>
      </c>
      <c r="W30" s="880">
        <f>IFERROR(HLOOKUP(W2,DATA_FORMATTING!$E$122:$AN$148,26,FALSE),"")</f>
        <v>114089765.91</v>
      </c>
      <c r="X30" s="880">
        <f>IFERROR(HLOOKUP(X2,DATA_FORMATTING!$E$122:$AN$148,26,FALSE),"")</f>
        <v>117105496</v>
      </c>
      <c r="Y30" s="880">
        <f>IFERROR(HLOOKUP(Y2,DATA_FORMATTING!$E$122:$AN$148,26,FALSE),"")</f>
        <v>120615628</v>
      </c>
      <c r="Z30" s="880">
        <f>IFERROR(HLOOKUP(Z2,DATA_FORMATTING!$E$122:$AN$148,26,FALSE),"")</f>
        <v>124206790</v>
      </c>
      <c r="AA30" s="880">
        <f>IFERROR(HLOOKUP(AA2,DATA_FORMATTING!$E$122:$AN$148,26,FALSE),"")</f>
        <v>127155751</v>
      </c>
      <c r="AB30" s="880">
        <f>IFERROR(HLOOKUP(AB2,DATA_FORMATTING!$E$122:$AN$148,26,FALSE),"")</f>
        <v>131163748</v>
      </c>
      <c r="AC30" s="880">
        <f>IFERROR(HLOOKUP(AC2,DATA_FORMATTING!$E$122:$AN$148,26,FALSE),"")</f>
        <v>135362821</v>
      </c>
      <c r="AD30" s="880">
        <f>IFERROR(HLOOKUP(AD2,DATA_FORMATTING!$E$122:$AN$148,26,FALSE),"")</f>
        <v>138005087</v>
      </c>
      <c r="AE30" s="880">
        <f>IFERROR(HLOOKUP(AE2,DATA_FORMATTING!$E$122:$AN$148,26,FALSE),"")</f>
        <v>141824046.03</v>
      </c>
      <c r="AF30" s="880">
        <f>IFERROR(HLOOKUP(AF2,DATA_FORMATTING!$E$122:$AN$148,26,FALSE),"")</f>
        <v>145830225</v>
      </c>
      <c r="AG30" s="880">
        <f>IFERROR(HLOOKUP(AG2,DATA_FORMATTING!$E$122:$AN$148,26,FALSE),"")</f>
        <v>149380039</v>
      </c>
      <c r="AH30" s="880">
        <f>IFERROR(HLOOKUP(AH2,DATA_FORMATTING!$E$122:$AN$148,26,FALSE),"")</f>
        <v>153599665</v>
      </c>
      <c r="AI30" s="880">
        <f>IFERROR(HLOOKUP(AI2,DATA_FORMATTING!$E$122:$AN$148,26,FALSE),"")</f>
        <v>145409000</v>
      </c>
      <c r="AJ30" s="880">
        <f>IFERROR(HLOOKUP(AJ2,DATA_FORMATTING!$E$122:$AN$148,26,FALSE),"")</f>
        <v>148860224</v>
      </c>
      <c r="AK30" s="880">
        <f>IFERROR(HLOOKUP(AK2,DATA_FORMATTING!$E$122:$AN$148,26,FALSE),"")</f>
        <v>143500530</v>
      </c>
      <c r="AL30" s="880">
        <f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>AVERAGEIF(DATA_FORMATTING!A121:M121,1,DATA_FORMATTING!A128:M128)</f>
        <v>373888864.66666669</v>
      </c>
      <c r="L31" s="880">
        <f>AVERAGEIF(DATA_FORMATTING!B121:N121,1,DATA_FORMATTING!B128:N128)</f>
        <v>380181038.5</v>
      </c>
      <c r="M31" s="880">
        <f>AVERAGEIF(DATA_FORMATTING!C121:O121,1,DATA_FORMATTING!C128:O128)</f>
        <v>387042366</v>
      </c>
      <c r="N31" s="880">
        <f>AVERAGEIF(DATA_FORMATTING!D121:P121,1,DATA_FORMATTING!D128:P128)</f>
        <v>394769770.66666669</v>
      </c>
      <c r="O31" s="880">
        <f>AVERAGEIF(DATA_FORMATTING!E121:Q121,1,DATA_FORMATTING!E128:Q128)</f>
        <v>403269368.46153843</v>
      </c>
      <c r="P31" s="880">
        <f>AVERAGEIF(DATA_FORMATTING!F121:R121,1,DATA_FORMATTING!F128:R128)</f>
        <v>416775328.76923078</v>
      </c>
      <c r="Q31" s="880">
        <f>AVERAGEIF(DATA_FORMATTING!G121:S121,1,DATA_FORMATTING!G128:S128)</f>
        <v>431219750.30769229</v>
      </c>
      <c r="R31" s="880">
        <f>AVERAGEIF(DATA_FORMATTING!H121:T121,1,DATA_FORMATTING!H128:T128)</f>
        <v>446494134.38461536</v>
      </c>
      <c r="S31" s="880">
        <f>AVERAGEIF(DATA_FORMATTING!I121:U121,1,DATA_FORMATTING!I128:U128)</f>
        <v>462009040.84615386</v>
      </c>
      <c r="T31" s="880">
        <f>AVERAGEIF(DATA_FORMATTING!J121:V121,1,DATA_FORMATTING!J128:V128)</f>
        <v>478407995.76923078</v>
      </c>
      <c r="U31" s="880">
        <f>AVERAGEIF(DATA_FORMATTING!K121:W121,1,DATA_FORMATTING!K128:W128)</f>
        <v>495457615.68846154</v>
      </c>
      <c r="V31" s="880">
        <f>AVERAGEIF(DATA_FORMATTING!L121:X121,1,DATA_FORMATTING!L128:X128)</f>
        <v>513441498.30384612</v>
      </c>
      <c r="W31" s="880">
        <f>AVERAGEIF(DATA_FORMATTING!M121:Y121,1,DATA_FORMATTING!M128:Y128)</f>
        <v>530633259.22692305</v>
      </c>
      <c r="X31" s="880">
        <f>AVERAGEIF(DATA_FORMATTING!N121:Z121,1,DATA_FORMATTING!N128:Z128)</f>
        <v>548459663.22692311</v>
      </c>
      <c r="Y31" s="880">
        <f>AVERAGEIF(DATA_FORMATTING!O121:AA121,1,DATA_FORMATTING!O128:AA128)</f>
        <v>565947600.45769227</v>
      </c>
      <c r="Z31" s="880">
        <f>AVERAGEIF(DATA_FORMATTING!P121:AB121,1,DATA_FORMATTING!P128:AB128)</f>
        <v>584407506.61153841</v>
      </c>
      <c r="AA31" s="880">
        <f>AVERAGEIF(DATA_FORMATTING!Q121:AC121,1,DATA_FORMATTING!Q128:AC128)</f>
        <v>602753430.99615383</v>
      </c>
      <c r="AB31" s="880">
        <f>AVERAGEIF(DATA_FORMATTING!R121:AD121,1,DATA_FORMATTING!R128:AD128)</f>
        <v>619891357.84230769</v>
      </c>
      <c r="AC31" s="880">
        <f>AVERAGEIF(DATA_FORMATTING!S121:AE121,1,DATA_FORMATTING!S128:AE128)</f>
        <v>637151141.61153841</v>
      </c>
      <c r="AD31" s="880">
        <f>AVERAGEIF(DATA_FORMATTING!T121:AF121,1,DATA_FORMATTING!T128:AF128)</f>
        <v>654234997.14999998</v>
      </c>
      <c r="AE31" s="880">
        <f>AVERAGEIF(DATA_FORMATTING!U121:AG121,1,DATA_FORMATTING!U128:AG128)</f>
        <v>671683974.07307696</v>
      </c>
      <c r="AF31" s="880">
        <f>AVERAGEIF(DATA_FORMATTING!V121:AH121,1,DATA_FORMATTING!V128:AH128)</f>
        <v>688929865.38076925</v>
      </c>
      <c r="AG31" s="880">
        <f>AVERAGEIF(DATA_FORMATTING!W121:AI121,1,DATA_FORMATTING!W128:AI128)</f>
        <v>706055335.61153853</v>
      </c>
      <c r="AH31" s="880">
        <f>AVERAGEIF(DATA_FORMATTING!X121:AJ121,1,DATA_FORMATTING!X128:AJ128)</f>
        <v>723814619.46153843</v>
      </c>
      <c r="AI31" s="880">
        <f>AVERAGEIF(DATA_FORMATTING!Y121:AK121,1,DATA_FORMATTING!Y128:AK128)</f>
        <v>739343777.07692313</v>
      </c>
      <c r="AJ31" s="880">
        <f>AVERAGEIF(DATA_FORMATTING!Z121:AL121,1,DATA_FORMATTING!Z128:AL128)</f>
        <v>764746840.38461542</v>
      </c>
      <c r="AK31" s="880">
        <f>AVERAGEIF(DATA_FORMATTING!AA121:AM121,1,DATA_FORMATTING!AA128:AM128)</f>
        <v>785705621.53846157</v>
      </c>
      <c r="AL31" s="880">
        <f>AVERAGEIF(DATA_FORMATTING!AB121:AN121,1,DATA_FORMATTING!AB128:AN128)</f>
        <v>802858062.76923072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>AVERAGEIF(DATA_FORMATTING!A121:M121,1,DATA_FORMATTING!A131:M131)</f>
        <v>458979290.77777779</v>
      </c>
      <c r="L32" s="880">
        <f>AVERAGEIF(DATA_FORMATTING!B121:N121,1,DATA_FORMATTING!B131:N131)</f>
        <v>465288979.30000001</v>
      </c>
      <c r="M32" s="880">
        <f>AVERAGEIF(DATA_FORMATTING!C121:O121,1,DATA_FORMATTING!C131:O131)</f>
        <v>472896677.63636363</v>
      </c>
      <c r="N32" s="880">
        <f>AVERAGEIF(DATA_FORMATTING!D121:P121,1,DATA_FORMATTING!D131:P131)</f>
        <v>480682736.41666669</v>
      </c>
      <c r="O32" s="880">
        <f>AVERAGEIF(DATA_FORMATTING!E121:Q121,1,DATA_FORMATTING!E131:Q131)</f>
        <v>489498908.69230771</v>
      </c>
      <c r="P32" s="880">
        <f>AVERAGEIF(DATA_FORMATTING!F121:R121,1,DATA_FORMATTING!F131:R131)</f>
        <v>507070422.30769229</v>
      </c>
      <c r="Q32" s="880">
        <f>AVERAGEIF(DATA_FORMATTING!G121:S121,1,DATA_FORMATTING!G131:S131)</f>
        <v>525226803</v>
      </c>
      <c r="R32" s="880">
        <f>AVERAGEIF(DATA_FORMATTING!H121:T121,1,DATA_FORMATTING!H131:T131)</f>
        <v>542095460.15384614</v>
      </c>
      <c r="S32" s="880">
        <f>AVERAGEIF(DATA_FORMATTING!I121:U121,1,DATA_FORMATTING!I131:U131)</f>
        <v>560598027.84615386</v>
      </c>
      <c r="T32" s="880">
        <f>AVERAGEIF(DATA_FORMATTING!J121:V121,1,DATA_FORMATTING!J131:V131)</f>
        <v>581144138.23076928</v>
      </c>
      <c r="U32" s="880">
        <f>AVERAGEIF(DATA_FORMATTING!K121:W121,1,DATA_FORMATTING!K131:W131)</f>
        <v>603523727.23769236</v>
      </c>
      <c r="V32" s="880">
        <f>AVERAGEIF(DATA_FORMATTING!L121:X121,1,DATA_FORMATTING!L131:X131)</f>
        <v>628195505.12715387</v>
      </c>
      <c r="W32" s="880">
        <f>AVERAGEIF(DATA_FORMATTING!M121:Y121,1,DATA_FORMATTING!M131:Y131)</f>
        <v>648384048.74253845</v>
      </c>
      <c r="X32" s="880">
        <f>AVERAGEIF(DATA_FORMATTING!N121:Z121,1,DATA_FORMATTING!N131:Z131)</f>
        <v>670148193.05023074</v>
      </c>
      <c r="Y32" s="880">
        <f>AVERAGEIF(DATA_FORMATTING!O121:AA121,1,DATA_FORMATTING!O131:AA131)</f>
        <v>694165655.12715387</v>
      </c>
      <c r="Z32" s="880">
        <f>AVERAGEIF(DATA_FORMATTING!P121:AB121,1,DATA_FORMATTING!P131:AB131)</f>
        <v>716419184.74253845</v>
      </c>
      <c r="AA32" s="880">
        <f>AVERAGEIF(DATA_FORMATTING!Q121:AC121,1,DATA_FORMATTING!Q131:AC131)</f>
        <v>739200989.8963846</v>
      </c>
      <c r="AB32" s="880">
        <f>AVERAGEIF(DATA_FORMATTING!R121:AD121,1,DATA_FORMATTING!R131:AD131)</f>
        <v>763501602.97330773</v>
      </c>
      <c r="AC32" s="880">
        <f>AVERAGEIF(DATA_FORMATTING!S121:AE121,1,DATA_FORMATTING!S131:AE131)</f>
        <v>786284543.74253845</v>
      </c>
      <c r="AD32" s="880">
        <f>AVERAGEIF(DATA_FORMATTING!T121:AF121,1,DATA_FORMATTING!T131:AF131)</f>
        <v>809130662.58869231</v>
      </c>
      <c r="AE32" s="880">
        <f>AVERAGEIF(DATA_FORMATTING!U121:AG121,1,DATA_FORMATTING!U131:AG131)</f>
        <v>832078660.51176918</v>
      </c>
      <c r="AF32" s="880">
        <f>AVERAGEIF(DATA_FORMATTING!V121:AH121,1,DATA_FORMATTING!V131:AH131)</f>
        <v>855702939.81946158</v>
      </c>
      <c r="AG32" s="880">
        <f>AVERAGEIF(DATA_FORMATTING!W121:AI121,1,DATA_FORMATTING!W131:AI131)</f>
        <v>877011865.12715387</v>
      </c>
      <c r="AH32" s="880">
        <f>AVERAGEIF(DATA_FORMATTING!X121:AJ121,1,DATA_FORMATTING!X131:AJ131)</f>
        <v>899930209.58176923</v>
      </c>
      <c r="AI32" s="880">
        <f>AVERAGEIF(DATA_FORMATTING!Y121:AK121,1,DATA_FORMATTING!Y131:AK131)</f>
        <v>919552846</v>
      </c>
      <c r="AJ32" s="880">
        <f>AVERAGEIF(DATA_FORMATTING!Z121:AL121,1,DATA_FORMATTING!Z131:AL131)</f>
        <v>956157596</v>
      </c>
      <c r="AK32" s="880">
        <f>AVERAGEIF(DATA_FORMATTING!AA121:AM121,1,DATA_FORMATTING!AA131:AM131)</f>
        <v>984393199.30769229</v>
      </c>
      <c r="AL32" s="880">
        <f>AVERAGEIF(DATA_FORMATTING!AB121:AN121,1,DATA_FORMATTING!AB131:AN131)</f>
        <v>1009137751.8461539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>AVERAGEIF(DATA_FORMATTING!A121:M121,1,DATA_FORMATTING!A147:M147)</f>
        <v>96420088.555555552</v>
      </c>
      <c r="L33" s="880">
        <f>AVERAGEIF(DATA_FORMATTING!B121:N121,1,DATA_FORMATTING!B147:N147)</f>
        <v>96636190.400000006</v>
      </c>
      <c r="M33" s="880">
        <f>AVERAGEIF(DATA_FORMATTING!C121:O121,1,DATA_FORMATTING!C147:O147)</f>
        <v>97015572.090909094</v>
      </c>
      <c r="N33" s="880">
        <f>AVERAGEIF(DATA_FORMATTING!D121:P121,1,DATA_FORMATTING!D147:P147)</f>
        <v>97541596.583333328</v>
      </c>
      <c r="O33" s="880">
        <f>AVERAGEIF(DATA_FORMATTING!E121:Q121,1,DATA_FORMATTING!E147:Q147)</f>
        <v>98165424.230769232</v>
      </c>
      <c r="P33" s="880">
        <f>AVERAGEIF(DATA_FORMATTING!F121:R121,1,DATA_FORMATTING!F147:R147)</f>
        <v>99514662.461538464</v>
      </c>
      <c r="Q33" s="880">
        <f>AVERAGEIF(DATA_FORMATTING!G121:S121,1,DATA_FORMATTING!G147:S147)</f>
        <v>100992550.61538461</v>
      </c>
      <c r="R33" s="880">
        <f>AVERAGEIF(DATA_FORMATTING!H121:T121,1,DATA_FORMATTING!H147:T147)</f>
        <v>102565482.6923077</v>
      </c>
      <c r="S33" s="880">
        <f>AVERAGEIF(DATA_FORMATTING!I121:U121,1,DATA_FORMATTING!I147:U147)</f>
        <v>104238995.3076923</v>
      </c>
      <c r="T33" s="880">
        <f>AVERAGEIF(DATA_FORMATTING!J121:V121,1,DATA_FORMATTING!J147:V147)</f>
        <v>105999107.61538461</v>
      </c>
      <c r="U33" s="880">
        <f>AVERAGEIF(DATA_FORMATTING!K121:W121,1,DATA_FORMATTING!K147:W147)</f>
        <v>107821146.75815384</v>
      </c>
      <c r="V33" s="880">
        <f>AVERAGEIF(DATA_FORMATTING!L121:X121,1,DATA_FORMATTING!L147:X147)</f>
        <v>108762142.05892308</v>
      </c>
      <c r="W33" s="880">
        <f>AVERAGEIF(DATA_FORMATTING!M121:Y121,1,DATA_FORMATTING!M147:Y147)</f>
        <v>109988497.52046154</v>
      </c>
      <c r="X33" s="880">
        <f>AVERAGEIF(DATA_FORMATTING!N121:Z121,1,DATA_FORMATTING!N147:Z147)</f>
        <v>111814070.13584615</v>
      </c>
      <c r="Y33" s="880">
        <f>AVERAGEIF(DATA_FORMATTING!O121:AA121,1,DATA_FORMATTING!O147:AA147)</f>
        <v>113785276.52046154</v>
      </c>
      <c r="Z33" s="880">
        <f>AVERAGEIF(DATA_FORMATTING!P121:AB121,1,DATA_FORMATTING!P147:AB147)</f>
        <v>115811919.75123075</v>
      </c>
      <c r="AA33" s="880">
        <f>AVERAGEIF(DATA_FORMATTING!Q121:AC121,1,DATA_FORMATTING!Q147:AC147)</f>
        <v>117953141.44353844</v>
      </c>
      <c r="AB33" s="880">
        <f>AVERAGEIF(DATA_FORMATTING!R121:AD121,1,DATA_FORMATTING!R147:AD147)</f>
        <v>120238638.75123075</v>
      </c>
      <c r="AC33" s="880">
        <f>AVERAGEIF(DATA_FORMATTING!S121:AE121,1,DATA_FORMATTING!S147:AE147)</f>
        <v>122542079.44353844</v>
      </c>
      <c r="AD33" s="880">
        <f>AVERAGEIF(DATA_FORMATTING!T121:AF121,1,DATA_FORMATTING!T147:AF147)</f>
        <v>124921808.98430769</v>
      </c>
      <c r="AE33" s="880">
        <f>AVERAGEIF(DATA_FORMATTING!U121:AG121,1,DATA_FORMATTING!U147:AG147)</f>
        <v>127379907.52276923</v>
      </c>
      <c r="AF33" s="880">
        <f>AVERAGEIF(DATA_FORMATTING!V121:AH121,1,DATA_FORMATTING!V147:AH147)</f>
        <v>129857553.83046153</v>
      </c>
      <c r="AG33" s="880">
        <f>AVERAGEIF(DATA_FORMATTING!W121:AI121,1,DATA_FORMATTING!W147:AI147)</f>
        <v>132419769.36892308</v>
      </c>
      <c r="AH33" s="880">
        <f>AVERAGEIF(DATA_FORMATTING!X121:AJ121,1,DATA_FORMATTING!X147:AJ147)</f>
        <v>134134466.30307692</v>
      </c>
      <c r="AI33" s="880">
        <f>AVERAGEIF(DATA_FORMATTING!Y121:AK121,1,DATA_FORMATTING!Y147:AK147)</f>
        <v>136809116.92538461</v>
      </c>
      <c r="AJ33" s="880">
        <f>AVERAGEIF(DATA_FORMATTING!Z121:AL121,1,DATA_FORMATTING!Z147:AL147)</f>
        <v>138839504.15615386</v>
      </c>
      <c r="AK33" s="880">
        <f>AVERAGEIF(DATA_FORMATTING!AA121:AM121,1,DATA_FORMATTING!AA147:AM147)</f>
        <v>140931158.46384615</v>
      </c>
      <c r="AL33" s="880">
        <f>AVERAGEIF(DATA_FORMATTING!AB121:AN121,1,DATA_FORMATTING!AB147:AN147)</f>
        <v>142830548.07923076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>AVERAGEIF(DATA_FORMATTING!A121:M121,1,DATA_FORMATTING!A135:M135)</f>
        <v>187471539.44444445</v>
      </c>
      <c r="L34" s="880">
        <f>AVERAGEIF(DATA_FORMATTING!B121:N121,1,DATA_FORMATTING!B135:N135)</f>
        <v>192024019</v>
      </c>
      <c r="M34" s="880">
        <f>AVERAGEIF(DATA_FORMATTING!C121:O121,1,DATA_FORMATTING!C135:O135)</f>
        <v>197450778.09090909</v>
      </c>
      <c r="N34" s="880">
        <f>AVERAGEIF(DATA_FORMATTING!D121:P121,1,DATA_FORMATTING!D135:P135)</f>
        <v>202392383.16666666</v>
      </c>
      <c r="O34" s="880">
        <f>AVERAGEIF(DATA_FORMATTING!E121:Q121,1,DATA_FORMATTING!E135:Q135)</f>
        <v>207953338.07692307</v>
      </c>
      <c r="P34" s="880">
        <f>AVERAGEIF(DATA_FORMATTING!F121:R121,1,DATA_FORMATTING!F135:R135)</f>
        <v>220626949.15384614</v>
      </c>
      <c r="Q34" s="880">
        <f>AVERAGEIF(DATA_FORMATTING!G121:S121,1,DATA_FORMATTING!G135:S135)</f>
        <v>233627225.76923078</v>
      </c>
      <c r="R34" s="880">
        <f>AVERAGEIF(DATA_FORMATTING!H121:T121,1,DATA_FORMATTING!H135:T135)</f>
        <v>245131875.46153846</v>
      </c>
      <c r="S34" s="880">
        <f>AVERAGEIF(DATA_FORMATTING!I121:U121,1,DATA_FORMATTING!I135:U135)</f>
        <v>257329819.61538461</v>
      </c>
      <c r="T34" s="880">
        <f>AVERAGEIF(DATA_FORMATTING!J121:V121,1,DATA_FORMATTING!J135:V135)</f>
        <v>269945691.38461536</v>
      </c>
      <c r="U34" s="880">
        <f>AVERAGEIF(DATA_FORMATTING!K121:W121,1,DATA_FORMATTING!K135:W135)</f>
        <v>283259717.08169228</v>
      </c>
      <c r="V34" s="880">
        <f>AVERAGEIF(DATA_FORMATTING!L121:X121,1,DATA_FORMATTING!L135:X135)</f>
        <v>297832512.59023076</v>
      </c>
      <c r="W34" s="880">
        <f>AVERAGEIF(DATA_FORMATTING!M121:Y121,1,DATA_FORMATTING!M135:Y135)</f>
        <v>308674440.74407691</v>
      </c>
      <c r="X34" s="880">
        <f>AVERAGEIF(DATA_FORMATTING!N121:Z121,1,DATA_FORMATTING!N135:Z135)</f>
        <v>320628110.0517692</v>
      </c>
      <c r="Y34" s="880">
        <f>AVERAGEIF(DATA_FORMATTING!O121:AA121,1,DATA_FORMATTING!O135:AA135)</f>
        <v>334328550.28253847</v>
      </c>
      <c r="Z34" s="880">
        <f>AVERAGEIF(DATA_FORMATTING!P121:AB121,1,DATA_FORMATTING!P135:AB135)</f>
        <v>346424029.66715389</v>
      </c>
      <c r="AA34" s="880">
        <f>AVERAGEIF(DATA_FORMATTING!Q121:AC121,1,DATA_FORMATTING!Q135:AC135)</f>
        <v>358988619.82100004</v>
      </c>
      <c r="AB34" s="880">
        <f>AVERAGEIF(DATA_FORMATTING!R121:AD121,1,DATA_FORMATTING!R135:AD135)</f>
        <v>372900260.97484618</v>
      </c>
      <c r="AC34" s="880">
        <f>AVERAGEIF(DATA_FORMATTING!S121:AE121,1,DATA_FORMATTING!S135:AE135)</f>
        <v>385003742.66715389</v>
      </c>
      <c r="AD34" s="880">
        <f>AVERAGEIF(DATA_FORMATTING!T121:AF121,1,DATA_FORMATTING!T135:AF135)</f>
        <v>397063607.00692308</v>
      </c>
      <c r="AE34" s="880">
        <f>AVERAGEIF(DATA_FORMATTING!U121:AG121,1,DATA_FORMATTING!U135:AG135)</f>
        <v>409242621.46846157</v>
      </c>
      <c r="AF34" s="880">
        <f>AVERAGEIF(DATA_FORMATTING!V121:AH121,1,DATA_FORMATTING!V135:AH135)</f>
        <v>421465171.16076922</v>
      </c>
      <c r="AG34" s="880">
        <f>AVERAGEIF(DATA_FORMATTING!W121:AI121,1,DATA_FORMATTING!W135:AI135)</f>
        <v>432199968.69923079</v>
      </c>
      <c r="AH34" s="880">
        <f>AVERAGEIF(DATA_FORMATTING!X121:AJ121,1,DATA_FORMATTING!X135:AJ135)</f>
        <v>445629705.61753845</v>
      </c>
      <c r="AI34" s="880">
        <f>AVERAGEIF(DATA_FORMATTING!Y121:AK121,1,DATA_FORMATTING!Y135:AK135)</f>
        <v>456907538.41669232</v>
      </c>
      <c r="AJ34" s="880">
        <f>AVERAGEIF(DATA_FORMATTING!Z121:AL121,1,DATA_FORMATTING!Z135:AL135)</f>
        <v>482774872.10899997</v>
      </c>
      <c r="AK34" s="880">
        <f>AVERAGEIF(DATA_FORMATTING!AA121:AM121,1,DATA_FORMATTING!AA135:AM135)</f>
        <v>502500066.26284611</v>
      </c>
      <c r="AL34" s="880">
        <f>AVERAGEIF(DATA_FORMATTING!AB121:AN121,1,DATA_FORMATTING!AB135:AN135)</f>
        <v>521003105.80130768</v>
      </c>
    </row>
    <row r="35" spans="1:38">
      <c r="A35" s="894">
        <v>294</v>
      </c>
      <c r="B35" s="895" t="s">
        <v>572</v>
      </c>
      <c r="C35" s="880" t="e">
        <f>DATA_FORMATTING!AY208</f>
        <v>#N/A</v>
      </c>
      <c r="D35" s="880" t="e">
        <f>DATA_FORMATTING!AZ208</f>
        <v>#N/A</v>
      </c>
      <c r="E35" s="880" t="e">
        <f>DATA_FORMATTING!BA208</f>
        <v>#N/A</v>
      </c>
      <c r="F35" s="880" t="e">
        <f>DATA_FORMATTING!BB208</f>
        <v>#N/A</v>
      </c>
      <c r="G35" s="880" t="e">
        <f>DATA_FORMATTING!BC208</f>
        <v>#N/A</v>
      </c>
      <c r="H35" s="880" t="e">
        <f>DATA_FORMATTING!BD208</f>
        <v>#N/A</v>
      </c>
      <c r="I35" s="880" t="e">
        <f>DATA_FORMATTING!BE208</f>
        <v>#N/A</v>
      </c>
      <c r="J35" s="880" t="e">
        <f>DATA_FORMATTING!BF208</f>
        <v>#N/A</v>
      </c>
      <c r="K35" s="880" t="e">
        <f>DATA_FORMATTING!BG208</f>
        <v>#N/A</v>
      </c>
      <c r="L35" s="880" t="e">
        <f>DATA_FORMATTING!BH208</f>
        <v>#N/A</v>
      </c>
      <c r="M35" s="880" t="e">
        <f>DATA_FORMATTING!BI208</f>
        <v>#N/A</v>
      </c>
      <c r="N35" s="880">
        <f>DATA_FORMATTING!BJ208</f>
        <v>24404594</v>
      </c>
      <c r="O35" s="880">
        <f>DATA_FORMATTING!BK208</f>
        <v>21530747</v>
      </c>
      <c r="P35" s="880">
        <f>DATA_FORMATTING!BL208</f>
        <v>22784991</v>
      </c>
      <c r="Q35" s="880">
        <f>DATA_FORMATTING!BM208</f>
        <v>23860386</v>
      </c>
      <c r="R35" s="880">
        <f>DATA_FORMATTING!BN208</f>
        <v>24859621</v>
      </c>
      <c r="S35" s="880">
        <f>DATA_FORMATTING!BO208</f>
        <v>26160885</v>
      </c>
      <c r="T35" s="880">
        <f>DATA_FORMATTING!BP208</f>
        <v>27259085</v>
      </c>
      <c r="U35" s="880">
        <f>DATA_FORMATTING!BQ208</f>
        <v>27660766.032000005</v>
      </c>
      <c r="V35" s="880">
        <f>DATA_FORMATTING!BR208</f>
        <v>27176541.956000008</v>
      </c>
      <c r="W35" s="880">
        <f>DATA_FORMATTING!BS208</f>
        <v>28355401.956000008</v>
      </c>
      <c r="X35" s="880">
        <f>DATA_FORMATTING!BT208</f>
        <v>31228952.956000008</v>
      </c>
      <c r="Y35" s="880">
        <f>DATA_FORMATTING!BU208</f>
        <v>30009140.956000008</v>
      </c>
      <c r="Z35" s="880">
        <f>DATA_FORMATTING!BV208</f>
        <v>30512730.956000008</v>
      </c>
      <c r="AA35" s="880">
        <f>DATA_FORMATTING!BW208</f>
        <v>31997124.956000008</v>
      </c>
      <c r="AB35" s="880">
        <f>DATA_FORMATTING!BX208</f>
        <v>32506327.956000008</v>
      </c>
      <c r="AC35" s="880">
        <f>DATA_FORMATTING!BY208</f>
        <v>33061468.956000008</v>
      </c>
      <c r="AD35" s="880">
        <f>DATA_FORMATTING!BZ208</f>
        <v>33565597.724000007</v>
      </c>
      <c r="AE35" s="880">
        <f>DATA_FORMATTING!CA208</f>
        <v>33781162.955999985</v>
      </c>
      <c r="AF35" s="880">
        <f>DATA_FORMATTING!CB208</f>
        <v>34306433.956</v>
      </c>
      <c r="AG35" s="880">
        <f>DATA_FORMATTING!CC208</f>
        <v>33835425.924000025</v>
      </c>
      <c r="AH35" s="880">
        <f>DATA_FORMATTING!CD208</f>
        <v>43040000</v>
      </c>
      <c r="AI35" s="880">
        <f>DATA_FORMATTING!CE208</f>
        <v>43193117</v>
      </c>
      <c r="AJ35" s="880">
        <f>DATA_FORMATTING!CF208</f>
        <v>33261949</v>
      </c>
      <c r="AK35" s="880">
        <f>DATA_FORMATTING!CG208</f>
        <v>36560084</v>
      </c>
      <c r="AL35" s="880">
        <f>DATA_FORMATTING!CH208</f>
        <v>34629345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94">
        <v>295</v>
      </c>
      <c r="B40" s="895" t="s">
        <v>577</v>
      </c>
      <c r="C40" s="1075" t="e">
        <f>DATA_FORMATTING!AY186</f>
        <v>#N/A</v>
      </c>
      <c r="D40" s="880" t="e">
        <f>DATA_FORMATTING!AZ186</f>
        <v>#N/A</v>
      </c>
      <c r="E40" s="880" t="e">
        <f>DATA_FORMATTING!BA186</f>
        <v>#N/A</v>
      </c>
      <c r="F40" s="880" t="e">
        <f>DATA_FORMATTING!BB186</f>
        <v>#N/A</v>
      </c>
      <c r="G40" s="880" t="e">
        <f>DATA_FORMATTING!BC186</f>
        <v>#N/A</v>
      </c>
      <c r="H40" s="880" t="e">
        <f>DATA_FORMATTING!BD186</f>
        <v>#N/A</v>
      </c>
      <c r="I40" s="880" t="e">
        <f>DATA_FORMATTING!BE186</f>
        <v>#N/A</v>
      </c>
      <c r="J40" s="880" t="e">
        <f>DATA_FORMATTING!BF186</f>
        <v>#N/A</v>
      </c>
      <c r="K40" s="880" t="e">
        <f>DATA_FORMATTING!BG186</f>
        <v>#N/A</v>
      </c>
      <c r="L40" s="880" t="e">
        <f>DATA_FORMATTING!BH186</f>
        <v>#N/A</v>
      </c>
      <c r="M40" s="880" t="e">
        <f>DATA_FORMATTING!BI186</f>
        <v>#N/A</v>
      </c>
      <c r="N40" s="880">
        <f>DATA_FORMATTING!BJ186</f>
        <v>137705857</v>
      </c>
      <c r="O40" s="880">
        <f>DATA_FORMATTING!BK186</f>
        <v>110403012</v>
      </c>
      <c r="P40" s="880">
        <f>DATA_FORMATTING!BL186</f>
        <v>112999724</v>
      </c>
      <c r="Q40" s="880">
        <f>DATA_FORMATTING!BM186</f>
        <v>116281669</v>
      </c>
      <c r="R40" s="880">
        <f>DATA_FORMATTING!BN186</f>
        <v>119121446</v>
      </c>
      <c r="S40" s="880">
        <f>DATA_FORMATTING!BO186</f>
        <v>122921739</v>
      </c>
      <c r="T40" s="880">
        <f>DATA_FORMATTING!BP186</f>
        <v>126095724</v>
      </c>
      <c r="U40" s="880">
        <f>DATA_FORMATTING!BQ186</f>
        <v>128906380.236</v>
      </c>
      <c r="V40" s="880">
        <f>DATA_FORMATTING!BR186</f>
        <v>132856888.763</v>
      </c>
      <c r="W40" s="880">
        <f>DATA_FORMATTING!BS186</f>
        <v>136649293.76300001</v>
      </c>
      <c r="X40" s="880">
        <f>DATA_FORMATTING!BT186</f>
        <v>141567221.76300001</v>
      </c>
      <c r="Y40" s="880">
        <f>DATA_FORMATTING!BU186</f>
        <v>143425007.76300001</v>
      </c>
      <c r="Z40" s="880">
        <f>DATA_FORMATTING!BV186</f>
        <v>146415910.76300001</v>
      </c>
      <c r="AA40" s="880">
        <f>DATA_FORMATTING!BW186</f>
        <v>149793646.76300001</v>
      </c>
      <c r="AB40" s="880">
        <f>DATA_FORMATTING!BX186</f>
        <v>153933560.76300001</v>
      </c>
      <c r="AC40" s="880">
        <f>DATA_FORMATTING!BY186</f>
        <v>157027827.76300001</v>
      </c>
      <c r="AD40" s="880">
        <f>DATA_FORMATTING!BZ186</f>
        <v>160354648.42500001</v>
      </c>
      <c r="AE40" s="880">
        <f>DATA_FORMATTING!CA186</f>
        <v>164186629.76300001</v>
      </c>
      <c r="AF40" s="880">
        <f>DATA_FORMATTING!CB186</f>
        <v>169874551.76300001</v>
      </c>
      <c r="AG40" s="880">
        <f>DATA_FORMATTING!CC186</f>
        <v>173617070.52700001</v>
      </c>
      <c r="AH40" s="880">
        <f>DATA_FORMATTING!CD186</f>
        <v>169813000</v>
      </c>
      <c r="AI40" s="880">
        <f>DATA_FORMATTING!CE186</f>
        <v>172605174</v>
      </c>
      <c r="AJ40" s="880">
        <f>DATA_FORMATTING!CF186</f>
        <v>173134660</v>
      </c>
      <c r="AK40" s="880">
        <f>DATA_FORMATTING!CG186</f>
        <v>179877214</v>
      </c>
      <c r="AL40" s="880">
        <f>DATA_FORMATTING!CH186</f>
        <v>182065430</v>
      </c>
    </row>
    <row r="41" spans="1:38">
      <c r="A41" s="894">
        <v>296</v>
      </c>
      <c r="B41" s="895" t="s">
        <v>578</v>
      </c>
      <c r="C41" s="1075" t="e">
        <f>DATA_FORMATTING!AY187</f>
        <v>#N/A</v>
      </c>
      <c r="D41" s="880" t="e">
        <f>DATA_FORMATTING!AZ187</f>
        <v>#N/A</v>
      </c>
      <c r="E41" s="880" t="e">
        <f>DATA_FORMATTING!BA187</f>
        <v>#N/A</v>
      </c>
      <c r="F41" s="880" t="e">
        <f>DATA_FORMATTING!BB187</f>
        <v>#N/A</v>
      </c>
      <c r="G41" s="880" t="e">
        <f>DATA_FORMATTING!BC187</f>
        <v>#N/A</v>
      </c>
      <c r="H41" s="880" t="e">
        <f>DATA_FORMATTING!BD187</f>
        <v>#N/A</v>
      </c>
      <c r="I41" s="880" t="e">
        <f>DATA_FORMATTING!BE187</f>
        <v>#N/A</v>
      </c>
      <c r="J41" s="880" t="e">
        <f>DATA_FORMATTING!BF187</f>
        <v>#N/A</v>
      </c>
      <c r="K41" s="880" t="e">
        <f>DATA_FORMATTING!BG187</f>
        <v>#N/A</v>
      </c>
      <c r="L41" s="880" t="e">
        <f>DATA_FORMATTING!BH187</f>
        <v>#N/A</v>
      </c>
      <c r="M41" s="880" t="e">
        <f>DATA_FORMATTING!BI187</f>
        <v>#N/A</v>
      </c>
      <c r="N41" s="880">
        <f>DATA_FORMATTING!BJ187</f>
        <v>-34403926</v>
      </c>
      <c r="O41" s="880">
        <f>DATA_FORMATTING!BK187</f>
        <v>-27020607</v>
      </c>
      <c r="P41" s="880">
        <f>DATA_FORMATTING!BL187</f>
        <v>-27618860</v>
      </c>
      <c r="Q41" s="880">
        <f>DATA_FORMATTING!BM187</f>
        <v>-28313674</v>
      </c>
      <c r="R41" s="880">
        <f>DATA_FORMATTING!BN187</f>
        <v>-29143089</v>
      </c>
      <c r="S41" s="880">
        <f>DATA_FORMATTING!BO187</f>
        <v>-30135210</v>
      </c>
      <c r="T41" s="880">
        <f>DATA_FORMATTING!BP187</f>
        <v>-31522962</v>
      </c>
      <c r="U41" s="880">
        <f>DATA_FORMATTING!BQ187</f>
        <v>-32754423.664999999</v>
      </c>
      <c r="V41" s="880">
        <f>DATA_FORMATTING!BR187</f>
        <v>-34369525.527000003</v>
      </c>
      <c r="W41" s="880">
        <f>DATA_FORMATTING!BS187</f>
        <v>-35903077.527000003</v>
      </c>
      <c r="X41" s="880">
        <f>DATA_FORMATTING!BT187</f>
        <v>-37210157.527000003</v>
      </c>
      <c r="Y41" s="880">
        <f>DATA_FORMATTING!BU187</f>
        <v>-38745656.527000003</v>
      </c>
      <c r="Z41" s="880">
        <f>DATA_FORMATTING!BV187</f>
        <v>-40083828.527000003</v>
      </c>
      <c r="AA41" s="880">
        <f>DATA_FORMATTING!BW187</f>
        <v>-41488938.527000003</v>
      </c>
      <c r="AB41" s="880">
        <f>DATA_FORMATTING!BX187</f>
        <v>-43087678.527000003</v>
      </c>
      <c r="AC41" s="880">
        <f>DATA_FORMATTING!BY187</f>
        <v>-44607617.527000003</v>
      </c>
      <c r="AD41" s="880">
        <f>DATA_FORMATTING!BZ187</f>
        <v>-46384889.891000003</v>
      </c>
      <c r="AE41" s="880">
        <f>DATA_FORMATTING!CA187</f>
        <v>-47764358.527000003</v>
      </c>
      <c r="AF41" s="880">
        <f>DATA_FORMATTING!CB187</f>
        <v>-49231778.527000003</v>
      </c>
      <c r="AG41" s="880">
        <f>DATA_FORMATTING!CC187</f>
        <v>-50695273.862000003</v>
      </c>
      <c r="AH41" s="880">
        <f>DATA_FORMATTING!CD187</f>
        <v>-51705000</v>
      </c>
      <c r="AI41" s="880">
        <f>DATA_FORMATTING!CE187</f>
        <v>-52806938</v>
      </c>
      <c r="AJ41" s="880">
        <f>DATA_FORMATTING!CF187</f>
        <v>-53542458</v>
      </c>
      <c r="AK41" s="880">
        <f>DATA_FORMATTING!CG187</f>
        <v>-55010221</v>
      </c>
      <c r="AL41" s="880">
        <f>DATA_FORMATTING!CH187</f>
        <v>-55986090</v>
      </c>
    </row>
    <row r="42" spans="1:38">
      <c r="A42" s="894">
        <v>297</v>
      </c>
      <c r="B42" s="895" t="s">
        <v>579</v>
      </c>
      <c r="C42" s="1075" t="e">
        <f>DATA_FORMATTING!AY189</f>
        <v>#N/A</v>
      </c>
      <c r="D42" s="880" t="e">
        <f>DATA_FORMATTING!AZ189</f>
        <v>#N/A</v>
      </c>
      <c r="E42" s="880" t="e">
        <f>DATA_FORMATTING!BA189</f>
        <v>#N/A</v>
      </c>
      <c r="F42" s="880" t="e">
        <f>DATA_FORMATTING!BB189</f>
        <v>#N/A</v>
      </c>
      <c r="G42" s="880" t="e">
        <f>DATA_FORMATTING!BC189</f>
        <v>#N/A</v>
      </c>
      <c r="H42" s="880" t="e">
        <f>DATA_FORMATTING!BD189</f>
        <v>#N/A</v>
      </c>
      <c r="I42" s="880" t="e">
        <f>DATA_FORMATTING!BE189</f>
        <v>#N/A</v>
      </c>
      <c r="J42" s="880" t="e">
        <f>DATA_FORMATTING!BF189</f>
        <v>#N/A</v>
      </c>
      <c r="K42" s="880" t="e">
        <f>DATA_FORMATTING!BG189</f>
        <v>#N/A</v>
      </c>
      <c r="L42" s="880" t="e">
        <f>DATA_FORMATTING!BH189</f>
        <v>#N/A</v>
      </c>
      <c r="M42" s="880" t="e">
        <f>DATA_FORMATTING!BI189</f>
        <v>#N/A</v>
      </c>
      <c r="N42" s="880">
        <f>DATA_FORMATTING!BJ189</f>
        <v>-4759976</v>
      </c>
      <c r="O42" s="880">
        <f>DATA_FORMATTING!BK189</f>
        <v>-4070350</v>
      </c>
      <c r="P42" s="880">
        <f>DATA_FORMATTING!BL189</f>
        <v>-4183071</v>
      </c>
      <c r="Q42" s="880">
        <f>DATA_FORMATTING!BM189</f>
        <v>-4195755</v>
      </c>
      <c r="R42" s="880">
        <f>DATA_FORMATTING!BN189</f>
        <v>-4417525</v>
      </c>
      <c r="S42" s="880">
        <f>DATA_FORMATTING!BO189</f>
        <v>-4515854</v>
      </c>
      <c r="T42" s="880">
        <f>DATA_FORMATTING!BP189</f>
        <v>-4397277</v>
      </c>
      <c r="U42" s="880">
        <f>DATA_FORMATTING!BQ189</f>
        <v>-4752350.8779999996</v>
      </c>
      <c r="V42" s="880">
        <f>DATA_FORMATTING!BR189</f>
        <v>-4400746.8899999997</v>
      </c>
      <c r="W42" s="880">
        <f>DATA_FORMATTING!BS189</f>
        <v>-4357745.8899999997</v>
      </c>
      <c r="X42" s="880">
        <f>DATA_FORMATTING!BT189</f>
        <v>-3847935.8899999997</v>
      </c>
      <c r="Y42" s="880">
        <f>DATA_FORMATTING!BU189</f>
        <v>-3699815.8899999997</v>
      </c>
      <c r="Z42" s="880">
        <f>DATA_FORMATTING!BV189</f>
        <v>-3325177.8899999997</v>
      </c>
      <c r="AA42" s="880">
        <f>DATA_FORMATTING!BW189</f>
        <v>-2734199.8899999997</v>
      </c>
      <c r="AB42" s="880">
        <f>DATA_FORMATTING!BX189</f>
        <v>-2538336.8899999997</v>
      </c>
      <c r="AC42" s="880">
        <f>DATA_FORMATTING!BY189</f>
        <v>-2462838.8899999997</v>
      </c>
      <c r="AD42" s="880">
        <f>DATA_FORMATTING!BZ189</f>
        <v>-2154547.3159999996</v>
      </c>
      <c r="AE42" s="880">
        <f>DATA_FORMATTING!CA189</f>
        <v>-2027515.8899999997</v>
      </c>
      <c r="AF42" s="880">
        <f>DATA_FORMATTING!CB189</f>
        <v>-1676338.8899999997</v>
      </c>
      <c r="AG42" s="880">
        <f>DATA_FORMATTING!CC189</f>
        <v>-2169383.0120000001</v>
      </c>
      <c r="AH42" s="880">
        <f>DATA_FORMATTING!CD189</f>
        <v>3515000</v>
      </c>
      <c r="AI42" s="880">
        <f>DATA_FORMATTING!CE189</f>
        <v>3134380</v>
      </c>
      <c r="AJ42" s="880">
        <f>DATA_FORMATTING!CF189</f>
        <v>-787106</v>
      </c>
      <c r="AK42" s="880">
        <f>DATA_FORMATTING!CG189</f>
        <v>-2080886</v>
      </c>
      <c r="AL42" s="880">
        <f>DATA_FORMATTING!CH189</f>
        <v>-4711846</v>
      </c>
    </row>
    <row r="43" spans="1:38">
      <c r="A43" s="894">
        <v>298</v>
      </c>
      <c r="B43" s="895" t="s">
        <v>580</v>
      </c>
      <c r="C43" s="1075" t="e">
        <f>DATA_FORMATTING!AY194</f>
        <v>#N/A</v>
      </c>
      <c r="D43" s="880" t="e">
        <f>DATA_FORMATTING!AZ194</f>
        <v>#N/A</v>
      </c>
      <c r="E43" s="880" t="e">
        <f>DATA_FORMATTING!BA194</f>
        <v>#N/A</v>
      </c>
      <c r="F43" s="880" t="e">
        <f>DATA_FORMATTING!BB194</f>
        <v>#N/A</v>
      </c>
      <c r="G43" s="880" t="e">
        <f>DATA_FORMATTING!BC194</f>
        <v>#N/A</v>
      </c>
      <c r="H43" s="880" t="e">
        <f>DATA_FORMATTING!BD194</f>
        <v>#N/A</v>
      </c>
      <c r="I43" s="880" t="e">
        <f>DATA_FORMATTING!BE194</f>
        <v>#N/A</v>
      </c>
      <c r="J43" s="880" t="e">
        <f>DATA_FORMATTING!BF194</f>
        <v>#N/A</v>
      </c>
      <c r="K43" s="880" t="e">
        <f>DATA_FORMATTING!BG194</f>
        <v>#N/A</v>
      </c>
      <c r="L43" s="880" t="e">
        <f>DATA_FORMATTING!BH194</f>
        <v>#N/A</v>
      </c>
      <c r="M43" s="880" t="e">
        <f>DATA_FORMATTING!BI194</f>
        <v>#N/A</v>
      </c>
      <c r="N43" s="880">
        <f>DATA_FORMATTING!BJ194</f>
        <v>-71824276</v>
      </c>
      <c r="O43" s="880">
        <f>DATA_FORMATTING!BK194</f>
        <v>-55847177</v>
      </c>
      <c r="P43" s="880">
        <f>DATA_FORMATTING!BL194</f>
        <v>-56400279</v>
      </c>
      <c r="Q43" s="880">
        <f>DATA_FORMATTING!BM194</f>
        <v>-57513801</v>
      </c>
      <c r="R43" s="880">
        <f>DATA_FORMATTING!BN194</f>
        <v>-58376707</v>
      </c>
      <c r="S43" s="880">
        <f>DATA_FORMATTING!BO194</f>
        <v>-59169843</v>
      </c>
      <c r="T43" s="880">
        <f>DATA_FORMATTING!BP194</f>
        <v>-60213639</v>
      </c>
      <c r="U43" s="880">
        <f>DATA_FORMATTING!BQ194</f>
        <v>-61342758.126000002</v>
      </c>
      <c r="V43" s="880">
        <f>DATA_FORMATTING!BR194</f>
        <v>-64107005.306999996</v>
      </c>
      <c r="W43" s="880">
        <f>DATA_FORMATTING!BS194</f>
        <v>-64979972.306999996</v>
      </c>
      <c r="X43" s="880">
        <f>DATA_FORMATTING!BT194</f>
        <v>-65813930.306999996</v>
      </c>
      <c r="Y43" s="880">
        <f>DATA_FORMATTING!BU194</f>
        <v>-67131930.306999996</v>
      </c>
      <c r="Z43" s="880">
        <f>DATA_FORMATTING!BV194</f>
        <v>-68772047.306999996</v>
      </c>
      <c r="AA43" s="880">
        <f>DATA_FORMATTING!BW194</f>
        <v>-69707657.306999996</v>
      </c>
      <c r="AB43" s="880">
        <f>DATA_FORMATTING!BX194</f>
        <v>-71232950.306999996</v>
      </c>
      <c r="AC43" s="880">
        <f>DATA_FORMATTING!BY194</f>
        <v>-72554848.306999996</v>
      </c>
      <c r="AD43" s="880">
        <f>DATA_FORMATTING!BZ194</f>
        <v>-74112712.891000003</v>
      </c>
      <c r="AE43" s="880">
        <f>DATA_FORMATTING!CA194</f>
        <v>-75872333.307000011</v>
      </c>
      <c r="AF43" s="880">
        <f>DATA_FORMATTING!CB194</f>
        <v>-77780641.306999996</v>
      </c>
      <c r="AG43" s="880">
        <f>DATA_FORMATTING!CC194</f>
        <v>-79126603.180999994</v>
      </c>
      <c r="AH43" s="880">
        <f>DATA_FORMATTING!CD194</f>
        <v>-78262000</v>
      </c>
      <c r="AI43" s="880">
        <f>DATA_FORMATTING!CE194</f>
        <v>-79238495</v>
      </c>
      <c r="AJ43" s="880">
        <f>DATA_FORMATTING!CF194</f>
        <v>-82473719</v>
      </c>
      <c r="AK43" s="880">
        <f>DATA_FORMATTING!CG194</f>
        <v>-82773578</v>
      </c>
      <c r="AL43" s="880">
        <f>DATA_FORMATTING!CH194</f>
        <v>-84657241</v>
      </c>
    </row>
    <row r="44" spans="1:38">
      <c r="A44" s="894">
        <v>299</v>
      </c>
      <c r="B44" s="895" t="s">
        <v>581</v>
      </c>
      <c r="C44" s="1075" t="e">
        <f>DATA_FORMATTING!AY193</f>
        <v>#N/A</v>
      </c>
      <c r="D44" s="880" t="e">
        <f>DATA_FORMATTING!AZ193</f>
        <v>#N/A</v>
      </c>
      <c r="E44" s="880" t="e">
        <f>DATA_FORMATTING!BA193</f>
        <v>#N/A</v>
      </c>
      <c r="F44" s="880" t="e">
        <f>DATA_FORMATTING!BB193</f>
        <v>#N/A</v>
      </c>
      <c r="G44" s="880" t="e">
        <f>DATA_FORMATTING!BC193</f>
        <v>#N/A</v>
      </c>
      <c r="H44" s="880" t="e">
        <f>DATA_FORMATTING!BD193</f>
        <v>#N/A</v>
      </c>
      <c r="I44" s="880" t="e">
        <f>DATA_FORMATTING!BE193</f>
        <v>#N/A</v>
      </c>
      <c r="J44" s="880" t="e">
        <f>DATA_FORMATTING!BF193</f>
        <v>#N/A</v>
      </c>
      <c r="K44" s="880" t="e">
        <f>DATA_FORMATTING!BG193</f>
        <v>#N/A</v>
      </c>
      <c r="L44" s="880" t="e">
        <f>DATA_FORMATTING!BH193</f>
        <v>#N/A</v>
      </c>
      <c r="M44" s="880" t="e">
        <f>DATA_FORMATTING!BI193</f>
        <v>#N/A</v>
      </c>
      <c r="N44" s="880">
        <f>DATA_FORMATTING!BJ193</f>
        <v>4094604</v>
      </c>
      <c r="O44" s="880">
        <f>DATA_FORMATTING!BK193</f>
        <v>3833349</v>
      </c>
      <c r="P44" s="880">
        <f>DATA_FORMATTING!BL193</f>
        <v>4204371</v>
      </c>
      <c r="Q44" s="880">
        <f>DATA_FORMATTING!BM193</f>
        <v>4189789</v>
      </c>
      <c r="R44" s="880">
        <f>DATA_FORMATTING!BN193</f>
        <v>4578677</v>
      </c>
      <c r="S44" s="880">
        <f>DATA_FORMATTING!BO193</f>
        <v>4375184</v>
      </c>
      <c r="T44" s="880">
        <f>DATA_FORMATTING!BP193</f>
        <v>4896268</v>
      </c>
      <c r="U44" s="880">
        <f>DATA_FORMATTING!BQ193</f>
        <v>5348437.4649999999</v>
      </c>
      <c r="V44" s="880">
        <f>DATA_FORMATTING!BR193</f>
        <v>5010635.8940000003</v>
      </c>
      <c r="W44" s="880">
        <f>DATA_FORMATTING!BS193</f>
        <v>5221448.8940000003</v>
      </c>
      <c r="X44" s="880">
        <f>DATA_FORMATTING!BT193</f>
        <v>5417725.8940000003</v>
      </c>
      <c r="Y44" s="880">
        <f>DATA_FORMATTING!BU193</f>
        <v>5442741.8940000003</v>
      </c>
      <c r="Z44" s="880">
        <f>DATA_FORMATTING!BV193</f>
        <v>5605173.8940000003</v>
      </c>
      <c r="AA44" s="880">
        <f>DATA_FORMATTING!BW193</f>
        <v>5958727.8940000003</v>
      </c>
      <c r="AB44" s="880">
        <f>DATA_FORMATTING!BX193</f>
        <v>5389272.8940000003</v>
      </c>
      <c r="AC44" s="880">
        <f>DATA_FORMATTING!BY193</f>
        <v>6023686.8940000003</v>
      </c>
      <c r="AD44" s="880">
        <f>DATA_FORMATTING!BZ193</f>
        <v>6514589.0720000006</v>
      </c>
      <c r="AE44" s="880">
        <f>DATA_FORMATTING!CA193</f>
        <v>6304407.8940000003</v>
      </c>
      <c r="AF44" s="880">
        <f>DATA_FORMATTING!CB193</f>
        <v>4385512.8940000003</v>
      </c>
      <c r="AG44" s="880">
        <f>DATA_FORMATTING!CC193</f>
        <v>4040122.4290000005</v>
      </c>
      <c r="AH44" s="880">
        <f>DATA_FORMATTING!CD193</f>
        <v>9963000</v>
      </c>
      <c r="AI44" s="880">
        <f>DATA_FORMATTING!CE193</f>
        <v>9801179</v>
      </c>
      <c r="AJ44" s="880">
        <f>DATA_FORMATTING!CF193</f>
        <v>11169610</v>
      </c>
      <c r="AK44" s="880">
        <f>DATA_FORMATTING!CG193</f>
        <v>10684351</v>
      </c>
      <c r="AL44" s="880">
        <f>DATA_FORMATTING!CH193</f>
        <v>11310907</v>
      </c>
    </row>
    <row r="45" spans="1:38">
      <c r="A45" s="894">
        <v>300</v>
      </c>
      <c r="B45" s="895" t="s">
        <v>105</v>
      </c>
      <c r="C45" s="1075">
        <f>IFERROR(DATA_FORMATTING!E135,"")</f>
        <v>149985593</v>
      </c>
      <c r="D45" s="880">
        <f>IFERROR(DATA_FORMATTING!F135,"")</f>
        <v>152917631</v>
      </c>
      <c r="E45" s="880">
        <f>IFERROR(DATA_FORMATTING!G135,"")</f>
        <v>164564846</v>
      </c>
      <c r="F45" s="880">
        <f>IFERROR(DATA_FORMATTING!H135,"")</f>
        <v>180384094</v>
      </c>
      <c r="G45" s="880">
        <f>IFERROR(DATA_FORMATTING!I135,"")</f>
        <v>185303362</v>
      </c>
      <c r="H45" s="880">
        <f>IFERROR(DATA_FORMATTING!J135,"")</f>
        <v>184676086</v>
      </c>
      <c r="I45" s="880">
        <f>IFERROR(DATA_FORMATTING!K135,"")</f>
        <v>202127506</v>
      </c>
      <c r="J45" s="880">
        <f>IFERROR(DATA_FORMATTING!L135,"")</f>
        <v>237580126</v>
      </c>
      <c r="K45" s="880">
        <f>IFERROR(DATA_FORMATTING!M135,"")</f>
        <v>229704611</v>
      </c>
      <c r="L45" s="880">
        <f>IFERROR(DATA_FORMATTING!N135,"")</f>
        <v>232996335</v>
      </c>
      <c r="M45" s="880">
        <f>IFERROR(DATA_FORMATTING!O135,"")</f>
        <v>251718369</v>
      </c>
      <c r="N45" s="880">
        <f>IFERROR(DATA_FORMATTING!P135,"")</f>
        <v>256750039</v>
      </c>
      <c r="O45" s="880">
        <f>IFERROR(DATA_FORMATTING!Q135,"")</f>
        <v>274684797</v>
      </c>
      <c r="P45" s="880">
        <f>IFERROR(DATA_FORMATTING!R135,"")</f>
        <v>314742537</v>
      </c>
      <c r="Q45" s="880">
        <f>IFERROR(DATA_FORMATTING!S135,"")</f>
        <v>321921227</v>
      </c>
      <c r="R45" s="880">
        <f>IFERROR(DATA_FORMATTING!T135,"")</f>
        <v>314125292</v>
      </c>
      <c r="S45" s="880">
        <f>IFERROR(DATA_FORMATTING!U135,"")</f>
        <v>338957368</v>
      </c>
      <c r="T45" s="880">
        <f>IFERROR(DATA_FORMATTING!V135,"")</f>
        <v>349309695</v>
      </c>
      <c r="U45" s="880">
        <f>IFERROR(DATA_FORMATTING!W135,"")</f>
        <v>357758420.06199998</v>
      </c>
      <c r="V45" s="880">
        <f>IFERROR(DATA_FORMATTING!X135,"")</f>
        <v>391573847.611</v>
      </c>
      <c r="W45" s="880">
        <f>IFERROR(DATA_FORMATTING!Y135,"")</f>
        <v>378525192</v>
      </c>
      <c r="X45" s="880">
        <f>IFERROR(DATA_FORMATTING!Z135,"")</f>
        <v>385102312</v>
      </c>
      <c r="Y45" s="880">
        <f>IFERROR(DATA_FORMATTING!AA135,"")</f>
        <v>411102058</v>
      </c>
      <c r="Z45" s="880">
        <f>IFERROR(DATA_FORMATTING!AB135,"")</f>
        <v>408959601</v>
      </c>
      <c r="AA45" s="880">
        <f>IFERROR(DATA_FORMATTING!AC135,"")</f>
        <v>420089711</v>
      </c>
      <c r="AB45" s="880">
        <f>IFERROR(DATA_FORMATTING!AD135,"")</f>
        <v>455536132</v>
      </c>
      <c r="AC45" s="880">
        <f>IFERROR(DATA_FORMATTING!AE135,"")</f>
        <v>472087799</v>
      </c>
      <c r="AD45" s="880">
        <f>IFERROR(DATA_FORMATTING!AF135,"")</f>
        <v>478699463.41700006</v>
      </c>
      <c r="AE45" s="880">
        <f>IFERROR(DATA_FORMATTING!AG135,"")</f>
        <v>472452480</v>
      </c>
      <c r="AF45" s="880">
        <f>IFERROR(DATA_FORMATTING!AH135,"")</f>
        <v>497850514</v>
      </c>
      <c r="AG45" s="880">
        <f>IFERROR(DATA_FORMATTING!AI135,"")</f>
        <v>488862063</v>
      </c>
      <c r="AH45" s="880">
        <f>IFERROR(DATA_FORMATTING!AJ135,"")</f>
        <v>532345000</v>
      </c>
      <c r="AI45" s="880">
        <f>IFERROR(DATA_FORMATTING!AK135,"")</f>
        <v>538185674</v>
      </c>
      <c r="AJ45" s="880">
        <f>IFERROR(DATA_FORMATTING!AL135,"")</f>
        <v>714800530</v>
      </c>
      <c r="AK45" s="880">
        <f>IFERROR(DATA_FORMATTING!AM135,"")</f>
        <v>641529836</v>
      </c>
      <c r="AL45" s="880">
        <f>IFERROR(DATA_FORMATTING!AN135,"")</f>
        <v>651641572</v>
      </c>
    </row>
    <row r="46" spans="1:38">
      <c r="A46" s="894">
        <v>302</v>
      </c>
      <c r="B46" s="895" t="s">
        <v>621</v>
      </c>
      <c r="C46" s="1075">
        <f>DATA_FORMATTING!E134+DATA_FORMATTING!E135</f>
        <v>309400000</v>
      </c>
      <c r="D46" s="1075">
        <f>DATA_FORMATTING!F134+DATA_FORMATTING!F135</f>
        <v>317640148</v>
      </c>
      <c r="E46" s="1075">
        <f>DATA_FORMATTING!G134+DATA_FORMATTING!G135</f>
        <v>330970241</v>
      </c>
      <c r="F46" s="1075">
        <f>DATA_FORMATTING!H134+DATA_FORMATTING!H135</f>
        <v>343993651</v>
      </c>
      <c r="G46" s="1075">
        <f>DATA_FORMATTING!I134+DATA_FORMATTING!I135</f>
        <v>347265603</v>
      </c>
      <c r="H46" s="1075">
        <f>DATA_FORMATTING!J134+DATA_FORMATTING!J135</f>
        <v>342133447</v>
      </c>
      <c r="I46" s="1075">
        <f>DATA_FORMATTING!K134+DATA_FORMATTING!K135</f>
        <v>355103629</v>
      </c>
      <c r="J46" s="1075">
        <f>DATA_FORMATTING!L134+DATA_FORMATTING!L135</f>
        <v>400647257</v>
      </c>
      <c r="K46" s="1075">
        <f>DATA_FORMATTING!M134+DATA_FORMATTING!M135</f>
        <v>400579663</v>
      </c>
      <c r="L46" s="1075">
        <f>DATA_FORMATTING!N134+DATA_FORMATTING!N135</f>
        <v>409742104</v>
      </c>
      <c r="M46" s="1075">
        <f>DATA_FORMATTING!O134+DATA_FORMATTING!O135</f>
        <v>433573874</v>
      </c>
      <c r="N46" s="1075">
        <f>DATA_FORMATTING!P134+DATA_FORMATTING!P135</f>
        <v>448399148</v>
      </c>
      <c r="O46" s="1075">
        <f>DATA_FORMATTING!Q134+DATA_FORMATTING!Q135</f>
        <v>474215187</v>
      </c>
      <c r="P46" s="1075">
        <f>DATA_FORMATTING!R134+DATA_FORMATTING!R135</f>
        <v>517978918</v>
      </c>
      <c r="Q46" s="1075">
        <f>DATA_FORMATTING!S134+DATA_FORMATTING!S135</f>
        <v>533353115</v>
      </c>
      <c r="R46" s="1075">
        <f>DATA_FORMATTING!T134+DATA_FORMATTING!T135</f>
        <v>527249449.14999998</v>
      </c>
      <c r="S46" s="1075">
        <f>DATA_FORMATTING!U134+DATA_FORMATTING!U135</f>
        <v>558920871</v>
      </c>
      <c r="T46" s="1075">
        <f>DATA_FORMATTING!V134+DATA_FORMATTING!V135</f>
        <v>582451860</v>
      </c>
      <c r="U46" s="1075">
        <f>DATA_FORMATTING!W134+DATA_FORMATTING!W135</f>
        <v>601955674.8829999</v>
      </c>
      <c r="V46" s="1075">
        <f>DATA_FORMATTING!X134+DATA_FORMATTING!X135</f>
        <v>644326442.18900001</v>
      </c>
      <c r="W46" s="1075">
        <f>DATA_FORMATTING!Y134+DATA_FORMATTING!Y135</f>
        <v>636021249.54999995</v>
      </c>
      <c r="X46" s="1075">
        <f>DATA_FORMATTING!Z134+DATA_FORMATTING!Z135</f>
        <v>650688857.41999996</v>
      </c>
      <c r="Y46" s="1075">
        <f>DATA_FORMATTING!AA134+DATA_FORMATTING!AA135</f>
        <v>690412081</v>
      </c>
      <c r="Z46" s="1075">
        <f>DATA_FORMATTING!AB134+DATA_FORMATTING!AB135</f>
        <v>692167557</v>
      </c>
      <c r="AA46" s="1075">
        <f>DATA_FORMATTING!AC134+DATA_FORMATTING!AC135</f>
        <v>709561626</v>
      </c>
      <c r="AB46" s="1075">
        <f>DATA_FORMATTING!AD134+DATA_FORMATTING!AD135</f>
        <v>754458364</v>
      </c>
      <c r="AC46" s="1075">
        <f>DATA_FORMATTING!AE134+DATA_FORMATTING!AE135</f>
        <v>778154132</v>
      </c>
      <c r="AD46" s="1075">
        <f>DATA_FORMATTING!AF134+DATA_FORMATTING!AF135</f>
        <v>787453668.41700006</v>
      </c>
      <c r="AE46" s="1075">
        <f>DATA_FORMATTING!AG134+DATA_FORMATTING!AG135</f>
        <v>783051294</v>
      </c>
      <c r="AF46" s="1075">
        <f>DATA_FORMATTING!AH134+DATA_FORMATTING!AH135</f>
        <v>819726974</v>
      </c>
      <c r="AG46" s="1075">
        <f>DATA_FORMATTING!AI134+DATA_FORMATTING!AI135</f>
        <v>810336503</v>
      </c>
      <c r="AH46" s="1075">
        <f>DATA_FORMATTING!AJ134+DATA_FORMATTING!AJ135</f>
        <v>871130000</v>
      </c>
      <c r="AI46" s="1075">
        <f>DATA_FORMATTING!AK134+DATA_FORMATTING!AK135</f>
        <v>868832996</v>
      </c>
      <c r="AJ46" s="1075">
        <f>DATA_FORMATTING!AL134+DATA_FORMATTING!AL135</f>
        <v>1078776977</v>
      </c>
      <c r="AK46" s="1075">
        <f>DATA_FORMATTING!AM134+DATA_FORMATTING!AM135</f>
        <v>986480670</v>
      </c>
      <c r="AL46" s="1075">
        <f>DATA_FORMATTING!AN134+DATA_FORMATTING!AN135</f>
        <v>980090700</v>
      </c>
    </row>
    <row r="47" spans="1:38">
      <c r="A47" s="894">
        <v>306</v>
      </c>
      <c r="B47" s="895" t="s">
        <v>103</v>
      </c>
      <c r="C47" s="1075">
        <f>IFERROR(DATA_FORMATTING!E134,"")</f>
        <v>159414407</v>
      </c>
      <c r="D47" s="1075">
        <f>IFERROR(DATA_FORMATTING!F134,"")</f>
        <v>164722517</v>
      </c>
      <c r="E47" s="1075">
        <f>IFERROR(DATA_FORMATTING!G134,"")</f>
        <v>166405395</v>
      </c>
      <c r="F47" s="1075">
        <f>IFERROR(DATA_FORMATTING!H134,"")</f>
        <v>163609557</v>
      </c>
      <c r="G47" s="1075">
        <f>IFERROR(DATA_FORMATTING!I134,"")</f>
        <v>161962241</v>
      </c>
      <c r="H47" s="1075">
        <f>IFERROR(DATA_FORMATTING!J134,"")</f>
        <v>157457361</v>
      </c>
      <c r="I47" s="1075">
        <f>IFERROR(DATA_FORMATTING!K134,"")</f>
        <v>152976123</v>
      </c>
      <c r="J47" s="1075">
        <f>IFERROR(DATA_FORMATTING!L134,"")</f>
        <v>163067131</v>
      </c>
      <c r="K47" s="1075">
        <f>IFERROR(DATA_FORMATTING!M134,"")</f>
        <v>170875052</v>
      </c>
      <c r="L47" s="1075">
        <f>IFERROR(DATA_FORMATTING!N134,"")</f>
        <v>176745769</v>
      </c>
      <c r="M47" s="1075">
        <f>IFERROR(DATA_FORMATTING!O134,"")</f>
        <v>181855505</v>
      </c>
      <c r="N47" s="1075">
        <f>IFERROR(DATA_FORMATTING!P134,"")</f>
        <v>191649109</v>
      </c>
      <c r="O47" s="1075">
        <f>IFERROR(DATA_FORMATTING!Q134,"")</f>
        <v>199530390</v>
      </c>
      <c r="P47" s="1075">
        <f>IFERROR(DATA_FORMATTING!R134,"")</f>
        <v>203236381</v>
      </c>
      <c r="Q47" s="1075">
        <f>IFERROR(DATA_FORMATTING!S134,"")</f>
        <v>211431888</v>
      </c>
      <c r="R47" s="1075">
        <f>IFERROR(DATA_FORMATTING!T134,"")</f>
        <v>213124157.14999998</v>
      </c>
      <c r="S47" s="1075">
        <f>IFERROR(DATA_FORMATTING!U134,"")</f>
        <v>219963503</v>
      </c>
      <c r="T47" s="1075">
        <f>IFERROR(DATA_FORMATTING!V134,"")</f>
        <v>233142165</v>
      </c>
      <c r="U47" s="1075">
        <f>IFERROR(DATA_FORMATTING!W134,"")</f>
        <v>244197254.82099998</v>
      </c>
      <c r="V47" s="1075">
        <f>IFERROR(DATA_FORMATTING!X134,"")</f>
        <v>252752594.57800001</v>
      </c>
      <c r="W47" s="1075">
        <f>IFERROR(DATA_FORMATTING!Y134,"")</f>
        <v>257496057.55000001</v>
      </c>
      <c r="X47" s="1075">
        <f>IFERROR(DATA_FORMATTING!Z134,"")</f>
        <v>265586545.41999999</v>
      </c>
      <c r="Y47" s="1075">
        <f>IFERROR(DATA_FORMATTING!AA134,"")</f>
        <v>279310023</v>
      </c>
      <c r="Z47" s="1075">
        <f>IFERROR(DATA_FORMATTING!AB134,"")</f>
        <v>283207956</v>
      </c>
      <c r="AA47" s="1075">
        <f>IFERROR(DATA_FORMATTING!AC134,"")</f>
        <v>289471915</v>
      </c>
      <c r="AB47" s="1075">
        <f>IFERROR(DATA_FORMATTING!AD134,"")</f>
        <v>298922232</v>
      </c>
      <c r="AC47" s="1075">
        <f>IFERROR(DATA_FORMATTING!AE134,"")</f>
        <v>306066333</v>
      </c>
      <c r="AD47" s="1075">
        <f>IFERROR(DATA_FORMATTING!AF134,"")</f>
        <v>308754205</v>
      </c>
      <c r="AE47" s="1075">
        <f>IFERROR(DATA_FORMATTING!AG134,"")</f>
        <v>310598814</v>
      </c>
      <c r="AF47" s="1075">
        <f>IFERROR(DATA_FORMATTING!AH134,"")</f>
        <v>321876460</v>
      </c>
      <c r="AG47" s="1075">
        <f>IFERROR(DATA_FORMATTING!AI134,"")</f>
        <v>321474440</v>
      </c>
      <c r="AH47" s="1075">
        <f>IFERROR(DATA_FORMATTING!AJ134,"")</f>
        <v>338785000</v>
      </c>
      <c r="AI47" s="1075">
        <f>IFERROR(DATA_FORMATTING!AK134,"")</f>
        <v>330647322</v>
      </c>
      <c r="AJ47" s="1075">
        <f>IFERROR(DATA_FORMATTING!AL134,"")</f>
        <v>363976447</v>
      </c>
      <c r="AK47" s="1075">
        <f>IFERROR(DATA_FORMATTING!AM134,"")</f>
        <v>344950834</v>
      </c>
      <c r="AL47" s="1075">
        <f>IFERROR(DATA_FORMATTING!AN134,"")</f>
        <v>328449128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88699464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#N/A</v>
      </c>
      <c r="D49" s="1075" t="e">
        <f>DATA_FORMATTING!AZ205</f>
        <v>#N/A</v>
      </c>
      <c r="E49" s="1075" t="e">
        <f>DATA_FORMATTING!BA205</f>
        <v>#N/A</v>
      </c>
      <c r="F49" s="1075" t="e">
        <f>DATA_FORMATTING!BB205</f>
        <v>#N/A</v>
      </c>
      <c r="G49" s="1075" t="e">
        <f>DATA_FORMATTING!BC205</f>
        <v>#N/A</v>
      </c>
      <c r="H49" s="1075" t="e">
        <f>DATA_FORMATTING!BD205</f>
        <v>#N/A</v>
      </c>
      <c r="I49" s="1075" t="e">
        <f>DATA_FORMATTING!BE205</f>
        <v>#N/A</v>
      </c>
      <c r="J49" s="1075" t="e">
        <f>DATA_FORMATTING!BF205</f>
        <v>#N/A</v>
      </c>
      <c r="K49" s="1075" t="e">
        <f>DATA_FORMATTING!BG205</f>
        <v>#N/A</v>
      </c>
      <c r="L49" s="1075" t="e">
        <f>DATA_FORMATTING!BH205</f>
        <v>#N/A</v>
      </c>
      <c r="M49" s="1075" t="e">
        <f>DATA_FORMATTING!BI205</f>
        <v>#N/A</v>
      </c>
      <c r="N49" s="1075">
        <f>DATA_FORMATTING!BJ205</f>
        <v>24404594</v>
      </c>
      <c r="O49" s="1075">
        <f>DATA_FORMATTING!BK205</f>
        <v>21530747</v>
      </c>
      <c r="P49" s="1075">
        <f>DATA_FORMATTING!BL205</f>
        <v>22784991</v>
      </c>
      <c r="Q49" s="1075">
        <f>DATA_FORMATTING!BM205</f>
        <v>23860386</v>
      </c>
      <c r="R49" s="1075">
        <f>DATA_FORMATTING!BN205</f>
        <v>24859621</v>
      </c>
      <c r="S49" s="1075">
        <f>DATA_FORMATTING!BO205</f>
        <v>26160885</v>
      </c>
      <c r="T49" s="1075">
        <f>DATA_FORMATTING!BP205</f>
        <v>27259085</v>
      </c>
      <c r="U49" s="1075">
        <f>DATA_FORMATTING!BQ205</f>
        <v>27660766.032000005</v>
      </c>
      <c r="V49" s="1075">
        <f>DATA_FORMATTING!BR205</f>
        <v>27176541.956000008</v>
      </c>
      <c r="W49" s="1075">
        <f>DATA_FORMATTING!BS205</f>
        <v>28355401.956000008</v>
      </c>
      <c r="X49" s="1075">
        <f>DATA_FORMATTING!BT205</f>
        <v>31228952.956000008</v>
      </c>
      <c r="Y49" s="1075">
        <f>DATA_FORMATTING!BU205</f>
        <v>30009140.956000008</v>
      </c>
      <c r="Z49" s="1075">
        <f>DATA_FORMATTING!BV205</f>
        <v>30512730.956000008</v>
      </c>
      <c r="AA49" s="1075">
        <f>DATA_FORMATTING!BW205</f>
        <v>31997124.956000008</v>
      </c>
      <c r="AB49" s="1075">
        <f>DATA_FORMATTING!BX205</f>
        <v>32506327.956000008</v>
      </c>
      <c r="AC49" s="1075">
        <f>DATA_FORMATTING!BY205</f>
        <v>33061468.956000008</v>
      </c>
      <c r="AD49" s="1075">
        <f>DATA_FORMATTING!BZ205</f>
        <v>33565597.724000007</v>
      </c>
      <c r="AE49" s="1075">
        <f>DATA_FORMATTING!CA205</f>
        <v>33781162.955999985</v>
      </c>
      <c r="AF49" s="1075">
        <f>DATA_FORMATTING!CB205</f>
        <v>34306433.956</v>
      </c>
      <c r="AG49" s="1075">
        <f>DATA_FORMATTING!CC205</f>
        <v>33835425.924000025</v>
      </c>
      <c r="AH49" s="1075">
        <f>DATA_FORMATTING!CD205</f>
        <v>43040000</v>
      </c>
      <c r="AI49" s="1075">
        <f>DATA_FORMATTING!CE205</f>
        <v>43193117</v>
      </c>
      <c r="AJ49" s="1075">
        <f>DATA_FORMATTING!CF205</f>
        <v>33261949</v>
      </c>
      <c r="AK49" s="1075">
        <f>DATA_FORMATTING!CG205</f>
        <v>36560084</v>
      </c>
      <c r="AL49" s="1075">
        <f>DATA_FORMATTING!CH205</f>
        <v>34629345</v>
      </c>
    </row>
    <row r="50" spans="1:38" ht="15.75" customHeight="1">
      <c r="A50" s="894">
        <v>309</v>
      </c>
      <c r="B50" s="895" t="s">
        <v>649</v>
      </c>
      <c r="C50" s="1075">
        <f>IFERROR(DATA_FORMATTING!AY142,"")</f>
        <v>5197337</v>
      </c>
      <c r="D50" s="1075">
        <f>IFERROR(DATA_FORMATTING!AZ142,"")</f>
        <v>6352093</v>
      </c>
      <c r="E50" s="1075">
        <f>IFERROR(DATA_FORMATTING!BA142,"")</f>
        <v>8103905</v>
      </c>
      <c r="F50" s="1075">
        <f>IFERROR(DATA_FORMATTING!BB142,"")</f>
        <v>10092049</v>
      </c>
      <c r="G50" s="1075">
        <f>IFERROR(DATA_FORMATTING!BC142,"")</f>
        <v>12086480</v>
      </c>
      <c r="H50" s="1075">
        <f>IFERROR(DATA_FORMATTING!BD142,"")</f>
        <v>14108507</v>
      </c>
      <c r="I50" s="1075">
        <f>IFERROR(DATA_FORMATTING!BE142,"")</f>
        <v>16533903</v>
      </c>
      <c r="J50" s="1075">
        <f>IFERROR(DATA_FORMATTING!BF142,"")</f>
        <v>15839951</v>
      </c>
      <c r="K50" s="1075">
        <f>IFERROR(DATA_FORMATTING!BG142,"")</f>
        <v>2119961</v>
      </c>
      <c r="L50" s="1075">
        <f>IFERROR(DATA_FORMATTING!BH142,"")</f>
        <v>3817884</v>
      </c>
      <c r="M50" s="1075">
        <f>IFERROR(DATA_FORMATTING!BI142,"")</f>
        <v>6046166</v>
      </c>
      <c r="N50" s="1075">
        <f>IFERROR(DATA_FORMATTING!BJ142,"")</f>
        <v>8564643</v>
      </c>
      <c r="O50" s="1075">
        <f>IFERROR(DATA_FORMATTING!BK142,"")</f>
        <v>10888133</v>
      </c>
      <c r="P50" s="1075">
        <f>IFERROR(DATA_FORMATTING!BL142,"")</f>
        <v>13297133</v>
      </c>
      <c r="Q50" s="1075">
        <f>IFERROR(DATA_FORMATTING!BM142,"")</f>
        <v>16124340</v>
      </c>
      <c r="R50" s="1075">
        <f>IFERROR(DATA_FORMATTING!BN142,"")</f>
        <v>19111719</v>
      </c>
      <c r="S50" s="1075">
        <f>IFERROR(DATA_FORMATTING!BO142,"")</f>
        <v>22407414</v>
      </c>
      <c r="T50" s="1075">
        <f>IFERROR(DATA_FORMATTING!BP142,"")</f>
        <v>25527641</v>
      </c>
      <c r="U50" s="1075">
        <f>IFERROR(DATA_FORMATTING!BQ142,"")</f>
        <v>28354718.032000005</v>
      </c>
      <c r="V50" s="1075">
        <f>IFERROR(DATA_FORMATTING!BR142,"")</f>
        <v>27176541.956000008</v>
      </c>
      <c r="W50" s="1075">
        <f>IFERROR(DATA_FORMATTING!BS142,"")</f>
        <v>3298821</v>
      </c>
      <c r="X50" s="1075">
        <f>IFERROR(DATA_FORMATTING!BT142,"")</f>
        <v>7870295</v>
      </c>
      <c r="Y50" s="1075">
        <f>IFERROR(DATA_FORMATTING!BU142,"")</f>
        <v>8878765</v>
      </c>
      <c r="Z50" s="1075">
        <f>IFERROR(DATA_FORMATTING!BV142,"")</f>
        <v>11900832</v>
      </c>
      <c r="AA50" s="1075">
        <f>IFERROR(DATA_FORMATTING!BW142,"")</f>
        <v>15708716</v>
      </c>
      <c r="AB50" s="1075">
        <f>IFERROR(DATA_FORMATTING!BX142,"")</f>
        <v>18626919</v>
      </c>
      <c r="AC50" s="1075">
        <f>IFERROR(DATA_FORMATTING!BY142,"")</f>
        <v>22009267</v>
      </c>
      <c r="AD50" s="1075">
        <f>IFERROR(DATA_FORMATTING!BZ142,"")</f>
        <v>25500774.76800001</v>
      </c>
      <c r="AE50" s="1075">
        <f>IFERROR(DATA_FORMATTING!CA142,"")</f>
        <v>29012035</v>
      </c>
      <c r="AF50" s="1075">
        <f>IFERROR(DATA_FORMATTING!CB142,"")</f>
        <v>32657533</v>
      </c>
      <c r="AG50" s="1075">
        <f>IFERROR(DATA_FORMATTING!CC142,"")</f>
        <v>35013602</v>
      </c>
      <c r="AH50" s="1075">
        <f>IFERROR(DATA_FORMATTING!CD142,"")</f>
        <v>43040000</v>
      </c>
      <c r="AI50" s="1075">
        <f>IFERROR(DATA_FORMATTING!CE142,"")</f>
        <v>3451938</v>
      </c>
      <c r="AJ50" s="1075">
        <f>IFERROR(DATA_FORMATTING!CF142,"")</f>
        <v>-1907756</v>
      </c>
      <c r="AK50" s="1075">
        <f>IFERROR(DATA_FORMATTING!CG142,"")</f>
        <v>2398849</v>
      </c>
      <c r="AL50" s="1075">
        <f>IFERROR(DATA_FORMATTING!CH142,"")</f>
        <v>3490177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>AVERAGEIF(DATA_FORMATTING!A121:M121,1,DATA_FORMATTING!A134:M134)</f>
        <v>162276642.66666666</v>
      </c>
      <c r="L51" s="880">
        <f>AVERAGEIF(DATA_FORMATTING!B121:N121,1,DATA_FORMATTING!B134:N134)</f>
        <v>163723555.30000001</v>
      </c>
      <c r="M51" s="880">
        <f>AVERAGEIF(DATA_FORMATTING!C121:O121,1,DATA_FORMATTING!C134:O134)</f>
        <v>165371914.36363637</v>
      </c>
      <c r="N51" s="880">
        <f>AVERAGEIF(DATA_FORMATTING!D121:P121,1,DATA_FORMATTING!D134:P134)</f>
        <v>167561680.58333334</v>
      </c>
      <c r="O51" s="880">
        <f>AVERAGEIF(DATA_FORMATTING!E121:Q121,1,DATA_FORMATTING!E134:Q134)</f>
        <v>170020812.07692307</v>
      </c>
      <c r="P51" s="880">
        <f>AVERAGEIF(DATA_FORMATTING!F121:R121,1,DATA_FORMATTING!F134:R134)</f>
        <v>173391733.15384614</v>
      </c>
      <c r="Q51" s="880">
        <f>AVERAGEIF(DATA_FORMATTING!G121:S121,1,DATA_FORMATTING!G134:S134)</f>
        <v>176984761.69230768</v>
      </c>
      <c r="R51" s="880">
        <f>AVERAGEIF(DATA_FORMATTING!H121:T121,1,DATA_FORMATTING!H134:T134)</f>
        <v>180578512.62692308</v>
      </c>
      <c r="S51" s="880">
        <f>AVERAGEIF(DATA_FORMATTING!I121:U121,1,DATA_FORMATTING!I134:U134)</f>
        <v>184913431.55000001</v>
      </c>
      <c r="T51" s="880">
        <f>AVERAGEIF(DATA_FORMATTING!J121:V121,1,DATA_FORMATTING!J134:V134)</f>
        <v>190388810.31923077</v>
      </c>
      <c r="U51" s="880">
        <f>AVERAGEIF(DATA_FORMATTING!K121:W121,1,DATA_FORMATTING!K134:W134)</f>
        <v>197061109.84392309</v>
      </c>
      <c r="V51" s="880">
        <f>AVERAGEIF(DATA_FORMATTING!L121:X121,1,DATA_FORMATTING!L134:X134)</f>
        <v>204736223.04223078</v>
      </c>
      <c r="W51" s="880">
        <f>AVERAGEIF(DATA_FORMATTING!M121:Y121,1,DATA_FORMATTING!M134:Y134)</f>
        <v>211999986.62300003</v>
      </c>
      <c r="X51" s="880">
        <f>AVERAGEIF(DATA_FORMATTING!N121:Z121,1,DATA_FORMATTING!N134:Z134)</f>
        <v>219285486.1168462</v>
      </c>
      <c r="Y51" s="880">
        <f>AVERAGEIF(DATA_FORMATTING!O121:AA121,1,DATA_FORMATTING!O134:AA134)</f>
        <v>227175044.1168462</v>
      </c>
      <c r="Z51" s="880">
        <f>AVERAGEIF(DATA_FORMATTING!P121:AB121,1,DATA_FORMATTING!P134:AB134)</f>
        <v>234971386.50146157</v>
      </c>
      <c r="AA51" s="880">
        <f>AVERAGEIF(DATA_FORMATTING!Q121:AC121,1,DATA_FORMATTING!Q134:AC134)</f>
        <v>242496217.73223078</v>
      </c>
      <c r="AB51" s="880">
        <f>AVERAGEIF(DATA_FORMATTING!R121:AD121,1,DATA_FORMATTING!R134:AD134)</f>
        <v>250141744.03992307</v>
      </c>
      <c r="AC51" s="880">
        <f>AVERAGEIF(DATA_FORMATTING!S121:AE121,1,DATA_FORMATTING!S134:AE134)</f>
        <v>258051740.34761539</v>
      </c>
      <c r="AD51" s="880">
        <f>AVERAGEIF(DATA_FORMATTING!T121:AF121,1,DATA_FORMATTING!T134:AF134)</f>
        <v>265538072.42453846</v>
      </c>
      <c r="AE51" s="880">
        <f>AVERAGEIF(DATA_FORMATTING!U121:AG121,1,DATA_FORMATTING!U134:AG134)</f>
        <v>273036122.95146155</v>
      </c>
      <c r="AF51" s="880">
        <f>AVERAGEIF(DATA_FORMATTING!V121:AH121,1,DATA_FORMATTING!V134:AH134)</f>
        <v>280875581.18223077</v>
      </c>
      <c r="AG51" s="880">
        <f>AVERAGEIF(DATA_FORMATTING!W121:AI121,1,DATA_FORMATTING!W134:AI134)</f>
        <v>287670371.56684613</v>
      </c>
      <c r="AH51" s="880">
        <f>AVERAGEIF(DATA_FORMATTING!X121:AJ121,1,DATA_FORMATTING!X134:AJ134)</f>
        <v>294946351.96523076</v>
      </c>
      <c r="AI51" s="880">
        <f>AVERAGEIF(DATA_FORMATTING!Y121:AK121,1,DATA_FORMATTING!Y134:AK134)</f>
        <v>300938254.07461542</v>
      </c>
      <c r="AJ51" s="880">
        <f>AVERAGEIF(DATA_FORMATTING!Z121:AL121,1,DATA_FORMATTING!Z134:AL134)</f>
        <v>309129053.2630769</v>
      </c>
      <c r="AK51" s="880">
        <f>AVERAGEIF(DATA_FORMATTING!AA121:AM121,1,DATA_FORMATTING!AA134:AM134)</f>
        <v>315233998.53846157</v>
      </c>
      <c r="AL51" s="880">
        <f>AVERAGEIF(DATA_FORMATTING!AB121:AN121,1,DATA_FORMATTING!AB134:AN134)</f>
        <v>319013929.69230771</v>
      </c>
    </row>
    <row r="52" spans="1:38" ht="15.75" customHeight="1">
      <c r="A52" s="890">
        <v>311</v>
      </c>
      <c r="B52" s="895" t="s">
        <v>655</v>
      </c>
      <c r="C52" s="880">
        <f>SUM(DATA_FORMATTING!CT129:CT130)</f>
        <v>2125799</v>
      </c>
      <c r="D52" s="880">
        <f>SUM(DATA_FORMATTING!CU129:CU130)</f>
        <v>2251978</v>
      </c>
      <c r="E52" s="880">
        <f>SUM(DATA_FORMATTING!CV129:CV130)</f>
        <v>2307351</v>
      </c>
      <c r="F52" s="880">
        <f>SUM(DATA_FORMATTING!CW129:CW130)</f>
        <v>1649423</v>
      </c>
      <c r="G52" s="880">
        <f>SUM(DATA_FORMATTING!CX129:CX130)</f>
        <v>1640278</v>
      </c>
      <c r="H52" s="880">
        <f>SUM(DATA_FORMATTING!CY129:CY130)</f>
        <v>1927116</v>
      </c>
      <c r="I52" s="880">
        <f>SUM(DATA_FORMATTING!CZ129:CZ130)</f>
        <v>1720042</v>
      </c>
      <c r="J52" s="880">
        <f>SUM(DATA_FORMATTING!DA129:DA130)</f>
        <v>1622276</v>
      </c>
      <c r="K52" s="880">
        <f>SUM(DATA_FORMATTING!DB129:DB130)</f>
        <v>1743639</v>
      </c>
      <c r="L52" s="880">
        <f>SUM(DATA_FORMATTING!DC129:DC130)</f>
        <v>1851569</v>
      </c>
      <c r="M52" s="880">
        <f>SUM(DATA_FORMATTING!DD129:DD130)</f>
        <v>1831184</v>
      </c>
      <c r="N52" s="880">
        <f>SUM(DATA_FORMATTING!DE129:DE130)</f>
        <v>2577725</v>
      </c>
      <c r="O52" s="880">
        <f>SUM(DATA_FORMATTING!DF129:DF130)</f>
        <v>2273827</v>
      </c>
      <c r="P52" s="880">
        <f>SUM(DATA_FORMATTING!DG129:DG130)</f>
        <v>1055339.06</v>
      </c>
      <c r="Q52" s="880">
        <f>SUM(DATA_FORMATTING!DH129:DH130)</f>
        <v>1081919.6189999999</v>
      </c>
      <c r="R52" s="880">
        <f>SUM(DATA_FORMATTING!DI129:DI130)</f>
        <v>1231052.19</v>
      </c>
      <c r="S52" s="880">
        <f>SUM(DATA_FORMATTING!DJ129:DJ130)</f>
        <v>1374522.24</v>
      </c>
      <c r="T52" s="880">
        <f>SUM(DATA_FORMATTING!DK129:DK130)</f>
        <v>1325401.845</v>
      </c>
      <c r="U52" s="880">
        <f>SUM(DATA_FORMATTING!DL129:DL130)</f>
        <v>1514274.5550000002</v>
      </c>
      <c r="V52" s="880">
        <f>SUM(DATA_FORMATTING!DM129:DM130)</f>
        <v>1605185.0136000002</v>
      </c>
      <c r="W52" s="880">
        <f>SUM(DATA_FORMATTING!DN129:DN130)</f>
        <v>1732566.0729999999</v>
      </c>
      <c r="X52" s="880">
        <f>SUM(DATA_FORMATTING!DO129:DO130)</f>
        <v>1640758.8330000001</v>
      </c>
      <c r="Y52" s="880">
        <f>SUM(DATA_FORMATTING!DP129:DP130)</f>
        <v>1723087.31</v>
      </c>
      <c r="Z52" s="880">
        <f>SUM(DATA_FORMATTING!DQ129:DQ130)</f>
        <v>1842214</v>
      </c>
      <c r="AA52" s="880">
        <f>SUM(DATA_FORMATTING!DR129:DR130)</f>
        <v>1936751.44</v>
      </c>
      <c r="AB52" s="880">
        <f>SUM(DATA_FORMATTING!DS129:DS130)</f>
        <v>739333.81</v>
      </c>
      <c r="AC52" s="880">
        <f>SUM(DATA_FORMATTING!DT129:DT130)</f>
        <v>953974.79</v>
      </c>
      <c r="AD52" s="880">
        <f>SUM(DATA_FORMATTING!DU129:DU130)</f>
        <v>1018935.1089999999</v>
      </c>
      <c r="AE52" s="880">
        <f>SUM(DATA_FORMATTING!DV129:DV130)</f>
        <v>1341189</v>
      </c>
      <c r="AF52" s="880">
        <f>SUM(DATA_FORMATTING!DW129:DW130)</f>
        <v>824847</v>
      </c>
      <c r="AG52" s="880">
        <f>SUM(DATA_FORMATTING!DX129:DX130)</f>
        <v>919694.3899999999</v>
      </c>
      <c r="AH52" s="880">
        <f>SUM(DATA_FORMATTING!DY129:DY130)</f>
        <v>5599000</v>
      </c>
      <c r="AI52" s="880">
        <f>SUM(DATA_FORMATTING!DZ129:DZ130)</f>
        <v>4403089</v>
      </c>
      <c r="AJ52" s="880">
        <f>SUM(DATA_FORMATTING!EA129:EA130)</f>
        <v>7002831</v>
      </c>
      <c r="AK52" s="880">
        <f>SUM(DATA_FORMATTING!EB129:EB130)</f>
        <v>7308574</v>
      </c>
      <c r="AL52" s="880">
        <f>SUM(DATA_FORMATTING!EC129:EC130)</f>
        <v>8145535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42124</v>
      </c>
      <c r="C2"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">
        <v>12022</v>
      </c>
      <c r="B3" s="447">
        <v>1</v>
      </c>
      <c r="D3" s="4" t="s">
        <v>55</v>
      </c>
      <c r="E3" t="s">
        <v>140</v>
      </c>
      <c r="F3" t="s">
        <v>140</v>
      </c>
      <c r="G3" t="s">
        <v>140</v>
      </c>
      <c r="H3" t="s">
        <v>140</v>
      </c>
      <c r="I3" t="s">
        <v>140</v>
      </c>
      <c r="J3" t="s">
        <v>140</v>
      </c>
      <c r="K3" t="s">
        <v>140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 t="s">
        <v>140</v>
      </c>
      <c r="AI3" t="s">
        <v>140</v>
      </c>
      <c r="AJ3">
        <v>2014</v>
      </c>
      <c r="AK3" t="s">
        <v>140</v>
      </c>
      <c r="AL3" t="s">
        <v>140</v>
      </c>
      <c r="AM3" t="s">
        <v>140</v>
      </c>
      <c r="AN3" t="s">
        <v>140</v>
      </c>
      <c r="AP3" s="4" t="s">
        <v>55</v>
      </c>
      <c r="AX3" s="4" t="s">
        <v>56</v>
      </c>
      <c r="AY3" t="s">
        <v>140</v>
      </c>
      <c r="AZ3" t="s">
        <v>140</v>
      </c>
      <c r="BA3" t="s">
        <v>140</v>
      </c>
      <c r="BB3" t="s">
        <v>140</v>
      </c>
      <c r="BC3" t="s">
        <v>140</v>
      </c>
      <c r="BD3" t="s">
        <v>140</v>
      </c>
      <c r="BE3" t="s">
        <v>140</v>
      </c>
      <c r="BF3" t="s">
        <v>140</v>
      </c>
      <c r="BG3" t="s">
        <v>140</v>
      </c>
      <c r="BH3" t="s">
        <v>140</v>
      </c>
      <c r="BI3" t="s">
        <v>140</v>
      </c>
      <c r="BJ3" t="s">
        <v>140</v>
      </c>
      <c r="BK3" t="s">
        <v>140</v>
      </c>
      <c r="BL3" t="s">
        <v>140</v>
      </c>
      <c r="BM3" t="s">
        <v>140</v>
      </c>
      <c r="BN3" t="s">
        <v>140</v>
      </c>
      <c r="BO3" t="s">
        <v>140</v>
      </c>
      <c r="BP3" t="s">
        <v>140</v>
      </c>
      <c r="BQ3" t="s">
        <v>140</v>
      </c>
      <c r="BR3" t="s">
        <v>140</v>
      </c>
      <c r="BS3" t="s">
        <v>140</v>
      </c>
      <c r="BT3" t="s">
        <v>140</v>
      </c>
      <c r="BU3" t="s">
        <v>140</v>
      </c>
      <c r="BV3" t="s">
        <v>140</v>
      </c>
      <c r="BW3" t="s">
        <v>140</v>
      </c>
      <c r="BX3" t="s">
        <v>140</v>
      </c>
      <c r="BY3" t="s">
        <v>140</v>
      </c>
      <c r="BZ3" t="s">
        <v>140</v>
      </c>
      <c r="CA3" t="s">
        <v>140</v>
      </c>
      <c r="CB3" t="s">
        <v>140</v>
      </c>
      <c r="CC3" t="s">
        <v>140</v>
      </c>
      <c r="CD3">
        <v>2014</v>
      </c>
      <c r="CE3" t="s">
        <v>140</v>
      </c>
      <c r="CF3" t="s">
        <v>140</v>
      </c>
      <c r="CG3" t="s">
        <v>140</v>
      </c>
      <c r="CH3" t="s">
        <v>140</v>
      </c>
      <c r="CK3" s="4" t="s">
        <v>56</v>
      </c>
      <c r="CS3" s="4" t="s">
        <v>57</v>
      </c>
      <c r="CT3" t="s">
        <v>140</v>
      </c>
      <c r="CU3" t="s">
        <v>140</v>
      </c>
      <c r="CV3" t="s">
        <v>140</v>
      </c>
      <c r="CW3" t="s">
        <v>140</v>
      </c>
      <c r="CX3" t="s">
        <v>140</v>
      </c>
      <c r="CY3" t="s">
        <v>140</v>
      </c>
      <c r="CZ3" t="s">
        <v>140</v>
      </c>
      <c r="DA3" t="s">
        <v>140</v>
      </c>
      <c r="DB3" t="s">
        <v>140</v>
      </c>
      <c r="DC3" t="s">
        <v>140</v>
      </c>
      <c r="DD3" t="s">
        <v>140</v>
      </c>
      <c r="DE3" t="s">
        <v>140</v>
      </c>
      <c r="DF3" t="s">
        <v>140</v>
      </c>
      <c r="DG3" t="s">
        <v>140</v>
      </c>
      <c r="DH3" t="s">
        <v>140</v>
      </c>
      <c r="DI3" t="s">
        <v>140</v>
      </c>
      <c r="DJ3" t="s">
        <v>140</v>
      </c>
      <c r="DK3" t="s">
        <v>140</v>
      </c>
      <c r="DL3" t="s">
        <v>140</v>
      </c>
      <c r="DM3" t="s">
        <v>140</v>
      </c>
      <c r="DN3" t="s">
        <v>140</v>
      </c>
      <c r="DO3" t="s">
        <v>140</v>
      </c>
      <c r="DP3" t="s">
        <v>140</v>
      </c>
      <c r="DQ3" t="s">
        <v>140</v>
      </c>
      <c r="DR3" t="s">
        <v>140</v>
      </c>
      <c r="DS3" t="s">
        <v>140</v>
      </c>
      <c r="DT3" t="s">
        <v>140</v>
      </c>
      <c r="DU3" t="s">
        <v>140</v>
      </c>
      <c r="DV3" t="s">
        <v>140</v>
      </c>
      <c r="DW3" t="s">
        <v>140</v>
      </c>
      <c r="DX3" t="s">
        <v>140</v>
      </c>
      <c r="DY3">
        <v>2014</v>
      </c>
      <c r="DZ3" t="s">
        <v>140</v>
      </c>
      <c r="EA3" t="s">
        <v>140</v>
      </c>
      <c r="EB3" t="s">
        <v>140</v>
      </c>
      <c r="EC3" t="s">
        <v>140</v>
      </c>
      <c r="EE3" s="4" t="s">
        <v>57</v>
      </c>
      <c r="EN3" s="4" t="s">
        <v>58</v>
      </c>
      <c r="EO3" t="s">
        <v>140</v>
      </c>
      <c r="EP3" t="s">
        <v>140</v>
      </c>
      <c r="EQ3" t="s">
        <v>140</v>
      </c>
      <c r="ER3" t="s">
        <v>140</v>
      </c>
      <c r="ES3" t="s">
        <v>140</v>
      </c>
      <c r="ET3" t="s">
        <v>140</v>
      </c>
      <c r="EU3" t="s">
        <v>140</v>
      </c>
      <c r="EV3">
        <v>2012</v>
      </c>
      <c r="EW3" t="s">
        <v>140</v>
      </c>
      <c r="EX3" t="s">
        <v>140</v>
      </c>
      <c r="EY3" t="s">
        <v>140</v>
      </c>
      <c r="EZ3" t="s">
        <v>140</v>
      </c>
      <c r="FA3" t="s">
        <v>140</v>
      </c>
      <c r="FB3" t="s">
        <v>140</v>
      </c>
      <c r="FC3" t="s">
        <v>140</v>
      </c>
      <c r="FD3" t="s">
        <v>140</v>
      </c>
      <c r="FE3" t="s">
        <v>140</v>
      </c>
      <c r="FF3" t="s">
        <v>140</v>
      </c>
      <c r="FG3" t="s">
        <v>140</v>
      </c>
      <c r="FH3">
        <v>2013</v>
      </c>
      <c r="FI3" t="s">
        <v>140</v>
      </c>
      <c r="FJ3" t="s">
        <v>140</v>
      </c>
      <c r="FK3" t="s">
        <v>140</v>
      </c>
      <c r="FL3" t="s">
        <v>140</v>
      </c>
      <c r="FM3" t="s">
        <v>140</v>
      </c>
      <c r="FN3" t="s">
        <v>140</v>
      </c>
      <c r="FO3" t="s">
        <v>140</v>
      </c>
      <c r="FP3" t="s">
        <v>140</v>
      </c>
      <c r="FQ3" t="s">
        <v>140</v>
      </c>
      <c r="FR3" t="s">
        <v>140</v>
      </c>
      <c r="FS3" t="s">
        <v>140</v>
      </c>
      <c r="FT3">
        <v>2014</v>
      </c>
      <c r="FU3" t="s">
        <v>140</v>
      </c>
      <c r="FV3" t="s">
        <v>140</v>
      </c>
      <c r="FW3" t="s">
        <v>140</v>
      </c>
      <c r="FX3" t="s">
        <v>140</v>
      </c>
      <c r="FZ3" s="4" t="s">
        <v>58</v>
      </c>
      <c r="GE3" s="4"/>
      <c r="GG3" s="4" t="s">
        <v>59</v>
      </c>
      <c r="GH3" t="s">
        <v>140</v>
      </c>
      <c r="GI3" t="s">
        <v>140</v>
      </c>
      <c r="GJ3" t="s">
        <v>140</v>
      </c>
      <c r="GK3" t="s">
        <v>140</v>
      </c>
      <c r="GL3" t="s">
        <v>140</v>
      </c>
      <c r="GM3" t="s">
        <v>140</v>
      </c>
      <c r="GN3" t="s">
        <v>140</v>
      </c>
      <c r="GO3" t="s">
        <v>140</v>
      </c>
      <c r="GP3" t="s">
        <v>140</v>
      </c>
      <c r="GQ3" t="s">
        <v>140</v>
      </c>
      <c r="GR3" t="s">
        <v>140</v>
      </c>
      <c r="GS3" t="s">
        <v>140</v>
      </c>
      <c r="GT3" t="s">
        <v>140</v>
      </c>
      <c r="GU3" t="s">
        <v>140</v>
      </c>
      <c r="GV3" t="s">
        <v>140</v>
      </c>
      <c r="GW3" t="s">
        <v>140</v>
      </c>
      <c r="GX3" t="s">
        <v>140</v>
      </c>
      <c r="GY3" t="s">
        <v>140</v>
      </c>
      <c r="GZ3" t="s">
        <v>140</v>
      </c>
      <c r="HA3" t="s">
        <v>140</v>
      </c>
      <c r="HB3" t="s">
        <v>140</v>
      </c>
      <c r="HC3" t="s">
        <v>140</v>
      </c>
      <c r="HD3" t="s">
        <v>140</v>
      </c>
      <c r="HE3" t="s">
        <v>140</v>
      </c>
      <c r="HF3" t="s">
        <v>140</v>
      </c>
      <c r="HG3" t="s">
        <v>140</v>
      </c>
      <c r="HH3" t="s">
        <v>140</v>
      </c>
      <c r="HI3" t="s">
        <v>140</v>
      </c>
      <c r="HJ3" t="s">
        <v>140</v>
      </c>
      <c r="HK3" t="s">
        <v>140</v>
      </c>
      <c r="HL3" t="s">
        <v>140</v>
      </c>
      <c r="HM3" t="s">
        <v>140</v>
      </c>
      <c r="HN3" t="s">
        <v>140</v>
      </c>
      <c r="HO3" t="s">
        <v>140</v>
      </c>
      <c r="HP3" t="s">
        <v>140</v>
      </c>
      <c r="HQ3" t="s">
        <v>140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">
        <v>140</v>
      </c>
      <c r="F5" s="8" t="s">
        <v>140</v>
      </c>
      <c r="G5" s="8" t="s">
        <v>140</v>
      </c>
      <c r="H5" s="8" t="s">
        <v>140</v>
      </c>
      <c r="I5" s="8" t="s">
        <v>140</v>
      </c>
      <c r="J5" s="8" t="s">
        <v>140</v>
      </c>
      <c r="K5" s="8" t="s">
        <v>140</v>
      </c>
      <c r="L5" s="8" t="s">
        <v>140</v>
      </c>
      <c r="M5" s="8" t="s">
        <v>140</v>
      </c>
      <c r="N5" s="8" t="s">
        <v>140</v>
      </c>
      <c r="O5" s="8" t="s">
        <v>140</v>
      </c>
      <c r="P5" s="8" t="s">
        <v>140</v>
      </c>
      <c r="Q5" s="8" t="s">
        <v>140</v>
      </c>
      <c r="R5" s="8" t="s">
        <v>140</v>
      </c>
      <c r="S5" s="8" t="s">
        <v>140</v>
      </c>
      <c r="T5" s="8" t="s">
        <v>140</v>
      </c>
      <c r="U5" s="8" t="s">
        <v>140</v>
      </c>
      <c r="V5" s="8" t="s">
        <v>140</v>
      </c>
      <c r="W5" s="8" t="s">
        <v>140</v>
      </c>
      <c r="X5" s="8" t="s">
        <v>140</v>
      </c>
      <c r="Y5" s="8" t="s">
        <v>140</v>
      </c>
      <c r="Z5" s="8" t="s">
        <v>140</v>
      </c>
      <c r="AA5" s="8" t="s">
        <v>140</v>
      </c>
      <c r="AB5" s="8" t="s">
        <v>140</v>
      </c>
      <c r="AC5" s="8" t="s">
        <v>140</v>
      </c>
      <c r="AD5" s="8" t="s">
        <v>140</v>
      </c>
      <c r="AE5" s="8" t="s">
        <v>140</v>
      </c>
      <c r="AF5" s="8" t="s">
        <v>140</v>
      </c>
      <c r="AG5" s="8" t="s">
        <v>140</v>
      </c>
      <c r="AH5" s="8" t="s">
        <v>140</v>
      </c>
      <c r="AI5" s="8" t="s">
        <v>140</v>
      </c>
      <c r="AJ5" s="8" t="s">
        <v>140</v>
      </c>
      <c r="AK5" s="8" t="s">
        <v>140</v>
      </c>
      <c r="AL5" s="8" t="s">
        <v>140</v>
      </c>
      <c r="AM5" s="8" t="s">
        <v>140</v>
      </c>
      <c r="AN5" s="8" t="s">
        <v>140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s">
        <v>140</v>
      </c>
      <c r="AZ5" s="8" t="s">
        <v>140</v>
      </c>
      <c r="BA5" s="8" t="s">
        <v>140</v>
      </c>
      <c r="BB5" s="8" t="s">
        <v>140</v>
      </c>
      <c r="BC5" s="8" t="s">
        <v>140</v>
      </c>
      <c r="BD5" s="8" t="s">
        <v>140</v>
      </c>
      <c r="BE5" s="8" t="s">
        <v>140</v>
      </c>
      <c r="BF5" s="8" t="s">
        <v>140</v>
      </c>
      <c r="BG5" s="8" t="s">
        <v>140</v>
      </c>
      <c r="BH5" s="8" t="s">
        <v>140</v>
      </c>
      <c r="BI5" s="8" t="s">
        <v>140</v>
      </c>
      <c r="BJ5" s="8" t="s">
        <v>140</v>
      </c>
      <c r="BK5" s="8" t="s">
        <v>140</v>
      </c>
      <c r="BL5" s="8" t="s">
        <v>140</v>
      </c>
      <c r="BM5" s="8" t="s">
        <v>140</v>
      </c>
      <c r="BN5" s="8" t="s">
        <v>140</v>
      </c>
      <c r="BO5" s="8" t="s">
        <v>140</v>
      </c>
      <c r="BP5" s="8" t="s">
        <v>140</v>
      </c>
      <c r="BQ5" s="8" t="s">
        <v>140</v>
      </c>
      <c r="BR5" s="8" t="s">
        <v>140</v>
      </c>
      <c r="BS5" s="8" t="s">
        <v>140</v>
      </c>
      <c r="BT5" s="8" t="s">
        <v>140</v>
      </c>
      <c r="BU5" s="8" t="s">
        <v>140</v>
      </c>
      <c r="BV5" s="8" t="s">
        <v>140</v>
      </c>
      <c r="BW5" s="8" t="s">
        <v>140</v>
      </c>
      <c r="BX5" s="8" t="s">
        <v>140</v>
      </c>
      <c r="BY5" s="8" t="s">
        <v>140</v>
      </c>
      <c r="BZ5" s="8" t="s">
        <v>140</v>
      </c>
      <c r="CA5" s="8" t="s">
        <v>140</v>
      </c>
      <c r="CB5" s="8" t="s">
        <v>140</v>
      </c>
      <c r="CC5" s="8" t="s">
        <v>140</v>
      </c>
      <c r="CD5" s="8" t="s">
        <v>140</v>
      </c>
      <c r="CE5" s="8" t="s">
        <v>140</v>
      </c>
      <c r="CF5" s="8" t="s">
        <v>140</v>
      </c>
      <c r="CG5" s="8" t="s">
        <v>140</v>
      </c>
      <c r="CH5" s="8" t="s">
        <v>140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s">
        <v>140</v>
      </c>
      <c r="CU5" s="8" t="s">
        <v>140</v>
      </c>
      <c r="CV5" s="8" t="s">
        <v>140</v>
      </c>
      <c r="CW5" s="8" t="s">
        <v>140</v>
      </c>
      <c r="CX5" s="8" t="s">
        <v>140</v>
      </c>
      <c r="CY5" s="8" t="s">
        <v>140</v>
      </c>
      <c r="CZ5" s="8" t="s">
        <v>140</v>
      </c>
      <c r="DA5" s="8" t="s">
        <v>140</v>
      </c>
      <c r="DB5" s="8" t="s">
        <v>140</v>
      </c>
      <c r="DC5" s="8" t="s">
        <v>140</v>
      </c>
      <c r="DD5" s="8" t="s">
        <v>140</v>
      </c>
      <c r="DE5" s="8" t="s">
        <v>140</v>
      </c>
      <c r="DF5" s="8" t="s">
        <v>140</v>
      </c>
      <c r="DG5" s="8" t="s">
        <v>140</v>
      </c>
      <c r="DH5" s="8" t="s">
        <v>140</v>
      </c>
      <c r="DI5" s="8" t="s">
        <v>140</v>
      </c>
      <c r="DJ5" s="8" t="s">
        <v>140</v>
      </c>
      <c r="DK5" s="8" t="s">
        <v>140</v>
      </c>
      <c r="DL5" s="8" t="s">
        <v>140</v>
      </c>
      <c r="DM5" s="8" t="s">
        <v>140</v>
      </c>
      <c r="DN5" s="8" t="s">
        <v>140</v>
      </c>
      <c r="DO5" s="8" t="s">
        <v>140</v>
      </c>
      <c r="DP5" s="8" t="s">
        <v>140</v>
      </c>
      <c r="DQ5" s="8" t="s">
        <v>140</v>
      </c>
      <c r="DR5" s="8" t="s">
        <v>140</v>
      </c>
      <c r="DS5" s="8" t="s">
        <v>140</v>
      </c>
      <c r="DT5" s="8" t="s">
        <v>140</v>
      </c>
      <c r="DU5" s="8" t="s">
        <v>140</v>
      </c>
      <c r="DV5" s="8" t="s">
        <v>140</v>
      </c>
      <c r="DW5" s="8" t="s">
        <v>140</v>
      </c>
      <c r="DX5" s="8" t="s">
        <v>140</v>
      </c>
      <c r="DY5" s="8" t="s">
        <v>140</v>
      </c>
      <c r="DZ5" s="8" t="s">
        <v>140</v>
      </c>
      <c r="EA5" s="8" t="s">
        <v>140</v>
      </c>
      <c r="EB5" s="8" t="s">
        <v>140</v>
      </c>
      <c r="EC5" s="8" t="s">
        <v>140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s">
        <v>140</v>
      </c>
      <c r="EP5" s="8" t="s">
        <v>140</v>
      </c>
      <c r="EQ5" s="8" t="s">
        <v>140</v>
      </c>
      <c r="ER5" s="8" t="s">
        <v>140</v>
      </c>
      <c r="ES5" s="8" t="s">
        <v>140</v>
      </c>
      <c r="ET5" s="8" t="s">
        <v>140</v>
      </c>
      <c r="EU5" s="8" t="s">
        <v>140</v>
      </c>
      <c r="EV5" s="8" t="s">
        <v>140</v>
      </c>
      <c r="EW5" s="8" t="s">
        <v>140</v>
      </c>
      <c r="EX5" s="8" t="s">
        <v>140</v>
      </c>
      <c r="EY5" s="8" t="s">
        <v>140</v>
      </c>
      <c r="EZ5" s="8" t="s">
        <v>140</v>
      </c>
      <c r="FA5" s="8" t="s">
        <v>140</v>
      </c>
      <c r="FB5" s="8" t="s">
        <v>140</v>
      </c>
      <c r="FC5" s="8" t="s">
        <v>140</v>
      </c>
      <c r="FD5" s="8" t="s">
        <v>140</v>
      </c>
      <c r="FE5" s="8" t="s">
        <v>140</v>
      </c>
      <c r="FF5" s="8" t="s">
        <v>140</v>
      </c>
      <c r="FG5" s="8" t="s">
        <v>140</v>
      </c>
      <c r="FH5" s="8" t="s">
        <v>140</v>
      </c>
      <c r="FI5" s="8" t="s">
        <v>140</v>
      </c>
      <c r="FJ5" s="8" t="s">
        <v>140</v>
      </c>
      <c r="FK5" s="8" t="s">
        <v>140</v>
      </c>
      <c r="FL5" s="8" t="s">
        <v>140</v>
      </c>
      <c r="FM5" s="8" t="s">
        <v>140</v>
      </c>
      <c r="FN5" s="8" t="s">
        <v>140</v>
      </c>
      <c r="FO5" s="8" t="s">
        <v>140</v>
      </c>
      <c r="FP5" s="8" t="s">
        <v>140</v>
      </c>
      <c r="FQ5" s="8" t="s">
        <v>140</v>
      </c>
      <c r="FR5" s="8" t="s">
        <v>140</v>
      </c>
      <c r="FS5" s="8" t="s">
        <v>140</v>
      </c>
      <c r="FT5" s="8" t="s">
        <v>140</v>
      </c>
      <c r="FU5" s="8" t="s">
        <v>140</v>
      </c>
      <c r="FV5" s="8" t="s">
        <v>140</v>
      </c>
      <c r="FW5" s="8" t="s">
        <v>140</v>
      </c>
      <c r="FX5" s="8" t="s">
        <v>140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s">
        <v>140</v>
      </c>
      <c r="GI5" s="8" t="s">
        <v>140</v>
      </c>
      <c r="GJ5" s="8" t="s">
        <v>140</v>
      </c>
      <c r="GK5" s="8" t="s">
        <v>140</v>
      </c>
      <c r="GL5" s="8" t="s">
        <v>140</v>
      </c>
      <c r="GM5" s="8" t="s">
        <v>140</v>
      </c>
      <c r="GN5" s="8" t="s">
        <v>140</v>
      </c>
      <c r="GO5" s="8" t="s">
        <v>140</v>
      </c>
      <c r="GP5" s="8" t="s">
        <v>140</v>
      </c>
      <c r="GQ5" s="8" t="s">
        <v>140</v>
      </c>
      <c r="GR5" s="8" t="s">
        <v>140</v>
      </c>
      <c r="GS5" s="8" t="s">
        <v>140</v>
      </c>
      <c r="GT5" s="8" t="s">
        <v>140</v>
      </c>
      <c r="GU5" s="8" t="s">
        <v>140</v>
      </c>
      <c r="GV5" s="8" t="s">
        <v>140</v>
      </c>
      <c r="GW5" s="8" t="s">
        <v>140</v>
      </c>
      <c r="GX5" s="8" t="s">
        <v>140</v>
      </c>
      <c r="GY5" s="8" t="s">
        <v>140</v>
      </c>
      <c r="GZ5" s="8" t="s">
        <v>140</v>
      </c>
      <c r="HA5" s="8" t="s">
        <v>140</v>
      </c>
      <c r="HB5" s="8" t="s">
        <v>140</v>
      </c>
      <c r="HC5" s="8" t="s">
        <v>140</v>
      </c>
      <c r="HD5" s="8" t="s">
        <v>140</v>
      </c>
      <c r="HE5" s="8" t="s">
        <v>140</v>
      </c>
      <c r="HF5" s="8" t="s">
        <v>140</v>
      </c>
      <c r="HG5" s="8" t="s">
        <v>140</v>
      </c>
      <c r="HH5" s="8" t="s">
        <v>140</v>
      </c>
      <c r="HI5" s="8" t="s">
        <v>140</v>
      </c>
      <c r="HJ5" s="8" t="s">
        <v>140</v>
      </c>
      <c r="HK5" s="8" t="s">
        <v>140</v>
      </c>
      <c r="HL5" s="8" t="s">
        <v>140</v>
      </c>
      <c r="HM5" s="8" t="s">
        <v>140</v>
      </c>
      <c r="HN5" s="8" t="s">
        <v>140</v>
      </c>
      <c r="HO5" s="8" t="s">
        <v>140</v>
      </c>
      <c r="HP5" s="8" t="s">
        <v>140</v>
      </c>
      <c r="HQ5" s="8" t="s">
        <v>140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12030</v>
      </c>
      <c r="B7">
        <v>1.0509999999999999</v>
      </c>
      <c r="D7" s="18"/>
      <c r="E7" s="19">
        <v>41060</v>
      </c>
      <c r="F7" s="19">
        <v>41090</v>
      </c>
      <c r="G7" s="19">
        <v>41121</v>
      </c>
      <c r="H7" s="19">
        <v>41152</v>
      </c>
      <c r="I7" s="19">
        <v>41182</v>
      </c>
      <c r="J7" s="19">
        <v>41213</v>
      </c>
      <c r="K7" s="19">
        <v>41243</v>
      </c>
      <c r="L7" s="19">
        <v>41274</v>
      </c>
      <c r="M7" s="19">
        <v>41305</v>
      </c>
      <c r="N7" s="19">
        <v>41333</v>
      </c>
      <c r="O7" s="19">
        <v>41364</v>
      </c>
      <c r="P7" s="19">
        <v>41394</v>
      </c>
      <c r="Q7" s="19">
        <v>41425</v>
      </c>
      <c r="R7" s="19">
        <v>41455</v>
      </c>
      <c r="S7" s="19">
        <v>41486</v>
      </c>
      <c r="T7" s="19">
        <v>41517</v>
      </c>
      <c r="U7" s="19">
        <v>41547</v>
      </c>
      <c r="V7" s="19">
        <v>41578</v>
      </c>
      <c r="W7" s="19">
        <v>41608</v>
      </c>
      <c r="X7" s="19">
        <v>41639</v>
      </c>
      <c r="Y7" s="19">
        <v>41670</v>
      </c>
      <c r="Z7" s="19">
        <v>41698</v>
      </c>
      <c r="AA7" s="19">
        <v>41729</v>
      </c>
      <c r="AB7" s="19">
        <v>41759</v>
      </c>
      <c r="AC7" s="19">
        <v>41790</v>
      </c>
      <c r="AD7" s="19">
        <v>41820</v>
      </c>
      <c r="AE7" s="19">
        <v>41851</v>
      </c>
      <c r="AF7" s="19">
        <v>41882</v>
      </c>
      <c r="AG7" s="19">
        <v>41912</v>
      </c>
      <c r="AH7" s="19">
        <v>41943</v>
      </c>
      <c r="AI7" s="19">
        <v>41973</v>
      </c>
      <c r="AJ7" s="19">
        <v>42004</v>
      </c>
      <c r="AK7" s="19">
        <v>42035</v>
      </c>
      <c r="AL7" s="19">
        <v>42063</v>
      </c>
      <c r="AM7" s="19">
        <v>42094</v>
      </c>
      <c r="AN7" s="19">
        <v>42124</v>
      </c>
      <c r="AP7" s="18"/>
      <c r="AQ7" s="19">
        <v>40543</v>
      </c>
      <c r="AR7" s="19">
        <v>40908</v>
      </c>
      <c r="AS7" s="19">
        <v>41274</v>
      </c>
      <c r="AT7" s="19">
        <v>41639</v>
      </c>
      <c r="AU7" s="19">
        <v>42004</v>
      </c>
      <c r="AW7" s="19">
        <v>41029</v>
      </c>
      <c r="AX7" s="20" t="s">
        <v>63</v>
      </c>
      <c r="AY7" s="19">
        <v>41060</v>
      </c>
      <c r="AZ7" s="19">
        <v>41090</v>
      </c>
      <c r="BA7" s="19">
        <v>41121</v>
      </c>
      <c r="BB7" s="19">
        <v>41152</v>
      </c>
      <c r="BC7" s="19">
        <v>41182</v>
      </c>
      <c r="BD7" s="19">
        <v>41213</v>
      </c>
      <c r="BE7" s="19">
        <v>41243</v>
      </c>
      <c r="BF7" s="19">
        <v>41274</v>
      </c>
      <c r="BG7" s="19">
        <v>41305</v>
      </c>
      <c r="BH7" s="19">
        <v>41333</v>
      </c>
      <c r="BI7" s="19">
        <v>41364</v>
      </c>
      <c r="BJ7" s="19">
        <v>41394</v>
      </c>
      <c r="BK7" s="19">
        <v>41425</v>
      </c>
      <c r="BL7" s="19">
        <v>41455</v>
      </c>
      <c r="BM7" s="19">
        <v>41486</v>
      </c>
      <c r="BN7" s="19">
        <v>41517</v>
      </c>
      <c r="BO7" s="19">
        <v>41547</v>
      </c>
      <c r="BP7" s="19">
        <v>41578</v>
      </c>
      <c r="BQ7" s="19">
        <v>41608</v>
      </c>
      <c r="BR7" s="19">
        <v>41639</v>
      </c>
      <c r="BS7" s="19">
        <v>41670</v>
      </c>
      <c r="BT7" s="19">
        <v>41698</v>
      </c>
      <c r="BU7" s="19">
        <v>41729</v>
      </c>
      <c r="BV7" s="19">
        <v>41759</v>
      </c>
      <c r="BW7" s="19">
        <v>41790</v>
      </c>
      <c r="BX7" s="19">
        <v>41820</v>
      </c>
      <c r="BY7" s="19">
        <v>41851</v>
      </c>
      <c r="BZ7" s="19">
        <v>41882</v>
      </c>
      <c r="CA7" s="19">
        <v>41912</v>
      </c>
      <c r="CB7" s="19">
        <v>41943</v>
      </c>
      <c r="CC7" s="19">
        <v>41973</v>
      </c>
      <c r="CD7" s="19">
        <v>42004</v>
      </c>
      <c r="CE7" s="19">
        <v>42035</v>
      </c>
      <c r="CF7" s="19">
        <v>42063</v>
      </c>
      <c r="CG7" s="19">
        <v>42094</v>
      </c>
      <c r="CH7" s="19">
        <v>42124</v>
      </c>
      <c r="CK7" s="20"/>
      <c r="CL7" s="19">
        <v>40543</v>
      </c>
      <c r="CM7" s="19">
        <v>40908</v>
      </c>
      <c r="CN7" s="19">
        <v>41274</v>
      </c>
      <c r="CO7" s="19">
        <v>41639</v>
      </c>
      <c r="CP7" s="19">
        <v>42004</v>
      </c>
      <c r="CS7" s="20"/>
      <c r="CT7" s="19">
        <v>41060</v>
      </c>
      <c r="CU7" s="19">
        <v>41090</v>
      </c>
      <c r="CV7" s="19">
        <v>41121</v>
      </c>
      <c r="CW7" s="19">
        <v>41152</v>
      </c>
      <c r="CX7" s="19">
        <v>41182</v>
      </c>
      <c r="CY7" s="19">
        <v>41213</v>
      </c>
      <c r="CZ7" s="19">
        <v>41243</v>
      </c>
      <c r="DA7" s="19">
        <v>41274</v>
      </c>
      <c r="DB7" s="19">
        <v>41305</v>
      </c>
      <c r="DC7" s="19">
        <v>41333</v>
      </c>
      <c r="DD7" s="19">
        <v>41364</v>
      </c>
      <c r="DE7" s="19">
        <v>41394</v>
      </c>
      <c r="DF7" s="19">
        <v>41425</v>
      </c>
      <c r="DG7" s="19">
        <v>41455</v>
      </c>
      <c r="DH7" s="19">
        <v>41486</v>
      </c>
      <c r="DI7" s="19">
        <v>41517</v>
      </c>
      <c r="DJ7" s="19">
        <v>41547</v>
      </c>
      <c r="DK7" s="19">
        <v>41578</v>
      </c>
      <c r="DL7" s="19">
        <v>41608</v>
      </c>
      <c r="DM7" s="19">
        <v>41639</v>
      </c>
      <c r="DN7" s="19">
        <v>41670</v>
      </c>
      <c r="DO7" s="19">
        <v>41698</v>
      </c>
      <c r="DP7" s="19">
        <v>41729</v>
      </c>
      <c r="DQ7" s="19">
        <v>41759</v>
      </c>
      <c r="DR7" s="19">
        <v>41790</v>
      </c>
      <c r="DS7" s="19">
        <v>41820</v>
      </c>
      <c r="DT7" s="19">
        <v>41851</v>
      </c>
      <c r="DU7" s="19">
        <v>41882</v>
      </c>
      <c r="DV7" s="19">
        <v>41912</v>
      </c>
      <c r="DW7" s="19">
        <v>41943</v>
      </c>
      <c r="DX7" s="19">
        <v>41973</v>
      </c>
      <c r="DY7" s="19">
        <v>42004</v>
      </c>
      <c r="DZ7" s="19">
        <v>42035</v>
      </c>
      <c r="EA7" s="19">
        <v>42063</v>
      </c>
      <c r="EB7" s="19">
        <v>42094</v>
      </c>
      <c r="EC7" s="19">
        <v>42124</v>
      </c>
      <c r="EE7" s="20"/>
      <c r="EF7" s="19">
        <v>40543</v>
      </c>
      <c r="EG7" s="19">
        <v>40908</v>
      </c>
      <c r="EH7" s="19">
        <v>41274</v>
      </c>
      <c r="EI7" s="19">
        <v>41639</v>
      </c>
      <c r="EJ7" s="19">
        <v>42004</v>
      </c>
      <c r="EN7" s="20"/>
      <c r="EO7" s="19">
        <v>41060</v>
      </c>
      <c r="EP7" s="19">
        <v>41090</v>
      </c>
      <c r="EQ7" s="19">
        <v>41121</v>
      </c>
      <c r="ER7" s="19">
        <v>41152</v>
      </c>
      <c r="ES7" s="19">
        <v>41182</v>
      </c>
      <c r="ET7" s="19">
        <v>41213</v>
      </c>
      <c r="EU7" s="19">
        <v>41243</v>
      </c>
      <c r="EV7" s="19">
        <v>41274</v>
      </c>
      <c r="EW7" s="19">
        <v>41305</v>
      </c>
      <c r="EX7" s="19">
        <v>41333</v>
      </c>
      <c r="EY7" s="19">
        <v>41364</v>
      </c>
      <c r="EZ7" s="19">
        <v>41394</v>
      </c>
      <c r="FA7" s="19">
        <v>41425</v>
      </c>
      <c r="FB7" s="19">
        <v>41455</v>
      </c>
      <c r="FC7" s="19">
        <v>41486</v>
      </c>
      <c r="FD7" s="19">
        <v>41517</v>
      </c>
      <c r="FE7" s="19">
        <v>41547</v>
      </c>
      <c r="FF7" s="19">
        <v>41578</v>
      </c>
      <c r="FG7" s="19">
        <v>41608</v>
      </c>
      <c r="FH7" s="19">
        <v>41639</v>
      </c>
      <c r="FI7" s="19">
        <v>41670</v>
      </c>
      <c r="FJ7" s="19">
        <v>41698</v>
      </c>
      <c r="FK7" s="19">
        <v>41729</v>
      </c>
      <c r="FL7" s="19">
        <v>41759</v>
      </c>
      <c r="FM7" s="19">
        <v>41790</v>
      </c>
      <c r="FN7" s="19">
        <v>41820</v>
      </c>
      <c r="FO7" s="19">
        <v>41851</v>
      </c>
      <c r="FP7" s="19">
        <v>41882</v>
      </c>
      <c r="FQ7" s="19">
        <v>41912</v>
      </c>
      <c r="FR7" s="19">
        <v>41943</v>
      </c>
      <c r="FS7" s="19">
        <v>41973</v>
      </c>
      <c r="FT7" s="19">
        <v>42004</v>
      </c>
      <c r="FU7" s="19">
        <v>42035</v>
      </c>
      <c r="FV7" s="19">
        <v>42063</v>
      </c>
      <c r="FW7" s="19">
        <v>42094</v>
      </c>
      <c r="FX7" s="19">
        <v>42124</v>
      </c>
      <c r="FZ7" s="20"/>
      <c r="GA7" s="19">
        <v>40543</v>
      </c>
      <c r="GB7" s="19">
        <v>40908</v>
      </c>
      <c r="GC7" s="19">
        <v>41274</v>
      </c>
      <c r="GD7" s="19">
        <v>41639</v>
      </c>
      <c r="GE7" s="19">
        <v>42004</v>
      </c>
      <c r="GF7" s="21"/>
      <c r="GG7" s="19"/>
      <c r="GH7" s="19">
        <v>41060</v>
      </c>
      <c r="GI7" s="19">
        <v>41090</v>
      </c>
      <c r="GJ7" s="19">
        <v>41121</v>
      </c>
      <c r="GK7" s="19">
        <v>41152</v>
      </c>
      <c r="GL7" s="19">
        <v>41182</v>
      </c>
      <c r="GM7" s="19">
        <v>41213</v>
      </c>
      <c r="GN7" s="19">
        <v>41243</v>
      </c>
      <c r="GO7" s="19">
        <v>41274</v>
      </c>
      <c r="GP7" s="19">
        <v>41305</v>
      </c>
      <c r="GQ7" s="19">
        <v>41333</v>
      </c>
      <c r="GR7" s="19">
        <v>41364</v>
      </c>
      <c r="GS7" s="19">
        <v>41394</v>
      </c>
      <c r="GT7" s="19">
        <v>41425</v>
      </c>
      <c r="GU7" s="19">
        <v>41455</v>
      </c>
      <c r="GV7" s="19">
        <v>41486</v>
      </c>
      <c r="GW7" s="19">
        <v>41517</v>
      </c>
      <c r="GX7" s="19">
        <v>41547</v>
      </c>
      <c r="GY7" s="19">
        <v>41578</v>
      </c>
      <c r="GZ7" s="19">
        <v>41608</v>
      </c>
      <c r="HA7" s="19">
        <v>41639</v>
      </c>
      <c r="HB7" s="19">
        <v>41670</v>
      </c>
      <c r="HC7" s="19">
        <v>41698</v>
      </c>
      <c r="HD7" s="19">
        <v>41729</v>
      </c>
      <c r="HE7" s="19">
        <v>41759</v>
      </c>
      <c r="HF7" s="19">
        <v>41790</v>
      </c>
      <c r="HG7" s="19">
        <v>41820</v>
      </c>
      <c r="HH7" s="19">
        <v>41851</v>
      </c>
      <c r="HI7" s="19">
        <v>41882</v>
      </c>
      <c r="HJ7" s="19">
        <v>41912</v>
      </c>
      <c r="HK7" s="19">
        <v>41943</v>
      </c>
      <c r="HL7" s="19">
        <v>41973</v>
      </c>
      <c r="HM7" s="19">
        <v>42004</v>
      </c>
      <c r="HN7" s="19">
        <v>42035</v>
      </c>
      <c r="HO7" s="19">
        <v>42063</v>
      </c>
      <c r="HP7" s="19">
        <v>42094</v>
      </c>
      <c r="HQ7" s="19">
        <v>42124</v>
      </c>
      <c r="HR7" s="21"/>
      <c r="HS7" s="21"/>
      <c r="HT7" s="19"/>
      <c r="HU7" s="19">
        <v>40543</v>
      </c>
      <c r="HV7" s="19">
        <v>40908</v>
      </c>
      <c r="HW7" s="19">
        <v>41274</v>
      </c>
      <c r="HX7" s="19">
        <v>41639</v>
      </c>
      <c r="HY7" s="19">
        <v>42004</v>
      </c>
    </row>
    <row r="8" spans="1:233" ht="15.75" thickBot="1">
      <c r="A8" t="s">
        <v>12031</v>
      </c>
      <c r="B8">
        <v>1.0483</v>
      </c>
      <c r="D8" s="22" t="s">
        <v>64</v>
      </c>
      <c r="E8" s="510" t="s">
        <v>140</v>
      </c>
      <c r="F8" s="510" t="s">
        <v>140</v>
      </c>
      <c r="G8" s="510" t="s">
        <v>140</v>
      </c>
      <c r="H8" s="510" t="s">
        <v>140</v>
      </c>
      <c r="I8" s="510" t="s">
        <v>140</v>
      </c>
      <c r="J8" s="510" t="s">
        <v>140</v>
      </c>
      <c r="K8" s="510" t="s">
        <v>140</v>
      </c>
      <c r="L8" s="510" t="s">
        <v>140</v>
      </c>
      <c r="M8" s="510" t="s">
        <v>140</v>
      </c>
      <c r="N8" s="510" t="s">
        <v>140</v>
      </c>
      <c r="O8" s="510" t="s">
        <v>140</v>
      </c>
      <c r="P8" s="510" t="s">
        <v>140</v>
      </c>
      <c r="Q8" s="510" t="s">
        <v>140</v>
      </c>
      <c r="R8" s="510" t="s">
        <v>140</v>
      </c>
      <c r="S8" s="510" t="s">
        <v>140</v>
      </c>
      <c r="T8" s="510" t="s">
        <v>140</v>
      </c>
      <c r="U8" s="510" t="s">
        <v>140</v>
      </c>
      <c r="V8" s="510" t="s">
        <v>140</v>
      </c>
      <c r="W8" s="510" t="s">
        <v>140</v>
      </c>
      <c r="X8" s="510" t="s">
        <v>140</v>
      </c>
      <c r="Y8" s="510" t="s">
        <v>140</v>
      </c>
      <c r="Z8" s="510" t="s">
        <v>140</v>
      </c>
      <c r="AA8" s="510" t="s">
        <v>140</v>
      </c>
      <c r="AB8" s="510" t="s">
        <v>140</v>
      </c>
      <c r="AC8" s="510" t="s">
        <v>140</v>
      </c>
      <c r="AD8" s="510" t="s">
        <v>140</v>
      </c>
      <c r="AE8" s="510" t="s">
        <v>140</v>
      </c>
      <c r="AF8" s="510" t="s">
        <v>140</v>
      </c>
      <c r="AG8" s="510" t="s">
        <v>140</v>
      </c>
      <c r="AH8" s="510" t="s">
        <v>140</v>
      </c>
      <c r="AI8" s="510" t="s">
        <v>140</v>
      </c>
      <c r="AJ8" s="510" t="s">
        <v>140</v>
      </c>
      <c r="AK8" s="510" t="s">
        <v>140</v>
      </c>
      <c r="AL8" s="510" t="s">
        <v>140</v>
      </c>
      <c r="AM8" s="510" t="s">
        <v>140</v>
      </c>
      <c r="AN8" s="510" t="s">
        <v>140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>
        <v>0</v>
      </c>
      <c r="AZ8" s="25">
        <v>0</v>
      </c>
      <c r="BA8" s="25">
        <v>0</v>
      </c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0</v>
      </c>
      <c r="BP8" s="25">
        <v>0</v>
      </c>
      <c r="BQ8" s="25">
        <v>0</v>
      </c>
      <c r="BR8" s="25">
        <v>0</v>
      </c>
      <c r="BS8" s="25">
        <v>0</v>
      </c>
      <c r="BT8" s="25">
        <v>0</v>
      </c>
      <c r="BU8" s="25">
        <v>0</v>
      </c>
      <c r="BV8" s="25">
        <v>0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5">
        <v>0</v>
      </c>
      <c r="CC8" s="25">
        <v>0</v>
      </c>
      <c r="CD8" s="25">
        <v>0</v>
      </c>
      <c r="CE8" s="25">
        <v>0</v>
      </c>
      <c r="CF8" s="25">
        <v>0</v>
      </c>
      <c r="CG8" s="25">
        <v>0</v>
      </c>
      <c r="CH8" s="25">
        <v>0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12032</v>
      </c>
      <c r="B9">
        <v>1.0509999999999999</v>
      </c>
      <c r="D9" s="35" t="s">
        <v>66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0</v>
      </c>
      <c r="BV9" s="25">
        <v>0</v>
      </c>
      <c r="BW9" s="25">
        <v>0</v>
      </c>
      <c r="BX9" s="25">
        <v>0</v>
      </c>
      <c r="BY9" s="25">
        <v>0</v>
      </c>
      <c r="BZ9" s="25">
        <v>0</v>
      </c>
      <c r="CA9" s="25">
        <v>0</v>
      </c>
      <c r="CB9" s="25">
        <v>0</v>
      </c>
      <c r="CC9" s="25">
        <v>0</v>
      </c>
      <c r="CD9" s="25">
        <v>0</v>
      </c>
      <c r="CE9" s="25">
        <v>0</v>
      </c>
      <c r="CF9" s="25">
        <v>0</v>
      </c>
      <c r="CG9" s="25">
        <v>0</v>
      </c>
      <c r="CH9" s="25">
        <v>0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>
        <v>0</v>
      </c>
      <c r="CU9" s="25">
        <v>0</v>
      </c>
      <c r="CV9" s="25">
        <v>0</v>
      </c>
      <c r="CW9" s="25">
        <v>0</v>
      </c>
      <c r="CX9" s="25">
        <v>0</v>
      </c>
      <c r="CY9" s="25">
        <v>0</v>
      </c>
      <c r="CZ9" s="25">
        <v>0</v>
      </c>
      <c r="DA9" s="25">
        <v>0</v>
      </c>
      <c r="DB9" s="25">
        <v>0</v>
      </c>
      <c r="DC9" s="25">
        <v>0</v>
      </c>
      <c r="DD9" s="25">
        <v>0</v>
      </c>
      <c r="DE9" s="25">
        <v>0</v>
      </c>
      <c r="DF9" s="25">
        <v>0</v>
      </c>
      <c r="DG9" s="25">
        <v>0</v>
      </c>
      <c r="DH9" s="25">
        <v>0</v>
      </c>
      <c r="DI9" s="25">
        <v>0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0</v>
      </c>
      <c r="DP9" s="25">
        <v>0</v>
      </c>
      <c r="DQ9" s="25">
        <v>0</v>
      </c>
      <c r="DR9" s="25">
        <v>0</v>
      </c>
      <c r="DS9" s="25">
        <v>0</v>
      </c>
      <c r="DT9" s="25">
        <v>0</v>
      </c>
      <c r="DU9" s="25">
        <v>0</v>
      </c>
      <c r="DV9" s="25">
        <v>0</v>
      </c>
      <c r="DW9" s="25">
        <v>0</v>
      </c>
      <c r="DX9" s="25">
        <v>0</v>
      </c>
      <c r="DY9" s="25">
        <v>0</v>
      </c>
      <c r="DZ9" s="25">
        <v>0</v>
      </c>
      <c r="EA9" s="25">
        <v>0</v>
      </c>
      <c r="EB9" s="25">
        <v>0</v>
      </c>
      <c r="EC9" s="25">
        <v>0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>
        <v>0</v>
      </c>
      <c r="EP9" s="25">
        <v>0</v>
      </c>
      <c r="EQ9" s="25">
        <v>0</v>
      </c>
      <c r="ER9" s="25">
        <v>0</v>
      </c>
      <c r="ES9" s="25">
        <v>0</v>
      </c>
      <c r="ET9" s="25">
        <v>0</v>
      </c>
      <c r="EU9" s="25">
        <v>0</v>
      </c>
      <c r="EV9" s="25">
        <v>0</v>
      </c>
      <c r="EW9" s="25">
        <v>0</v>
      </c>
      <c r="EX9" s="25">
        <v>0</v>
      </c>
      <c r="EY9" s="25">
        <v>0</v>
      </c>
      <c r="EZ9" s="25">
        <v>0</v>
      </c>
      <c r="FA9" s="25">
        <v>0</v>
      </c>
      <c r="FB9" s="25">
        <v>0</v>
      </c>
      <c r="FC9" s="25">
        <v>0</v>
      </c>
      <c r="FD9" s="25">
        <v>0</v>
      </c>
      <c r="FE9" s="25">
        <v>0</v>
      </c>
      <c r="FF9" s="25">
        <v>0</v>
      </c>
      <c r="FG9" s="25">
        <v>0</v>
      </c>
      <c r="FH9" s="25">
        <v>0</v>
      </c>
      <c r="FI9" s="25">
        <v>0</v>
      </c>
      <c r="FJ9" s="25">
        <v>0</v>
      </c>
      <c r="FK9" s="25">
        <v>0</v>
      </c>
      <c r="FL9" s="25">
        <v>0</v>
      </c>
      <c r="FM9" s="25">
        <v>0</v>
      </c>
      <c r="FN9" s="25">
        <v>0</v>
      </c>
      <c r="FO9" s="25">
        <v>0</v>
      </c>
      <c r="FP9" s="25">
        <v>0</v>
      </c>
      <c r="FQ9" s="25">
        <v>0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0</v>
      </c>
      <c r="FX9" s="25">
        <v>0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>
        <v>0</v>
      </c>
      <c r="GI9" s="25">
        <v>0</v>
      </c>
      <c r="GJ9" s="25">
        <v>0</v>
      </c>
      <c r="GK9" s="25">
        <v>0</v>
      </c>
      <c r="GL9" s="25">
        <v>0</v>
      </c>
      <c r="GM9" s="25">
        <v>0</v>
      </c>
      <c r="GN9" s="25">
        <v>0</v>
      </c>
      <c r="GO9" s="25">
        <v>0</v>
      </c>
      <c r="GP9" s="25">
        <v>0</v>
      </c>
      <c r="GQ9" s="25">
        <v>0</v>
      </c>
      <c r="GR9" s="25">
        <v>0</v>
      </c>
      <c r="GS9" s="25">
        <v>0</v>
      </c>
      <c r="GT9" s="25">
        <v>0</v>
      </c>
      <c r="GU9" s="25">
        <v>0</v>
      </c>
      <c r="GV9" s="25">
        <v>0</v>
      </c>
      <c r="GW9" s="25">
        <v>0</v>
      </c>
      <c r="GX9" s="25">
        <v>0</v>
      </c>
      <c r="GY9" s="25">
        <v>0</v>
      </c>
      <c r="GZ9" s="25">
        <v>0</v>
      </c>
      <c r="HA9" s="25">
        <v>0</v>
      </c>
      <c r="HB9" s="25">
        <v>0</v>
      </c>
      <c r="HC9" s="25">
        <v>0</v>
      </c>
      <c r="HD9" s="25">
        <v>0</v>
      </c>
      <c r="HE9" s="25">
        <v>0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5">
        <v>0</v>
      </c>
      <c r="HL9" s="25">
        <v>0</v>
      </c>
      <c r="HM9" s="25">
        <v>0</v>
      </c>
      <c r="HN9" s="25">
        <v>0</v>
      </c>
      <c r="HO9" s="25">
        <v>0</v>
      </c>
      <c r="HP9" s="25">
        <v>0</v>
      </c>
      <c r="HQ9" s="25">
        <v>0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12033</v>
      </c>
      <c r="B10">
        <v>1.0471999999999999</v>
      </c>
      <c r="D10" s="40" t="s">
        <v>71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>
        <v>0</v>
      </c>
      <c r="AZ10" s="25">
        <v>0</v>
      </c>
      <c r="BA10" s="25">
        <v>0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0</v>
      </c>
      <c r="BK10" s="25">
        <v>0</v>
      </c>
      <c r="BL10" s="25">
        <v>0</v>
      </c>
      <c r="BM10" s="25">
        <v>0</v>
      </c>
      <c r="BN10" s="25">
        <v>0</v>
      </c>
      <c r="BO10" s="25">
        <v>0</v>
      </c>
      <c r="BP10" s="25">
        <v>0</v>
      </c>
      <c r="BQ10" s="25">
        <v>0</v>
      </c>
      <c r="BR10" s="25">
        <v>0</v>
      </c>
      <c r="BS10" s="25">
        <v>0</v>
      </c>
      <c r="BT10" s="25">
        <v>0</v>
      </c>
      <c r="BU10" s="25">
        <v>0</v>
      </c>
      <c r="BV10" s="25">
        <v>0</v>
      </c>
      <c r="BW10" s="25">
        <v>0</v>
      </c>
      <c r="BX10" s="25">
        <v>0</v>
      </c>
      <c r="BY10" s="25">
        <v>0</v>
      </c>
      <c r="BZ10" s="25">
        <v>0</v>
      </c>
      <c r="CA10" s="25">
        <v>0</v>
      </c>
      <c r="CB10" s="25">
        <v>0</v>
      </c>
      <c r="CC10" s="25">
        <v>0</v>
      </c>
      <c r="CD10" s="25">
        <v>0</v>
      </c>
      <c r="CE10" s="25">
        <v>0</v>
      </c>
      <c r="CF10" s="25">
        <v>0</v>
      </c>
      <c r="CG10" s="25">
        <v>0</v>
      </c>
      <c r="CH10" s="25">
        <v>0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>
        <v>0</v>
      </c>
      <c r="CU10" s="25">
        <v>0</v>
      </c>
      <c r="CV10" s="25">
        <v>0</v>
      </c>
      <c r="CW10" s="25">
        <v>0</v>
      </c>
      <c r="CX10" s="25">
        <v>0</v>
      </c>
      <c r="CY10" s="25">
        <v>0</v>
      </c>
      <c r="CZ10" s="25">
        <v>0</v>
      </c>
      <c r="DA10" s="25">
        <v>0</v>
      </c>
      <c r="DB10" s="25">
        <v>0</v>
      </c>
      <c r="DC10" s="25">
        <v>0</v>
      </c>
      <c r="DD10" s="25">
        <v>0</v>
      </c>
      <c r="DE10" s="25">
        <v>0</v>
      </c>
      <c r="DF10" s="25">
        <v>0</v>
      </c>
      <c r="DG10" s="25">
        <v>0</v>
      </c>
      <c r="DH10" s="25">
        <v>0</v>
      </c>
      <c r="DI10" s="25">
        <v>0</v>
      </c>
      <c r="DJ10" s="25">
        <v>0</v>
      </c>
      <c r="DK10" s="25">
        <v>0</v>
      </c>
      <c r="DL10" s="25">
        <v>0</v>
      </c>
      <c r="DM10" s="25">
        <v>0</v>
      </c>
      <c r="DN10" s="25">
        <v>0</v>
      </c>
      <c r="DO10" s="25">
        <v>0</v>
      </c>
      <c r="DP10" s="25">
        <v>0</v>
      </c>
      <c r="DQ10" s="25">
        <v>0</v>
      </c>
      <c r="DR10" s="25">
        <v>0</v>
      </c>
      <c r="DS10" s="25">
        <v>0</v>
      </c>
      <c r="DT10" s="25">
        <v>0</v>
      </c>
      <c r="DU10" s="25">
        <v>0</v>
      </c>
      <c r="DV10" s="25">
        <v>0</v>
      </c>
      <c r="DW10" s="25">
        <v>0</v>
      </c>
      <c r="DX10" s="25">
        <v>0</v>
      </c>
      <c r="DY10" s="25">
        <v>0</v>
      </c>
      <c r="DZ10" s="25">
        <v>0</v>
      </c>
      <c r="EA10" s="25">
        <v>0</v>
      </c>
      <c r="EB10" s="25">
        <v>0</v>
      </c>
      <c r="EC10" s="25">
        <v>0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>
        <v>0</v>
      </c>
      <c r="EP10" s="25">
        <v>0</v>
      </c>
      <c r="EQ10" s="25">
        <v>0</v>
      </c>
      <c r="ER10" s="25">
        <v>0</v>
      </c>
      <c r="ES10" s="25">
        <v>0</v>
      </c>
      <c r="ET10" s="25">
        <v>0</v>
      </c>
      <c r="EU10" s="25">
        <v>0</v>
      </c>
      <c r="EV10" s="25">
        <v>0</v>
      </c>
      <c r="EW10" s="25">
        <v>0</v>
      </c>
      <c r="EX10" s="25">
        <v>0</v>
      </c>
      <c r="EY10" s="25">
        <v>0</v>
      </c>
      <c r="EZ10" s="25">
        <v>0</v>
      </c>
      <c r="FA10" s="25">
        <v>0</v>
      </c>
      <c r="FB10" s="25">
        <v>0</v>
      </c>
      <c r="FC10" s="25">
        <v>0</v>
      </c>
      <c r="FD10" s="25">
        <v>0</v>
      </c>
      <c r="FE10" s="25">
        <v>0</v>
      </c>
      <c r="FF10" s="25">
        <v>0</v>
      </c>
      <c r="FG10" s="25">
        <v>0</v>
      </c>
      <c r="FH10" s="25">
        <v>0</v>
      </c>
      <c r="FI10" s="25">
        <v>0</v>
      </c>
      <c r="FJ10" s="25">
        <v>0</v>
      </c>
      <c r="FK10" s="25">
        <v>0</v>
      </c>
      <c r="FL10" s="25">
        <v>0</v>
      </c>
      <c r="FM10" s="25">
        <v>0</v>
      </c>
      <c r="FN10" s="25">
        <v>0</v>
      </c>
      <c r="FO10" s="25">
        <v>0</v>
      </c>
      <c r="FP10" s="25">
        <v>0</v>
      </c>
      <c r="FQ10" s="25">
        <v>0</v>
      </c>
      <c r="FR10" s="25">
        <v>0</v>
      </c>
      <c r="FS10" s="25">
        <v>0</v>
      </c>
      <c r="FT10" s="25">
        <v>0</v>
      </c>
      <c r="FU10" s="25">
        <v>0</v>
      </c>
      <c r="FV10" s="25">
        <v>0</v>
      </c>
      <c r="FW10" s="25">
        <v>0</v>
      </c>
      <c r="FX10" s="25">
        <v>0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>
        <v>0</v>
      </c>
      <c r="GI10" s="25">
        <v>0</v>
      </c>
      <c r="GJ10" s="25">
        <v>0</v>
      </c>
      <c r="GK10" s="25">
        <v>0</v>
      </c>
      <c r="GL10" s="25">
        <v>0</v>
      </c>
      <c r="GM10" s="25">
        <v>0</v>
      </c>
      <c r="GN10" s="25">
        <v>0</v>
      </c>
      <c r="GO10" s="25">
        <v>0</v>
      </c>
      <c r="GP10" s="25">
        <v>0</v>
      </c>
      <c r="GQ10" s="25">
        <v>0</v>
      </c>
      <c r="GR10" s="25">
        <v>0</v>
      </c>
      <c r="GS10" s="25">
        <v>0</v>
      </c>
      <c r="GT10" s="25">
        <v>0</v>
      </c>
      <c r="GU10" s="25">
        <v>0</v>
      </c>
      <c r="GV10" s="25">
        <v>0</v>
      </c>
      <c r="GW10" s="25">
        <v>0</v>
      </c>
      <c r="GX10" s="25">
        <v>0</v>
      </c>
      <c r="GY10" s="25">
        <v>0</v>
      </c>
      <c r="GZ10" s="25">
        <v>0</v>
      </c>
      <c r="HA10" s="25">
        <v>0</v>
      </c>
      <c r="HB10" s="25">
        <v>0</v>
      </c>
      <c r="HC10" s="25">
        <v>0</v>
      </c>
      <c r="HD10" s="25">
        <v>0</v>
      </c>
      <c r="HE10" s="25">
        <v>0</v>
      </c>
      <c r="HF10" s="25">
        <v>0</v>
      </c>
      <c r="HG10" s="25">
        <v>0</v>
      </c>
      <c r="HH10" s="25">
        <v>0</v>
      </c>
      <c r="HI10" s="25">
        <v>0</v>
      </c>
      <c r="HJ10" s="25">
        <v>0</v>
      </c>
      <c r="HK10" s="25">
        <v>0</v>
      </c>
      <c r="HL10" s="25">
        <v>0</v>
      </c>
      <c r="HM10" s="25">
        <v>0</v>
      </c>
      <c r="HN10" s="25">
        <v>0</v>
      </c>
      <c r="HO10" s="25">
        <v>0</v>
      </c>
      <c r="HP10" s="25">
        <v>0</v>
      </c>
      <c r="HQ10" s="25">
        <v>0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12034</v>
      </c>
      <c r="B11">
        <v>1.0495000000000001</v>
      </c>
      <c r="D11" s="40" t="s">
        <v>76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>
        <v>0</v>
      </c>
      <c r="AZ11" s="25">
        <v>0</v>
      </c>
      <c r="BA11" s="25">
        <v>0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25">
        <v>0</v>
      </c>
      <c r="BI11" s="25">
        <v>0</v>
      </c>
      <c r="BJ11" s="25">
        <v>0</v>
      </c>
      <c r="BK11" s="25">
        <v>0</v>
      </c>
      <c r="BL11" s="25">
        <v>0</v>
      </c>
      <c r="BM11" s="25">
        <v>0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0</v>
      </c>
      <c r="BU11" s="25">
        <v>0</v>
      </c>
      <c r="BV11" s="25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5">
        <v>0</v>
      </c>
      <c r="CC11" s="25">
        <v>0</v>
      </c>
      <c r="CD11" s="25">
        <v>0</v>
      </c>
      <c r="CE11" s="25">
        <v>0</v>
      </c>
      <c r="CF11" s="25">
        <v>0</v>
      </c>
      <c r="CG11" s="25">
        <v>0</v>
      </c>
      <c r="CH11" s="25">
        <v>0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>
        <v>0</v>
      </c>
      <c r="CU11" s="25">
        <v>0</v>
      </c>
      <c r="CV11" s="25">
        <v>0</v>
      </c>
      <c r="CW11" s="25">
        <v>0</v>
      </c>
      <c r="CX11" s="25">
        <v>0</v>
      </c>
      <c r="CY11" s="25">
        <v>0</v>
      </c>
      <c r="CZ11" s="25">
        <v>0</v>
      </c>
      <c r="DA11" s="25">
        <v>0</v>
      </c>
      <c r="DB11" s="25">
        <v>0</v>
      </c>
      <c r="DC11" s="25">
        <v>0</v>
      </c>
      <c r="DD11" s="25">
        <v>0</v>
      </c>
      <c r="DE11" s="25">
        <v>0</v>
      </c>
      <c r="DF11" s="25">
        <v>0</v>
      </c>
      <c r="DG11" s="25">
        <v>0</v>
      </c>
      <c r="DH11" s="25">
        <v>0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  <c r="DN11" s="25">
        <v>0</v>
      </c>
      <c r="DO11" s="25">
        <v>0</v>
      </c>
      <c r="DP11" s="25">
        <v>0</v>
      </c>
      <c r="DQ11" s="25">
        <v>0</v>
      </c>
      <c r="DR11" s="25">
        <v>0</v>
      </c>
      <c r="DS11" s="25">
        <v>0</v>
      </c>
      <c r="DT11" s="25">
        <v>0</v>
      </c>
      <c r="DU11" s="25">
        <v>0</v>
      </c>
      <c r="DV11" s="25">
        <v>0</v>
      </c>
      <c r="DW11" s="25">
        <v>0</v>
      </c>
      <c r="DX11" s="25">
        <v>0</v>
      </c>
      <c r="DY11" s="25">
        <v>0</v>
      </c>
      <c r="DZ11" s="25">
        <v>0</v>
      </c>
      <c r="EA11" s="25">
        <v>0</v>
      </c>
      <c r="EB11" s="25">
        <v>0</v>
      </c>
      <c r="EC11" s="25">
        <v>0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>
        <v>0</v>
      </c>
      <c r="EP11" s="25">
        <v>0</v>
      </c>
      <c r="EQ11" s="25">
        <v>0</v>
      </c>
      <c r="ER11" s="25">
        <v>0</v>
      </c>
      <c r="ES11" s="25">
        <v>0</v>
      </c>
      <c r="ET11" s="25">
        <v>0</v>
      </c>
      <c r="EU11" s="25">
        <v>0</v>
      </c>
      <c r="EV11" s="25">
        <v>0</v>
      </c>
      <c r="EW11" s="25">
        <v>0</v>
      </c>
      <c r="EX11" s="25">
        <v>0</v>
      </c>
      <c r="EY11" s="25">
        <v>0</v>
      </c>
      <c r="EZ11" s="25">
        <v>0</v>
      </c>
      <c r="FA11" s="25">
        <v>0</v>
      </c>
      <c r="FB11" s="25">
        <v>0</v>
      </c>
      <c r="FC11" s="25">
        <v>0</v>
      </c>
      <c r="FD11" s="25">
        <v>0</v>
      </c>
      <c r="FE11" s="25">
        <v>0</v>
      </c>
      <c r="FF11" s="25">
        <v>0</v>
      </c>
      <c r="FG11" s="25">
        <v>0</v>
      </c>
      <c r="FH11" s="25">
        <v>0</v>
      </c>
      <c r="FI11" s="25">
        <v>0</v>
      </c>
      <c r="FJ11" s="25">
        <v>0</v>
      </c>
      <c r="FK11" s="25">
        <v>0</v>
      </c>
      <c r="FL11" s="25">
        <v>0</v>
      </c>
      <c r="FM11" s="25">
        <v>0</v>
      </c>
      <c r="FN11" s="25">
        <v>0</v>
      </c>
      <c r="FO11" s="25">
        <v>0</v>
      </c>
      <c r="FP11" s="25">
        <v>0</v>
      </c>
      <c r="FQ11" s="25">
        <v>0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0</v>
      </c>
      <c r="FX11" s="25">
        <v>0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>
        <v>0</v>
      </c>
      <c r="GI11" s="25">
        <v>0</v>
      </c>
      <c r="GJ11" s="25">
        <v>0</v>
      </c>
      <c r="GK11" s="25">
        <v>0</v>
      </c>
      <c r="GL11" s="25">
        <v>0</v>
      </c>
      <c r="GM11" s="25">
        <v>0</v>
      </c>
      <c r="GN11" s="25">
        <v>0</v>
      </c>
      <c r="GO11" s="25">
        <v>0</v>
      </c>
      <c r="GP11" s="25">
        <v>0</v>
      </c>
      <c r="GQ11" s="25">
        <v>0</v>
      </c>
      <c r="GR11" s="25">
        <v>0</v>
      </c>
      <c r="GS11" s="25">
        <v>0</v>
      </c>
      <c r="GT11" s="25">
        <v>0</v>
      </c>
      <c r="GU11" s="25">
        <v>0</v>
      </c>
      <c r="GV11" s="25">
        <v>0</v>
      </c>
      <c r="GW11" s="25">
        <v>0</v>
      </c>
      <c r="GX11" s="25">
        <v>0</v>
      </c>
      <c r="GY11" s="25">
        <v>0</v>
      </c>
      <c r="GZ11" s="25">
        <v>0</v>
      </c>
      <c r="HA11" s="25">
        <v>0</v>
      </c>
      <c r="HB11" s="25">
        <v>0</v>
      </c>
      <c r="HC11" s="25">
        <v>0</v>
      </c>
      <c r="HD11" s="25">
        <v>0</v>
      </c>
      <c r="HE11" s="25">
        <v>0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5">
        <v>0</v>
      </c>
      <c r="HL11" s="25">
        <v>0</v>
      </c>
      <c r="HM11" s="25">
        <v>0</v>
      </c>
      <c r="HN11" s="25">
        <v>0</v>
      </c>
      <c r="HO11" s="25">
        <v>0</v>
      </c>
      <c r="HP11" s="25">
        <v>0</v>
      </c>
      <c r="HQ11" s="25">
        <v>0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12035</v>
      </c>
      <c r="B12">
        <v>1.04575</v>
      </c>
      <c r="D12" s="40" t="s">
        <v>81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>
        <v>0</v>
      </c>
      <c r="AZ12" s="46">
        <v>0</v>
      </c>
      <c r="BA12" s="46">
        <v>0</v>
      </c>
      <c r="BB12" s="46">
        <v>0</v>
      </c>
      <c r="BC12" s="46">
        <v>0</v>
      </c>
      <c r="BD12" s="46">
        <v>0</v>
      </c>
      <c r="BE12" s="46">
        <v>0</v>
      </c>
      <c r="BF12" s="46">
        <v>0</v>
      </c>
      <c r="BG12" s="46">
        <v>0</v>
      </c>
      <c r="BH12" s="46">
        <v>0</v>
      </c>
      <c r="BI12" s="46">
        <v>0</v>
      </c>
      <c r="BJ12" s="46">
        <v>0</v>
      </c>
      <c r="BK12" s="46">
        <v>0</v>
      </c>
      <c r="BL12" s="46">
        <v>0</v>
      </c>
      <c r="BM12" s="46">
        <v>0</v>
      </c>
      <c r="BN12" s="46">
        <v>0</v>
      </c>
      <c r="BO12" s="46">
        <v>0</v>
      </c>
      <c r="BP12" s="46">
        <v>0</v>
      </c>
      <c r="BQ12" s="46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W12" s="46">
        <v>0</v>
      </c>
      <c r="BX12" s="46">
        <v>0</v>
      </c>
      <c r="BY12" s="46">
        <v>0</v>
      </c>
      <c r="BZ12" s="46">
        <v>0</v>
      </c>
      <c r="CA12" s="46">
        <v>0</v>
      </c>
      <c r="CB12" s="46">
        <v>0</v>
      </c>
      <c r="CC12" s="46">
        <v>0</v>
      </c>
      <c r="CD12" s="46">
        <v>0</v>
      </c>
      <c r="CE12" s="46">
        <v>0</v>
      </c>
      <c r="CF12" s="46">
        <v>0</v>
      </c>
      <c r="CG12" s="46">
        <v>0</v>
      </c>
      <c r="CH12" s="46">
        <v>0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>
        <v>0</v>
      </c>
      <c r="CU12" s="25">
        <v>0</v>
      </c>
      <c r="CV12" s="25">
        <v>0</v>
      </c>
      <c r="CW12" s="25">
        <v>0</v>
      </c>
      <c r="CX12" s="25">
        <v>0</v>
      </c>
      <c r="CY12" s="25">
        <v>0</v>
      </c>
      <c r="CZ12" s="25">
        <v>0</v>
      </c>
      <c r="DA12" s="25">
        <v>0</v>
      </c>
      <c r="DB12" s="25">
        <v>0</v>
      </c>
      <c r="DC12" s="25">
        <v>0</v>
      </c>
      <c r="DD12" s="25">
        <v>0</v>
      </c>
      <c r="DE12" s="25">
        <v>0</v>
      </c>
      <c r="DF12" s="25">
        <v>0</v>
      </c>
      <c r="DG12" s="25">
        <v>0</v>
      </c>
      <c r="DH12" s="25">
        <v>0</v>
      </c>
      <c r="DI12" s="25">
        <v>0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0</v>
      </c>
      <c r="DP12" s="25">
        <v>0</v>
      </c>
      <c r="DQ12" s="25">
        <v>0</v>
      </c>
      <c r="DR12" s="25">
        <v>0</v>
      </c>
      <c r="DS12" s="25">
        <v>0</v>
      </c>
      <c r="DT12" s="25">
        <v>0</v>
      </c>
      <c r="DU12" s="25">
        <v>0</v>
      </c>
      <c r="DV12" s="25">
        <v>0</v>
      </c>
      <c r="DW12" s="25">
        <v>0</v>
      </c>
      <c r="DX12" s="25">
        <v>0</v>
      </c>
      <c r="DY12" s="25">
        <v>0</v>
      </c>
      <c r="DZ12" s="25">
        <v>0</v>
      </c>
      <c r="EA12" s="25">
        <v>0</v>
      </c>
      <c r="EB12" s="25">
        <v>0</v>
      </c>
      <c r="EC12" s="25">
        <v>0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>
        <v>0</v>
      </c>
      <c r="EP12" s="25">
        <v>0</v>
      </c>
      <c r="EQ12" s="25">
        <v>0</v>
      </c>
      <c r="ER12" s="25">
        <v>0</v>
      </c>
      <c r="ES12" s="25">
        <v>0</v>
      </c>
      <c r="ET12" s="25">
        <v>0</v>
      </c>
      <c r="EU12" s="25">
        <v>0</v>
      </c>
      <c r="EV12" s="25">
        <v>0</v>
      </c>
      <c r="EW12" s="25">
        <v>0</v>
      </c>
      <c r="EX12" s="25">
        <v>0</v>
      </c>
      <c r="EY12" s="25">
        <v>0</v>
      </c>
      <c r="EZ12" s="25">
        <v>0</v>
      </c>
      <c r="FA12" s="25">
        <v>0</v>
      </c>
      <c r="FB12" s="25">
        <v>0</v>
      </c>
      <c r="FC12" s="25">
        <v>0</v>
      </c>
      <c r="FD12" s="25">
        <v>0</v>
      </c>
      <c r="FE12" s="25">
        <v>0</v>
      </c>
      <c r="FF12" s="25">
        <v>0</v>
      </c>
      <c r="FG12" s="25">
        <v>0</v>
      </c>
      <c r="FH12" s="25">
        <v>0</v>
      </c>
      <c r="FI12" s="25">
        <v>0</v>
      </c>
      <c r="FJ12" s="25">
        <v>0</v>
      </c>
      <c r="FK12" s="25">
        <v>0</v>
      </c>
      <c r="FL12" s="25">
        <v>0</v>
      </c>
      <c r="FM12" s="25">
        <v>0</v>
      </c>
      <c r="FN12" s="25">
        <v>0</v>
      </c>
      <c r="FO12" s="25">
        <v>0</v>
      </c>
      <c r="FP12" s="25">
        <v>0</v>
      </c>
      <c r="FQ12" s="25">
        <v>0</v>
      </c>
      <c r="FR12" s="25"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0</v>
      </c>
      <c r="FX12" s="25">
        <v>0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>
        <v>0</v>
      </c>
      <c r="GI12" s="25">
        <v>0</v>
      </c>
      <c r="GJ12" s="25">
        <v>0</v>
      </c>
      <c r="GK12" s="25">
        <v>0</v>
      </c>
      <c r="GL12" s="25">
        <v>0</v>
      </c>
      <c r="GM12" s="25">
        <v>0</v>
      </c>
      <c r="GN12" s="25">
        <v>0</v>
      </c>
      <c r="GO12" s="25">
        <v>0</v>
      </c>
      <c r="GP12" s="25">
        <v>0</v>
      </c>
      <c r="GQ12" s="25">
        <v>0</v>
      </c>
      <c r="GR12" s="25">
        <v>0</v>
      </c>
      <c r="GS12" s="25">
        <v>0</v>
      </c>
      <c r="GT12" s="25">
        <v>0</v>
      </c>
      <c r="GU12" s="25">
        <v>0</v>
      </c>
      <c r="GV12" s="25">
        <v>0</v>
      </c>
      <c r="GW12" s="25">
        <v>0</v>
      </c>
      <c r="GX12" s="25">
        <v>0</v>
      </c>
      <c r="GY12" s="25">
        <v>0</v>
      </c>
      <c r="GZ12" s="25">
        <v>0</v>
      </c>
      <c r="HA12" s="25">
        <v>0</v>
      </c>
      <c r="HB12" s="25">
        <v>0</v>
      </c>
      <c r="HC12" s="25">
        <v>0</v>
      </c>
      <c r="HD12" s="25">
        <v>0</v>
      </c>
      <c r="HE12" s="25">
        <v>0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0</v>
      </c>
      <c r="HL12" s="25">
        <v>0</v>
      </c>
      <c r="HM12" s="25">
        <v>0</v>
      </c>
      <c r="HN12" s="25">
        <v>0</v>
      </c>
      <c r="HO12" s="25">
        <v>0</v>
      </c>
      <c r="HP12" s="25">
        <v>0</v>
      </c>
      <c r="HQ12" s="25">
        <v>0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12036</v>
      </c>
      <c r="B13">
        <v>0.78439999999999999</v>
      </c>
      <c r="D13" s="35" t="s">
        <v>10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K13" s="25">
        <v>0</v>
      </c>
      <c r="FL13" s="25">
        <v>0</v>
      </c>
      <c r="FM13" s="25">
        <v>0</v>
      </c>
      <c r="FN13" s="25">
        <v>0</v>
      </c>
      <c r="FO13" s="25">
        <v>0</v>
      </c>
      <c r="FP13" s="25">
        <v>0</v>
      </c>
      <c r="FQ13" s="25">
        <v>0</v>
      </c>
      <c r="FR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0</v>
      </c>
      <c r="FX13" s="25">
        <v>0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>
        <v>0</v>
      </c>
      <c r="GI13" s="25">
        <v>0</v>
      </c>
      <c r="GJ13" s="25">
        <v>0</v>
      </c>
      <c r="GK13" s="25">
        <v>0</v>
      </c>
      <c r="GL13" s="25">
        <v>0</v>
      </c>
      <c r="GM13" s="25">
        <v>0</v>
      </c>
      <c r="GN13" s="25">
        <v>0</v>
      </c>
      <c r="GO13" s="25">
        <v>0</v>
      </c>
      <c r="GP13" s="25">
        <v>0</v>
      </c>
      <c r="GQ13" s="25">
        <v>0</v>
      </c>
      <c r="GR13" s="25">
        <v>0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0</v>
      </c>
      <c r="GY13" s="25">
        <v>0</v>
      </c>
      <c r="GZ13" s="25">
        <v>0</v>
      </c>
      <c r="HA13" s="25">
        <v>0</v>
      </c>
      <c r="HB13" s="25">
        <v>0</v>
      </c>
      <c r="HC13" s="25">
        <v>0</v>
      </c>
      <c r="HD13" s="25">
        <v>0</v>
      </c>
      <c r="HE13" s="25">
        <v>0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0</v>
      </c>
      <c r="HL13" s="25">
        <v>0</v>
      </c>
      <c r="HM13" s="25">
        <v>0</v>
      </c>
      <c r="HN13" s="25">
        <v>0</v>
      </c>
      <c r="HO13" s="25">
        <v>0</v>
      </c>
      <c r="HP13" s="25">
        <v>0</v>
      </c>
      <c r="HQ13" s="25">
        <v>0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12037</v>
      </c>
      <c r="B14">
        <v>0.78310000000000002</v>
      </c>
      <c r="D14" s="35" t="s">
        <v>91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  <c r="AL14" s="25">
        <v>0</v>
      </c>
      <c r="AM14" s="25">
        <v>0</v>
      </c>
      <c r="AN14" s="25">
        <v>0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v>0</v>
      </c>
      <c r="CU14" s="25">
        <v>0</v>
      </c>
      <c r="CV14" s="25">
        <v>0</v>
      </c>
      <c r="CW14" s="25">
        <v>0</v>
      </c>
      <c r="CX14" s="25">
        <v>0</v>
      </c>
      <c r="CY14" s="25">
        <v>0</v>
      </c>
      <c r="CZ14" s="25">
        <v>0</v>
      </c>
      <c r="DA14" s="25">
        <v>0</v>
      </c>
      <c r="DB14" s="25">
        <v>0</v>
      </c>
      <c r="DC14" s="25">
        <v>0</v>
      </c>
      <c r="DD14" s="25">
        <v>0</v>
      </c>
      <c r="DE14" s="25">
        <v>0</v>
      </c>
      <c r="DF14" s="25">
        <v>0</v>
      </c>
      <c r="DG14" s="25">
        <v>0</v>
      </c>
      <c r="DH14" s="25">
        <v>0</v>
      </c>
      <c r="DI14" s="25">
        <v>0</v>
      </c>
      <c r="DJ14" s="25">
        <v>0</v>
      </c>
      <c r="DK14" s="25">
        <v>0</v>
      </c>
      <c r="DL14" s="25">
        <v>0</v>
      </c>
      <c r="DM14" s="25">
        <v>0</v>
      </c>
      <c r="DN14" s="25">
        <v>0</v>
      </c>
      <c r="DO14" s="25">
        <v>0</v>
      </c>
      <c r="DP14" s="25">
        <v>0</v>
      </c>
      <c r="DQ14" s="25">
        <v>0</v>
      </c>
      <c r="DR14" s="25">
        <v>0</v>
      </c>
      <c r="DS14" s="25">
        <v>0</v>
      </c>
      <c r="DT14" s="25">
        <v>0</v>
      </c>
      <c r="DU14" s="25">
        <v>0</v>
      </c>
      <c r="DV14" s="25">
        <v>0</v>
      </c>
      <c r="DW14" s="25">
        <v>0</v>
      </c>
      <c r="DX14" s="25">
        <v>0</v>
      </c>
      <c r="DY14" s="25">
        <v>0</v>
      </c>
      <c r="DZ14" s="25">
        <v>0</v>
      </c>
      <c r="EA14" s="25">
        <v>0</v>
      </c>
      <c r="EB14" s="25">
        <v>0</v>
      </c>
      <c r="EC14" s="25">
        <v>0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>
        <v>0</v>
      </c>
      <c r="EP14" s="25">
        <v>0</v>
      </c>
      <c r="EQ14" s="25">
        <v>0</v>
      </c>
      <c r="ER14" s="25">
        <v>0</v>
      </c>
      <c r="ES14" s="25">
        <v>0</v>
      </c>
      <c r="ET14" s="25">
        <v>0</v>
      </c>
      <c r="EU14" s="25">
        <v>0</v>
      </c>
      <c r="EV14" s="25">
        <v>0</v>
      </c>
      <c r="EW14" s="25">
        <v>0</v>
      </c>
      <c r="EX14" s="25">
        <v>0</v>
      </c>
      <c r="EY14" s="25">
        <v>0</v>
      </c>
      <c r="EZ14" s="25">
        <v>0</v>
      </c>
      <c r="FA14" s="25">
        <v>0</v>
      </c>
      <c r="FB14" s="25">
        <v>0</v>
      </c>
      <c r="FC14" s="25">
        <v>0</v>
      </c>
      <c r="FD14" s="25">
        <v>0</v>
      </c>
      <c r="FE14" s="25">
        <v>0</v>
      </c>
      <c r="FF14" s="25">
        <v>0</v>
      </c>
      <c r="FG14" s="25">
        <v>0</v>
      </c>
      <c r="FH14" s="25">
        <v>0</v>
      </c>
      <c r="FI14" s="25">
        <v>0</v>
      </c>
      <c r="FJ14" s="25">
        <v>0</v>
      </c>
      <c r="FK14" s="25">
        <v>0</v>
      </c>
      <c r="FL14" s="25">
        <v>0</v>
      </c>
      <c r="FM14" s="25">
        <v>0</v>
      </c>
      <c r="FN14" s="25">
        <v>0</v>
      </c>
      <c r="FO14" s="25">
        <v>0</v>
      </c>
      <c r="FP14" s="25">
        <v>0</v>
      </c>
      <c r="FQ14" s="25">
        <v>0</v>
      </c>
      <c r="FR14" s="25">
        <v>0</v>
      </c>
      <c r="FS14" s="25">
        <v>0</v>
      </c>
      <c r="FT14" s="25">
        <v>0</v>
      </c>
      <c r="FU14" s="25">
        <v>0</v>
      </c>
      <c r="FV14" s="25">
        <v>0</v>
      </c>
      <c r="FW14" s="25">
        <v>0</v>
      </c>
      <c r="FX14" s="25">
        <v>0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>
        <v>0</v>
      </c>
      <c r="GI14" s="25">
        <v>0</v>
      </c>
      <c r="GJ14" s="25">
        <v>0</v>
      </c>
      <c r="GK14" s="25">
        <v>0</v>
      </c>
      <c r="GL14" s="25">
        <v>0</v>
      </c>
      <c r="GM14" s="25">
        <v>0</v>
      </c>
      <c r="GN14" s="25">
        <v>0</v>
      </c>
      <c r="GO14" s="25">
        <v>0</v>
      </c>
      <c r="GP14" s="25">
        <v>0</v>
      </c>
      <c r="GQ14" s="25">
        <v>0</v>
      </c>
      <c r="GR14" s="25">
        <v>0</v>
      </c>
      <c r="GS14" s="25">
        <v>0</v>
      </c>
      <c r="GT14" s="25">
        <v>0</v>
      </c>
      <c r="GU14" s="25">
        <v>0</v>
      </c>
      <c r="GV14" s="25">
        <v>0</v>
      </c>
      <c r="GW14" s="25">
        <v>0</v>
      </c>
      <c r="GX14" s="25">
        <v>0</v>
      </c>
      <c r="GY14" s="25">
        <v>0</v>
      </c>
      <c r="GZ14" s="25">
        <v>0</v>
      </c>
      <c r="HA14" s="25">
        <v>0</v>
      </c>
      <c r="HB14" s="25">
        <v>0</v>
      </c>
      <c r="HC14" s="25">
        <v>0</v>
      </c>
      <c r="HD14" s="25">
        <v>0</v>
      </c>
      <c r="HE14" s="25">
        <v>0</v>
      </c>
      <c r="HF14" s="25">
        <v>0</v>
      </c>
      <c r="HG14" s="25">
        <v>0</v>
      </c>
      <c r="HH14" s="25">
        <v>0</v>
      </c>
      <c r="HI14" s="25">
        <v>0</v>
      </c>
      <c r="HJ14" s="25">
        <v>0</v>
      </c>
      <c r="HK14" s="25">
        <v>0</v>
      </c>
      <c r="HL14" s="25">
        <v>0</v>
      </c>
      <c r="HM14" s="25">
        <v>0</v>
      </c>
      <c r="HN14" s="25">
        <v>0</v>
      </c>
      <c r="HO14" s="25">
        <v>0</v>
      </c>
      <c r="HP14" s="25">
        <v>0</v>
      </c>
      <c r="HQ14" s="25">
        <v>0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12038</v>
      </c>
      <c r="B15">
        <v>0.78390000000000004</v>
      </c>
      <c r="D15" s="35" t="s">
        <v>94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0</v>
      </c>
      <c r="AN15" s="25">
        <v>0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>
        <v>0</v>
      </c>
      <c r="AZ15" s="25">
        <v>0</v>
      </c>
      <c r="BA15" s="25">
        <v>0</v>
      </c>
      <c r="BB15" s="25">
        <v>0</v>
      </c>
      <c r="BC15" s="25">
        <v>0</v>
      </c>
      <c r="BD15" s="25">
        <v>0</v>
      </c>
      <c r="BE15" s="25">
        <v>0</v>
      </c>
      <c r="BF15" s="25">
        <v>0</v>
      </c>
      <c r="BG15" s="25">
        <v>0</v>
      </c>
      <c r="BH15" s="25">
        <v>0</v>
      </c>
      <c r="BI15" s="25">
        <v>0</v>
      </c>
      <c r="BJ15" s="25">
        <v>0</v>
      </c>
      <c r="BK15" s="25">
        <v>0</v>
      </c>
      <c r="BL15" s="25">
        <v>0</v>
      </c>
      <c r="BM15" s="25">
        <v>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0</v>
      </c>
      <c r="BU15" s="25">
        <v>0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5">
        <v>0</v>
      </c>
      <c r="CC15" s="25">
        <v>0</v>
      </c>
      <c r="CD15" s="25">
        <v>0</v>
      </c>
      <c r="CE15" s="25">
        <v>0</v>
      </c>
      <c r="CF15" s="25">
        <v>0</v>
      </c>
      <c r="CG15" s="25">
        <v>0</v>
      </c>
      <c r="CH15" s="25">
        <v>0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>
        <v>0</v>
      </c>
      <c r="CU15" s="25">
        <v>0</v>
      </c>
      <c r="CV15" s="25">
        <v>0</v>
      </c>
      <c r="CW15" s="25">
        <v>0</v>
      </c>
      <c r="CX15" s="25">
        <v>0</v>
      </c>
      <c r="CY15" s="25">
        <v>0</v>
      </c>
      <c r="CZ15" s="25">
        <v>0</v>
      </c>
      <c r="DA15" s="25">
        <v>0</v>
      </c>
      <c r="DB15" s="25">
        <v>0</v>
      </c>
      <c r="DC15" s="25">
        <v>0</v>
      </c>
      <c r="DD15" s="25">
        <v>0</v>
      </c>
      <c r="DE15" s="25">
        <v>0</v>
      </c>
      <c r="DF15" s="25">
        <v>0</v>
      </c>
      <c r="DG15" s="25">
        <v>0</v>
      </c>
      <c r="DH15" s="25">
        <v>0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  <c r="DN15" s="25">
        <v>0</v>
      </c>
      <c r="DO15" s="25">
        <v>0</v>
      </c>
      <c r="DP15" s="25">
        <v>0</v>
      </c>
      <c r="DQ15" s="25">
        <v>0</v>
      </c>
      <c r="DR15" s="25">
        <v>0</v>
      </c>
      <c r="DS15" s="25">
        <v>0</v>
      </c>
      <c r="DT15" s="25">
        <v>0</v>
      </c>
      <c r="DU15" s="25">
        <v>0</v>
      </c>
      <c r="DV15" s="25">
        <v>0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12039</v>
      </c>
      <c r="B16">
        <v>0.78380000000000005</v>
      </c>
      <c r="D16" s="54" t="s">
        <v>97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>
        <v>0</v>
      </c>
      <c r="AZ16" s="25">
        <v>0</v>
      </c>
      <c r="BA16" s="25">
        <v>0</v>
      </c>
      <c r="BB16" s="25">
        <v>0</v>
      </c>
      <c r="BC16" s="25">
        <v>0</v>
      </c>
      <c r="BD16" s="25">
        <v>0</v>
      </c>
      <c r="BE16" s="25">
        <v>0</v>
      </c>
      <c r="BF16" s="25">
        <v>0</v>
      </c>
      <c r="BG16" s="25">
        <v>0</v>
      </c>
      <c r="BH16" s="25">
        <v>0</v>
      </c>
      <c r="BI16" s="25">
        <v>0</v>
      </c>
      <c r="BJ16" s="25">
        <v>0</v>
      </c>
      <c r="BK16" s="25">
        <v>0</v>
      </c>
      <c r="BL16" s="25">
        <v>0</v>
      </c>
      <c r="BM16" s="25">
        <v>0</v>
      </c>
      <c r="BN16" s="25">
        <v>0</v>
      </c>
      <c r="BO16" s="25">
        <v>0</v>
      </c>
      <c r="BP16" s="25">
        <v>0</v>
      </c>
      <c r="BQ16" s="25">
        <v>0</v>
      </c>
      <c r="BR16" s="25">
        <v>0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0</v>
      </c>
      <c r="BY16" s="25">
        <v>0</v>
      </c>
      <c r="BZ16" s="25">
        <v>0</v>
      </c>
      <c r="CA16" s="25">
        <v>0</v>
      </c>
      <c r="CB16" s="25">
        <v>0</v>
      </c>
      <c r="CC16" s="25">
        <v>0</v>
      </c>
      <c r="CD16" s="25">
        <v>0</v>
      </c>
      <c r="CE16" s="25">
        <v>0</v>
      </c>
      <c r="CF16" s="25">
        <v>0</v>
      </c>
      <c r="CG16" s="25">
        <v>0</v>
      </c>
      <c r="CH16" s="25">
        <v>0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0</v>
      </c>
      <c r="DF16" s="25">
        <v>0</v>
      </c>
      <c r="DG16" s="25">
        <v>0</v>
      </c>
      <c r="DH16" s="25">
        <v>0</v>
      </c>
      <c r="DI16" s="25">
        <v>0</v>
      </c>
      <c r="DJ16" s="25">
        <v>0</v>
      </c>
      <c r="DK16" s="25">
        <v>0</v>
      </c>
      <c r="DL16" s="25">
        <v>0</v>
      </c>
      <c r="DM16" s="25">
        <v>0</v>
      </c>
      <c r="DN16" s="25">
        <v>0</v>
      </c>
      <c r="DO16" s="25">
        <v>0</v>
      </c>
      <c r="DP16" s="25">
        <v>0</v>
      </c>
      <c r="DQ16" s="25">
        <v>0</v>
      </c>
      <c r="DR16" s="25">
        <v>0</v>
      </c>
      <c r="DS16" s="25">
        <v>0</v>
      </c>
      <c r="DT16" s="25">
        <v>0</v>
      </c>
      <c r="DU16" s="25">
        <v>0</v>
      </c>
      <c r="DV16" s="25">
        <v>0</v>
      </c>
      <c r="DW16" s="25">
        <v>0</v>
      </c>
      <c r="DX16" s="25">
        <v>0</v>
      </c>
      <c r="DY16" s="25">
        <v>0</v>
      </c>
      <c r="DZ16" s="25">
        <v>0</v>
      </c>
      <c r="EA16" s="25">
        <v>0</v>
      </c>
      <c r="EB16" s="25">
        <v>0</v>
      </c>
      <c r="EC16" s="25">
        <v>0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12040</v>
      </c>
      <c r="B17"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>
        <v>0</v>
      </c>
      <c r="AZ17" s="46">
        <v>0</v>
      </c>
      <c r="BA17" s="46">
        <v>0</v>
      </c>
      <c r="BB17" s="46">
        <v>0</v>
      </c>
      <c r="BC17" s="46">
        <v>0</v>
      </c>
      <c r="BD17" s="46">
        <v>0</v>
      </c>
      <c r="BE17" s="46">
        <v>0</v>
      </c>
      <c r="BF17" s="46">
        <v>0</v>
      </c>
      <c r="BG17" s="46">
        <v>0</v>
      </c>
      <c r="BH17" s="46">
        <v>0</v>
      </c>
      <c r="BI17" s="46">
        <v>0</v>
      </c>
      <c r="BJ17" s="46">
        <v>0</v>
      </c>
      <c r="BK17" s="46">
        <v>0</v>
      </c>
      <c r="BL17" s="46">
        <v>0</v>
      </c>
      <c r="BM17" s="46">
        <v>0</v>
      </c>
      <c r="BN17" s="46">
        <v>0</v>
      </c>
      <c r="BO17" s="46">
        <v>0</v>
      </c>
      <c r="BP17" s="46">
        <v>0</v>
      </c>
      <c r="BQ17" s="46">
        <v>0</v>
      </c>
      <c r="BR17" s="46">
        <v>0</v>
      </c>
      <c r="BS17" s="46">
        <v>0</v>
      </c>
      <c r="BT17" s="46">
        <v>0</v>
      </c>
      <c r="BU17" s="46">
        <v>0</v>
      </c>
      <c r="BV17" s="46">
        <v>0</v>
      </c>
      <c r="BW17" s="46">
        <v>0</v>
      </c>
      <c r="BX17" s="46">
        <v>0</v>
      </c>
      <c r="BY17" s="46">
        <v>0</v>
      </c>
      <c r="BZ17" s="46">
        <v>0</v>
      </c>
      <c r="CA17" s="46">
        <v>0</v>
      </c>
      <c r="CB17" s="46">
        <v>0</v>
      </c>
      <c r="CC17" s="46">
        <v>0</v>
      </c>
      <c r="CD17" s="46">
        <v>0</v>
      </c>
      <c r="CE17" s="46">
        <v>0</v>
      </c>
      <c r="CF17" s="46">
        <v>0</v>
      </c>
      <c r="CG17" s="46">
        <v>0</v>
      </c>
      <c r="CH17" s="46">
        <v>0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b">
        <v>0</v>
      </c>
    </row>
    <row r="18" spans="1:190">
      <c r="A18" t="s">
        <v>12041</v>
      </c>
      <c r="B18"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12042</v>
      </c>
      <c r="B19">
        <v>0.78364999999999996</v>
      </c>
      <c r="D19" s="35" t="s">
        <v>103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12043</v>
      </c>
      <c r="B20">
        <v>0.78374999999999995</v>
      </c>
      <c r="D20" s="56" t="s">
        <v>105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0</v>
      </c>
      <c r="BO20" s="25">
        <v>0</v>
      </c>
      <c r="BP20" s="25">
        <v>0</v>
      </c>
      <c r="BQ20" s="25">
        <v>0</v>
      </c>
      <c r="BR20" s="25">
        <v>0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5">
        <v>0</v>
      </c>
      <c r="CC20" s="25">
        <v>0</v>
      </c>
      <c r="CD20" s="25">
        <v>0</v>
      </c>
      <c r="CE20" s="25">
        <v>0</v>
      </c>
      <c r="CF20" s="25">
        <v>0</v>
      </c>
      <c r="CG20" s="25">
        <v>0</v>
      </c>
      <c r="CH20" s="25">
        <v>0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12044</v>
      </c>
      <c r="B21">
        <v>0.78385000000000005</v>
      </c>
      <c r="D21" s="40" t="s">
        <v>108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>
        <v>0</v>
      </c>
      <c r="AZ21" s="25">
        <v>0</v>
      </c>
      <c r="BA21" s="25">
        <v>0</v>
      </c>
      <c r="BB21" s="25">
        <v>0</v>
      </c>
      <c r="BC21" s="25">
        <v>0</v>
      </c>
      <c r="BD21" s="25">
        <v>0</v>
      </c>
      <c r="BE21" s="25">
        <v>0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0</v>
      </c>
      <c r="BN21" s="25">
        <v>0</v>
      </c>
      <c r="BO21" s="25">
        <v>0</v>
      </c>
      <c r="BP21" s="25">
        <v>0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12045</v>
      </c>
      <c r="B22">
        <v>0.78374999999999995</v>
      </c>
      <c r="D22" s="40" t="s">
        <v>110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0</v>
      </c>
      <c r="AN22" s="25">
        <v>0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12046</v>
      </c>
      <c r="B23">
        <v>0.78374999999999995</v>
      </c>
      <c r="D23" s="65" t="s">
        <v>112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  <c r="AL23" s="25">
        <v>0</v>
      </c>
      <c r="AM23" s="25">
        <v>0</v>
      </c>
      <c r="AN23" s="25">
        <v>0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>
        <v>0</v>
      </c>
      <c r="AZ23" s="46">
        <v>0</v>
      </c>
      <c r="BA23" s="46">
        <v>0</v>
      </c>
      <c r="BB23" s="46">
        <v>0</v>
      </c>
      <c r="BC23" s="46">
        <v>0</v>
      </c>
      <c r="BD23" s="46">
        <v>0</v>
      </c>
      <c r="BE23" s="46">
        <v>0</v>
      </c>
      <c r="BF23" s="46">
        <v>0</v>
      </c>
      <c r="BG23" s="46">
        <v>0</v>
      </c>
      <c r="BH23" s="46">
        <v>0</v>
      </c>
      <c r="BI23" s="46">
        <v>0</v>
      </c>
      <c r="BJ23" s="46">
        <v>0</v>
      </c>
      <c r="BK23" s="46">
        <v>0</v>
      </c>
      <c r="BL23" s="46">
        <v>0</v>
      </c>
      <c r="BM23" s="46">
        <v>0</v>
      </c>
      <c r="BN23" s="46">
        <v>0</v>
      </c>
      <c r="BO23" s="46">
        <v>0</v>
      </c>
      <c r="BP23" s="46">
        <v>0</v>
      </c>
      <c r="BQ23" s="46">
        <v>0</v>
      </c>
      <c r="BR23" s="46">
        <v>0</v>
      </c>
      <c r="BS23" s="46">
        <v>0</v>
      </c>
      <c r="BT23" s="46">
        <v>0</v>
      </c>
      <c r="BU23" s="46">
        <v>0</v>
      </c>
      <c r="BV23" s="46">
        <v>0</v>
      </c>
      <c r="BW23" s="46">
        <v>0</v>
      </c>
      <c r="BX23" s="46">
        <v>0</v>
      </c>
      <c r="BY23" s="46">
        <v>0</v>
      </c>
      <c r="BZ23" s="46">
        <v>0</v>
      </c>
      <c r="CA23" s="46">
        <v>0</v>
      </c>
      <c r="CB23" s="46">
        <v>0</v>
      </c>
      <c r="CC23" s="46">
        <v>0</v>
      </c>
      <c r="CD23" s="46">
        <v>0</v>
      </c>
      <c r="CE23" s="46">
        <v>0</v>
      </c>
      <c r="CF23" s="46">
        <v>0</v>
      </c>
      <c r="CG23" s="46">
        <v>0</v>
      </c>
      <c r="CH23" s="46">
        <v>0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40694</v>
      </c>
      <c r="CU23" s="19">
        <v>40724</v>
      </c>
      <c r="CV23" s="19">
        <v>40755</v>
      </c>
      <c r="CW23" s="19">
        <v>40786</v>
      </c>
      <c r="CX23" s="19">
        <v>40816</v>
      </c>
      <c r="CY23" s="19">
        <v>40847</v>
      </c>
      <c r="CZ23" s="19">
        <v>40877</v>
      </c>
      <c r="DA23" s="19">
        <v>40908</v>
      </c>
      <c r="DB23" s="19">
        <v>40939</v>
      </c>
      <c r="DC23" s="19">
        <v>40968</v>
      </c>
      <c r="DD23" s="19">
        <v>40999</v>
      </c>
      <c r="DE23" s="19">
        <v>41029</v>
      </c>
      <c r="ED23" t="e">
        <v>#N/A</v>
      </c>
    </row>
    <row r="24" spans="1:190">
      <c r="A24" t="s">
        <v>12047</v>
      </c>
      <c r="B24">
        <v>0.78385000000000005</v>
      </c>
      <c r="D24" s="66" t="s">
        <v>114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12048</v>
      </c>
      <c r="B25">
        <v>0.78364999999999996</v>
      </c>
      <c r="D25" s="65" t="s">
        <v>116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12049</v>
      </c>
      <c r="B26">
        <v>0.78334999999999999</v>
      </c>
      <c r="D26" s="35" t="s">
        <v>117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0</v>
      </c>
      <c r="BV26" s="25">
        <v>0</v>
      </c>
      <c r="BW26" s="25">
        <v>0</v>
      </c>
      <c r="BX26" s="25">
        <v>0</v>
      </c>
      <c r="BY26" s="25">
        <v>0</v>
      </c>
      <c r="BZ26" s="25">
        <v>0</v>
      </c>
      <c r="CA26" s="25">
        <v>0</v>
      </c>
      <c r="CB26" s="25">
        <v>0</v>
      </c>
      <c r="CC26" s="25">
        <v>0</v>
      </c>
      <c r="CD26" s="25">
        <v>0</v>
      </c>
      <c r="CE26" s="25">
        <v>0</v>
      </c>
      <c r="CF26" s="25">
        <v>0</v>
      </c>
      <c r="CG26" s="25">
        <v>0</v>
      </c>
      <c r="CH26" s="25">
        <v>0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12050</v>
      </c>
      <c r="B27">
        <v>0.78385000000000005</v>
      </c>
      <c r="D27" s="68" t="s">
        <v>119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>
        <v>0</v>
      </c>
      <c r="AZ27" s="46">
        <v>0</v>
      </c>
      <c r="BA27" s="46">
        <v>0</v>
      </c>
      <c r="BB27" s="46">
        <v>0</v>
      </c>
      <c r="BC27" s="46">
        <v>0</v>
      </c>
      <c r="BD27" s="46">
        <v>0</v>
      </c>
      <c r="BE27" s="46">
        <v>0</v>
      </c>
      <c r="BF27" s="46">
        <v>0</v>
      </c>
      <c r="BG27" s="46">
        <v>0</v>
      </c>
      <c r="BH27" s="46">
        <v>0</v>
      </c>
      <c r="BI27" s="46">
        <v>0</v>
      </c>
      <c r="BJ27" s="46">
        <v>0</v>
      </c>
      <c r="BK27" s="46">
        <v>0</v>
      </c>
      <c r="BL27" s="46">
        <v>0</v>
      </c>
      <c r="BM27" s="46">
        <v>0</v>
      </c>
      <c r="BN27" s="46">
        <v>0</v>
      </c>
      <c r="BO27" s="46">
        <v>0</v>
      </c>
      <c r="BP27" s="46">
        <v>0</v>
      </c>
      <c r="BQ27" s="46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W27" s="46">
        <v>0</v>
      </c>
      <c r="BX27" s="46">
        <v>0</v>
      </c>
      <c r="BY27" s="46">
        <v>0</v>
      </c>
      <c r="BZ27" s="46">
        <v>0</v>
      </c>
      <c r="CA27" s="46">
        <v>0</v>
      </c>
      <c r="CB27" s="46">
        <v>0</v>
      </c>
      <c r="CC27" s="46">
        <v>0</v>
      </c>
      <c r="CD27" s="46">
        <v>0</v>
      </c>
      <c r="CE27" s="46">
        <v>0</v>
      </c>
      <c r="CF27" s="46">
        <v>0</v>
      </c>
      <c r="CG27" s="46">
        <v>0</v>
      </c>
      <c r="CH27" s="46">
        <v>0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12051</v>
      </c>
      <c r="B28"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12052</v>
      </c>
      <c r="B29"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>
        <v>0</v>
      </c>
      <c r="AZ29" s="25">
        <v>0</v>
      </c>
      <c r="BA29" s="25">
        <v>0</v>
      </c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25">
        <v>0</v>
      </c>
      <c r="BH29" s="25">
        <v>0</v>
      </c>
      <c r="BI29" s="25">
        <v>0</v>
      </c>
      <c r="BJ29" s="25">
        <v>0</v>
      </c>
      <c r="BK29" s="25">
        <v>0</v>
      </c>
      <c r="BL29" s="25">
        <v>0</v>
      </c>
      <c r="BM29" s="25">
        <v>0</v>
      </c>
      <c r="BN29" s="25">
        <v>0</v>
      </c>
      <c r="BO29" s="25">
        <v>0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12053</v>
      </c>
      <c r="B30">
        <v>0.78385000000000005</v>
      </c>
      <c r="D30" s="35" t="s">
        <v>123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>
        <v>0</v>
      </c>
      <c r="AZ30" s="46">
        <v>0</v>
      </c>
      <c r="BA30" s="46">
        <v>0</v>
      </c>
      <c r="BB30" s="46">
        <v>0</v>
      </c>
      <c r="BC30" s="46">
        <v>0</v>
      </c>
      <c r="BD30" s="46">
        <v>0</v>
      </c>
      <c r="BE30" s="46">
        <v>0</v>
      </c>
      <c r="BF30" s="46">
        <v>0</v>
      </c>
      <c r="BG30" s="46">
        <v>0</v>
      </c>
      <c r="BH30" s="46">
        <v>0</v>
      </c>
      <c r="BI30" s="46">
        <v>0</v>
      </c>
      <c r="BJ30" s="46">
        <v>0</v>
      </c>
      <c r="BK30" s="46">
        <v>0</v>
      </c>
      <c r="BL30" s="46">
        <v>0</v>
      </c>
      <c r="BM30" s="46">
        <v>0</v>
      </c>
      <c r="BN30" s="46">
        <v>0</v>
      </c>
      <c r="BO30" s="46">
        <v>0</v>
      </c>
      <c r="BP30" s="46">
        <v>0</v>
      </c>
      <c r="BQ30" s="46">
        <v>0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W30" s="46">
        <v>0</v>
      </c>
      <c r="BX30" s="46">
        <v>0</v>
      </c>
      <c r="BY30" s="46">
        <v>0</v>
      </c>
      <c r="BZ30" s="46">
        <v>0</v>
      </c>
      <c r="CA30" s="46">
        <v>0</v>
      </c>
      <c r="CB30" s="46">
        <v>0</v>
      </c>
      <c r="CC30" s="46">
        <v>0</v>
      </c>
      <c r="CD30" s="46">
        <v>0</v>
      </c>
      <c r="CE30" s="46">
        <v>0</v>
      </c>
      <c r="CF30" s="46">
        <v>0</v>
      </c>
      <c r="CG30" s="46">
        <v>0</v>
      </c>
      <c r="CH30" s="46">
        <v>0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12054</v>
      </c>
      <c r="B31">
        <v>0.78374999999999995</v>
      </c>
      <c r="D31" s="35" t="s">
        <v>125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12055</v>
      </c>
      <c r="B32">
        <v>0.78395000000000004</v>
      </c>
      <c r="D32" s="68" t="s">
        <v>126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12056</v>
      </c>
      <c r="B33">
        <v>0.78405000000000002</v>
      </c>
      <c r="D33" s="75" t="s">
        <v>127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>
        <v>0</v>
      </c>
      <c r="AZ33" s="25">
        <v>0</v>
      </c>
      <c r="BA33" s="25">
        <v>0</v>
      </c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25">
        <v>0</v>
      </c>
      <c r="BH33" s="25">
        <v>0</v>
      </c>
      <c r="BI33" s="25">
        <v>0</v>
      </c>
      <c r="BJ33" s="25">
        <v>0</v>
      </c>
      <c r="BK33" s="25">
        <v>0</v>
      </c>
      <c r="BL33" s="25">
        <v>0</v>
      </c>
      <c r="BM33" s="25">
        <v>0</v>
      </c>
      <c r="BN33" s="25">
        <v>0</v>
      </c>
      <c r="BO33" s="25">
        <v>0</v>
      </c>
      <c r="BP33" s="25">
        <v>0</v>
      </c>
      <c r="BQ33" s="25">
        <v>0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5">
        <v>0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12057</v>
      </c>
      <c r="B34">
        <v>0.78405000000000002</v>
      </c>
      <c r="D34" t="s">
        <v>542</v>
      </c>
      <c r="E34" s="259">
        <v>0</v>
      </c>
      <c r="F34" s="259">
        <v>0</v>
      </c>
      <c r="G34" s="259">
        <v>0</v>
      </c>
      <c r="H34" s="259">
        <v>0</v>
      </c>
      <c r="I34" s="259">
        <v>0</v>
      </c>
      <c r="J34" s="259">
        <v>0</v>
      </c>
      <c r="K34" s="259">
        <v>0</v>
      </c>
      <c r="L34" s="259">
        <v>0</v>
      </c>
      <c r="M34" s="259">
        <v>0</v>
      </c>
      <c r="N34" s="259">
        <v>0</v>
      </c>
      <c r="O34" s="259">
        <v>0</v>
      </c>
      <c r="P34" s="259">
        <v>0</v>
      </c>
      <c r="Q34" s="259">
        <v>0</v>
      </c>
      <c r="R34" s="259">
        <v>0</v>
      </c>
      <c r="S34" s="259">
        <v>0</v>
      </c>
      <c r="T34" s="259">
        <v>0</v>
      </c>
      <c r="U34" s="259">
        <v>0</v>
      </c>
      <c r="V34" s="259">
        <v>0</v>
      </c>
      <c r="W34" s="259">
        <v>0</v>
      </c>
      <c r="X34" s="259">
        <v>0</v>
      </c>
      <c r="Y34" s="259">
        <v>0</v>
      </c>
      <c r="Z34" s="259">
        <v>0</v>
      </c>
      <c r="AA34" s="259">
        <v>0</v>
      </c>
      <c r="AB34" s="259">
        <v>0</v>
      </c>
      <c r="AC34" s="259">
        <v>0</v>
      </c>
      <c r="AD34" s="259">
        <v>0</v>
      </c>
      <c r="AE34" s="259">
        <v>0</v>
      </c>
      <c r="AF34" s="259">
        <v>0</v>
      </c>
      <c r="AG34" s="259">
        <v>0</v>
      </c>
      <c r="AH34" s="259">
        <v>0</v>
      </c>
      <c r="AI34" s="259">
        <v>0</v>
      </c>
      <c r="AJ34" s="259">
        <v>0</v>
      </c>
      <c r="AK34" s="259">
        <v>0</v>
      </c>
      <c r="AL34" s="259">
        <v>0</v>
      </c>
      <c r="AM34" s="259">
        <v>0</v>
      </c>
      <c r="AN34" s="259">
        <v>0</v>
      </c>
      <c r="AW34" s="259">
        <v>0</v>
      </c>
      <c r="AX34" s="45" t="s">
        <v>129</v>
      </c>
      <c r="AY34" s="46">
        <v>0</v>
      </c>
      <c r="AZ34" s="46">
        <v>0</v>
      </c>
      <c r="BA34" s="46">
        <v>0</v>
      </c>
      <c r="BB34" s="46">
        <v>0</v>
      </c>
      <c r="BC34" s="46">
        <v>0</v>
      </c>
      <c r="BD34" s="46">
        <v>0</v>
      </c>
      <c r="BE34" s="46">
        <v>0</v>
      </c>
      <c r="BF34" s="46">
        <v>0</v>
      </c>
      <c r="BG34" s="46">
        <v>0</v>
      </c>
      <c r="BH34" s="46">
        <v>0</v>
      </c>
      <c r="BI34" s="46">
        <v>0</v>
      </c>
      <c r="BJ34" s="46">
        <v>0</v>
      </c>
      <c r="BK34" s="46">
        <v>0</v>
      </c>
      <c r="BL34" s="46">
        <v>0</v>
      </c>
      <c r="BM34" s="46">
        <v>0</v>
      </c>
      <c r="BN34" s="46">
        <v>0</v>
      </c>
      <c r="BO34" s="46">
        <v>0</v>
      </c>
      <c r="BP34" s="46">
        <v>0</v>
      </c>
      <c r="BQ34" s="46">
        <v>0</v>
      </c>
      <c r="BR34" s="46">
        <v>0</v>
      </c>
      <c r="BS34" s="46">
        <v>0</v>
      </c>
      <c r="BT34" s="46">
        <v>0</v>
      </c>
      <c r="BU34" s="46">
        <v>0</v>
      </c>
      <c r="BV34" s="46">
        <v>0</v>
      </c>
      <c r="BW34" s="46">
        <v>0</v>
      </c>
      <c r="BX34" s="46">
        <v>0</v>
      </c>
      <c r="BY34" s="46">
        <v>0</v>
      </c>
      <c r="BZ34" s="46">
        <v>0</v>
      </c>
      <c r="CA34" s="46">
        <v>0</v>
      </c>
      <c r="CB34" s="46">
        <v>0</v>
      </c>
      <c r="CC34" s="46">
        <v>0</v>
      </c>
      <c r="CD34" s="46">
        <v>0</v>
      </c>
      <c r="CE34" s="46">
        <v>0</v>
      </c>
      <c r="CF34" s="46">
        <v>0</v>
      </c>
      <c r="CG34" s="46">
        <v>0</v>
      </c>
      <c r="CH34" s="46">
        <v>0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12058</v>
      </c>
      <c r="B35">
        <v>0.78425</v>
      </c>
      <c r="D35" t="s">
        <v>540</v>
      </c>
      <c r="E35" s="78">
        <v>0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0</v>
      </c>
      <c r="T35" s="78">
        <v>0</v>
      </c>
      <c r="U35" s="78">
        <v>0</v>
      </c>
      <c r="V35" s="78">
        <v>0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0</v>
      </c>
      <c r="AH35" s="78">
        <v>0</v>
      </c>
      <c r="AI35" s="78">
        <v>0</v>
      </c>
      <c r="AJ35" s="78">
        <v>0</v>
      </c>
      <c r="AK35" s="78">
        <v>0</v>
      </c>
      <c r="AL35" s="78">
        <v>0</v>
      </c>
      <c r="AM35" s="78">
        <v>0</v>
      </c>
      <c r="AN35" s="78"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12059</v>
      </c>
      <c r="B36">
        <v>0.78434999999999999</v>
      </c>
      <c r="D36" t="s">
        <v>541</v>
      </c>
      <c r="E36" s="78">
        <v>0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0</v>
      </c>
      <c r="AH36" s="78">
        <v>0</v>
      </c>
      <c r="AI36" s="78">
        <v>0</v>
      </c>
      <c r="AJ36" s="78">
        <v>0</v>
      </c>
      <c r="AK36" s="78">
        <v>0</v>
      </c>
      <c r="AL36" s="78">
        <v>0</v>
      </c>
      <c r="AM36" s="78">
        <v>0</v>
      </c>
      <c r="AN36" s="78"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12060</v>
      </c>
      <c r="B37"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12061</v>
      </c>
      <c r="B38"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12062</v>
      </c>
      <c r="B39"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12063</v>
      </c>
      <c r="B40"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12064</v>
      </c>
      <c r="B41">
        <v>0.78464999999999996</v>
      </c>
      <c r="D41" s="9"/>
      <c r="E41" s="8" t="s">
        <v>140</v>
      </c>
      <c r="F41" s="8" t="s">
        <v>140</v>
      </c>
      <c r="G41" s="8" t="s">
        <v>140</v>
      </c>
      <c r="H41" s="8" t="s">
        <v>140</v>
      </c>
      <c r="I41" s="8" t="s">
        <v>140</v>
      </c>
      <c r="J41" s="8" t="s">
        <v>140</v>
      </c>
      <c r="K41" s="8" t="s">
        <v>140</v>
      </c>
      <c r="L41" s="8" t="s">
        <v>140</v>
      </c>
      <c r="M41" s="8" t="s">
        <v>140</v>
      </c>
      <c r="N41" s="8" t="s">
        <v>140</v>
      </c>
      <c r="O41" s="8" t="s">
        <v>140</v>
      </c>
      <c r="P41" s="8" t="s">
        <v>140</v>
      </c>
      <c r="Q41" s="8" t="s">
        <v>140</v>
      </c>
      <c r="R41" s="8" t="s">
        <v>140</v>
      </c>
      <c r="S41" s="8" t="s">
        <v>140</v>
      </c>
      <c r="T41" s="8" t="s">
        <v>140</v>
      </c>
      <c r="U41" s="8" t="s">
        <v>140</v>
      </c>
      <c r="V41" s="8" t="s">
        <v>140</v>
      </c>
      <c r="W41" s="8" t="s">
        <v>140</v>
      </c>
      <c r="X41" s="8" t="s">
        <v>140</v>
      </c>
      <c r="Y41" s="8" t="s">
        <v>140</v>
      </c>
      <c r="Z41" s="8" t="s">
        <v>140</v>
      </c>
      <c r="AA41" s="8" t="s">
        <v>140</v>
      </c>
      <c r="AB41" s="8" t="s">
        <v>140</v>
      </c>
      <c r="AC41" s="8" t="s">
        <v>140</v>
      </c>
      <c r="AD41" s="8" t="s">
        <v>140</v>
      </c>
      <c r="AE41" s="8" t="s">
        <v>140</v>
      </c>
      <c r="AF41" s="8" t="s">
        <v>140</v>
      </c>
      <c r="AG41" s="8" t="s">
        <v>140</v>
      </c>
      <c r="AH41" s="8" t="s">
        <v>140</v>
      </c>
      <c r="AI41" s="8" t="s">
        <v>140</v>
      </c>
      <c r="AJ41" s="8">
        <v>2014</v>
      </c>
      <c r="AK41" s="8" t="s">
        <v>140</v>
      </c>
      <c r="AL41" s="8" t="s">
        <v>140</v>
      </c>
      <c r="AM41" s="8" t="s">
        <v>140</v>
      </c>
      <c r="AN41" s="8" t="s">
        <v>140</v>
      </c>
      <c r="AO41" s="9" t="s">
        <v>60</v>
      </c>
      <c r="AP41" s="10"/>
      <c r="AQ41" s="10">
        <v>2010</v>
      </c>
      <c r="AR41" s="10" t="s">
        <v>140</v>
      </c>
      <c r="AS41" s="10" t="s">
        <v>140</v>
      </c>
      <c r="AT41" s="10" t="s">
        <v>140</v>
      </c>
      <c r="AU41" s="10">
        <v>2014</v>
      </c>
      <c r="AY41" s="8" t="s">
        <v>140</v>
      </c>
      <c r="AZ41" s="8" t="s">
        <v>140</v>
      </c>
      <c r="BA41" s="8" t="s">
        <v>140</v>
      </c>
      <c r="BB41" s="8" t="s">
        <v>140</v>
      </c>
      <c r="BC41" s="8" t="s">
        <v>140</v>
      </c>
      <c r="BD41" s="8" t="s">
        <v>140</v>
      </c>
      <c r="BE41" s="8" t="s">
        <v>140</v>
      </c>
      <c r="BF41" s="8" t="s">
        <v>140</v>
      </c>
      <c r="BG41" s="8" t="s">
        <v>140</v>
      </c>
      <c r="BH41" s="8" t="s">
        <v>140</v>
      </c>
      <c r="BI41" s="8" t="s">
        <v>140</v>
      </c>
      <c r="BJ41" s="8" t="s">
        <v>140</v>
      </c>
      <c r="BK41" s="8" t="s">
        <v>140</v>
      </c>
      <c r="BL41" s="8" t="s">
        <v>140</v>
      </c>
      <c r="BM41" s="8" t="s">
        <v>140</v>
      </c>
      <c r="BN41" s="8" t="s">
        <v>140</v>
      </c>
      <c r="BO41" s="8" t="s">
        <v>140</v>
      </c>
      <c r="BP41" s="8" t="s">
        <v>140</v>
      </c>
      <c r="BQ41" s="8" t="s">
        <v>140</v>
      </c>
      <c r="BR41" s="8" t="s">
        <v>140</v>
      </c>
      <c r="BS41" s="8" t="s">
        <v>140</v>
      </c>
      <c r="BT41" s="8" t="s">
        <v>140</v>
      </c>
      <c r="BU41" s="8" t="s">
        <v>140</v>
      </c>
      <c r="BV41" s="8" t="s">
        <v>140</v>
      </c>
      <c r="BW41" s="8" t="s">
        <v>140</v>
      </c>
      <c r="BX41" s="8" t="s">
        <v>140</v>
      </c>
      <c r="BY41" s="8" t="s">
        <v>140</v>
      </c>
      <c r="BZ41" s="8" t="s">
        <v>140</v>
      </c>
      <c r="CA41" s="8" t="s">
        <v>140</v>
      </c>
      <c r="CB41" s="8" t="s">
        <v>140</v>
      </c>
      <c r="CC41" s="8" t="s">
        <v>140</v>
      </c>
      <c r="CD41" s="8">
        <v>2014</v>
      </c>
      <c r="CE41" s="8" t="s">
        <v>140</v>
      </c>
      <c r="CF41" s="8" t="s">
        <v>140</v>
      </c>
      <c r="CG41" s="8" t="s">
        <v>140</v>
      </c>
      <c r="CH41" s="8" t="s">
        <v>140</v>
      </c>
      <c r="CI41" s="11"/>
      <c r="CJ41" s="9" t="s">
        <v>60</v>
      </c>
      <c r="CK41" s="10"/>
      <c r="CL41" s="10">
        <v>2010</v>
      </c>
      <c r="CM41" s="10" t="s">
        <v>140</v>
      </c>
      <c r="CN41" s="10" t="s">
        <v>140</v>
      </c>
      <c r="CO41" s="10" t="s">
        <v>140</v>
      </c>
      <c r="CP41" s="10">
        <v>2014</v>
      </c>
      <c r="CQ41" s="84"/>
      <c r="CR41" s="84"/>
      <c r="CS41" s="8" t="s">
        <v>140</v>
      </c>
      <c r="CT41" s="8" t="s">
        <v>140</v>
      </c>
      <c r="CU41" s="8" t="s">
        <v>140</v>
      </c>
      <c r="CV41" s="8" t="s">
        <v>140</v>
      </c>
      <c r="CW41" s="8" t="s">
        <v>140</v>
      </c>
      <c r="CX41" s="8" t="s">
        <v>140</v>
      </c>
      <c r="CY41" s="8" t="s">
        <v>140</v>
      </c>
      <c r="CZ41" s="8" t="s">
        <v>140</v>
      </c>
      <c r="DA41" s="8" t="s">
        <v>140</v>
      </c>
      <c r="DB41" s="8" t="s">
        <v>140</v>
      </c>
      <c r="DC41" s="8" t="s">
        <v>140</v>
      </c>
      <c r="DD41" s="8" t="s">
        <v>140</v>
      </c>
      <c r="DE41" s="8" t="s">
        <v>140</v>
      </c>
      <c r="DF41" s="8" t="s">
        <v>140</v>
      </c>
      <c r="DG41" s="8" t="s">
        <v>140</v>
      </c>
      <c r="DH41" s="8" t="s">
        <v>140</v>
      </c>
      <c r="DI41" s="8" t="s">
        <v>140</v>
      </c>
      <c r="DJ41" s="8" t="s">
        <v>140</v>
      </c>
      <c r="DK41" s="8" t="s">
        <v>140</v>
      </c>
      <c r="DL41" s="8" t="s">
        <v>140</v>
      </c>
      <c r="DM41" s="8" t="s">
        <v>140</v>
      </c>
      <c r="DN41" s="8" t="s">
        <v>140</v>
      </c>
      <c r="DO41" s="8" t="s">
        <v>140</v>
      </c>
      <c r="DP41" s="8" t="s">
        <v>140</v>
      </c>
      <c r="DQ41" s="8" t="s">
        <v>140</v>
      </c>
      <c r="DR41" s="8" t="s">
        <v>140</v>
      </c>
      <c r="DS41" s="8" t="s">
        <v>140</v>
      </c>
      <c r="DT41" s="8" t="s">
        <v>140</v>
      </c>
      <c r="DU41" s="8" t="s">
        <v>140</v>
      </c>
      <c r="DV41" s="8" t="s">
        <v>140</v>
      </c>
      <c r="DW41" s="8" t="s">
        <v>140</v>
      </c>
      <c r="DX41" s="8" t="s">
        <v>140</v>
      </c>
      <c r="DY41" s="8">
        <v>2014</v>
      </c>
      <c r="DZ41" s="8" t="s">
        <v>140</v>
      </c>
      <c r="EA41" s="8" t="s">
        <v>140</v>
      </c>
      <c r="EB41" s="8" t="s">
        <v>140</v>
      </c>
      <c r="EC41" s="8" t="s">
        <v>140</v>
      </c>
      <c r="EE41" s="8" t="s">
        <v>140</v>
      </c>
      <c r="EF41" s="10">
        <v>2010</v>
      </c>
      <c r="EG41" s="10" t="s">
        <v>140</v>
      </c>
      <c r="EH41" s="10" t="s">
        <v>140</v>
      </c>
      <c r="EI41" s="10" t="s">
        <v>140</v>
      </c>
      <c r="EJ41" s="10">
        <v>2014</v>
      </c>
      <c r="EO41" s="8" t="s">
        <v>140</v>
      </c>
      <c r="EP41" s="8" t="s">
        <v>140</v>
      </c>
      <c r="EQ41" s="8" t="s">
        <v>140</v>
      </c>
      <c r="ER41" s="8" t="s">
        <v>140</v>
      </c>
      <c r="ES41" s="8" t="s">
        <v>140</v>
      </c>
      <c r="ET41" s="8" t="s">
        <v>140</v>
      </c>
      <c r="EU41" s="8" t="s">
        <v>140</v>
      </c>
      <c r="EV41" s="8">
        <v>2012</v>
      </c>
      <c r="EW41" s="8" t="s">
        <v>140</v>
      </c>
      <c r="EX41" s="8" t="s">
        <v>140</v>
      </c>
      <c r="EY41" s="8" t="s">
        <v>140</v>
      </c>
      <c r="EZ41" s="8" t="s">
        <v>140</v>
      </c>
      <c r="FA41" s="8" t="s">
        <v>140</v>
      </c>
      <c r="FB41" s="8" t="s">
        <v>140</v>
      </c>
      <c r="FC41" s="8" t="s">
        <v>140</v>
      </c>
      <c r="FD41" s="8" t="s">
        <v>140</v>
      </c>
      <c r="FE41" s="8" t="s">
        <v>140</v>
      </c>
      <c r="FF41" s="8" t="s">
        <v>140</v>
      </c>
      <c r="FG41" s="8" t="s">
        <v>140</v>
      </c>
      <c r="FH41" s="8">
        <v>2013</v>
      </c>
      <c r="FI41" s="8" t="s">
        <v>140</v>
      </c>
      <c r="FJ41" s="8" t="s">
        <v>140</v>
      </c>
      <c r="FK41" s="8" t="s">
        <v>140</v>
      </c>
      <c r="FL41" s="8" t="s">
        <v>140</v>
      </c>
      <c r="FM41" s="8" t="s">
        <v>140</v>
      </c>
      <c r="FN41" s="8" t="s">
        <v>140</v>
      </c>
      <c r="FO41" s="8" t="s">
        <v>140</v>
      </c>
      <c r="FP41" s="8" t="s">
        <v>140</v>
      </c>
      <c r="FQ41" s="8" t="s">
        <v>140</v>
      </c>
      <c r="FR41" s="8" t="s">
        <v>140</v>
      </c>
      <c r="FS41" s="8" t="s">
        <v>140</v>
      </c>
      <c r="FT41" s="8">
        <v>2014</v>
      </c>
      <c r="FU41" s="8" t="s">
        <v>140</v>
      </c>
      <c r="FV41" s="8" t="s">
        <v>140</v>
      </c>
      <c r="FW41" s="8" t="s">
        <v>140</v>
      </c>
      <c r="FX41" s="8" t="s">
        <v>140</v>
      </c>
      <c r="GA41" s="10" t="s">
        <v>140</v>
      </c>
      <c r="GB41" s="10" t="s">
        <v>140</v>
      </c>
      <c r="GC41" s="10">
        <v>2012</v>
      </c>
      <c r="GD41" s="10">
        <v>2013</v>
      </c>
      <c r="GE41" s="10">
        <v>2014</v>
      </c>
      <c r="GH41" s="8" t="s">
        <v>140</v>
      </c>
      <c r="GI41" s="8" t="s">
        <v>140</v>
      </c>
      <c r="GJ41" s="8" t="s">
        <v>140</v>
      </c>
      <c r="GK41" s="8" t="s">
        <v>140</v>
      </c>
      <c r="GL41" s="8" t="s">
        <v>140</v>
      </c>
      <c r="GM41" s="8" t="s">
        <v>140</v>
      </c>
      <c r="GN41" s="8" t="s">
        <v>140</v>
      </c>
      <c r="GO41" s="8" t="s">
        <v>140</v>
      </c>
      <c r="GP41" s="8" t="s">
        <v>140</v>
      </c>
      <c r="GQ41" s="8" t="s">
        <v>140</v>
      </c>
      <c r="GR41" s="8" t="s">
        <v>140</v>
      </c>
      <c r="GS41" s="8" t="s">
        <v>140</v>
      </c>
      <c r="GT41" s="8" t="s">
        <v>140</v>
      </c>
      <c r="GU41" s="8" t="s">
        <v>140</v>
      </c>
      <c r="GV41" s="8" t="s">
        <v>140</v>
      </c>
      <c r="GW41" s="8" t="s">
        <v>140</v>
      </c>
      <c r="GX41" s="8" t="s">
        <v>140</v>
      </c>
      <c r="GY41" s="8" t="s">
        <v>140</v>
      </c>
      <c r="GZ41" s="8" t="s">
        <v>140</v>
      </c>
      <c r="HA41" s="8" t="s">
        <v>140</v>
      </c>
      <c r="HB41" s="8" t="s">
        <v>140</v>
      </c>
      <c r="HC41" s="8" t="s">
        <v>140</v>
      </c>
      <c r="HD41" s="8" t="s">
        <v>140</v>
      </c>
      <c r="HE41" s="8" t="s">
        <v>140</v>
      </c>
      <c r="HF41" s="8" t="s">
        <v>140</v>
      </c>
      <c r="HG41" s="8" t="s">
        <v>140</v>
      </c>
      <c r="HH41" s="8" t="s">
        <v>140</v>
      </c>
      <c r="HI41" s="8" t="s">
        <v>140</v>
      </c>
      <c r="HJ41" s="8" t="s">
        <v>140</v>
      </c>
      <c r="HK41" s="8" t="s">
        <v>140</v>
      </c>
      <c r="HL41" s="8" t="s">
        <v>140</v>
      </c>
      <c r="HM41" s="8">
        <v>2014</v>
      </c>
      <c r="HN41" s="8" t="s">
        <v>140</v>
      </c>
      <c r="HO41" s="8" t="s">
        <v>140</v>
      </c>
      <c r="HP41" s="8" t="s">
        <v>140</v>
      </c>
      <c r="HQ41" s="8" t="s">
        <v>140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>
        <v>2014</v>
      </c>
    </row>
    <row r="42" spans="1:233" s="85" customFormat="1">
      <c r="A42" t="s">
        <v>12065</v>
      </c>
      <c r="B42">
        <v>0.78449999999999998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12066</v>
      </c>
      <c r="B43">
        <v>0.78495000000000004</v>
      </c>
      <c r="C43"/>
      <c r="D43" s="85"/>
      <c r="E43" s="88">
        <v>41060</v>
      </c>
      <c r="F43" s="88">
        <v>41090</v>
      </c>
      <c r="G43" s="88">
        <v>41121</v>
      </c>
      <c r="H43" s="88">
        <v>41152</v>
      </c>
      <c r="I43" s="88">
        <v>41182</v>
      </c>
      <c r="J43" s="88">
        <v>41213</v>
      </c>
      <c r="K43" s="88">
        <v>41243</v>
      </c>
      <c r="L43" s="88">
        <v>41274</v>
      </c>
      <c r="M43" s="88">
        <v>41305</v>
      </c>
      <c r="N43" s="88">
        <v>41333</v>
      </c>
      <c r="O43" s="88">
        <v>41364</v>
      </c>
      <c r="P43" s="88">
        <v>41394</v>
      </c>
      <c r="Q43" s="88">
        <v>41425</v>
      </c>
      <c r="R43" s="88">
        <v>41455</v>
      </c>
      <c r="S43" s="88">
        <v>41486</v>
      </c>
      <c r="T43" s="88">
        <v>41517</v>
      </c>
      <c r="U43" s="88">
        <v>41547</v>
      </c>
      <c r="V43" s="88">
        <v>41578</v>
      </c>
      <c r="W43" s="88">
        <v>41608</v>
      </c>
      <c r="X43" s="88">
        <v>41639</v>
      </c>
      <c r="Y43" s="88">
        <v>41670</v>
      </c>
      <c r="Z43" s="88">
        <v>41698</v>
      </c>
      <c r="AA43" s="88">
        <v>41729</v>
      </c>
      <c r="AB43" s="88">
        <v>41759</v>
      </c>
      <c r="AC43" s="88">
        <v>41790</v>
      </c>
      <c r="AD43" s="88">
        <v>41820</v>
      </c>
      <c r="AE43" s="88">
        <v>41851</v>
      </c>
      <c r="AF43" s="88">
        <v>41882</v>
      </c>
      <c r="AG43" s="88">
        <v>41912</v>
      </c>
      <c r="AH43" s="88">
        <v>41943</v>
      </c>
      <c r="AI43" s="88">
        <v>41973</v>
      </c>
      <c r="AJ43" s="88">
        <v>42004</v>
      </c>
      <c r="AK43" s="88">
        <v>42035</v>
      </c>
      <c r="AL43" s="88">
        <v>42063</v>
      </c>
      <c r="AM43" s="88">
        <v>42094</v>
      </c>
      <c r="AN43" s="88">
        <v>42124</v>
      </c>
      <c r="AP43" s="88"/>
      <c r="AQ43" s="88">
        <v>40543</v>
      </c>
      <c r="AR43" s="88">
        <v>40908</v>
      </c>
      <c r="AS43" s="88">
        <v>41274</v>
      </c>
      <c r="AT43" s="88">
        <v>41639</v>
      </c>
      <c r="AU43" s="88">
        <v>42004</v>
      </c>
      <c r="AW43" s="88">
        <v>41029</v>
      </c>
      <c r="AX43" s="89"/>
      <c r="AY43" s="88">
        <v>41060</v>
      </c>
      <c r="AZ43" s="88">
        <v>41090</v>
      </c>
      <c r="BA43" s="88">
        <v>41121</v>
      </c>
      <c r="BB43" s="88">
        <v>41152</v>
      </c>
      <c r="BC43" s="88">
        <v>41182</v>
      </c>
      <c r="BD43" s="88">
        <v>41213</v>
      </c>
      <c r="BE43" s="88">
        <v>41243</v>
      </c>
      <c r="BF43" s="88">
        <v>41274</v>
      </c>
      <c r="BG43" s="88">
        <v>41305</v>
      </c>
      <c r="BH43" s="88">
        <v>41333</v>
      </c>
      <c r="BI43" s="88">
        <v>41364</v>
      </c>
      <c r="BJ43" s="88">
        <v>41394</v>
      </c>
      <c r="BK43" s="88">
        <v>41425</v>
      </c>
      <c r="BL43" s="88">
        <v>41455</v>
      </c>
      <c r="BM43" s="88">
        <v>41486</v>
      </c>
      <c r="BN43" s="88">
        <v>41517</v>
      </c>
      <c r="BO43" s="88">
        <v>41547</v>
      </c>
      <c r="BP43" s="88">
        <v>41578</v>
      </c>
      <c r="BQ43" s="88">
        <v>41608</v>
      </c>
      <c r="BR43" s="88">
        <v>41639</v>
      </c>
      <c r="BS43" s="88">
        <v>41670</v>
      </c>
      <c r="BT43" s="88">
        <v>41698</v>
      </c>
      <c r="BU43" s="88">
        <v>41729</v>
      </c>
      <c r="BV43" s="88">
        <v>41759</v>
      </c>
      <c r="BW43" s="88">
        <v>41790</v>
      </c>
      <c r="BX43" s="88">
        <v>41820</v>
      </c>
      <c r="BY43" s="88">
        <v>41851</v>
      </c>
      <c r="BZ43" s="88">
        <v>41882</v>
      </c>
      <c r="CA43" s="88">
        <v>41912</v>
      </c>
      <c r="CB43" s="88">
        <v>41943</v>
      </c>
      <c r="CC43" s="88">
        <v>41973</v>
      </c>
      <c r="CD43" s="88">
        <v>42004</v>
      </c>
      <c r="CE43" s="88">
        <v>42035</v>
      </c>
      <c r="CF43" s="88">
        <v>42063</v>
      </c>
      <c r="CG43" s="88">
        <v>42094</v>
      </c>
      <c r="CH43" s="88">
        <v>42124</v>
      </c>
      <c r="CK43" s="89"/>
      <c r="CL43" s="88">
        <v>40543</v>
      </c>
      <c r="CM43" s="88">
        <v>40908</v>
      </c>
      <c r="CN43" s="88">
        <v>41274</v>
      </c>
      <c r="CO43" s="88">
        <v>41639</v>
      </c>
      <c r="CP43" s="88">
        <v>42004</v>
      </c>
      <c r="CS43" s="89"/>
      <c r="CT43" s="88">
        <v>41060</v>
      </c>
      <c r="CU43" s="88">
        <v>41090</v>
      </c>
      <c r="CV43" s="88">
        <v>41121</v>
      </c>
      <c r="CW43" s="88">
        <v>41152</v>
      </c>
      <c r="CX43" s="88">
        <v>41182</v>
      </c>
      <c r="CY43" s="88">
        <v>41213</v>
      </c>
      <c r="CZ43" s="88">
        <v>41243</v>
      </c>
      <c r="DA43" s="88">
        <v>41274</v>
      </c>
      <c r="DB43" s="88">
        <v>41305</v>
      </c>
      <c r="DC43" s="88">
        <v>41333</v>
      </c>
      <c r="DD43" s="88">
        <v>41364</v>
      </c>
      <c r="DE43" s="88">
        <v>41394</v>
      </c>
      <c r="DF43" s="88">
        <v>41425</v>
      </c>
      <c r="DG43" s="88">
        <v>41455</v>
      </c>
      <c r="DH43" s="88">
        <v>41486</v>
      </c>
      <c r="DI43" s="88">
        <v>41517</v>
      </c>
      <c r="DJ43" s="88">
        <v>41547</v>
      </c>
      <c r="DK43" s="88">
        <v>41578</v>
      </c>
      <c r="DL43" s="88">
        <v>41608</v>
      </c>
      <c r="DM43" s="88">
        <v>41639</v>
      </c>
      <c r="DN43" s="88">
        <v>41670</v>
      </c>
      <c r="DO43" s="88">
        <v>41698</v>
      </c>
      <c r="DP43" s="88">
        <v>41729</v>
      </c>
      <c r="DQ43" s="88">
        <v>41759</v>
      </c>
      <c r="DR43" s="88">
        <v>41790</v>
      </c>
      <c r="DS43" s="88">
        <v>41820</v>
      </c>
      <c r="DT43" s="88">
        <v>41851</v>
      </c>
      <c r="DU43" s="88">
        <v>41882</v>
      </c>
      <c r="DV43" s="88">
        <v>41912</v>
      </c>
      <c r="DW43" s="88">
        <v>41943</v>
      </c>
      <c r="DX43" s="88">
        <v>41973</v>
      </c>
      <c r="DY43" s="88">
        <v>42004</v>
      </c>
      <c r="DZ43" s="88">
        <v>42035</v>
      </c>
      <c r="EA43" s="88">
        <v>42063</v>
      </c>
      <c r="EB43" s="88">
        <v>42094</v>
      </c>
      <c r="EC43" s="88">
        <v>42124</v>
      </c>
      <c r="EE43" s="89"/>
      <c r="EF43" s="88">
        <v>40543</v>
      </c>
      <c r="EG43" s="88">
        <v>40908</v>
      </c>
      <c r="EH43" s="88">
        <v>41274</v>
      </c>
      <c r="EI43" s="88">
        <v>41639</v>
      </c>
      <c r="EJ43" s="88">
        <v>42004</v>
      </c>
      <c r="EN43" s="89"/>
      <c r="EO43" s="88">
        <v>41060</v>
      </c>
      <c r="EP43" s="88">
        <v>41090</v>
      </c>
      <c r="EQ43" s="88">
        <v>41121</v>
      </c>
      <c r="ER43" s="88">
        <v>41152</v>
      </c>
      <c r="ES43" s="88">
        <v>41182</v>
      </c>
      <c r="ET43" s="88">
        <v>41213</v>
      </c>
      <c r="EU43" s="88">
        <v>41243</v>
      </c>
      <c r="EV43" s="88">
        <v>41274</v>
      </c>
      <c r="EW43" s="88">
        <v>41305</v>
      </c>
      <c r="EX43" s="88">
        <v>41333</v>
      </c>
      <c r="EY43" s="88">
        <v>41364</v>
      </c>
      <c r="EZ43" s="88">
        <v>41394</v>
      </c>
      <c r="FA43" s="88">
        <v>41425</v>
      </c>
      <c r="FB43" s="88">
        <v>41455</v>
      </c>
      <c r="FC43" s="88">
        <v>41486</v>
      </c>
      <c r="FD43" s="88">
        <v>41517</v>
      </c>
      <c r="FE43" s="88">
        <v>41547</v>
      </c>
      <c r="FF43" s="88">
        <v>41578</v>
      </c>
      <c r="FG43" s="88">
        <v>41608</v>
      </c>
      <c r="FH43" s="88">
        <v>41639</v>
      </c>
      <c r="FI43" s="88">
        <v>41670</v>
      </c>
      <c r="FJ43" s="88">
        <v>41698</v>
      </c>
      <c r="FK43" s="88">
        <v>41729</v>
      </c>
      <c r="FL43" s="88">
        <v>41759</v>
      </c>
      <c r="FM43" s="88">
        <v>41790</v>
      </c>
      <c r="FN43" s="88">
        <v>41820</v>
      </c>
      <c r="FO43" s="88">
        <v>41851</v>
      </c>
      <c r="FP43" s="88">
        <v>41882</v>
      </c>
      <c r="FQ43" s="88">
        <v>41912</v>
      </c>
      <c r="FR43" s="88">
        <v>41943</v>
      </c>
      <c r="FS43" s="88">
        <v>41973</v>
      </c>
      <c r="FT43" s="88">
        <v>42004</v>
      </c>
      <c r="FU43" s="88">
        <v>42035</v>
      </c>
      <c r="FV43" s="88">
        <v>42063</v>
      </c>
      <c r="FW43" s="88">
        <v>42094</v>
      </c>
      <c r="FX43" s="88">
        <v>42124</v>
      </c>
      <c r="FZ43" s="89"/>
      <c r="GA43" s="88">
        <v>40543</v>
      </c>
      <c r="GB43" s="88">
        <v>40908</v>
      </c>
      <c r="GC43" s="88">
        <v>41274</v>
      </c>
      <c r="GD43" s="88">
        <v>41639</v>
      </c>
      <c r="GE43" s="88">
        <v>42004</v>
      </c>
      <c r="GG43" s="89"/>
      <c r="GH43" s="88">
        <v>41060</v>
      </c>
      <c r="GI43" s="88">
        <v>41090</v>
      </c>
      <c r="GJ43" s="88">
        <v>41121</v>
      </c>
      <c r="GK43" s="88">
        <v>41152</v>
      </c>
      <c r="GL43" s="88">
        <v>41182</v>
      </c>
      <c r="GM43" s="88">
        <v>41213</v>
      </c>
      <c r="GN43" s="88">
        <v>41243</v>
      </c>
      <c r="GO43" s="88">
        <v>41274</v>
      </c>
      <c r="GP43" s="88">
        <v>41305</v>
      </c>
      <c r="GQ43" s="88">
        <v>41333</v>
      </c>
      <c r="GR43" s="88">
        <v>41364</v>
      </c>
      <c r="GS43" s="88">
        <v>41394</v>
      </c>
      <c r="GT43" s="88">
        <v>41425</v>
      </c>
      <c r="GU43" s="88">
        <v>41455</v>
      </c>
      <c r="GV43" s="88">
        <v>41486</v>
      </c>
      <c r="GW43" s="88">
        <v>41517</v>
      </c>
      <c r="GX43" s="88">
        <v>41547</v>
      </c>
      <c r="GY43" s="88">
        <v>41578</v>
      </c>
      <c r="GZ43" s="88">
        <v>41608</v>
      </c>
      <c r="HA43" s="88">
        <v>41639</v>
      </c>
      <c r="HB43" s="88">
        <v>41670</v>
      </c>
      <c r="HC43" s="88">
        <v>41698</v>
      </c>
      <c r="HD43" s="88">
        <v>41729</v>
      </c>
      <c r="HE43" s="88">
        <v>41759</v>
      </c>
      <c r="HF43" s="88">
        <v>41790</v>
      </c>
      <c r="HG43" s="88">
        <v>41820</v>
      </c>
      <c r="HH43" s="88">
        <v>41851</v>
      </c>
      <c r="HI43" s="88">
        <v>41882</v>
      </c>
      <c r="HJ43" s="88">
        <v>41912</v>
      </c>
      <c r="HK43" s="88">
        <v>41943</v>
      </c>
      <c r="HL43" s="88">
        <v>41973</v>
      </c>
      <c r="HM43" s="88">
        <v>42004</v>
      </c>
      <c r="HN43" s="88">
        <v>42035</v>
      </c>
      <c r="HO43" s="88">
        <v>42063</v>
      </c>
      <c r="HP43" s="88">
        <v>42094</v>
      </c>
      <c r="HQ43" s="88">
        <v>42124</v>
      </c>
      <c r="HT43" s="89"/>
      <c r="HU43" s="88">
        <v>40543</v>
      </c>
      <c r="HV43" s="88">
        <v>40908</v>
      </c>
      <c r="HW43" s="88">
        <v>41274</v>
      </c>
      <c r="HX43" s="88">
        <v>41639</v>
      </c>
      <c r="HY43" s="88">
        <v>42004</v>
      </c>
    </row>
    <row r="44" spans="1:233" ht="15.75">
      <c r="A44" t="s">
        <v>12067</v>
      </c>
      <c r="B44">
        <v>0.78505000000000003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12068</v>
      </c>
      <c r="B45"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>
        <v>38110599</v>
      </c>
      <c r="AZ45" s="96">
        <v>46070355</v>
      </c>
      <c r="BA45" s="96">
        <v>54573964</v>
      </c>
      <c r="BB45" s="96">
        <v>63143485</v>
      </c>
      <c r="BC45" s="96">
        <v>71268198</v>
      </c>
      <c r="BD45" s="96">
        <v>80308330</v>
      </c>
      <c r="BE45" s="96">
        <v>89510969</v>
      </c>
      <c r="BF45" s="96">
        <v>98876380</v>
      </c>
      <c r="BG45" s="96">
        <v>9476383</v>
      </c>
      <c r="BH45" s="96">
        <v>18985748</v>
      </c>
      <c r="BI45" s="96">
        <v>27883165</v>
      </c>
      <c r="BJ45" s="96">
        <v>38829477</v>
      </c>
      <c r="BK45" s="96">
        <v>49637231</v>
      </c>
      <c r="BL45" s="96">
        <v>60193699</v>
      </c>
      <c r="BM45" s="96">
        <v>71979253</v>
      </c>
      <c r="BN45" s="96">
        <v>83388551</v>
      </c>
      <c r="BO45" s="96">
        <v>95313557</v>
      </c>
      <c r="BP45" s="96">
        <v>107527674</v>
      </c>
      <c r="BQ45" s="96">
        <v>119540969.236</v>
      </c>
      <c r="BR45" s="96">
        <v>132856888.763</v>
      </c>
      <c r="BS45" s="96">
        <v>13268788</v>
      </c>
      <c r="BT45" s="96">
        <v>27696081</v>
      </c>
      <c r="BU45" s="96">
        <v>38451284</v>
      </c>
      <c r="BV45" s="96">
        <v>52388499</v>
      </c>
      <c r="BW45" s="96">
        <v>66573989</v>
      </c>
      <c r="BX45" s="96">
        <v>81270371</v>
      </c>
      <c r="BY45" s="96">
        <v>96150192</v>
      </c>
      <c r="BZ45" s="96">
        <v>110886310.662</v>
      </c>
      <c r="CA45" s="96">
        <v>126643298</v>
      </c>
      <c r="CB45" s="96">
        <v>144545337</v>
      </c>
      <c r="CC45" s="96">
        <v>160301151</v>
      </c>
      <c r="CD45" s="96">
        <v>169813000</v>
      </c>
      <c r="CE45" s="96">
        <v>16060962</v>
      </c>
      <c r="CF45" s="96">
        <v>31017741</v>
      </c>
      <c r="CG45" s="96">
        <v>48515498</v>
      </c>
      <c r="CH45" s="96">
        <v>64640929</v>
      </c>
      <c r="CK45" s="95" t="s">
        <v>134</v>
      </c>
      <c r="CL45" s="96">
        <v>88832000</v>
      </c>
      <c r="CM45" s="96">
        <v>0</v>
      </c>
      <c r="CN45" s="96">
        <v>0</v>
      </c>
      <c r="CO45" s="96">
        <v>0</v>
      </c>
      <c r="CP45" s="96">
        <v>169813000</v>
      </c>
      <c r="CS45" s="97" t="s">
        <v>135</v>
      </c>
      <c r="CT45" s="98">
        <v>339221349</v>
      </c>
      <c r="CU45" s="98">
        <v>342628450</v>
      </c>
      <c r="CV45" s="98">
        <v>350104349.63</v>
      </c>
      <c r="CW45" s="98">
        <v>362295244</v>
      </c>
      <c r="CX45" s="98">
        <v>367084945</v>
      </c>
      <c r="CY45" s="98">
        <v>376404251</v>
      </c>
      <c r="CZ45" s="98">
        <v>394083786</v>
      </c>
      <c r="DA45" s="98">
        <v>412125624</v>
      </c>
      <c r="DB45" s="98">
        <v>421051783</v>
      </c>
      <c r="DC45" s="98">
        <v>436810603</v>
      </c>
      <c r="DD45" s="98">
        <v>455655641</v>
      </c>
      <c r="DE45" s="98">
        <v>479771221</v>
      </c>
      <c r="DF45" s="98">
        <v>505264542</v>
      </c>
      <c r="DG45" s="98">
        <v>514798833.00999999</v>
      </c>
      <c r="DH45" s="98">
        <v>530405929.74699998</v>
      </c>
      <c r="DI45" s="98">
        <v>548671342.22000003</v>
      </c>
      <c r="DJ45" s="98">
        <v>563989027.51999998</v>
      </c>
      <c r="DK45" s="98">
        <v>580271358.71299994</v>
      </c>
      <c r="DL45" s="98">
        <v>598049309.82999992</v>
      </c>
      <c r="DM45" s="98">
        <v>627874259.86659992</v>
      </c>
      <c r="DN45" s="98">
        <v>635618516.29599988</v>
      </c>
      <c r="DO45" s="98">
        <v>652795034.95099998</v>
      </c>
      <c r="DP45" s="98">
        <v>664153787.30999994</v>
      </c>
      <c r="DQ45" s="98">
        <v>695634421</v>
      </c>
      <c r="DR45" s="98">
        <v>718268239.49199998</v>
      </c>
      <c r="DS45" s="98">
        <v>728057590.75</v>
      </c>
      <c r="DT45" s="98">
        <v>739176021.62</v>
      </c>
      <c r="DU45" s="98">
        <v>752496051.55999994</v>
      </c>
      <c r="DV45" s="98">
        <v>775508042.77999997</v>
      </c>
      <c r="DW45" s="98">
        <v>787277434.03999996</v>
      </c>
      <c r="DX45" s="98">
        <v>801921567.13999999</v>
      </c>
      <c r="DY45" s="98">
        <v>828920000</v>
      </c>
      <c r="DZ45" s="98">
        <v>829400330</v>
      </c>
      <c r="EA45" s="98">
        <v>965858339</v>
      </c>
      <c r="EB45" s="98">
        <v>925259189</v>
      </c>
      <c r="EC45" s="98"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12069</v>
      </c>
      <c r="B46"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>
        <v>36694036</v>
      </c>
      <c r="AZ46" s="104">
        <v>43439209</v>
      </c>
      <c r="BA46" s="104">
        <v>49523941</v>
      </c>
      <c r="BB46" s="104">
        <v>57271270</v>
      </c>
      <c r="BC46" s="104">
        <v>64694538</v>
      </c>
      <c r="BD46" s="104">
        <v>72947824</v>
      </c>
      <c r="BE46" s="104">
        <v>81293617</v>
      </c>
      <c r="BF46" s="104">
        <v>89739727</v>
      </c>
      <c r="BG46" s="104">
        <v>8677429</v>
      </c>
      <c r="BH46" s="104">
        <v>17327364</v>
      </c>
      <c r="BI46" s="104">
        <v>25399657</v>
      </c>
      <c r="BJ46" s="104">
        <v>35339217</v>
      </c>
      <c r="BK46" s="104">
        <v>45178973</v>
      </c>
      <c r="BL46" s="104">
        <v>54969228</v>
      </c>
      <c r="BM46" s="104">
        <v>65849844</v>
      </c>
      <c r="BN46" s="104">
        <v>76351607</v>
      </c>
      <c r="BO46" s="104">
        <v>87335450</v>
      </c>
      <c r="BP46" s="104">
        <v>98577107</v>
      </c>
      <c r="BQ46" s="104">
        <v>109632257.43700001</v>
      </c>
      <c r="BR46" s="104">
        <v>121812190.192</v>
      </c>
      <c r="BS46" s="104">
        <v>12427097</v>
      </c>
      <c r="BT46" s="104">
        <v>25914255</v>
      </c>
      <c r="BU46" s="104">
        <v>35793752</v>
      </c>
      <c r="BV46" s="104">
        <v>48502311</v>
      </c>
      <c r="BW46" s="104">
        <v>61479942</v>
      </c>
      <c r="BX46" s="104">
        <v>75150591</v>
      </c>
      <c r="BY46" s="104">
        <v>88935705</v>
      </c>
      <c r="BZ46" s="104">
        <v>102551313.12899999</v>
      </c>
      <c r="CA46" s="104">
        <v>117011273</v>
      </c>
      <c r="CB46" s="104">
        <v>134037048</v>
      </c>
      <c r="CC46" s="104">
        <v>148514422</v>
      </c>
      <c r="CD46" s="104">
        <v>169636000</v>
      </c>
      <c r="CE46" s="104">
        <v>15249445</v>
      </c>
      <c r="CF46" s="104">
        <v>29059496</v>
      </c>
      <c r="CG46" s="104">
        <v>46056640</v>
      </c>
      <c r="CH46" s="104">
        <v>61730888</v>
      </c>
      <c r="CI46" s="6"/>
      <c r="CK46" s="103" t="s">
        <v>138</v>
      </c>
      <c r="CL46" s="104">
        <v>87703000</v>
      </c>
      <c r="CM46" s="104">
        <v>0</v>
      </c>
      <c r="CN46" s="104">
        <v>0</v>
      </c>
      <c r="CO46" s="104">
        <v>0</v>
      </c>
      <c r="CP46" s="104">
        <v>169636000</v>
      </c>
      <c r="CQ46" s="6"/>
      <c r="CS46" s="105" t="s">
        <v>68</v>
      </c>
      <c r="CT46" s="104">
        <v>333597168</v>
      </c>
      <c r="CU46" s="104">
        <v>336714590</v>
      </c>
      <c r="CV46" s="104">
        <v>344212385</v>
      </c>
      <c r="CW46" s="104">
        <v>357328424</v>
      </c>
      <c r="CX46" s="104">
        <v>361613384</v>
      </c>
      <c r="CY46" s="104">
        <v>371107042</v>
      </c>
      <c r="CZ46" s="104">
        <v>388865190</v>
      </c>
      <c r="DA46" s="104">
        <v>407624996</v>
      </c>
      <c r="DB46" s="104">
        <v>415639828</v>
      </c>
      <c r="DC46" s="104">
        <v>430811319</v>
      </c>
      <c r="DD46" s="104">
        <v>450010427</v>
      </c>
      <c r="DE46" s="104">
        <v>473401302</v>
      </c>
      <c r="DF46" s="104">
        <v>499490531</v>
      </c>
      <c r="DG46" s="104">
        <v>510735961</v>
      </c>
      <c r="DH46" s="104">
        <v>526515475</v>
      </c>
      <c r="DI46" s="104">
        <v>544420793.5</v>
      </c>
      <c r="DJ46" s="104">
        <v>559860239</v>
      </c>
      <c r="DK46" s="104">
        <v>575724258</v>
      </c>
      <c r="DL46" s="104">
        <v>592666781.95299995</v>
      </c>
      <c r="DM46" s="104">
        <v>622214834</v>
      </c>
      <c r="DN46" s="104">
        <v>629526274</v>
      </c>
      <c r="DO46" s="104">
        <v>645388939</v>
      </c>
      <c r="DP46" s="104">
        <v>655594570</v>
      </c>
      <c r="DQ46" s="104">
        <v>687916278</v>
      </c>
      <c r="DR46" s="104">
        <v>710277553</v>
      </c>
      <c r="DS46" s="104">
        <v>721416986</v>
      </c>
      <c r="DT46" s="104">
        <v>732628641</v>
      </c>
      <c r="DU46" s="104">
        <v>744770340.73599994</v>
      </c>
      <c r="DV46" s="104">
        <v>764809230</v>
      </c>
      <c r="DW46" s="104">
        <v>776393214</v>
      </c>
      <c r="DX46" s="104">
        <v>790407558</v>
      </c>
      <c r="DY46" s="104">
        <v>815813352</v>
      </c>
      <c r="DZ46" s="104">
        <v>814295530</v>
      </c>
      <c r="EA46" s="104">
        <v>936207678</v>
      </c>
      <c r="EB46" s="104">
        <v>792041287</v>
      </c>
      <c r="EC46" s="104">
        <v>708847450</v>
      </c>
      <c r="EE46" s="105" t="s">
        <v>68</v>
      </c>
      <c r="EF46" s="104">
        <v>269424000</v>
      </c>
      <c r="EG46" s="104">
        <v>0</v>
      </c>
      <c r="EH46" s="104">
        <v>0</v>
      </c>
      <c r="EI46" s="104">
        <v>0</v>
      </c>
      <c r="EJ46" s="104">
        <v>815813352</v>
      </c>
      <c r="EN46" s="106" t="s">
        <v>139</v>
      </c>
      <c r="EO46" s="107">
        <v>115680</v>
      </c>
      <c r="EP46" s="107">
        <v>116611</v>
      </c>
      <c r="EQ46" s="107">
        <v>117686</v>
      </c>
      <c r="ER46" s="107">
        <v>118531</v>
      </c>
      <c r="ES46" s="107">
        <v>119394</v>
      </c>
      <c r="ET46" s="107">
        <v>120335</v>
      </c>
      <c r="EU46" s="107">
        <v>121251</v>
      </c>
      <c r="EV46" s="107">
        <v>122231</v>
      </c>
      <c r="EW46" s="107">
        <v>123228</v>
      </c>
      <c r="EX46" s="107">
        <v>124202</v>
      </c>
      <c r="EY46" s="107">
        <v>125262</v>
      </c>
      <c r="EZ46" s="107">
        <v>126567</v>
      </c>
      <c r="FA46" s="107">
        <v>127536</v>
      </c>
      <c r="FB46" s="107">
        <v>128383</v>
      </c>
      <c r="FC46" s="107">
        <v>129341</v>
      </c>
      <c r="FD46" s="107">
        <v>130307</v>
      </c>
      <c r="FE46" s="107">
        <v>131603</v>
      </c>
      <c r="FF46" s="107">
        <v>142920</v>
      </c>
      <c r="FG46" s="107">
        <v>153636</v>
      </c>
      <c r="FH46" s="107">
        <v>166417</v>
      </c>
      <c r="FI46" s="107">
        <v>176245</v>
      </c>
      <c r="FJ46" s="107">
        <v>186471</v>
      </c>
      <c r="FK46" s="107">
        <v>196247</v>
      </c>
      <c r="FL46" s="107">
        <v>208654</v>
      </c>
      <c r="FM46" s="107">
        <v>219893</v>
      </c>
      <c r="FN46" s="107">
        <v>228621</v>
      </c>
      <c r="FO46" s="107">
        <v>238275</v>
      </c>
      <c r="FP46" s="107">
        <v>248987</v>
      </c>
      <c r="FQ46" s="107">
        <v>264286</v>
      </c>
      <c r="FR46" s="107">
        <v>322750</v>
      </c>
      <c r="FS46" s="107">
        <v>327402</v>
      </c>
      <c r="FT46" s="107">
        <v>333224</v>
      </c>
      <c r="FU46" s="107">
        <v>340873</v>
      </c>
      <c r="FV46" s="107">
        <v>346119</v>
      </c>
      <c r="FW46" s="107">
        <v>348646</v>
      </c>
      <c r="FX46" s="107">
        <v>351082</v>
      </c>
      <c r="FZ46" s="106" t="s">
        <v>139</v>
      </c>
      <c r="GA46" s="104">
        <v>0</v>
      </c>
      <c r="GB46" s="104">
        <v>0</v>
      </c>
      <c r="GC46" s="107">
        <v>122231</v>
      </c>
      <c r="GD46" s="107">
        <v>166417</v>
      </c>
      <c r="GE46" s="107">
        <v>333224</v>
      </c>
      <c r="GG46" s="754" t="s">
        <v>518</v>
      </c>
      <c r="GH46" s="4">
        <v>196148980</v>
      </c>
      <c r="GI46" s="4">
        <v>197249400</v>
      </c>
      <c r="GJ46" s="4">
        <v>212532560</v>
      </c>
      <c r="GK46" s="4">
        <v>221766870</v>
      </c>
      <c r="GL46" s="4">
        <v>230223270</v>
      </c>
      <c r="GM46" s="4">
        <v>223326560</v>
      </c>
      <c r="GN46" s="4">
        <v>236413970</v>
      </c>
      <c r="GO46" s="4">
        <v>274948010</v>
      </c>
      <c r="GP46" s="4">
        <v>261608550</v>
      </c>
      <c r="GQ46" s="4">
        <v>267734690</v>
      </c>
      <c r="GR46" s="4">
        <v>285158930</v>
      </c>
      <c r="GS46" s="4">
        <v>292199280</v>
      </c>
      <c r="GT46" s="4">
        <v>310274630</v>
      </c>
      <c r="GU46" s="4">
        <v>353611880</v>
      </c>
      <c r="GV46" s="4">
        <v>359140020</v>
      </c>
      <c r="GW46" s="4">
        <v>349976200</v>
      </c>
      <c r="GX46" s="4">
        <v>373785500</v>
      </c>
      <c r="GY46" s="4">
        <v>400055160</v>
      </c>
      <c r="GZ46" s="4">
        <v>414052390</v>
      </c>
      <c r="HA46" s="4">
        <v>435796650</v>
      </c>
      <c r="HB46" s="4">
        <v>421635600</v>
      </c>
      <c r="HC46" s="4">
        <v>437465824</v>
      </c>
      <c r="HD46" s="4">
        <v>466790280</v>
      </c>
      <c r="HE46" s="4">
        <v>465033436</v>
      </c>
      <c r="HF46" s="4">
        <v>468159807</v>
      </c>
      <c r="HG46" s="4">
        <v>507133542</v>
      </c>
      <c r="HH46" s="4">
        <v>527670450</v>
      </c>
      <c r="HI46" s="4">
        <v>533401131</v>
      </c>
      <c r="HJ46" s="4">
        <v>528140339</v>
      </c>
      <c r="HK46" s="4">
        <v>560953709</v>
      </c>
      <c r="HL46" s="4">
        <v>559691148</v>
      </c>
      <c r="HM46" s="4">
        <v>596336076</v>
      </c>
      <c r="HN46" s="4">
        <v>579511362</v>
      </c>
      <c r="HO46" s="4">
        <v>771141919</v>
      </c>
      <c r="HP46" s="4">
        <v>794294654</v>
      </c>
      <c r="HQ46" s="4">
        <v>781614407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596336076</v>
      </c>
    </row>
    <row r="47" spans="1:233" ht="15.75">
      <c r="A47" t="s">
        <v>12070</v>
      </c>
      <c r="B47"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>
        <v>1416563</v>
      </c>
      <c r="AZ47" s="104">
        <v>2631146</v>
      </c>
      <c r="BA47" s="104">
        <v>5050023</v>
      </c>
      <c r="BB47" s="104">
        <v>5872215</v>
      </c>
      <c r="BC47" s="104">
        <v>6573660</v>
      </c>
      <c r="BD47" s="104">
        <v>7360506</v>
      </c>
      <c r="BE47" s="104">
        <v>8217352</v>
      </c>
      <c r="BF47" s="104">
        <v>9136653</v>
      </c>
      <c r="BG47" s="104">
        <v>798954</v>
      </c>
      <c r="BH47" s="104">
        <v>1658384</v>
      </c>
      <c r="BI47" s="104">
        <v>2483508</v>
      </c>
      <c r="BJ47" s="104">
        <v>3490260</v>
      </c>
      <c r="BK47" s="104">
        <v>4458258</v>
      </c>
      <c r="BL47" s="104">
        <v>5224471</v>
      </c>
      <c r="BM47" s="104">
        <v>6129409</v>
      </c>
      <c r="BN47" s="104">
        <v>7036944</v>
      </c>
      <c r="BO47" s="104">
        <v>7978107</v>
      </c>
      <c r="BP47" s="104">
        <v>8950567</v>
      </c>
      <c r="BQ47" s="104">
        <v>9908711.7990000006</v>
      </c>
      <c r="BR47" s="104">
        <v>11044698.571</v>
      </c>
      <c r="BS47" s="104">
        <v>841691</v>
      </c>
      <c r="BT47" s="104">
        <v>1781826</v>
      </c>
      <c r="BU47" s="104">
        <v>2657532</v>
      </c>
      <c r="BV47" s="104">
        <v>3886188</v>
      </c>
      <c r="BW47" s="104">
        <v>5094047</v>
      </c>
      <c r="BX47" s="104">
        <v>6119780</v>
      </c>
      <c r="BY47" s="104">
        <v>7214487</v>
      </c>
      <c r="BZ47" s="104">
        <v>8334997.5329999998</v>
      </c>
      <c r="CA47" s="104">
        <v>9632025</v>
      </c>
      <c r="CB47" s="104">
        <v>10508289</v>
      </c>
      <c r="CC47" s="104">
        <v>11786729</v>
      </c>
      <c r="CD47" s="104">
        <v>177000</v>
      </c>
      <c r="CE47" s="104">
        <v>811517</v>
      </c>
      <c r="CF47" s="104">
        <v>1958245</v>
      </c>
      <c r="CG47" s="104">
        <v>2458858</v>
      </c>
      <c r="CH47" s="104">
        <v>2910041</v>
      </c>
      <c r="CK47" s="103" t="s">
        <v>141</v>
      </c>
      <c r="CL47" s="104">
        <v>1129000</v>
      </c>
      <c r="CM47" s="104">
        <v>0</v>
      </c>
      <c r="CN47" s="104">
        <v>0</v>
      </c>
      <c r="CO47" s="104">
        <v>0</v>
      </c>
      <c r="CP47" s="104">
        <v>177000</v>
      </c>
      <c r="CS47" s="105" t="s">
        <v>73</v>
      </c>
      <c r="CT47" s="104">
        <v>58938</v>
      </c>
      <c r="CU47" s="104">
        <v>350490</v>
      </c>
      <c r="CV47" s="104">
        <v>496037</v>
      </c>
      <c r="CW47" s="104">
        <v>341962</v>
      </c>
      <c r="CX47" s="104">
        <v>867302</v>
      </c>
      <c r="CY47" s="104">
        <v>555142</v>
      </c>
      <c r="CZ47" s="104">
        <v>255856</v>
      </c>
      <c r="DA47" s="104">
        <v>121618</v>
      </c>
      <c r="DB47" s="104">
        <v>769193</v>
      </c>
      <c r="DC47" s="104">
        <v>1112749</v>
      </c>
      <c r="DD47" s="104">
        <v>254951</v>
      </c>
      <c r="DE47" s="104">
        <v>390860</v>
      </c>
      <c r="DF47" s="104">
        <v>553818</v>
      </c>
      <c r="DG47" s="104">
        <v>434106</v>
      </c>
      <c r="DH47" s="104">
        <v>451069</v>
      </c>
      <c r="DI47" s="104">
        <v>628972.04</v>
      </c>
      <c r="DJ47" s="104">
        <v>375355.97</v>
      </c>
      <c r="DK47" s="104">
        <v>511696</v>
      </c>
      <c r="DL47" s="104">
        <v>60237.9</v>
      </c>
      <c r="DM47" s="104">
        <v>444088.26</v>
      </c>
      <c r="DN47" s="104">
        <v>609931.53</v>
      </c>
      <c r="DO47" s="104">
        <v>590187.05000000005</v>
      </c>
      <c r="DP47" s="104">
        <v>1639845</v>
      </c>
      <c r="DQ47" s="104">
        <v>655356</v>
      </c>
      <c r="DR47" s="104">
        <v>770049.23</v>
      </c>
      <c r="DS47" s="104">
        <v>984555</v>
      </c>
      <c r="DT47" s="104">
        <v>665946</v>
      </c>
      <c r="DU47" s="104">
        <v>1197929</v>
      </c>
      <c r="DV47" s="104">
        <v>3607911</v>
      </c>
      <c r="DW47" s="104">
        <v>1561712</v>
      </c>
      <c r="DX47" s="104">
        <v>1974721</v>
      </c>
      <c r="DY47" s="104">
        <v>1221000</v>
      </c>
      <c r="DZ47" s="104">
        <v>2264610</v>
      </c>
      <c r="EA47" s="104">
        <v>9458548</v>
      </c>
      <c r="EB47" s="104">
        <v>34237687</v>
      </c>
      <c r="EC47" s="104">
        <v>10202464</v>
      </c>
      <c r="EE47" s="105" t="s">
        <v>73</v>
      </c>
      <c r="EF47" s="104">
        <v>2176000</v>
      </c>
      <c r="EG47" s="104">
        <v>0</v>
      </c>
      <c r="EH47" s="104">
        <v>0</v>
      </c>
      <c r="EI47" s="104">
        <v>0</v>
      </c>
      <c r="EJ47" s="104">
        <v>1221000</v>
      </c>
      <c r="EN47" s="110" t="s">
        <v>11</v>
      </c>
      <c r="EO47" s="107">
        <v>122430</v>
      </c>
      <c r="EP47" s="107">
        <v>122094</v>
      </c>
      <c r="EQ47" s="107">
        <v>121835</v>
      </c>
      <c r="ER47" s="107">
        <v>122109</v>
      </c>
      <c r="ES47" s="107">
        <v>122822</v>
      </c>
      <c r="ET47" s="107">
        <v>123024</v>
      </c>
      <c r="EU47" s="107">
        <v>123534</v>
      </c>
      <c r="EV47" s="107">
        <v>124397</v>
      </c>
      <c r="EW47" s="107">
        <v>125947</v>
      </c>
      <c r="EX47" s="107">
        <v>127639</v>
      </c>
      <c r="EY47" s="107">
        <v>129296</v>
      </c>
      <c r="EZ47" s="107">
        <v>132126</v>
      </c>
      <c r="FA47" s="107">
        <v>135204</v>
      </c>
      <c r="FB47" s="107">
        <v>136633</v>
      </c>
      <c r="FC47" s="107">
        <v>138057</v>
      </c>
      <c r="FD47" s="107">
        <v>139614</v>
      </c>
      <c r="FE47" s="107">
        <v>141558</v>
      </c>
      <c r="FF47" s="107">
        <v>143295</v>
      </c>
      <c r="FG47" s="107">
        <v>145224</v>
      </c>
      <c r="FH47" s="107">
        <v>147601</v>
      </c>
      <c r="FI47" s="107">
        <v>149103</v>
      </c>
      <c r="FJ47" s="107">
        <v>150328</v>
      </c>
      <c r="FK47" s="107">
        <v>151606</v>
      </c>
      <c r="FL47" s="107">
        <v>154230</v>
      </c>
      <c r="FM47" s="107">
        <v>156336</v>
      </c>
      <c r="FN47" s="107">
        <v>156581</v>
      </c>
      <c r="FO47" s="107">
        <v>157312</v>
      </c>
      <c r="FP47" s="107">
        <v>158540</v>
      </c>
      <c r="FQ47" s="107">
        <v>159987</v>
      </c>
      <c r="FR47" s="107">
        <v>159189</v>
      </c>
      <c r="FS47" s="107">
        <v>158266</v>
      </c>
      <c r="FT47" s="107">
        <v>157146</v>
      </c>
      <c r="FU47" s="107">
        <v>158062</v>
      </c>
      <c r="FV47" s="107">
        <v>157073</v>
      </c>
      <c r="FW47" s="107">
        <v>153039</v>
      </c>
      <c r="FX47" s="107">
        <v>147391</v>
      </c>
      <c r="FZ47" s="110" t="s">
        <v>11</v>
      </c>
      <c r="GA47" s="107">
        <v>0</v>
      </c>
      <c r="GB47" s="107">
        <v>0</v>
      </c>
      <c r="GC47" s="107">
        <v>124397</v>
      </c>
      <c r="GD47" s="107">
        <v>147601</v>
      </c>
      <c r="GE47" s="107">
        <v>157146</v>
      </c>
      <c r="GG47" s="755" t="s">
        <v>291</v>
      </c>
      <c r="GH47" s="758">
        <v>6923560</v>
      </c>
      <c r="GI47" s="758">
        <v>7072800</v>
      </c>
      <c r="GJ47" s="758">
        <v>6420160</v>
      </c>
      <c r="GK47" s="758">
        <v>5857810</v>
      </c>
      <c r="GL47" s="758">
        <v>6297470</v>
      </c>
      <c r="GM47" s="758">
        <v>6772530</v>
      </c>
      <c r="GN47" s="758">
        <v>6542790</v>
      </c>
      <c r="GO47" s="758">
        <v>6018930</v>
      </c>
      <c r="GP47" s="758">
        <v>9321770</v>
      </c>
      <c r="GQ47" s="758">
        <v>10121130</v>
      </c>
      <c r="GR47" s="758">
        <v>7791660</v>
      </c>
      <c r="GS47" s="758">
        <v>9280050</v>
      </c>
      <c r="GT47" s="758">
        <v>7625820</v>
      </c>
      <c r="GU47" s="758">
        <v>8532430</v>
      </c>
      <c r="GV47" s="758">
        <v>9975720</v>
      </c>
      <c r="GW47" s="758">
        <v>9431260</v>
      </c>
      <c r="GX47" s="758">
        <v>11222620</v>
      </c>
      <c r="GY47" s="758">
        <v>15643870</v>
      </c>
      <c r="GZ47" s="758">
        <v>14389140</v>
      </c>
      <c r="HA47" s="758">
        <v>9947920</v>
      </c>
      <c r="HB47" s="758">
        <v>15466410</v>
      </c>
      <c r="HC47" s="758">
        <v>15128400</v>
      </c>
      <c r="HD47" s="758">
        <v>14795480</v>
      </c>
      <c r="HE47" s="758">
        <v>14499130</v>
      </c>
      <c r="HF47" s="758">
        <v>16231790</v>
      </c>
      <c r="HG47" s="758">
        <v>20754920</v>
      </c>
      <c r="HH47" s="758">
        <v>18492290</v>
      </c>
      <c r="HI47" s="758">
        <v>22233880</v>
      </c>
      <c r="HJ47" s="758">
        <v>21448640</v>
      </c>
      <c r="HK47" s="758">
        <v>20178740</v>
      </c>
      <c r="HL47" s="758">
        <v>20352620</v>
      </c>
      <c r="HM47" s="758">
        <v>17419720</v>
      </c>
      <c r="HN47" s="758">
        <v>18778690</v>
      </c>
      <c r="HO47" s="758">
        <v>57256850</v>
      </c>
      <c r="HP47" s="758">
        <v>103483050</v>
      </c>
      <c r="HQ47" s="758">
        <v>159148000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17419720</v>
      </c>
    </row>
    <row r="48" spans="1:233" ht="15.75">
      <c r="A48" t="s">
        <v>12071</v>
      </c>
      <c r="B48">
        <v>0.78574999999999995</v>
      </c>
      <c r="D48" s="103" t="s">
        <v>142</v>
      </c>
      <c r="E48" s="111">
        <v>21686864</v>
      </c>
      <c r="F48" s="111">
        <v>32054701</v>
      </c>
      <c r="G48" s="111">
        <v>32127202</v>
      </c>
      <c r="H48" s="111">
        <v>34613722</v>
      </c>
      <c r="I48" s="111">
        <v>32589087</v>
      </c>
      <c r="J48" s="111">
        <v>32826938</v>
      </c>
      <c r="K48" s="111">
        <v>29682295</v>
      </c>
      <c r="L48" s="111">
        <v>35007471</v>
      </c>
      <c r="M48" s="111">
        <v>35644518</v>
      </c>
      <c r="N48" s="111">
        <v>35053837</v>
      </c>
      <c r="O48" s="111">
        <v>32139140</v>
      </c>
      <c r="P48" s="111">
        <v>35630850</v>
      </c>
      <c r="Q48" s="111">
        <v>32087343</v>
      </c>
      <c r="R48" s="111">
        <v>31579139</v>
      </c>
      <c r="S48" s="111">
        <v>38713702</v>
      </c>
      <c r="T48" s="111">
        <v>37670495</v>
      </c>
      <c r="U48" s="111">
        <v>39744103</v>
      </c>
      <c r="V48" s="111">
        <v>45784715</v>
      </c>
      <c r="W48" s="111">
        <v>43628457.43</v>
      </c>
      <c r="X48" s="111">
        <v>42881258</v>
      </c>
      <c r="Y48" s="111">
        <v>51655915</v>
      </c>
      <c r="Z48" s="111">
        <v>50755670</v>
      </c>
      <c r="AA48" s="111">
        <v>56901726</v>
      </c>
      <c r="AB48" s="111">
        <v>51897193</v>
      </c>
      <c r="AC48" s="111">
        <v>55948056</v>
      </c>
      <c r="AD48" s="111">
        <v>62747002</v>
      </c>
      <c r="AE48" s="111">
        <v>65095216</v>
      </c>
      <c r="AF48" s="111">
        <v>62762341</v>
      </c>
      <c r="AG48" s="111">
        <v>57443930</v>
      </c>
      <c r="AH48" s="111">
        <v>61335489</v>
      </c>
      <c r="AI48" s="111">
        <v>59871113</v>
      </c>
      <c r="AJ48" s="111">
        <v>98611000</v>
      </c>
      <c r="AK48" s="111">
        <v>60132135</v>
      </c>
      <c r="AL48" s="111">
        <v>110699495</v>
      </c>
      <c r="AM48" s="111">
        <v>71839994</v>
      </c>
      <c r="AN48" s="111">
        <v>62250149</v>
      </c>
      <c r="AO48" s="78"/>
      <c r="AP48" s="103" t="s">
        <v>142</v>
      </c>
      <c r="AQ48" s="111">
        <v>58176000</v>
      </c>
      <c r="AR48" s="111">
        <v>0</v>
      </c>
      <c r="AS48" s="111">
        <v>0</v>
      </c>
      <c r="AT48" s="111">
        <v>0</v>
      </c>
      <c r="AU48" s="111">
        <v>98611000</v>
      </c>
      <c r="AV48" s="78"/>
      <c r="AW48" s="78">
        <v>0</v>
      </c>
      <c r="AX48" s="95" t="s">
        <v>143</v>
      </c>
      <c r="AY48" s="96">
        <v>-10125098</v>
      </c>
      <c r="AZ48" s="96">
        <v>-12219055</v>
      </c>
      <c r="BA48" s="96">
        <v>-14461227</v>
      </c>
      <c r="BB48" s="96">
        <v>-16649295</v>
      </c>
      <c r="BC48" s="96">
        <v>-18685211</v>
      </c>
      <c r="BD48" s="96">
        <v>-20630816</v>
      </c>
      <c r="BE48" s="96">
        <v>-22581776</v>
      </c>
      <c r="BF48" s="96">
        <v>-24777950</v>
      </c>
      <c r="BG48" s="96">
        <v>-2333240</v>
      </c>
      <c r="BH48" s="96">
        <v>-4528514</v>
      </c>
      <c r="BI48" s="96">
        <v>-6968592</v>
      </c>
      <c r="BJ48" s="96">
        <v>-9625976</v>
      </c>
      <c r="BK48" s="96">
        <v>-12367755</v>
      </c>
      <c r="BL48" s="96">
        <v>-15059965</v>
      </c>
      <c r="BM48" s="96">
        <v>-17996951</v>
      </c>
      <c r="BN48" s="96">
        <v>-21014434</v>
      </c>
      <c r="BO48" s="96">
        <v>-24042471</v>
      </c>
      <c r="BP48" s="96">
        <v>-27375828</v>
      </c>
      <c r="BQ48" s="96">
        <v>-30558249.664999999</v>
      </c>
      <c r="BR48" s="96">
        <v>-34369525.527000003</v>
      </c>
      <c r="BS48" s="96">
        <v>-3866792</v>
      </c>
      <c r="BT48" s="96">
        <v>-7369146</v>
      </c>
      <c r="BU48" s="96">
        <v>-11344723</v>
      </c>
      <c r="BV48" s="96">
        <v>-15340279</v>
      </c>
      <c r="BW48" s="96">
        <v>-19487168</v>
      </c>
      <c r="BX48" s="96">
        <v>-23778118</v>
      </c>
      <c r="BY48" s="96">
        <v>-28235043</v>
      </c>
      <c r="BZ48" s="96">
        <v>-33029798.364</v>
      </c>
      <c r="CA48" s="96">
        <v>-37437304</v>
      </c>
      <c r="CB48" s="96">
        <v>-42238081</v>
      </c>
      <c r="CC48" s="96">
        <v>-46883998</v>
      </c>
      <c r="CD48" s="96">
        <v>-51705000</v>
      </c>
      <c r="CE48" s="96">
        <v>-4968730</v>
      </c>
      <c r="CF48" s="96">
        <v>-9206604</v>
      </c>
      <c r="CG48" s="96">
        <v>-14649944</v>
      </c>
      <c r="CH48" s="96">
        <v>-19621369</v>
      </c>
      <c r="CK48" s="95" t="s">
        <v>143</v>
      </c>
      <c r="CL48" s="96">
        <v>-25589000</v>
      </c>
      <c r="CM48" s="96">
        <v>0</v>
      </c>
      <c r="CN48" s="96">
        <v>0</v>
      </c>
      <c r="CO48" s="96">
        <v>0</v>
      </c>
      <c r="CP48" s="96">
        <v>-51705000</v>
      </c>
      <c r="CS48" s="105" t="s">
        <v>78</v>
      </c>
      <c r="CT48" s="112">
        <v>2528808</v>
      </c>
      <c r="CU48" s="112">
        <v>2579950</v>
      </c>
      <c r="CV48" s="112">
        <v>2520940</v>
      </c>
      <c r="CW48" s="112">
        <v>2024314</v>
      </c>
      <c r="CX48" s="112">
        <v>2101787</v>
      </c>
      <c r="CY48" s="112">
        <v>2261339</v>
      </c>
      <c r="CZ48" s="112">
        <v>2094921</v>
      </c>
      <c r="DA48" s="112">
        <v>1921756</v>
      </c>
      <c r="DB48" s="112">
        <v>1949343</v>
      </c>
      <c r="DC48" s="112">
        <v>2238797</v>
      </c>
      <c r="DD48" s="112">
        <v>2674773</v>
      </c>
      <c r="DE48" s="112">
        <v>3183810</v>
      </c>
      <c r="DF48" s="112">
        <v>2486253</v>
      </c>
      <c r="DG48" s="112">
        <v>1424399.06</v>
      </c>
      <c r="DH48" s="112">
        <v>1452161.1670000001</v>
      </c>
      <c r="DI48" s="112">
        <v>1641079.85</v>
      </c>
      <c r="DJ48" s="112">
        <v>1808536.49</v>
      </c>
      <c r="DK48" s="112">
        <v>1718550.9230000002</v>
      </c>
      <c r="DL48" s="112">
        <v>1891894.6070000001</v>
      </c>
      <c r="DM48" s="112">
        <v>1938216.4366000001</v>
      </c>
      <c r="DN48" s="112">
        <v>1994542.716</v>
      </c>
      <c r="DO48" s="112">
        <v>2075568.541</v>
      </c>
      <c r="DP48" s="112">
        <v>2189531.31</v>
      </c>
      <c r="DQ48" s="112">
        <v>2260198</v>
      </c>
      <c r="DR48" s="112">
        <v>2450103.0319999997</v>
      </c>
      <c r="DS48" s="112">
        <v>1326248.81</v>
      </c>
      <c r="DT48" s="112">
        <v>1565767.49</v>
      </c>
      <c r="DU48" s="112">
        <v>1746361.094</v>
      </c>
      <c r="DV48" s="112">
        <v>2332375</v>
      </c>
      <c r="DW48" s="112">
        <v>4443738</v>
      </c>
      <c r="DX48" s="112">
        <v>4556685.3900000006</v>
      </c>
      <c r="DY48" s="112">
        <v>6837000</v>
      </c>
      <c r="DZ48" s="112">
        <v>7401483</v>
      </c>
      <c r="EA48" s="112">
        <v>8683621</v>
      </c>
      <c r="EB48" s="112">
        <v>10801248</v>
      </c>
      <c r="EC48" s="112"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v>124207</v>
      </c>
      <c r="EP48" s="107">
        <v>123933</v>
      </c>
      <c r="EQ48" s="107">
        <v>123680</v>
      </c>
      <c r="ER48" s="107">
        <v>123973</v>
      </c>
      <c r="ES48" s="107">
        <v>124710</v>
      </c>
      <c r="ET48" s="107">
        <v>124999</v>
      </c>
      <c r="EU48" s="107">
        <v>125715</v>
      </c>
      <c r="EV48" s="107">
        <v>127200</v>
      </c>
      <c r="EW48" s="107">
        <v>128972</v>
      </c>
      <c r="EX48" s="107">
        <v>130995</v>
      </c>
      <c r="EY48" s="107">
        <v>133005</v>
      </c>
      <c r="EZ48" s="107">
        <v>135969</v>
      </c>
      <c r="FA48" s="107">
        <v>139930</v>
      </c>
      <c r="FB48" s="107">
        <v>142092</v>
      </c>
      <c r="FC48" s="107">
        <v>145518</v>
      </c>
      <c r="FD48" s="107">
        <v>147732</v>
      </c>
      <c r="FE48" s="107">
        <v>150480</v>
      </c>
      <c r="FF48" s="107">
        <v>153100</v>
      </c>
      <c r="FG48" s="107">
        <v>155996</v>
      </c>
      <c r="FH48" s="107">
        <v>160431</v>
      </c>
      <c r="FI48" s="107">
        <v>162799</v>
      </c>
      <c r="FJ48" s="107">
        <v>165052</v>
      </c>
      <c r="FK48" s="107">
        <v>167127</v>
      </c>
      <c r="FL48" s="107">
        <v>171119</v>
      </c>
      <c r="FM48" s="107">
        <v>174602</v>
      </c>
      <c r="FN48" s="107">
        <v>175816</v>
      </c>
      <c r="FO48" s="107">
        <v>177567</v>
      </c>
      <c r="FP48" s="107">
        <v>176987</v>
      </c>
      <c r="FQ48" s="107">
        <v>180249</v>
      </c>
      <c r="FR48" s="107">
        <v>176925</v>
      </c>
      <c r="FS48" s="107">
        <v>179245</v>
      </c>
      <c r="FT48" s="107">
        <v>178484</v>
      </c>
      <c r="FU48" s="107">
        <v>180227</v>
      </c>
      <c r="FV48" s="107">
        <v>179494</v>
      </c>
      <c r="FW48" s="107">
        <v>174874</v>
      </c>
      <c r="FX48" s="107">
        <v>168436</v>
      </c>
      <c r="FZ48" s="110" t="s">
        <v>144</v>
      </c>
      <c r="GA48" s="107">
        <v>0</v>
      </c>
      <c r="GB48" s="107">
        <v>0</v>
      </c>
      <c r="GC48" s="107">
        <v>127200</v>
      </c>
      <c r="GD48" s="107">
        <v>160431</v>
      </c>
      <c r="GE48" s="107">
        <v>178484</v>
      </c>
      <c r="GG48" s="755" t="s">
        <v>519</v>
      </c>
      <c r="GH48" s="758">
        <v>171018320</v>
      </c>
      <c r="GI48" s="758">
        <v>173844810</v>
      </c>
      <c r="GJ48" s="758">
        <v>181132330</v>
      </c>
      <c r="GK48" s="758">
        <v>189804020</v>
      </c>
      <c r="GL48" s="758">
        <v>193544020</v>
      </c>
      <c r="GM48" s="758">
        <v>201022120</v>
      </c>
      <c r="GN48" s="758">
        <v>215671840</v>
      </c>
      <c r="GO48" s="758">
        <v>228883690</v>
      </c>
      <c r="GP48" s="758">
        <v>230073740</v>
      </c>
      <c r="GQ48" s="758">
        <v>239591510</v>
      </c>
      <c r="GR48" s="758">
        <v>252907060</v>
      </c>
      <c r="GS48" s="758">
        <v>265181550</v>
      </c>
      <c r="GT48" s="758">
        <v>279142090</v>
      </c>
      <c r="GU48" s="758">
        <v>284173710</v>
      </c>
      <c r="GV48" s="758">
        <v>293623750</v>
      </c>
      <c r="GW48" s="758">
        <v>304777760</v>
      </c>
      <c r="GX48" s="758">
        <v>312296660</v>
      </c>
      <c r="GY48" s="758">
        <v>322106640</v>
      </c>
      <c r="GZ48" s="758">
        <v>331957760</v>
      </c>
      <c r="HA48" s="758">
        <v>350213030</v>
      </c>
      <c r="HB48" s="758">
        <v>353640890</v>
      </c>
      <c r="HC48" s="758">
        <v>365894344</v>
      </c>
      <c r="HD48" s="758">
        <v>372820830</v>
      </c>
      <c r="HE48" s="758">
        <v>393472632</v>
      </c>
      <c r="HF48" s="758">
        <v>402235719</v>
      </c>
      <c r="HG48" s="758">
        <v>408792170</v>
      </c>
      <c r="HH48" s="758">
        <v>413735873</v>
      </c>
      <c r="HI48" s="758">
        <v>419377229</v>
      </c>
      <c r="HJ48" s="758">
        <v>428216750</v>
      </c>
      <c r="HK48" s="758">
        <v>439703460</v>
      </c>
      <c r="HL48" s="758">
        <v>451109530</v>
      </c>
      <c r="HM48" s="758">
        <v>463926980</v>
      </c>
      <c r="HN48" s="758">
        <v>462127892</v>
      </c>
      <c r="HO48" s="758">
        <v>603777260</v>
      </c>
      <c r="HP48" s="758">
        <v>591723110</v>
      </c>
      <c r="HQ48" s="758">
        <v>578885950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463926980</v>
      </c>
    </row>
    <row r="49" spans="1:233" ht="15.75">
      <c r="A49" t="s">
        <v>12072</v>
      </c>
      <c r="B49">
        <v>0.78615000000000002</v>
      </c>
      <c r="D49" s="113" t="s">
        <v>145</v>
      </c>
      <c r="E49" s="104">
        <v>21686864</v>
      </c>
      <c r="F49" s="104">
        <v>32054701</v>
      </c>
      <c r="G49" s="104">
        <v>32127202</v>
      </c>
      <c r="H49" s="104">
        <v>34613722</v>
      </c>
      <c r="I49" s="104">
        <v>32589087</v>
      </c>
      <c r="J49" s="104">
        <v>32826938</v>
      </c>
      <c r="K49" s="104">
        <v>29682295</v>
      </c>
      <c r="L49" s="104">
        <v>35007471</v>
      </c>
      <c r="M49" s="104">
        <v>35644518</v>
      </c>
      <c r="N49" s="104">
        <v>35053837</v>
      </c>
      <c r="O49" s="104">
        <v>32139140</v>
      </c>
      <c r="P49" s="104">
        <v>35630850</v>
      </c>
      <c r="Q49" s="104">
        <v>32087343</v>
      </c>
      <c r="R49" s="104">
        <v>31579139</v>
      </c>
      <c r="S49" s="104">
        <v>38713702</v>
      </c>
      <c r="T49" s="104">
        <v>37670495</v>
      </c>
      <c r="U49" s="104">
        <v>39744103</v>
      </c>
      <c r="V49" s="104">
        <v>45784715</v>
      </c>
      <c r="W49" s="104">
        <v>43628457.43</v>
      </c>
      <c r="X49" s="104">
        <v>42881258</v>
      </c>
      <c r="Y49" s="104">
        <v>51655915</v>
      </c>
      <c r="Z49" s="104">
        <v>50755670</v>
      </c>
      <c r="AA49" s="104">
        <v>56901726</v>
      </c>
      <c r="AB49" s="104">
        <v>51897193</v>
      </c>
      <c r="AC49" s="104">
        <v>55948056</v>
      </c>
      <c r="AD49" s="104">
        <v>62747002</v>
      </c>
      <c r="AE49" s="104">
        <v>65095216</v>
      </c>
      <c r="AF49" s="104">
        <v>62762341</v>
      </c>
      <c r="AG49" s="104">
        <v>57443930</v>
      </c>
      <c r="AH49" s="104">
        <v>61335489</v>
      </c>
      <c r="AI49" s="104">
        <v>59871113</v>
      </c>
      <c r="AJ49" s="104">
        <v>84250000</v>
      </c>
      <c r="AK49" s="104">
        <v>45486838</v>
      </c>
      <c r="AL49" s="104">
        <v>94265068</v>
      </c>
      <c r="AM49" s="104">
        <v>55790358</v>
      </c>
      <c r="AN49" s="104">
        <v>57764232</v>
      </c>
      <c r="AO49" s="78"/>
      <c r="AP49" s="113" t="s">
        <v>145</v>
      </c>
      <c r="AQ49" s="104">
        <v>57805000</v>
      </c>
      <c r="AR49" s="104">
        <v>0</v>
      </c>
      <c r="AS49" s="104">
        <v>0</v>
      </c>
      <c r="AT49" s="104">
        <v>0</v>
      </c>
      <c r="AU49" s="104">
        <v>84250000</v>
      </c>
      <c r="AV49" s="78"/>
      <c r="AW49" s="78">
        <v>0</v>
      </c>
      <c r="AX49" s="103" t="s">
        <v>146</v>
      </c>
      <c r="AY49" s="104">
        <v>-4875307</v>
      </c>
      <c r="AZ49" s="104">
        <v>-5846516</v>
      </c>
      <c r="BA49" s="104">
        <v>-6853717</v>
      </c>
      <c r="BB49" s="104">
        <v>-7890159</v>
      </c>
      <c r="BC49" s="104">
        <v>-8946764</v>
      </c>
      <c r="BD49" s="104">
        <v>-10054750</v>
      </c>
      <c r="BE49" s="104">
        <v>-11171206</v>
      </c>
      <c r="BF49" s="104">
        <v>-12328705</v>
      </c>
      <c r="BG49" s="104">
        <v>-1248359</v>
      </c>
      <c r="BH49" s="104">
        <v>-2411614</v>
      </c>
      <c r="BI49" s="104">
        <v>-3648303</v>
      </c>
      <c r="BJ49" s="104">
        <v>-4941472</v>
      </c>
      <c r="BK49" s="104">
        <v>-6304240</v>
      </c>
      <c r="BL49" s="104">
        <v>-7656055</v>
      </c>
      <c r="BM49" s="104">
        <v>-9209594</v>
      </c>
      <c r="BN49" s="104">
        <v>-10873354</v>
      </c>
      <c r="BO49" s="104">
        <v>-12517290</v>
      </c>
      <c r="BP49" s="104">
        <v>-14301253</v>
      </c>
      <c r="BQ49" s="104">
        <v>-16055542.386</v>
      </c>
      <c r="BR49" s="104">
        <v>-18049983.890000001</v>
      </c>
      <c r="BS49" s="104">
        <v>-2062543</v>
      </c>
      <c r="BT49" s="104">
        <v>-3882769</v>
      </c>
      <c r="BU49" s="104">
        <v>-5922675</v>
      </c>
      <c r="BV49" s="104">
        <v>-8002229</v>
      </c>
      <c r="BW49" s="104">
        <v>-10132289</v>
      </c>
      <c r="BX49" s="104">
        <v>-12347349</v>
      </c>
      <c r="BY49" s="104">
        <v>-14793131</v>
      </c>
      <c r="BZ49" s="104">
        <v>-17344496.699999999</v>
      </c>
      <c r="CA49" s="104">
        <v>-19832205</v>
      </c>
      <c r="CB49" s="104">
        <v>-22426663</v>
      </c>
      <c r="CC49" s="104">
        <v>-24995587</v>
      </c>
      <c r="CD49" s="104">
        <v>-26908000</v>
      </c>
      <c r="CE49" s="104">
        <v>-2804230</v>
      </c>
      <c r="CF49" s="104">
        <v>-5721917</v>
      </c>
      <c r="CG49" s="104">
        <v>-9020841</v>
      </c>
      <c r="CH49" s="104">
        <v>-12207218</v>
      </c>
      <c r="CI49" s="83"/>
      <c r="CK49" s="103" t="s">
        <v>146</v>
      </c>
      <c r="CL49" s="104">
        <v>-15098000</v>
      </c>
      <c r="CM49" s="104">
        <v>0</v>
      </c>
      <c r="CN49" s="104">
        <v>0</v>
      </c>
      <c r="CO49" s="104">
        <v>0</v>
      </c>
      <c r="CP49" s="104">
        <v>-26908000</v>
      </c>
      <c r="CQ49" s="83"/>
      <c r="CS49" s="105" t="s">
        <v>147</v>
      </c>
      <c r="CT49" s="104">
        <v>188286</v>
      </c>
      <c r="CU49" s="104">
        <v>159671</v>
      </c>
      <c r="CV49" s="104">
        <v>112754</v>
      </c>
      <c r="CW49" s="104">
        <v>334078</v>
      </c>
      <c r="CX49" s="104">
        <v>141755</v>
      </c>
      <c r="CY49" s="104">
        <v>227406</v>
      </c>
      <c r="CZ49" s="104">
        <v>178570</v>
      </c>
      <c r="DA49" s="104">
        <v>181284</v>
      </c>
      <c r="DB49" s="104">
        <v>43267</v>
      </c>
      <c r="DC49" s="104">
        <v>308399</v>
      </c>
      <c r="DD49" s="104">
        <v>498917</v>
      </c>
      <c r="DE49" s="104">
        <v>110242</v>
      </c>
      <c r="DF49" s="104">
        <v>162600</v>
      </c>
      <c r="DG49" s="104">
        <v>248206</v>
      </c>
      <c r="DH49" s="104">
        <v>118086.58900000001</v>
      </c>
      <c r="DI49" s="104">
        <v>303734.31</v>
      </c>
      <c r="DJ49" s="104">
        <v>197027.89</v>
      </c>
      <c r="DK49" s="104">
        <v>174962.34</v>
      </c>
      <c r="DL49" s="104">
        <v>231953.25599999999</v>
      </c>
      <c r="DM49" s="104">
        <v>134832.60500000001</v>
      </c>
      <c r="DN49" s="104">
        <v>141185.66800000001</v>
      </c>
      <c r="DO49" s="104">
        <v>285412.75300000003</v>
      </c>
      <c r="DP49" s="104">
        <v>210262</v>
      </c>
      <c r="DQ49" s="104">
        <v>231638</v>
      </c>
      <c r="DR49" s="104">
        <v>299959.18699999998</v>
      </c>
      <c r="DS49" s="104">
        <v>375660</v>
      </c>
      <c r="DT49" s="104">
        <v>464219.77</v>
      </c>
      <c r="DU49" s="104">
        <v>353819.59499999997</v>
      </c>
      <c r="DV49" s="104">
        <v>720281</v>
      </c>
      <c r="DW49" s="104">
        <v>3264504</v>
      </c>
      <c r="DX49" s="104">
        <v>635496</v>
      </c>
      <c r="DY49" s="104">
        <v>390660</v>
      </c>
      <c r="DZ49" s="104">
        <v>2141423</v>
      </c>
      <c r="EA49" s="104">
        <v>1195934</v>
      </c>
      <c r="EB49" s="104">
        <v>2257837</v>
      </c>
      <c r="EC49" s="104">
        <v>7646842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390660</v>
      </c>
      <c r="EN49" s="110" t="s">
        <v>148</v>
      </c>
      <c r="EO49" s="107">
        <v>33</v>
      </c>
      <c r="EP49" s="107">
        <v>33</v>
      </c>
      <c r="EQ49" s="107">
        <v>34</v>
      </c>
      <c r="ER49" s="107">
        <v>34</v>
      </c>
      <c r="ES49" s="107">
        <v>34</v>
      </c>
      <c r="ET49" s="107">
        <v>34</v>
      </c>
      <c r="EU49" s="107">
        <v>34</v>
      </c>
      <c r="EV49" s="107">
        <v>34</v>
      </c>
      <c r="EW49" s="107">
        <v>34</v>
      </c>
      <c r="EX49" s="107">
        <v>36</v>
      </c>
      <c r="EY49" s="107">
        <v>36</v>
      </c>
      <c r="EZ49" s="107">
        <v>37</v>
      </c>
      <c r="FA49" s="107">
        <v>37</v>
      </c>
      <c r="FB49" s="107">
        <v>37</v>
      </c>
      <c r="FC49" s="107">
        <v>37</v>
      </c>
      <c r="FD49" s="107">
        <v>37</v>
      </c>
      <c r="FE49" s="107">
        <v>37</v>
      </c>
      <c r="FF49" s="107">
        <v>37</v>
      </c>
      <c r="FG49" s="107">
        <v>37</v>
      </c>
      <c r="FH49" s="107">
        <v>41</v>
      </c>
      <c r="FI49" s="107">
        <v>41</v>
      </c>
      <c r="FJ49" s="107">
        <v>42</v>
      </c>
      <c r="FK49" s="107">
        <v>43</v>
      </c>
      <c r="FL49" s="107">
        <v>43</v>
      </c>
      <c r="FM49" s="107">
        <v>43</v>
      </c>
      <c r="FN49" s="107">
        <v>43</v>
      </c>
      <c r="FO49" s="107">
        <v>43</v>
      </c>
      <c r="FP49" s="107">
        <v>43</v>
      </c>
      <c r="FQ49" s="107">
        <v>43</v>
      </c>
      <c r="FR49" s="107">
        <v>43</v>
      </c>
      <c r="FS49" s="107">
        <v>44</v>
      </c>
      <c r="FT49" s="107">
        <v>44</v>
      </c>
      <c r="FU49" s="107">
        <v>43</v>
      </c>
      <c r="FV49" s="107">
        <v>43</v>
      </c>
      <c r="FW49" s="107">
        <v>43</v>
      </c>
      <c r="FX49" s="107">
        <v>43</v>
      </c>
      <c r="FZ49" s="110" t="s">
        <v>148</v>
      </c>
      <c r="GA49" s="107">
        <v>0</v>
      </c>
      <c r="GB49" s="107">
        <v>0</v>
      </c>
      <c r="GC49" s="107">
        <v>34</v>
      </c>
      <c r="GD49" s="107">
        <v>41</v>
      </c>
      <c r="GE49" s="107">
        <v>44</v>
      </c>
      <c r="GG49" s="755" t="s">
        <v>94</v>
      </c>
      <c r="GH49" s="758">
        <v>18207100</v>
      </c>
      <c r="GI49" s="758">
        <v>16331790</v>
      </c>
      <c r="GJ49" s="758">
        <v>24980070</v>
      </c>
      <c r="GK49" s="758">
        <v>26105040</v>
      </c>
      <c r="GL49" s="758">
        <v>30381780</v>
      </c>
      <c r="GM49" s="758">
        <v>15531910</v>
      </c>
      <c r="GN49" s="758">
        <v>14199340</v>
      </c>
      <c r="GO49" s="758">
        <v>40045390</v>
      </c>
      <c r="GP49" s="758">
        <v>22213040</v>
      </c>
      <c r="GQ49" s="758">
        <v>18022050</v>
      </c>
      <c r="GR49" s="758">
        <v>24460210</v>
      </c>
      <c r="GS49" s="758">
        <v>17737680</v>
      </c>
      <c r="GT49" s="758">
        <v>23506720</v>
      </c>
      <c r="GU49" s="758">
        <v>60905740</v>
      </c>
      <c r="GV49" s="758">
        <v>55540550</v>
      </c>
      <c r="GW49" s="758">
        <v>35767180</v>
      </c>
      <c r="GX49" s="758">
        <v>50266220</v>
      </c>
      <c r="GY49" s="758">
        <v>62304650</v>
      </c>
      <c r="GZ49" s="758">
        <v>67705490</v>
      </c>
      <c r="HA49" s="758">
        <v>75635700</v>
      </c>
      <c r="HB49" s="758">
        <v>52528300</v>
      </c>
      <c r="HC49" s="758">
        <v>56443080</v>
      </c>
      <c r="HD49" s="758">
        <v>79173970</v>
      </c>
      <c r="HE49" s="758">
        <v>57061674</v>
      </c>
      <c r="HF49" s="758">
        <v>49692298</v>
      </c>
      <c r="HG49" s="758">
        <v>77586452</v>
      </c>
      <c r="HH49" s="758">
        <v>95442287</v>
      </c>
      <c r="HI49" s="758">
        <v>91790022</v>
      </c>
      <c r="HJ49" s="758">
        <v>78474949</v>
      </c>
      <c r="HK49" s="758">
        <v>101071509</v>
      </c>
      <c r="HL49" s="758">
        <v>88228998</v>
      </c>
      <c r="HM49" s="758">
        <v>114989376</v>
      </c>
      <c r="HN49" s="758">
        <v>98604780</v>
      </c>
      <c r="HO49" s="758">
        <v>110107809</v>
      </c>
      <c r="HP49" s="758">
        <v>99088494</v>
      </c>
      <c r="HQ49" s="758">
        <v>43580457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114989376</v>
      </c>
    </row>
    <row r="50" spans="1:233" ht="15.75">
      <c r="A50" t="s">
        <v>12073</v>
      </c>
      <c r="B50">
        <v>0.78625</v>
      </c>
      <c r="D50" s="113" t="s">
        <v>149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4">
        <v>0</v>
      </c>
      <c r="AI50" s="104">
        <v>0</v>
      </c>
      <c r="AJ50" s="104">
        <v>14361000</v>
      </c>
      <c r="AK50" s="104">
        <v>14645297</v>
      </c>
      <c r="AL50" s="104">
        <v>16434427</v>
      </c>
      <c r="AM50" s="104">
        <v>16049636</v>
      </c>
      <c r="AN50" s="104">
        <v>4485917</v>
      </c>
      <c r="AO50" s="78"/>
      <c r="AP50" s="113" t="s">
        <v>149</v>
      </c>
      <c r="AQ50" s="104">
        <v>371000</v>
      </c>
      <c r="AR50" s="104">
        <v>0</v>
      </c>
      <c r="AS50" s="104">
        <v>0</v>
      </c>
      <c r="AT50" s="104">
        <v>0</v>
      </c>
      <c r="AU50" s="104">
        <v>14361000</v>
      </c>
      <c r="AV50" s="78"/>
      <c r="AW50" s="78">
        <v>0</v>
      </c>
      <c r="AX50" s="103" t="s">
        <v>150</v>
      </c>
      <c r="AY50" s="104">
        <v>-5249791</v>
      </c>
      <c r="AZ50" s="104">
        <v>-6372539</v>
      </c>
      <c r="BA50" s="104">
        <v>-7607510</v>
      </c>
      <c r="BB50" s="104">
        <v>-8759136</v>
      </c>
      <c r="BC50" s="104">
        <v>-9738447</v>
      </c>
      <c r="BD50" s="104">
        <v>-10576066</v>
      </c>
      <c r="BE50" s="104">
        <v>-11410570</v>
      </c>
      <c r="BF50" s="104">
        <v>-12449245</v>
      </c>
      <c r="BG50" s="104">
        <v>-1084881</v>
      </c>
      <c r="BH50" s="104">
        <v>-2116900</v>
      </c>
      <c r="BI50" s="104">
        <v>-3320289</v>
      </c>
      <c r="BJ50" s="104">
        <v>-4684504</v>
      </c>
      <c r="BK50" s="104">
        <v>-6063515</v>
      </c>
      <c r="BL50" s="104">
        <v>-7403910</v>
      </c>
      <c r="BM50" s="104">
        <v>-8787357</v>
      </c>
      <c r="BN50" s="104">
        <v>-10141080</v>
      </c>
      <c r="BO50" s="104">
        <v>-11525181</v>
      </c>
      <c r="BP50" s="104">
        <v>-13074575</v>
      </c>
      <c r="BQ50" s="104">
        <v>-14502707.278999999</v>
      </c>
      <c r="BR50" s="104">
        <v>-16319541.637</v>
      </c>
      <c r="BS50" s="104">
        <v>-1804249</v>
      </c>
      <c r="BT50" s="104">
        <v>-3486377</v>
      </c>
      <c r="BU50" s="104">
        <v>-5422048</v>
      </c>
      <c r="BV50" s="104">
        <v>-7338050</v>
      </c>
      <c r="BW50" s="104">
        <v>-9354879</v>
      </c>
      <c r="BX50" s="104">
        <v>-11430769</v>
      </c>
      <c r="BY50" s="104">
        <v>-13441912</v>
      </c>
      <c r="BZ50" s="104">
        <v>-15685301.664000001</v>
      </c>
      <c r="CA50" s="104">
        <v>-17605099</v>
      </c>
      <c r="CB50" s="104">
        <v>-19811418</v>
      </c>
      <c r="CC50" s="104">
        <v>-21888411</v>
      </c>
      <c r="CD50" s="104">
        <v>-24797000</v>
      </c>
      <c r="CE50" s="104">
        <v>-2164500</v>
      </c>
      <c r="CF50" s="104">
        <v>-3484687</v>
      </c>
      <c r="CG50" s="104">
        <v>-5629103</v>
      </c>
      <c r="CH50" s="104">
        <v>-7414151</v>
      </c>
      <c r="CI50" s="83"/>
      <c r="CK50" s="103" t="s">
        <v>150</v>
      </c>
      <c r="CL50" s="104">
        <v>-10491000</v>
      </c>
      <c r="CM50" s="104">
        <v>0</v>
      </c>
      <c r="CN50" s="104">
        <v>0</v>
      </c>
      <c r="CO50" s="104">
        <v>0</v>
      </c>
      <c r="CP50" s="104">
        <v>-24797000</v>
      </c>
      <c r="CQ50" s="83"/>
      <c r="CS50" s="105" t="s">
        <v>151</v>
      </c>
      <c r="CT50" s="104">
        <v>214723</v>
      </c>
      <c r="CU50" s="104">
        <v>168301</v>
      </c>
      <c r="CV50" s="104">
        <v>100835</v>
      </c>
      <c r="CW50" s="104">
        <v>40813</v>
      </c>
      <c r="CX50" s="104">
        <v>319754</v>
      </c>
      <c r="CY50" s="104">
        <v>106817</v>
      </c>
      <c r="CZ50" s="104">
        <v>196309</v>
      </c>
      <c r="DA50" s="104">
        <v>118196</v>
      </c>
      <c r="DB50" s="104">
        <v>162437</v>
      </c>
      <c r="DC50" s="104">
        <v>78829</v>
      </c>
      <c r="DD50" s="104">
        <v>344672</v>
      </c>
      <c r="DE50" s="104">
        <v>495843</v>
      </c>
      <c r="DF50" s="104">
        <v>49826</v>
      </c>
      <c r="DG50" s="104">
        <v>120854</v>
      </c>
      <c r="DH50" s="104">
        <v>252154.959</v>
      </c>
      <c r="DI50" s="104">
        <v>106293.35</v>
      </c>
      <c r="DJ50" s="104">
        <v>236986.36</v>
      </c>
      <c r="DK50" s="104">
        <v>218186.73800000001</v>
      </c>
      <c r="DL50" s="104">
        <v>145666.796</v>
      </c>
      <c r="DM50" s="104">
        <v>198198.818</v>
      </c>
      <c r="DN50" s="104">
        <v>120790.97500000001</v>
      </c>
      <c r="DO50" s="104">
        <v>149396.95499999999</v>
      </c>
      <c r="DP50" s="104">
        <v>256182</v>
      </c>
      <c r="DQ50" s="104">
        <v>186346</v>
      </c>
      <c r="DR50" s="104">
        <v>213392.405</v>
      </c>
      <c r="DS50" s="104">
        <v>211255</v>
      </c>
      <c r="DT50" s="104">
        <v>147572.93</v>
      </c>
      <c r="DU50" s="104">
        <v>373606.39</v>
      </c>
      <c r="DV50" s="104">
        <v>270905</v>
      </c>
      <c r="DW50" s="104">
        <v>354387</v>
      </c>
      <c r="DX50" s="104">
        <v>3001495</v>
      </c>
      <c r="DY50" s="104">
        <v>847340</v>
      </c>
      <c r="DZ50" s="104">
        <v>856971</v>
      </c>
      <c r="EA50" s="104">
        <v>484856</v>
      </c>
      <c r="EB50" s="104">
        <v>1234837</v>
      </c>
      <c r="EC50" s="104">
        <v>2627845</v>
      </c>
      <c r="EE50" s="105" t="s">
        <v>151</v>
      </c>
      <c r="EF50" s="104">
        <v>404000</v>
      </c>
      <c r="EG50" s="104">
        <v>0</v>
      </c>
      <c r="EH50" s="104">
        <v>0</v>
      </c>
      <c r="EI50" s="104">
        <v>0</v>
      </c>
      <c r="EJ50" s="104">
        <v>847340</v>
      </c>
      <c r="EN50" s="114" t="s">
        <v>152</v>
      </c>
      <c r="EO50" s="107">
        <v>1387</v>
      </c>
      <c r="EP50" s="107">
        <v>1396</v>
      </c>
      <c r="EQ50" s="107">
        <v>1399</v>
      </c>
      <c r="ER50" s="107">
        <v>1414</v>
      </c>
      <c r="ES50" s="107">
        <v>1442</v>
      </c>
      <c r="ET50" s="107">
        <v>1442</v>
      </c>
      <c r="EU50" s="107">
        <v>1470</v>
      </c>
      <c r="EV50" s="107">
        <v>1496</v>
      </c>
      <c r="EW50" s="107">
        <v>1522</v>
      </c>
      <c r="EX50" s="107">
        <v>1537</v>
      </c>
      <c r="EY50" s="107">
        <v>1554</v>
      </c>
      <c r="EZ50" s="107">
        <v>1565</v>
      </c>
      <c r="FA50" s="107">
        <v>1595</v>
      </c>
      <c r="FB50" s="107">
        <v>1630</v>
      </c>
      <c r="FC50" s="107">
        <v>1682</v>
      </c>
      <c r="FD50" s="107">
        <v>1718</v>
      </c>
      <c r="FE50" s="107">
        <v>1758</v>
      </c>
      <c r="FF50" s="107">
        <v>1773</v>
      </c>
      <c r="FG50" s="107">
        <v>1824</v>
      </c>
      <c r="FH50" s="107">
        <v>1859</v>
      </c>
      <c r="FI50" s="107">
        <v>1888</v>
      </c>
      <c r="FJ50" s="107">
        <v>1911</v>
      </c>
      <c r="FK50" s="107">
        <v>1931</v>
      </c>
      <c r="FL50" s="107">
        <v>1957</v>
      </c>
      <c r="FM50" s="107">
        <v>1993</v>
      </c>
      <c r="FN50" s="107">
        <v>2020</v>
      </c>
      <c r="FO50" s="107">
        <v>2043</v>
      </c>
      <c r="FP50" s="107">
        <v>2070</v>
      </c>
      <c r="FQ50" s="107">
        <v>2111</v>
      </c>
      <c r="FR50" s="107">
        <v>2133</v>
      </c>
      <c r="FS50" s="107">
        <v>2187</v>
      </c>
      <c r="FT50" s="107">
        <v>2184</v>
      </c>
      <c r="FU50" s="107">
        <v>2208</v>
      </c>
      <c r="FV50" s="107">
        <v>2277</v>
      </c>
      <c r="FW50" s="107">
        <v>2277</v>
      </c>
      <c r="FX50" s="107">
        <v>2215</v>
      </c>
      <c r="FZ50" s="114" t="s">
        <v>152</v>
      </c>
      <c r="GA50" s="107">
        <v>0</v>
      </c>
      <c r="GB50" s="107">
        <v>0</v>
      </c>
      <c r="GC50" s="107">
        <v>1496</v>
      </c>
      <c r="GD50" s="107">
        <v>1859</v>
      </c>
      <c r="GE50" s="107">
        <v>2184</v>
      </c>
      <c r="GG50" s="754" t="s">
        <v>374</v>
      </c>
      <c r="GH50" s="4">
        <v>194772980</v>
      </c>
      <c r="GI50" s="4">
        <v>196927620</v>
      </c>
      <c r="GJ50" s="4">
        <v>206644050</v>
      </c>
      <c r="GK50" s="4">
        <v>217001920</v>
      </c>
      <c r="GL50" s="4">
        <v>219562790</v>
      </c>
      <c r="GM50" s="4">
        <v>217988230</v>
      </c>
      <c r="GN50" s="4">
        <v>238298670</v>
      </c>
      <c r="GO50" s="4">
        <v>273069880</v>
      </c>
      <c r="GP50" s="4">
        <v>265544650</v>
      </c>
      <c r="GQ50" s="4">
        <v>272030190</v>
      </c>
      <c r="GR50" s="4">
        <v>281381290</v>
      </c>
      <c r="GS50" s="4">
        <v>282835760</v>
      </c>
      <c r="GT50" s="4">
        <v>296232200</v>
      </c>
      <c r="GU50" s="4">
        <v>343079700</v>
      </c>
      <c r="GV50" s="4">
        <v>364984870</v>
      </c>
      <c r="GW50" s="4">
        <v>362271180</v>
      </c>
      <c r="GX50" s="4">
        <v>389313510</v>
      </c>
      <c r="GY50" s="4">
        <v>409100170</v>
      </c>
      <c r="GZ50" s="4">
        <v>421904620</v>
      </c>
      <c r="HA50" s="4">
        <v>428326680</v>
      </c>
      <c r="HB50" s="4">
        <v>432162250</v>
      </c>
      <c r="HC50" s="4">
        <v>440045130</v>
      </c>
      <c r="HD50" s="4">
        <v>476154670</v>
      </c>
      <c r="HE50" s="4">
        <v>471272450</v>
      </c>
      <c r="HF50" s="4">
        <v>476165900</v>
      </c>
      <c r="HG50" s="4">
        <v>519019570</v>
      </c>
      <c r="HH50" s="4">
        <v>540050830</v>
      </c>
      <c r="HI50" s="4">
        <v>543423580</v>
      </c>
      <c r="HJ50" s="4">
        <v>536741460</v>
      </c>
      <c r="HK50" s="4">
        <v>571019140</v>
      </c>
      <c r="HL50" s="4">
        <v>562759560</v>
      </c>
      <c r="HM50" s="4">
        <v>603608535</v>
      </c>
      <c r="HN50" s="4">
        <v>622474260</v>
      </c>
      <c r="HO50" s="4">
        <v>856164850</v>
      </c>
      <c r="HP50" s="4">
        <v>796448359</v>
      </c>
      <c r="HQ50" s="4">
        <v>811049609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603608535</v>
      </c>
    </row>
    <row r="51" spans="1:233" ht="15.75">
      <c r="A51" t="s">
        <v>12074</v>
      </c>
      <c r="B51">
        <v>0.78564999999999996</v>
      </c>
      <c r="D51" s="105" t="s">
        <v>153</v>
      </c>
      <c r="E51" s="104">
        <v>17179494</v>
      </c>
      <c r="F51" s="104">
        <v>12948540</v>
      </c>
      <c r="G51" s="104">
        <v>21071074</v>
      </c>
      <c r="H51" s="104">
        <v>17853010</v>
      </c>
      <c r="I51" s="104">
        <v>17615840</v>
      </c>
      <c r="J51" s="104">
        <v>4798565</v>
      </c>
      <c r="K51" s="104">
        <v>3995354</v>
      </c>
      <c r="L51" s="104">
        <v>26393578</v>
      </c>
      <c r="M51" s="104">
        <v>13067330</v>
      </c>
      <c r="N51" s="104">
        <v>8541492</v>
      </c>
      <c r="O51" s="104">
        <v>16327110</v>
      </c>
      <c r="P51" s="104">
        <v>6303103</v>
      </c>
      <c r="Q51" s="104">
        <v>12946872</v>
      </c>
      <c r="R51" s="104">
        <v>47489546</v>
      </c>
      <c r="S51" s="104">
        <v>42234163</v>
      </c>
      <c r="T51" s="104">
        <v>22943413</v>
      </c>
      <c r="U51" s="104">
        <v>39087143</v>
      </c>
      <c r="V51" s="104">
        <v>47132406</v>
      </c>
      <c r="W51" s="104">
        <v>53146974.939999998</v>
      </c>
      <c r="X51" s="104">
        <v>68222882</v>
      </c>
      <c r="Y51" s="104">
        <v>37659860</v>
      </c>
      <c r="Z51" s="104">
        <v>38801853</v>
      </c>
      <c r="AA51" s="104">
        <v>60053983</v>
      </c>
      <c r="AB51" s="104">
        <v>38045166</v>
      </c>
      <c r="AC51" s="104">
        <v>34798569</v>
      </c>
      <c r="AD51" s="104">
        <v>63396904</v>
      </c>
      <c r="AE51" s="104">
        <v>76427454</v>
      </c>
      <c r="AF51" s="104">
        <v>80920752</v>
      </c>
      <c r="AG51" s="104">
        <v>63358704</v>
      </c>
      <c r="AH51" s="104">
        <v>85481117</v>
      </c>
      <c r="AI51" s="104">
        <v>70401295</v>
      </c>
      <c r="AJ51" s="104">
        <v>55285000</v>
      </c>
      <c r="AK51" s="104">
        <v>88043376</v>
      </c>
      <c r="AL51" s="104">
        <v>97028883</v>
      </c>
      <c r="AM51" s="104">
        <v>93491993</v>
      </c>
      <c r="AN51" s="104">
        <v>139048093</v>
      </c>
      <c r="AO51" s="78"/>
      <c r="AP51" s="105" t="s">
        <v>153</v>
      </c>
      <c r="AQ51" s="104">
        <v>7063000</v>
      </c>
      <c r="AR51" s="104">
        <v>0</v>
      </c>
      <c r="AS51" s="104">
        <v>0</v>
      </c>
      <c r="AT51" s="104">
        <v>0</v>
      </c>
      <c r="AU51" s="104">
        <v>55285000</v>
      </c>
      <c r="AV51" s="78"/>
      <c r="AW51" s="78">
        <v>0</v>
      </c>
      <c r="AX51" s="115" t="s">
        <v>154</v>
      </c>
      <c r="AY51" s="116">
        <v>27985501</v>
      </c>
      <c r="AZ51" s="116">
        <v>33851300</v>
      </c>
      <c r="BA51" s="116">
        <v>40112737</v>
      </c>
      <c r="BB51" s="116">
        <v>46494190</v>
      </c>
      <c r="BC51" s="116">
        <v>52582987</v>
      </c>
      <c r="BD51" s="116">
        <v>59677514</v>
      </c>
      <c r="BE51" s="116">
        <v>66929193</v>
      </c>
      <c r="BF51" s="116">
        <v>74098430</v>
      </c>
      <c r="BG51" s="116">
        <v>7143143</v>
      </c>
      <c r="BH51" s="116">
        <v>14457234</v>
      </c>
      <c r="BI51" s="116">
        <v>20914573</v>
      </c>
      <c r="BJ51" s="116">
        <v>29203501</v>
      </c>
      <c r="BK51" s="116">
        <v>37269476</v>
      </c>
      <c r="BL51" s="116">
        <v>45133734</v>
      </c>
      <c r="BM51" s="116">
        <v>53982302</v>
      </c>
      <c r="BN51" s="116">
        <v>62374117</v>
      </c>
      <c r="BO51" s="116">
        <v>71271086</v>
      </c>
      <c r="BP51" s="116">
        <v>80151846</v>
      </c>
      <c r="BQ51" s="116">
        <v>88982719.57100001</v>
      </c>
      <c r="BR51" s="116">
        <v>98487363.236000001</v>
      </c>
      <c r="BS51" s="116">
        <v>9401996</v>
      </c>
      <c r="BT51" s="116">
        <v>20326935</v>
      </c>
      <c r="BU51" s="116">
        <v>27106561</v>
      </c>
      <c r="BV51" s="116">
        <v>37048220</v>
      </c>
      <c r="BW51" s="116">
        <v>47086821</v>
      </c>
      <c r="BX51" s="116">
        <v>57492253</v>
      </c>
      <c r="BY51" s="116">
        <v>67915149</v>
      </c>
      <c r="BZ51" s="116">
        <v>77856512.298000008</v>
      </c>
      <c r="CA51" s="116">
        <v>89205994</v>
      </c>
      <c r="CB51" s="116">
        <v>102307256</v>
      </c>
      <c r="CC51" s="116">
        <v>113417153</v>
      </c>
      <c r="CD51" s="116">
        <v>118108000</v>
      </c>
      <c r="CE51" s="116">
        <v>11092232</v>
      </c>
      <c r="CF51" s="116">
        <v>21811137</v>
      </c>
      <c r="CG51" s="116">
        <v>33865554</v>
      </c>
      <c r="CH51" s="116">
        <v>45019560</v>
      </c>
      <c r="CI51" s="83"/>
      <c r="CK51" s="115" t="s">
        <v>154</v>
      </c>
      <c r="CL51" s="116">
        <v>63243000</v>
      </c>
      <c r="CM51" s="116">
        <v>0</v>
      </c>
      <c r="CN51" s="116">
        <v>0</v>
      </c>
      <c r="CO51" s="116">
        <v>0</v>
      </c>
      <c r="CP51" s="116">
        <v>118108000</v>
      </c>
      <c r="CQ51" s="83"/>
      <c r="CS51" s="105" t="s">
        <v>155</v>
      </c>
      <c r="CT51" s="104">
        <v>304761</v>
      </c>
      <c r="CU51" s="104">
        <v>318504</v>
      </c>
      <c r="CV51" s="104">
        <v>400605</v>
      </c>
      <c r="CW51" s="104">
        <v>118753</v>
      </c>
      <c r="CX51" s="104">
        <v>126950</v>
      </c>
      <c r="CY51" s="104">
        <v>318464</v>
      </c>
      <c r="CZ51" s="104">
        <v>74410</v>
      </c>
      <c r="DA51" s="104">
        <v>75670</v>
      </c>
      <c r="DB51" s="104">
        <v>100112</v>
      </c>
      <c r="DC51" s="104">
        <v>124243</v>
      </c>
      <c r="DD51" s="104">
        <v>31834</v>
      </c>
      <c r="DE51" s="104">
        <v>96644</v>
      </c>
      <c r="DF51" s="104">
        <v>456275</v>
      </c>
      <c r="DG51" s="104">
        <v>35899</v>
      </c>
      <c r="DH51" s="104">
        <v>110579.406</v>
      </c>
      <c r="DI51" s="104">
        <v>233901.76</v>
      </c>
      <c r="DJ51" s="104">
        <v>82636.22</v>
      </c>
      <c r="DK51" s="104">
        <v>132189.549</v>
      </c>
      <c r="DL51" s="104">
        <v>200250.28099999999</v>
      </c>
      <c r="DM51" s="104">
        <v>133216.50459999999</v>
      </c>
      <c r="DN51" s="104">
        <v>71049.232999999993</v>
      </c>
      <c r="DO51" s="104">
        <v>88700.933000000005</v>
      </c>
      <c r="DP51" s="104">
        <v>133352</v>
      </c>
      <c r="DQ51" s="104">
        <v>190481</v>
      </c>
      <c r="DR51" s="104">
        <v>136732.16500000001</v>
      </c>
      <c r="DS51" s="104">
        <v>141292</v>
      </c>
      <c r="DT51" s="104">
        <v>271222.31</v>
      </c>
      <c r="DU51" s="104">
        <v>116730.88400000001</v>
      </c>
      <c r="DV51" s="104">
        <v>358999</v>
      </c>
      <c r="DW51" s="104">
        <v>0</v>
      </c>
      <c r="DX51" s="104">
        <v>0</v>
      </c>
      <c r="DY51" s="104">
        <v>3110890</v>
      </c>
      <c r="DZ51" s="104">
        <v>358010</v>
      </c>
      <c r="EA51" s="104">
        <v>426058</v>
      </c>
      <c r="EB51" s="104">
        <v>405697</v>
      </c>
      <c r="EC51" s="104">
        <v>709758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3110890</v>
      </c>
      <c r="EN51" s="114" t="s">
        <v>12</v>
      </c>
      <c r="EO51" s="107">
        <v>447</v>
      </c>
      <c r="EP51" s="107">
        <v>447</v>
      </c>
      <c r="EQ51" s="107">
        <v>446</v>
      </c>
      <c r="ER51" s="107">
        <v>444</v>
      </c>
      <c r="ES51" s="107">
        <v>441</v>
      </c>
      <c r="ET51" s="107">
        <v>450</v>
      </c>
      <c r="EU51" s="107">
        <v>453</v>
      </c>
      <c r="EV51" s="107">
        <v>456</v>
      </c>
      <c r="EW51" s="107">
        <v>458</v>
      </c>
      <c r="EX51" s="107">
        <v>456</v>
      </c>
      <c r="EY51" s="107">
        <v>463</v>
      </c>
      <c r="EZ51" s="107">
        <v>467</v>
      </c>
      <c r="FA51" s="107">
        <v>478</v>
      </c>
      <c r="FB51" s="107">
        <v>473</v>
      </c>
      <c r="FC51" s="107">
        <v>475</v>
      </c>
      <c r="FD51" s="107">
        <v>508</v>
      </c>
      <c r="FE51" s="107">
        <v>526</v>
      </c>
      <c r="FF51" s="107">
        <v>556</v>
      </c>
      <c r="FG51" s="107">
        <v>565</v>
      </c>
      <c r="FH51" s="107">
        <v>582</v>
      </c>
      <c r="FI51" s="107">
        <v>601</v>
      </c>
      <c r="FJ51" s="107">
        <v>605</v>
      </c>
      <c r="FK51" s="107">
        <v>611</v>
      </c>
      <c r="FL51" s="107">
        <v>631</v>
      </c>
      <c r="FM51" s="107">
        <v>635</v>
      </c>
      <c r="FN51" s="107">
        <v>640</v>
      </c>
      <c r="FO51" s="107">
        <v>654</v>
      </c>
      <c r="FP51" s="107">
        <v>667</v>
      </c>
      <c r="FQ51" s="107">
        <v>675</v>
      </c>
      <c r="FR51" s="107">
        <v>685</v>
      </c>
      <c r="FS51" s="107">
        <v>694</v>
      </c>
      <c r="FT51" s="107">
        <v>692</v>
      </c>
      <c r="FU51" s="107">
        <v>698</v>
      </c>
      <c r="FV51" s="107">
        <v>706</v>
      </c>
      <c r="FW51" s="107">
        <v>722</v>
      </c>
      <c r="FX51" s="107">
        <v>717</v>
      </c>
      <c r="FZ51" s="114" t="s">
        <v>12</v>
      </c>
      <c r="GA51" s="107">
        <v>0</v>
      </c>
      <c r="GB51" s="107">
        <v>0</v>
      </c>
      <c r="GC51" s="107">
        <v>456</v>
      </c>
      <c r="GD51" s="107">
        <v>582</v>
      </c>
      <c r="GE51" s="107">
        <v>692</v>
      </c>
      <c r="GG51" s="756" t="s">
        <v>85</v>
      </c>
      <c r="GH51" s="758">
        <v>57934010</v>
      </c>
      <c r="GI51" s="758">
        <v>57543590</v>
      </c>
      <c r="GJ51" s="758">
        <v>55154330</v>
      </c>
      <c r="GK51" s="758">
        <v>51019250</v>
      </c>
      <c r="GL51" s="758">
        <v>48859070</v>
      </c>
      <c r="GM51" s="758">
        <v>46727710</v>
      </c>
      <c r="GN51" s="758">
        <v>47342280</v>
      </c>
      <c r="GO51" s="758">
        <v>47481560</v>
      </c>
      <c r="GP51" s="758">
        <v>47565440</v>
      </c>
      <c r="GQ51" s="758">
        <v>48595220</v>
      </c>
      <c r="GR51" s="758">
        <v>49724500</v>
      </c>
      <c r="GS51" s="758">
        <v>50014720</v>
      </c>
      <c r="GT51" s="758">
        <v>51535690</v>
      </c>
      <c r="GU51" s="758">
        <v>54175590</v>
      </c>
      <c r="GV51" s="758">
        <v>56776400</v>
      </c>
      <c r="GW51" s="758">
        <v>56294650</v>
      </c>
      <c r="GX51" s="758">
        <v>58146530</v>
      </c>
      <c r="GY51" s="758">
        <v>63663680</v>
      </c>
      <c r="GZ51" s="758">
        <v>70314360</v>
      </c>
      <c r="HA51" s="758">
        <v>72812930</v>
      </c>
      <c r="HB51" s="758">
        <v>76706840</v>
      </c>
      <c r="HC51" s="758">
        <v>80017980</v>
      </c>
      <c r="HD51" s="758">
        <v>84911830</v>
      </c>
      <c r="HE51" s="758">
        <v>88115730</v>
      </c>
      <c r="HF51" s="758">
        <v>89075330</v>
      </c>
      <c r="HG51" s="758">
        <v>91861280</v>
      </c>
      <c r="HH51" s="758">
        <v>93031100</v>
      </c>
      <c r="HI51" s="758">
        <v>94342800</v>
      </c>
      <c r="HJ51" s="758">
        <v>94700650</v>
      </c>
      <c r="HK51" s="758">
        <v>96210040</v>
      </c>
      <c r="HL51" s="758">
        <v>95566430</v>
      </c>
      <c r="HM51" s="758">
        <v>106156610</v>
      </c>
      <c r="HN51" s="758">
        <v>119632540</v>
      </c>
      <c r="HO51" s="758">
        <v>180896700</v>
      </c>
      <c r="HP51" s="758">
        <v>183730950</v>
      </c>
      <c r="HQ51" s="758">
        <v>193150120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106156610</v>
      </c>
    </row>
    <row r="52" spans="1:233" ht="15.75">
      <c r="A52" t="s">
        <v>12075</v>
      </c>
      <c r="B52">
        <v>0.78680000000000005</v>
      </c>
      <c r="D52" s="117" t="s">
        <v>156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104">
        <v>0</v>
      </c>
      <c r="AL52" s="104">
        <v>0</v>
      </c>
      <c r="AM52" s="104">
        <v>0</v>
      </c>
      <c r="AN52" s="104">
        <v>0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v>80564</v>
      </c>
      <c r="CU52" s="104">
        <v>190110</v>
      </c>
      <c r="CV52" s="104">
        <v>229848</v>
      </c>
      <c r="CW52" s="104">
        <v>220540</v>
      </c>
      <c r="CX52" s="104">
        <v>170006</v>
      </c>
      <c r="CY52" s="104">
        <v>134172</v>
      </c>
      <c r="CZ52" s="104">
        <v>107077</v>
      </c>
      <c r="DA52" s="104">
        <v>146974</v>
      </c>
      <c r="DB52" s="104">
        <v>129827</v>
      </c>
      <c r="DC52" s="104">
        <v>202711</v>
      </c>
      <c r="DD52" s="104">
        <v>241208</v>
      </c>
      <c r="DE52" s="104">
        <v>303431</v>
      </c>
      <c r="DF52" s="104">
        <v>70661</v>
      </c>
      <c r="DG52" s="104">
        <v>472189</v>
      </c>
      <c r="DH52" s="104">
        <v>427613.17300000001</v>
      </c>
      <c r="DI52" s="104">
        <v>106763.62</v>
      </c>
      <c r="DJ52" s="104">
        <v>393388</v>
      </c>
      <c r="DK52" s="104">
        <v>286792.29599999997</v>
      </c>
      <c r="DL52" s="104">
        <v>208388.15400000001</v>
      </c>
      <c r="DM52" s="104">
        <v>318704.68900000001</v>
      </c>
      <c r="DN52" s="104">
        <v>418993.1</v>
      </c>
      <c r="DO52" s="104">
        <v>169510.7</v>
      </c>
      <c r="DP52" s="104">
        <v>186043</v>
      </c>
      <c r="DQ52" s="104">
        <v>216370</v>
      </c>
      <c r="DR52" s="104">
        <v>276487.76500000001</v>
      </c>
      <c r="DS52" s="104">
        <v>290808.89</v>
      </c>
      <c r="DT52" s="104">
        <v>271239.31</v>
      </c>
      <c r="DU52" s="104">
        <v>421120.125</v>
      </c>
      <c r="DV52" s="104">
        <v>355411</v>
      </c>
      <c r="DW52" s="104">
        <v>0</v>
      </c>
      <c r="DX52" s="104">
        <v>0</v>
      </c>
      <c r="DY52" s="104">
        <v>739760</v>
      </c>
      <c r="DZ52" s="104">
        <v>3559780</v>
      </c>
      <c r="EA52" s="104">
        <v>4616914</v>
      </c>
      <c r="EB52" s="104">
        <v>1017739</v>
      </c>
      <c r="EC52" s="104">
        <v>1107544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739760</v>
      </c>
      <c r="GG52" s="756" t="s">
        <v>90</v>
      </c>
      <c r="GH52" s="758">
        <v>129941220</v>
      </c>
      <c r="GI52" s="758">
        <v>132873260</v>
      </c>
      <c r="GJ52" s="758">
        <v>144520470</v>
      </c>
      <c r="GK52" s="758">
        <v>160913510</v>
      </c>
      <c r="GL52" s="758">
        <v>165832780</v>
      </c>
      <c r="GM52" s="758">
        <v>165779360</v>
      </c>
      <c r="GN52" s="758">
        <v>185630480</v>
      </c>
      <c r="GO52" s="758">
        <v>221083100</v>
      </c>
      <c r="GP52" s="758">
        <v>213207580</v>
      </c>
      <c r="GQ52" s="758">
        <v>217073100</v>
      </c>
      <c r="GR52" s="758">
        <v>225760240</v>
      </c>
      <c r="GS52" s="758">
        <v>226657970</v>
      </c>
      <c r="GT52" s="758">
        <v>238650900</v>
      </c>
      <c r="GU52" s="758">
        <v>283697850</v>
      </c>
      <c r="GV52" s="758">
        <v>302525850</v>
      </c>
      <c r="GW52" s="758">
        <v>299349690</v>
      </c>
      <c r="GX52" s="758">
        <v>324181770</v>
      </c>
      <c r="GY52" s="758">
        <v>334772520</v>
      </c>
      <c r="GZ52" s="758">
        <v>343271470</v>
      </c>
      <c r="HA52" s="758">
        <v>347950760</v>
      </c>
      <c r="HB52" s="758">
        <v>347817700</v>
      </c>
      <c r="HC52" s="758">
        <v>351044000</v>
      </c>
      <c r="HD52" s="758">
        <v>383083300</v>
      </c>
      <c r="HE52" s="758">
        <v>373671700</v>
      </c>
      <c r="HF52" s="758">
        <v>376799510</v>
      </c>
      <c r="HG52" s="758">
        <v>418287130</v>
      </c>
      <c r="HH52" s="758">
        <v>437838800</v>
      </c>
      <c r="HI52" s="758">
        <v>437950460</v>
      </c>
      <c r="HJ52" s="758">
        <v>431703480</v>
      </c>
      <c r="HK52" s="758">
        <v>464101510</v>
      </c>
      <c r="HL52" s="758">
        <v>455113060</v>
      </c>
      <c r="HM52" s="758">
        <v>492436670</v>
      </c>
      <c r="HN52" s="758">
        <v>492436670</v>
      </c>
      <c r="HO52" s="758">
        <v>659051530</v>
      </c>
      <c r="HP52" s="758">
        <v>585780840</v>
      </c>
      <c r="HQ52" s="758">
        <v>585892570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492436670</v>
      </c>
    </row>
    <row r="53" spans="1:233" ht="15.75">
      <c r="A53" t="s">
        <v>12076</v>
      </c>
      <c r="B53">
        <v>0.78320000000000001</v>
      </c>
      <c r="D53" s="105" t="s">
        <v>159</v>
      </c>
      <c r="E53" s="96">
        <v>17179494</v>
      </c>
      <c r="F53" s="96">
        <v>12948540</v>
      </c>
      <c r="G53" s="96">
        <v>21071074</v>
      </c>
      <c r="H53" s="96">
        <v>17853010</v>
      </c>
      <c r="I53" s="96">
        <v>17615840</v>
      </c>
      <c r="J53" s="96">
        <v>4798565</v>
      </c>
      <c r="K53" s="96">
        <v>3995354</v>
      </c>
      <c r="L53" s="96">
        <v>26393578</v>
      </c>
      <c r="M53" s="96">
        <v>13067330</v>
      </c>
      <c r="N53" s="96">
        <v>8541492</v>
      </c>
      <c r="O53" s="96">
        <v>16327110</v>
      </c>
      <c r="P53" s="96">
        <v>6303103</v>
      </c>
      <c r="Q53" s="96">
        <v>12946872</v>
      </c>
      <c r="R53" s="96">
        <v>47489546</v>
      </c>
      <c r="S53" s="96">
        <v>42234163</v>
      </c>
      <c r="T53" s="96">
        <v>22943413</v>
      </c>
      <c r="U53" s="96">
        <v>39087143</v>
      </c>
      <c r="V53" s="96">
        <v>47132406</v>
      </c>
      <c r="W53" s="96">
        <v>53146974.939999998</v>
      </c>
      <c r="X53" s="96">
        <v>68222882</v>
      </c>
      <c r="Y53" s="96">
        <v>37659860</v>
      </c>
      <c r="Z53" s="96">
        <v>38801853</v>
      </c>
      <c r="AA53" s="96">
        <v>60053983</v>
      </c>
      <c r="AB53" s="96">
        <v>38045166</v>
      </c>
      <c r="AC53" s="96">
        <v>34798569</v>
      </c>
      <c r="AD53" s="96">
        <v>63396904</v>
      </c>
      <c r="AE53" s="96">
        <v>76427454</v>
      </c>
      <c r="AF53" s="96">
        <v>80920752</v>
      </c>
      <c r="AG53" s="96">
        <v>63358704</v>
      </c>
      <c r="AH53" s="96">
        <v>85481117</v>
      </c>
      <c r="AI53" s="96">
        <v>70401295</v>
      </c>
      <c r="AJ53" s="96">
        <v>55285000</v>
      </c>
      <c r="AK53" s="96">
        <v>88043376</v>
      </c>
      <c r="AL53" s="96">
        <v>97028883</v>
      </c>
      <c r="AM53" s="96">
        <v>93491993</v>
      </c>
      <c r="AN53" s="96">
        <v>139048093</v>
      </c>
      <c r="AO53" s="78"/>
      <c r="AP53" s="105" t="s">
        <v>159</v>
      </c>
      <c r="AQ53" s="96">
        <v>7063000</v>
      </c>
      <c r="AR53" s="96">
        <v>0</v>
      </c>
      <c r="AS53" s="96">
        <v>0</v>
      </c>
      <c r="AT53" s="96">
        <v>0</v>
      </c>
      <c r="AU53" s="96"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>
        <v>509634</v>
      </c>
      <c r="CU53" s="104">
        <v>475181</v>
      </c>
      <c r="CV53" s="104">
        <v>401684</v>
      </c>
      <c r="CW53" s="104">
        <v>660016</v>
      </c>
      <c r="CX53" s="104">
        <v>435830</v>
      </c>
      <c r="CY53" s="104">
        <v>711529</v>
      </c>
      <c r="CZ53" s="104">
        <v>743253</v>
      </c>
      <c r="DA53" s="104">
        <v>617057</v>
      </c>
      <c r="DB53" s="104">
        <v>777734</v>
      </c>
      <c r="DC53" s="104">
        <v>410431</v>
      </c>
      <c r="DD53" s="104">
        <v>413451</v>
      </c>
      <c r="DE53" s="104">
        <v>809110</v>
      </c>
      <c r="DF53" s="104">
        <v>321211</v>
      </c>
      <c r="DG53" s="104">
        <v>402409</v>
      </c>
      <c r="DH53" s="104">
        <v>362614.98</v>
      </c>
      <c r="DI53" s="104">
        <v>735391.02</v>
      </c>
      <c r="DJ53" s="104">
        <v>754601.7</v>
      </c>
      <c r="DK53" s="104">
        <v>687293.68</v>
      </c>
      <c r="DL53" s="104">
        <v>773638.55</v>
      </c>
      <c r="DM53" s="104">
        <v>715291.56</v>
      </c>
      <c r="DN53" s="104">
        <v>787676.8</v>
      </c>
      <c r="DO53" s="104">
        <v>576399.99</v>
      </c>
      <c r="DP53" s="104">
        <v>591207.31000000006</v>
      </c>
      <c r="DQ53" s="104">
        <v>597722</v>
      </c>
      <c r="DR53" s="104">
        <v>510818.31</v>
      </c>
      <c r="DS53" s="104">
        <v>301053</v>
      </c>
      <c r="DT53" s="104">
        <v>394893.44</v>
      </c>
      <c r="DU53" s="104">
        <v>462674.37</v>
      </c>
      <c r="DV53" s="104">
        <v>583339</v>
      </c>
      <c r="DW53" s="104">
        <v>728971</v>
      </c>
      <c r="DX53" s="104">
        <v>781991.32</v>
      </c>
      <c r="DY53" s="104">
        <v>1152140</v>
      </c>
      <c r="DZ53" s="104">
        <v>130039</v>
      </c>
      <c r="EA53" s="104">
        <v>1528953</v>
      </c>
      <c r="EB53" s="104">
        <v>5462709</v>
      </c>
      <c r="EC53" s="104">
        <v>5640877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1152140</v>
      </c>
      <c r="GG53" s="756" t="s">
        <v>117</v>
      </c>
      <c r="GH53" s="758">
        <v>6897750</v>
      </c>
      <c r="GI53" s="758">
        <v>6510770</v>
      </c>
      <c r="GJ53" s="758">
        <v>6969250</v>
      </c>
      <c r="GK53" s="758">
        <v>5069160</v>
      </c>
      <c r="GL53" s="758">
        <v>4870940</v>
      </c>
      <c r="GM53" s="758">
        <v>5481160</v>
      </c>
      <c r="GN53" s="758">
        <v>5325910</v>
      </c>
      <c r="GO53" s="758">
        <v>4505220</v>
      </c>
      <c r="GP53" s="758">
        <v>4771630</v>
      </c>
      <c r="GQ53" s="758">
        <v>6361870</v>
      </c>
      <c r="GR53" s="758">
        <v>5896550</v>
      </c>
      <c r="GS53" s="758">
        <v>6163070</v>
      </c>
      <c r="GT53" s="758">
        <v>6045610</v>
      </c>
      <c r="GU53" s="758">
        <v>5206260</v>
      </c>
      <c r="GV53" s="758">
        <v>5682620</v>
      </c>
      <c r="GW53" s="758">
        <v>6626840</v>
      </c>
      <c r="GX53" s="758">
        <v>6985210</v>
      </c>
      <c r="GY53" s="758">
        <v>10663970</v>
      </c>
      <c r="GZ53" s="758">
        <v>8318790</v>
      </c>
      <c r="HA53" s="758">
        <v>7562990</v>
      </c>
      <c r="HB53" s="758">
        <v>7637710</v>
      </c>
      <c r="HC53" s="758">
        <v>8983150</v>
      </c>
      <c r="HD53" s="758">
        <v>8159540</v>
      </c>
      <c r="HE53" s="758">
        <v>9485020</v>
      </c>
      <c r="HF53" s="758">
        <v>10291060</v>
      </c>
      <c r="HG53" s="758">
        <v>8871160</v>
      </c>
      <c r="HH53" s="758">
        <v>9180930</v>
      </c>
      <c r="HI53" s="758">
        <v>11130320</v>
      </c>
      <c r="HJ53" s="758">
        <v>10337330</v>
      </c>
      <c r="HK53" s="758">
        <v>10707590</v>
      </c>
      <c r="HL53" s="758">
        <v>12080070</v>
      </c>
      <c r="HM53" s="758">
        <v>5015255</v>
      </c>
      <c r="HN53" s="758">
        <v>10405050</v>
      </c>
      <c r="HO53" s="758">
        <v>16216620</v>
      </c>
      <c r="HP53" s="758">
        <v>26936569</v>
      </c>
      <c r="HQ53" s="758">
        <v>32006919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5015255</v>
      </c>
    </row>
    <row r="54" spans="1:233" ht="15.75">
      <c r="A54" t="s">
        <v>12077</v>
      </c>
      <c r="B54"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>
        <v>-1380661</v>
      </c>
      <c r="AZ54" s="104">
        <v>-1468568</v>
      </c>
      <c r="BA54" s="104">
        <v>-1797010</v>
      </c>
      <c r="BB54" s="104">
        <v>-2047258</v>
      </c>
      <c r="BC54" s="104">
        <v>-2323421</v>
      </c>
      <c r="BD54" s="104">
        <v>-2745332</v>
      </c>
      <c r="BE54" s="104">
        <v>-2828993</v>
      </c>
      <c r="BF54" s="104">
        <v>-3124387</v>
      </c>
      <c r="BG54" s="104">
        <v>-288004</v>
      </c>
      <c r="BH54" s="104">
        <v>-876328</v>
      </c>
      <c r="BI54" s="104">
        <v>-1297653</v>
      </c>
      <c r="BJ54" s="104">
        <v>-1635589</v>
      </c>
      <c r="BK54" s="104">
        <v>-2326624</v>
      </c>
      <c r="BL54" s="104">
        <v>-2527252</v>
      </c>
      <c r="BM54" s="104">
        <v>-2868378</v>
      </c>
      <c r="BN54" s="104">
        <v>-3340396</v>
      </c>
      <c r="BO54" s="104">
        <v>-3714888</v>
      </c>
      <c r="BP54" s="104">
        <v>-4018222</v>
      </c>
      <c r="BQ54" s="104">
        <v>-4456956.8779999996</v>
      </c>
      <c r="BR54" s="104">
        <v>-4400746.8899999997</v>
      </c>
      <c r="BS54" s="104">
        <v>-245003</v>
      </c>
      <c r="BT54" s="104">
        <v>-323517</v>
      </c>
      <c r="BU54" s="104">
        <v>-596722</v>
      </c>
      <c r="BV54" s="104">
        <v>-560020</v>
      </c>
      <c r="BW54" s="104">
        <v>-660077</v>
      </c>
      <c r="BX54" s="104">
        <v>-664842</v>
      </c>
      <c r="BY54" s="104">
        <v>-930470</v>
      </c>
      <c r="BZ54" s="104">
        <v>-1094196.426</v>
      </c>
      <c r="CA54" s="104">
        <v>-1341657</v>
      </c>
      <c r="CB54" s="104">
        <v>-1293814</v>
      </c>
      <c r="CC54" s="104">
        <v>-2225593</v>
      </c>
      <c r="CD54" s="104">
        <v>3515000</v>
      </c>
      <c r="CE54" s="104">
        <v>-625623</v>
      </c>
      <c r="CF54" s="104">
        <v>-4625623</v>
      </c>
      <c r="CG54" s="104">
        <v>-6192608</v>
      </c>
      <c r="CH54" s="104">
        <v>-8786866</v>
      </c>
      <c r="CI54" s="83"/>
      <c r="CK54" s="120" t="s">
        <v>77</v>
      </c>
      <c r="CL54" s="104">
        <v>-2067000</v>
      </c>
      <c r="CM54" s="104">
        <v>0</v>
      </c>
      <c r="CN54" s="104">
        <v>0</v>
      </c>
      <c r="CO54" s="104">
        <v>0</v>
      </c>
      <c r="CP54" s="104">
        <v>3515000</v>
      </c>
      <c r="CQ54" s="83"/>
      <c r="CS54" s="105" t="s">
        <v>161</v>
      </c>
      <c r="CT54" s="104">
        <v>1230840</v>
      </c>
      <c r="CU54" s="104">
        <v>1268183</v>
      </c>
      <c r="CV54" s="104">
        <v>1275214</v>
      </c>
      <c r="CW54" s="104">
        <v>650114</v>
      </c>
      <c r="CX54" s="104">
        <v>907492</v>
      </c>
      <c r="CY54" s="104">
        <v>762951</v>
      </c>
      <c r="CZ54" s="104">
        <v>795302</v>
      </c>
      <c r="DA54" s="104">
        <v>782575</v>
      </c>
      <c r="DB54" s="104">
        <v>735966</v>
      </c>
      <c r="DC54" s="104">
        <v>1114184</v>
      </c>
      <c r="DD54" s="104">
        <v>1144691</v>
      </c>
      <c r="DE54" s="104">
        <v>1368540</v>
      </c>
      <c r="DF54" s="104">
        <v>1425680</v>
      </c>
      <c r="DG54" s="104">
        <v>144842.06</v>
      </c>
      <c r="DH54" s="104">
        <v>181112.06</v>
      </c>
      <c r="DI54" s="104">
        <v>154995.79</v>
      </c>
      <c r="DJ54" s="104">
        <v>143896.32000000001</v>
      </c>
      <c r="DK54" s="104">
        <v>219126.32</v>
      </c>
      <c r="DL54" s="104">
        <v>331997.57</v>
      </c>
      <c r="DM54" s="104">
        <v>437972.26</v>
      </c>
      <c r="DN54" s="104">
        <v>454846.94</v>
      </c>
      <c r="DO54" s="104">
        <v>806147.21</v>
      </c>
      <c r="DP54" s="104">
        <v>812485</v>
      </c>
      <c r="DQ54" s="104">
        <v>837641</v>
      </c>
      <c r="DR54" s="104">
        <v>1012713.2</v>
      </c>
      <c r="DS54" s="104">
        <v>6179.92</v>
      </c>
      <c r="DT54" s="104">
        <v>16619.73</v>
      </c>
      <c r="DU54" s="104">
        <v>18409.73</v>
      </c>
      <c r="DV54" s="104">
        <v>43440</v>
      </c>
      <c r="DW54" s="104">
        <v>95876</v>
      </c>
      <c r="DX54" s="104">
        <v>137703.07</v>
      </c>
      <c r="DY54" s="104">
        <v>596210</v>
      </c>
      <c r="DZ54" s="104">
        <v>355260</v>
      </c>
      <c r="EA54" s="104">
        <v>430906</v>
      </c>
      <c r="EB54" s="104">
        <v>422429</v>
      </c>
      <c r="EC54" s="104">
        <v>687356</v>
      </c>
      <c r="EE54" s="105" t="s">
        <v>161</v>
      </c>
      <c r="EF54" s="104">
        <v>1816000</v>
      </c>
      <c r="EG54" s="104">
        <v>0</v>
      </c>
      <c r="EH54" s="104">
        <v>0</v>
      </c>
      <c r="EI54" s="104">
        <v>0</v>
      </c>
      <c r="EJ54" s="104">
        <v>596210</v>
      </c>
    </row>
    <row r="55" spans="1:233" ht="15.75">
      <c r="A55" t="s">
        <v>12078</v>
      </c>
      <c r="B55">
        <v>0.78644999999999998</v>
      </c>
      <c r="D55" s="103" t="s">
        <v>162</v>
      </c>
      <c r="E55" s="104">
        <v>339221349</v>
      </c>
      <c r="F55" s="104">
        <v>342628450</v>
      </c>
      <c r="G55" s="104">
        <v>350104350</v>
      </c>
      <c r="H55" s="104">
        <v>362295244</v>
      </c>
      <c r="I55" s="104">
        <v>367084945</v>
      </c>
      <c r="J55" s="104">
        <v>376404251</v>
      </c>
      <c r="K55" s="104">
        <v>394083786</v>
      </c>
      <c r="L55" s="104">
        <v>412125624</v>
      </c>
      <c r="M55" s="104">
        <v>421051783</v>
      </c>
      <c r="N55" s="104">
        <v>436810603</v>
      </c>
      <c r="O55" s="104">
        <v>455655641</v>
      </c>
      <c r="P55" s="104">
        <v>479771222</v>
      </c>
      <c r="Q55" s="104">
        <v>505264542</v>
      </c>
      <c r="R55" s="104">
        <v>514798833</v>
      </c>
      <c r="S55" s="104">
        <v>530405930</v>
      </c>
      <c r="T55" s="104">
        <v>548671343</v>
      </c>
      <c r="U55" s="104">
        <v>563989028</v>
      </c>
      <c r="V55" s="104">
        <v>580271359</v>
      </c>
      <c r="W55" s="104">
        <v>598049309.95000005</v>
      </c>
      <c r="X55" s="104">
        <v>627874260</v>
      </c>
      <c r="Y55" s="104">
        <v>635618516</v>
      </c>
      <c r="Z55" s="104">
        <v>652795035</v>
      </c>
      <c r="AA55" s="104">
        <v>664153787</v>
      </c>
      <c r="AB55" s="104">
        <v>695634421</v>
      </c>
      <c r="AC55" s="104">
        <v>718268239</v>
      </c>
      <c r="AD55" s="104">
        <v>728057591</v>
      </c>
      <c r="AE55" s="104">
        <v>739176022</v>
      </c>
      <c r="AF55" s="104">
        <v>752496052</v>
      </c>
      <c r="AG55" s="104">
        <v>775508043</v>
      </c>
      <c r="AH55" s="104">
        <v>788185615</v>
      </c>
      <c r="AI55" s="104">
        <v>802902472</v>
      </c>
      <c r="AJ55" s="104">
        <v>828920000</v>
      </c>
      <c r="AK55" s="104">
        <v>829753309</v>
      </c>
      <c r="AL55" s="104">
        <v>965858339</v>
      </c>
      <c r="AM55" s="104">
        <v>925259190</v>
      </c>
      <c r="AN55" s="104">
        <v>887135523</v>
      </c>
      <c r="AO55" s="78"/>
      <c r="AP55" s="103" t="s">
        <v>162</v>
      </c>
      <c r="AQ55" s="104">
        <v>273820000</v>
      </c>
      <c r="AR55" s="104">
        <v>0</v>
      </c>
      <c r="AS55" s="104">
        <v>0</v>
      </c>
      <c r="AT55" s="104">
        <v>0</v>
      </c>
      <c r="AU55" s="104">
        <v>828920000</v>
      </c>
      <c r="AV55" s="78"/>
      <c r="AW55" s="78">
        <v>0</v>
      </c>
      <c r="AX55" s="108" t="s">
        <v>163</v>
      </c>
      <c r="AY55" s="122">
        <v>26604840</v>
      </c>
      <c r="AZ55" s="122">
        <v>32382732</v>
      </c>
      <c r="BA55" s="122">
        <v>38315727</v>
      </c>
      <c r="BB55" s="122">
        <v>44446932</v>
      </c>
      <c r="BC55" s="122">
        <v>50259566</v>
      </c>
      <c r="BD55" s="122">
        <v>56932182</v>
      </c>
      <c r="BE55" s="122">
        <v>64100200</v>
      </c>
      <c r="BF55" s="122">
        <v>70974043</v>
      </c>
      <c r="BG55" s="122">
        <v>6855139</v>
      </c>
      <c r="BH55" s="122">
        <v>13580906</v>
      </c>
      <c r="BI55" s="122">
        <v>19616920</v>
      </c>
      <c r="BJ55" s="122">
        <v>27567912</v>
      </c>
      <c r="BK55" s="122">
        <v>34942852</v>
      </c>
      <c r="BL55" s="122">
        <v>42606482</v>
      </c>
      <c r="BM55" s="122">
        <v>51113924</v>
      </c>
      <c r="BN55" s="122">
        <v>59033721</v>
      </c>
      <c r="BO55" s="122">
        <v>67556198</v>
      </c>
      <c r="BP55" s="122">
        <v>76133624</v>
      </c>
      <c r="BQ55" s="122">
        <v>84525762.693000004</v>
      </c>
      <c r="BR55" s="122">
        <v>94086616.346000001</v>
      </c>
      <c r="BS55" s="122">
        <v>9156993</v>
      </c>
      <c r="BT55" s="122">
        <v>20003418</v>
      </c>
      <c r="BU55" s="122">
        <v>26509839</v>
      </c>
      <c r="BV55" s="122">
        <v>36488200</v>
      </c>
      <c r="BW55" s="122">
        <v>46426744</v>
      </c>
      <c r="BX55" s="122">
        <v>56827411</v>
      </c>
      <c r="BY55" s="122">
        <v>66984679</v>
      </c>
      <c r="BZ55" s="122">
        <v>76762315.872000009</v>
      </c>
      <c r="CA55" s="122">
        <v>87864337</v>
      </c>
      <c r="CB55" s="122">
        <v>101013442</v>
      </c>
      <c r="CC55" s="122">
        <v>111191560</v>
      </c>
      <c r="CD55" s="122">
        <v>121623000</v>
      </c>
      <c r="CE55" s="122">
        <v>10466609</v>
      </c>
      <c r="CF55" s="122">
        <v>17185514</v>
      </c>
      <c r="CG55" s="122">
        <v>27672946</v>
      </c>
      <c r="CH55" s="122">
        <v>36232694</v>
      </c>
      <c r="CI55" s="83"/>
      <c r="CK55" s="108" t="s">
        <v>163</v>
      </c>
      <c r="CL55" s="122">
        <v>61176000</v>
      </c>
      <c r="CM55" s="122">
        <v>0</v>
      </c>
      <c r="CN55" s="122">
        <v>0</v>
      </c>
      <c r="CO55" s="122">
        <v>0</v>
      </c>
      <c r="CP55" s="122"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12079</v>
      </c>
      <c r="B56">
        <v>0.78605000000000003</v>
      </c>
      <c r="D56" s="113" t="s">
        <v>165</v>
      </c>
      <c r="E56" s="104">
        <v>-9254050</v>
      </c>
      <c r="F56" s="104">
        <v>-9357224</v>
      </c>
      <c r="G56" s="104">
        <v>-9691486</v>
      </c>
      <c r="H56" s="104">
        <v>-9148265</v>
      </c>
      <c r="I56" s="104">
        <v>-9429800</v>
      </c>
      <c r="J56" s="104">
        <v>-9860253</v>
      </c>
      <c r="K56" s="104">
        <v>-10079693</v>
      </c>
      <c r="L56" s="104">
        <v>-10390612</v>
      </c>
      <c r="M56" s="104">
        <v>-10696839</v>
      </c>
      <c r="N56" s="104">
        <v>-11285954</v>
      </c>
      <c r="O56" s="104">
        <v>-11725074</v>
      </c>
      <c r="P56" s="104">
        <v>-12137335</v>
      </c>
      <c r="Q56" s="104">
        <v>-12896676</v>
      </c>
      <c r="R56" s="104">
        <v>-11546784</v>
      </c>
      <c r="S56" s="104">
        <v>-11946675</v>
      </c>
      <c r="T56" s="104">
        <v>-12472831</v>
      </c>
      <c r="U56" s="104">
        <v>-12882814</v>
      </c>
      <c r="V56" s="104">
        <v>-13193791</v>
      </c>
      <c r="W56" s="104">
        <v>-13734258.050000001</v>
      </c>
      <c r="X56" s="104">
        <v>-13734258</v>
      </c>
      <c r="Y56" s="104">
        <v>-14010990</v>
      </c>
      <c r="Z56" s="104">
        <v>-13506118</v>
      </c>
      <c r="AA56" s="104">
        <v>-12498345</v>
      </c>
      <c r="AB56" s="104">
        <v>-13335656</v>
      </c>
      <c r="AC56" s="104">
        <v>-13258185</v>
      </c>
      <c r="AD56" s="104">
        <v>-11632261</v>
      </c>
      <c r="AE56" s="104">
        <v>-11408077</v>
      </c>
      <c r="AF56" s="104">
        <v>-11209860</v>
      </c>
      <c r="AG56" s="104">
        <v>-11006364</v>
      </c>
      <c r="AH56" s="104">
        <v>-11001950</v>
      </c>
      <c r="AI56" s="104">
        <v>-10647566</v>
      </c>
      <c r="AJ56" s="104">
        <v>-9140000</v>
      </c>
      <c r="AK56" s="104">
        <v>-9765211</v>
      </c>
      <c r="AL56" s="104">
        <v>-13765211</v>
      </c>
      <c r="AM56" s="104">
        <v>-15332196</v>
      </c>
      <c r="AN56" s="104">
        <v>-17978430</v>
      </c>
      <c r="AO56" s="78"/>
      <c r="AP56" s="113" t="s">
        <v>165</v>
      </c>
      <c r="AQ56" s="104">
        <v>-7635000</v>
      </c>
      <c r="AR56" s="104">
        <v>0</v>
      </c>
      <c r="AS56" s="104">
        <v>0</v>
      </c>
      <c r="AT56" s="104">
        <v>0</v>
      </c>
      <c r="AU56" s="104"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v>0</v>
      </c>
      <c r="GI56" s="11">
        <v>0</v>
      </c>
      <c r="GJ56" s="11">
        <v>0</v>
      </c>
      <c r="GK56" s="11">
        <v>0</v>
      </c>
      <c r="GL56" s="11">
        <v>0</v>
      </c>
      <c r="GM56" s="11">
        <v>0</v>
      </c>
      <c r="GN56" s="11">
        <v>0</v>
      </c>
      <c r="GO56" s="11">
        <v>0</v>
      </c>
      <c r="GP56" s="11">
        <v>0</v>
      </c>
      <c r="GQ56" s="11">
        <v>0</v>
      </c>
      <c r="GR56" s="11">
        <v>0</v>
      </c>
      <c r="GS56" s="11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11">
        <v>0</v>
      </c>
      <c r="HD56" s="11">
        <v>0</v>
      </c>
      <c r="HE56" s="11">
        <v>0</v>
      </c>
      <c r="HF56" s="11">
        <v>0</v>
      </c>
      <c r="HG56" s="11">
        <v>0</v>
      </c>
      <c r="HH56" s="11">
        <v>0</v>
      </c>
      <c r="HI56" s="11">
        <v>0</v>
      </c>
      <c r="HJ56" s="11">
        <v>0</v>
      </c>
      <c r="HK56" s="11">
        <v>0</v>
      </c>
      <c r="HL56" s="11">
        <v>0</v>
      </c>
      <c r="HM56" s="11">
        <v>0</v>
      </c>
      <c r="HN56" s="11">
        <v>0</v>
      </c>
      <c r="HO56" s="11">
        <v>92382400</v>
      </c>
      <c r="HP56" s="11">
        <v>52425000</v>
      </c>
      <c r="HQ56" s="11">
        <v>47191500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12080</v>
      </c>
      <c r="B57">
        <v>0.78885000000000005</v>
      </c>
      <c r="D57" s="103" t="s">
        <v>166</v>
      </c>
      <c r="E57" s="96">
        <v>329967299</v>
      </c>
      <c r="F57" s="96">
        <v>333271226</v>
      </c>
      <c r="G57" s="96">
        <v>340412864</v>
      </c>
      <c r="H57" s="96">
        <v>353146979</v>
      </c>
      <c r="I57" s="96">
        <v>357655145</v>
      </c>
      <c r="J57" s="96">
        <v>366543998</v>
      </c>
      <c r="K57" s="96">
        <v>384004093</v>
      </c>
      <c r="L57" s="96">
        <v>401735012</v>
      </c>
      <c r="M57" s="96">
        <v>410354944</v>
      </c>
      <c r="N57" s="96">
        <v>425524649</v>
      </c>
      <c r="O57" s="96">
        <v>443930567</v>
      </c>
      <c r="P57" s="96">
        <v>467633887</v>
      </c>
      <c r="Q57" s="96">
        <v>492367866</v>
      </c>
      <c r="R57" s="96">
        <v>503252049</v>
      </c>
      <c r="S57" s="96">
        <v>518459255</v>
      </c>
      <c r="T57" s="96">
        <v>536198512</v>
      </c>
      <c r="U57" s="96">
        <v>551106214</v>
      </c>
      <c r="V57" s="96">
        <v>567077568</v>
      </c>
      <c r="W57" s="96">
        <v>584315051.9000001</v>
      </c>
      <c r="X57" s="96">
        <v>614140002</v>
      </c>
      <c r="Y57" s="96">
        <v>621607526</v>
      </c>
      <c r="Z57" s="96">
        <v>639288917</v>
      </c>
      <c r="AA57" s="96">
        <v>651655442</v>
      </c>
      <c r="AB57" s="96">
        <v>682298765</v>
      </c>
      <c r="AC57" s="96">
        <v>705010054</v>
      </c>
      <c r="AD57" s="96">
        <v>716425330</v>
      </c>
      <c r="AE57" s="96">
        <v>727767945</v>
      </c>
      <c r="AF57" s="96">
        <v>741286192</v>
      </c>
      <c r="AG57" s="96">
        <v>764501679</v>
      </c>
      <c r="AH57" s="96">
        <v>777183665</v>
      </c>
      <c r="AI57" s="96">
        <v>792254906</v>
      </c>
      <c r="AJ57" s="96">
        <v>819780000</v>
      </c>
      <c r="AK57" s="96">
        <v>819988098</v>
      </c>
      <c r="AL57" s="96">
        <v>952093128</v>
      </c>
      <c r="AM57" s="96">
        <v>909926994</v>
      </c>
      <c r="AN57" s="96">
        <v>869157093</v>
      </c>
      <c r="AO57" s="78"/>
      <c r="AP57" s="103" t="s">
        <v>166</v>
      </c>
      <c r="AQ57" s="96">
        <v>266185000</v>
      </c>
      <c r="AR57" s="96">
        <v>0</v>
      </c>
      <c r="AS57" s="96">
        <v>0</v>
      </c>
      <c r="AT57" s="96">
        <v>0</v>
      </c>
      <c r="AU57" s="96">
        <v>819780000</v>
      </c>
      <c r="AV57" s="78"/>
      <c r="AW57" s="78">
        <v>0</v>
      </c>
      <c r="AX57" s="120" t="s">
        <v>167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>
        <v>0</v>
      </c>
      <c r="BE57" s="104">
        <v>0</v>
      </c>
      <c r="BF57" s="104">
        <v>0</v>
      </c>
      <c r="BG57" s="104">
        <v>0</v>
      </c>
      <c r="BH57" s="104">
        <v>0</v>
      </c>
      <c r="BI57" s="104">
        <v>0</v>
      </c>
      <c r="BJ57" s="104">
        <v>0</v>
      </c>
      <c r="BK57" s="104">
        <v>0</v>
      </c>
      <c r="BL57" s="104">
        <v>0</v>
      </c>
      <c r="BM57" s="104">
        <v>0</v>
      </c>
      <c r="BN57" s="104">
        <v>0</v>
      </c>
      <c r="BO57" s="104">
        <v>0</v>
      </c>
      <c r="BP57" s="104">
        <v>0</v>
      </c>
      <c r="BQ57" s="104">
        <v>0</v>
      </c>
      <c r="BR57" s="104">
        <v>0</v>
      </c>
      <c r="BS57" s="104">
        <v>0</v>
      </c>
      <c r="BT57" s="104">
        <v>0</v>
      </c>
      <c r="BU57" s="104">
        <v>0</v>
      </c>
      <c r="BV57" s="104">
        <v>0</v>
      </c>
      <c r="BW57" s="104">
        <v>0</v>
      </c>
      <c r="BX57" s="104">
        <v>0</v>
      </c>
      <c r="BY57" s="104">
        <v>0</v>
      </c>
      <c r="BZ57" s="104">
        <v>0</v>
      </c>
      <c r="CA57" s="104">
        <v>0</v>
      </c>
      <c r="CB57" s="104">
        <v>0</v>
      </c>
      <c r="CC57" s="104">
        <v>0</v>
      </c>
      <c r="CD57" s="104">
        <v>0</v>
      </c>
      <c r="CE57" s="104">
        <v>0</v>
      </c>
      <c r="CF57" s="104">
        <v>0</v>
      </c>
      <c r="CG57" s="104">
        <v>0</v>
      </c>
      <c r="CH57" s="104">
        <v>0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>
        <v>3036435</v>
      </c>
      <c r="CU57" s="116">
        <v>2983420</v>
      </c>
      <c r="CV57" s="116">
        <v>2874987.63</v>
      </c>
      <c r="CW57" s="116">
        <v>2600544</v>
      </c>
      <c r="CX57" s="116">
        <v>2502472</v>
      </c>
      <c r="CY57" s="116">
        <v>2480728</v>
      </c>
      <c r="CZ57" s="116">
        <v>2867819</v>
      </c>
      <c r="DA57" s="116">
        <v>2457254</v>
      </c>
      <c r="DB57" s="116">
        <v>2693419</v>
      </c>
      <c r="DC57" s="116">
        <v>2647738</v>
      </c>
      <c r="DD57" s="116">
        <v>2715490</v>
      </c>
      <c r="DE57" s="116">
        <v>2795249</v>
      </c>
      <c r="DF57" s="116">
        <v>2733940</v>
      </c>
      <c r="DG57" s="116">
        <v>2204366.9500000002</v>
      </c>
      <c r="DH57" s="116">
        <v>1987224.58</v>
      </c>
      <c r="DI57" s="116">
        <v>1980496.8299999998</v>
      </c>
      <c r="DJ57" s="116">
        <v>1944896.06</v>
      </c>
      <c r="DK57" s="116">
        <v>2316853.79</v>
      </c>
      <c r="DL57" s="116">
        <v>3430395.37</v>
      </c>
      <c r="DM57" s="116">
        <v>3277121.17</v>
      </c>
      <c r="DN57" s="116">
        <v>3487768.05</v>
      </c>
      <c r="DO57" s="116">
        <v>4740340.3599999994</v>
      </c>
      <c r="DP57" s="116">
        <v>4729841</v>
      </c>
      <c r="DQ57" s="116">
        <v>4802589</v>
      </c>
      <c r="DR57" s="116">
        <v>4770534.2300000004</v>
      </c>
      <c r="DS57" s="116">
        <v>4329800.9399999995</v>
      </c>
      <c r="DT57" s="116">
        <v>4315667.13</v>
      </c>
      <c r="DU57" s="116">
        <v>4781420.7300000004</v>
      </c>
      <c r="DV57" s="116">
        <v>4758526.78</v>
      </c>
      <c r="DW57" s="116">
        <v>4878770.040000001</v>
      </c>
      <c r="DX57" s="116">
        <v>4982602.75</v>
      </c>
      <c r="DY57" s="116">
        <v>5048648</v>
      </c>
      <c r="DZ57" s="116">
        <v>5438707</v>
      </c>
      <c r="EA57" s="116">
        <v>11508492</v>
      </c>
      <c r="EB57" s="116">
        <v>88178967</v>
      </c>
      <c r="EC57" s="116">
        <v>149665387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>
        <v>0</v>
      </c>
      <c r="GI57" s="758">
        <v>0</v>
      </c>
      <c r="GJ57" s="758">
        <v>0</v>
      </c>
      <c r="GK57" s="758">
        <v>0</v>
      </c>
      <c r="GL57" s="758">
        <v>0</v>
      </c>
      <c r="GM57" s="758">
        <v>0</v>
      </c>
      <c r="GN57" s="758">
        <v>0</v>
      </c>
      <c r="GO57" s="758">
        <v>0</v>
      </c>
      <c r="GP57" s="758">
        <v>0</v>
      </c>
      <c r="GQ57" s="758">
        <v>0</v>
      </c>
      <c r="GR57" s="758">
        <v>0</v>
      </c>
      <c r="GS57" s="758">
        <v>0</v>
      </c>
      <c r="GT57" s="758">
        <v>0</v>
      </c>
      <c r="GU57" s="758">
        <v>0</v>
      </c>
      <c r="GV57" s="758">
        <v>0</v>
      </c>
      <c r="GW57" s="758">
        <v>0</v>
      </c>
      <c r="GX57" s="758">
        <v>0</v>
      </c>
      <c r="GY57" s="758">
        <v>0</v>
      </c>
      <c r="GZ57" s="758">
        <v>0</v>
      </c>
      <c r="HA57" s="758">
        <v>0</v>
      </c>
      <c r="HB57" s="758">
        <v>0</v>
      </c>
      <c r="HC57" s="758">
        <v>0</v>
      </c>
      <c r="HD57" s="758">
        <v>0</v>
      </c>
      <c r="HE57" s="758">
        <v>0</v>
      </c>
      <c r="HF57" s="758">
        <v>0</v>
      </c>
      <c r="HG57" s="758">
        <v>0</v>
      </c>
      <c r="HH57" s="758">
        <v>0</v>
      </c>
      <c r="HI57" s="758">
        <v>0</v>
      </c>
      <c r="HJ57" s="758">
        <v>0</v>
      </c>
      <c r="HK57" s="758">
        <v>0</v>
      </c>
      <c r="HL57" s="758">
        <v>0</v>
      </c>
      <c r="HM57" s="758">
        <v>0</v>
      </c>
      <c r="HN57" s="758">
        <v>0</v>
      </c>
      <c r="HO57" s="758">
        <v>0</v>
      </c>
      <c r="HP57" s="758">
        <v>0</v>
      </c>
      <c r="HQ57" s="758">
        <v>0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12081</v>
      </c>
      <c r="B58"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>
        <v>803722</v>
      </c>
      <c r="AZ58" s="104">
        <v>970293</v>
      </c>
      <c r="BA58" s="104">
        <v>1157475</v>
      </c>
      <c r="BB58" s="104">
        <v>1299968</v>
      </c>
      <c r="BC58" s="104">
        <v>1627771</v>
      </c>
      <c r="BD58" s="104">
        <v>1591525</v>
      </c>
      <c r="BE58" s="104">
        <v>1726847</v>
      </c>
      <c r="BF58" s="104">
        <v>2178270</v>
      </c>
      <c r="BG58" s="104">
        <v>111369</v>
      </c>
      <c r="BH58" s="104">
        <v>377497</v>
      </c>
      <c r="BI58" s="104">
        <v>519230</v>
      </c>
      <c r="BJ58" s="104">
        <v>992723</v>
      </c>
      <c r="BK58" s="104">
        <v>1340798</v>
      </c>
      <c r="BL58" s="104">
        <v>1617005</v>
      </c>
      <c r="BM58" s="104">
        <v>1934343</v>
      </c>
      <c r="BN58" s="104">
        <v>2274377</v>
      </c>
      <c r="BO58" s="104">
        <v>2618231</v>
      </c>
      <c r="BP58" s="104">
        <v>3027406</v>
      </c>
      <c r="BQ58" s="104">
        <v>3453048.8130000001</v>
      </c>
      <c r="BR58" s="104">
        <v>3887348</v>
      </c>
      <c r="BS58" s="104">
        <v>355061</v>
      </c>
      <c r="BT58" s="104">
        <v>701018</v>
      </c>
      <c r="BU58" s="104">
        <v>1141998</v>
      </c>
      <c r="BV58" s="104">
        <v>1556317</v>
      </c>
      <c r="BW58" s="104">
        <v>1931926</v>
      </c>
      <c r="BX58" s="104">
        <v>2377380</v>
      </c>
      <c r="BY58" s="104">
        <v>2896480</v>
      </c>
      <c r="BZ58" s="104">
        <v>3337472.179</v>
      </c>
      <c r="CA58" s="104">
        <v>3813534</v>
      </c>
      <c r="CB58" s="104">
        <v>4372155</v>
      </c>
      <c r="CC58" s="104">
        <v>4671475</v>
      </c>
      <c r="CD58" s="104">
        <v>9158000</v>
      </c>
      <c r="CE58" s="104">
        <v>546345</v>
      </c>
      <c r="CF58" s="104">
        <v>2009844</v>
      </c>
      <c r="CG58" s="104">
        <v>2680836</v>
      </c>
      <c r="CH58" s="104">
        <v>3642222</v>
      </c>
      <c r="CI58" s="83"/>
      <c r="CK58" s="120" t="s">
        <v>169</v>
      </c>
      <c r="CL58" s="104">
        <v>-175000</v>
      </c>
      <c r="CM58" s="104">
        <v>0</v>
      </c>
      <c r="CN58" s="104">
        <v>0</v>
      </c>
      <c r="CO58" s="104">
        <v>0</v>
      </c>
      <c r="CP58" s="104">
        <v>9158000</v>
      </c>
      <c r="CQ58" s="83"/>
      <c r="CS58" s="125" t="s">
        <v>170</v>
      </c>
      <c r="CT58" s="104">
        <v>2041622</v>
      </c>
      <c r="CU58" s="104">
        <v>1852021</v>
      </c>
      <c r="CV58" s="104">
        <v>1889174.49</v>
      </c>
      <c r="CW58" s="104">
        <v>1803749</v>
      </c>
      <c r="CX58" s="104">
        <v>1564791</v>
      </c>
      <c r="CY58" s="104">
        <v>1550256</v>
      </c>
      <c r="CZ58" s="104">
        <v>1878757</v>
      </c>
      <c r="DA58" s="104">
        <v>1609659</v>
      </c>
      <c r="DB58" s="104">
        <v>1859525</v>
      </c>
      <c r="DC58" s="104">
        <v>1727438</v>
      </c>
      <c r="DD58" s="104">
        <v>1737314</v>
      </c>
      <c r="DE58" s="104">
        <v>1957070</v>
      </c>
      <c r="DF58" s="104">
        <v>1928050</v>
      </c>
      <c r="DG58" s="104">
        <v>1893154.58</v>
      </c>
      <c r="DH58" s="104">
        <v>1625517.46</v>
      </c>
      <c r="DI58" s="104">
        <v>1582428.42</v>
      </c>
      <c r="DJ58" s="104">
        <v>1546294.03</v>
      </c>
      <c r="DK58" s="104">
        <v>1924169.01</v>
      </c>
      <c r="DL58" s="104">
        <v>2706308.31</v>
      </c>
      <c r="DM58" s="104">
        <v>2898888.07</v>
      </c>
      <c r="DN58" s="104">
        <v>3052968.32</v>
      </c>
      <c r="DO58" s="104">
        <v>4317192.0999999996</v>
      </c>
      <c r="DP58" s="104">
        <v>4290398</v>
      </c>
      <c r="DQ58" s="104">
        <v>4312330</v>
      </c>
      <c r="DR58" s="104">
        <v>4260563.7300000004</v>
      </c>
      <c r="DS58" s="104">
        <v>4127941</v>
      </c>
      <c r="DT58" s="104">
        <v>4064630</v>
      </c>
      <c r="DU58" s="104">
        <v>4470865.1900000004</v>
      </c>
      <c r="DV58" s="104">
        <v>4272220.53</v>
      </c>
      <c r="DW58" s="104">
        <v>4346619.6900000004</v>
      </c>
      <c r="DX58" s="104">
        <v>4375583</v>
      </c>
      <c r="DY58" s="104">
        <v>4500918</v>
      </c>
      <c r="DZ58" s="104">
        <v>4701055</v>
      </c>
      <c r="EA58" s="104">
        <v>10042871</v>
      </c>
      <c r="EB58" s="104">
        <v>83871529</v>
      </c>
      <c r="EC58" s="104">
        <v>143619639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4500918</v>
      </c>
      <c r="GG58" s="120" t="s">
        <v>522</v>
      </c>
      <c r="GH58" s="758">
        <v>0</v>
      </c>
      <c r="GI58" s="758">
        <v>0</v>
      </c>
      <c r="GJ58" s="758">
        <v>0</v>
      </c>
      <c r="GK58" s="758">
        <v>0</v>
      </c>
      <c r="GL58" s="758">
        <v>0</v>
      </c>
      <c r="GM58" s="758">
        <v>0</v>
      </c>
      <c r="GN58" s="758">
        <v>0</v>
      </c>
      <c r="GO58" s="758">
        <v>0</v>
      </c>
      <c r="GP58" s="758">
        <v>0</v>
      </c>
      <c r="GQ58" s="758">
        <v>0</v>
      </c>
      <c r="GR58" s="758">
        <v>0</v>
      </c>
      <c r="GS58" s="758">
        <v>0</v>
      </c>
      <c r="GT58" s="758">
        <v>0</v>
      </c>
      <c r="GU58" s="758">
        <v>0</v>
      </c>
      <c r="GV58" s="758">
        <v>0</v>
      </c>
      <c r="GW58" s="758">
        <v>0</v>
      </c>
      <c r="GX58" s="758">
        <v>0</v>
      </c>
      <c r="GY58" s="758">
        <v>0</v>
      </c>
      <c r="GZ58" s="758">
        <v>0</v>
      </c>
      <c r="HA58" s="758">
        <v>0</v>
      </c>
      <c r="HB58" s="758">
        <v>0</v>
      </c>
      <c r="HC58" s="758">
        <v>0</v>
      </c>
      <c r="HD58" s="758">
        <v>0</v>
      </c>
      <c r="HE58" s="758">
        <v>0</v>
      </c>
      <c r="HF58" s="758">
        <v>0</v>
      </c>
      <c r="HG58" s="758">
        <v>0</v>
      </c>
      <c r="HH58" s="758">
        <v>0</v>
      </c>
      <c r="HI58" s="758">
        <v>0</v>
      </c>
      <c r="HJ58" s="758">
        <v>0</v>
      </c>
      <c r="HK58" s="758">
        <v>0</v>
      </c>
      <c r="HL58" s="758">
        <v>0</v>
      </c>
      <c r="HM58" s="758">
        <v>0</v>
      </c>
      <c r="HN58" s="758">
        <v>0</v>
      </c>
      <c r="HO58" s="758">
        <v>0</v>
      </c>
      <c r="HP58" s="758">
        <v>0</v>
      </c>
      <c r="HQ58" s="758">
        <v>0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12082</v>
      </c>
      <c r="B59">
        <v>0.79500000000000004</v>
      </c>
      <c r="D59" s="103" t="s">
        <v>171</v>
      </c>
      <c r="E59" s="104">
        <v>2126818</v>
      </c>
      <c r="F59" s="104">
        <v>2168642</v>
      </c>
      <c r="G59" s="104">
        <v>2185025</v>
      </c>
      <c r="H59" s="104">
        <v>2779511</v>
      </c>
      <c r="I59" s="104">
        <v>2530927</v>
      </c>
      <c r="J59" s="104">
        <v>2345573</v>
      </c>
      <c r="K59" s="104">
        <v>2311775</v>
      </c>
      <c r="L59" s="104">
        <v>2252983</v>
      </c>
      <c r="M59" s="104">
        <v>2621463</v>
      </c>
      <c r="N59" s="104">
        <v>2147808</v>
      </c>
      <c r="O59" s="104">
        <v>3190712</v>
      </c>
      <c r="P59" s="104">
        <v>2976119</v>
      </c>
      <c r="Q59" s="104">
        <v>3278259</v>
      </c>
      <c r="R59" s="104">
        <v>3536018</v>
      </c>
      <c r="S59" s="104">
        <v>3450542</v>
      </c>
      <c r="T59" s="104">
        <v>3648987</v>
      </c>
      <c r="U59" s="104">
        <v>3542594</v>
      </c>
      <c r="V59" s="104">
        <v>3553916</v>
      </c>
      <c r="W59" s="104">
        <v>3771112.8160000001</v>
      </c>
      <c r="X59" s="104">
        <v>3187936.5630000001</v>
      </c>
      <c r="Y59" s="104">
        <v>3545312</v>
      </c>
      <c r="Z59" s="104">
        <v>3012159</v>
      </c>
      <c r="AA59" s="104">
        <v>2948232</v>
      </c>
      <c r="AB59" s="104">
        <v>3577036</v>
      </c>
      <c r="AC59" s="104">
        <v>4018013</v>
      </c>
      <c r="AD59" s="104">
        <v>3403682</v>
      </c>
      <c r="AE59" s="104">
        <v>3576172</v>
      </c>
      <c r="AF59" s="104">
        <v>4147212</v>
      </c>
      <c r="AG59" s="104">
        <v>3587965</v>
      </c>
      <c r="AH59" s="104">
        <v>6241246</v>
      </c>
      <c r="AI59" s="104">
        <v>7011219</v>
      </c>
      <c r="AJ59" s="104">
        <v>0</v>
      </c>
      <c r="AK59" s="104">
        <v>7347959</v>
      </c>
      <c r="AL59" s="104">
        <v>8213994</v>
      </c>
      <c r="AM59" s="104">
        <v>9171842</v>
      </c>
      <c r="AN59" s="104">
        <v>8510263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>
        <v>29466</v>
      </c>
      <c r="AZ59" s="104">
        <v>82490</v>
      </c>
      <c r="BA59" s="104">
        <v>172377</v>
      </c>
      <c r="BB59" s="104">
        <v>188869</v>
      </c>
      <c r="BC59" s="104">
        <v>280983</v>
      </c>
      <c r="BD59" s="104">
        <v>258542</v>
      </c>
      <c r="BE59" s="104">
        <v>271892</v>
      </c>
      <c r="BF59" s="104">
        <v>274768</v>
      </c>
      <c r="BG59" s="104">
        <v>64292</v>
      </c>
      <c r="BH59" s="104">
        <v>68037</v>
      </c>
      <c r="BI59" s="104">
        <v>76263</v>
      </c>
      <c r="BJ59" s="104">
        <v>-55809</v>
      </c>
      <c r="BK59" s="104">
        <v>-104700</v>
      </c>
      <c r="BL59" s="104">
        <v>-187513</v>
      </c>
      <c r="BM59" s="104">
        <v>-199528</v>
      </c>
      <c r="BN59" s="104">
        <v>-248564</v>
      </c>
      <c r="BO59" s="104">
        <v>-242922</v>
      </c>
      <c r="BP59" s="104">
        <v>-274795</v>
      </c>
      <c r="BQ59" s="104">
        <v>-306441</v>
      </c>
      <c r="BR59" s="104">
        <v>-335918.97700000001</v>
      </c>
      <c r="BS59" s="104">
        <v>-75839</v>
      </c>
      <c r="BT59" s="104">
        <v>-115905</v>
      </c>
      <c r="BU59" s="104">
        <v>-126966</v>
      </c>
      <c r="BV59" s="104">
        <v>-171141</v>
      </c>
      <c r="BW59" s="104">
        <v>-167513</v>
      </c>
      <c r="BX59" s="104">
        <v>-160040</v>
      </c>
      <c r="BY59" s="104">
        <v>-182386</v>
      </c>
      <c r="BZ59" s="104">
        <v>-187939.318</v>
      </c>
      <c r="CA59" s="104">
        <v>-270622</v>
      </c>
      <c r="CB59" s="104">
        <v>-300425</v>
      </c>
      <c r="CC59" s="104">
        <v>-361526</v>
      </c>
      <c r="CD59" s="104">
        <v>887000</v>
      </c>
      <c r="CE59" s="104">
        <v>28908</v>
      </c>
      <c r="CF59" s="104">
        <v>-5911598</v>
      </c>
      <c r="CG59" s="104">
        <v>-6495446</v>
      </c>
      <c r="CH59" s="104">
        <v>-6359886</v>
      </c>
      <c r="CI59" s="83"/>
      <c r="CK59" s="103" t="s">
        <v>172</v>
      </c>
      <c r="CL59" s="104">
        <v>75000</v>
      </c>
      <c r="CM59" s="104">
        <v>0</v>
      </c>
      <c r="CN59" s="104">
        <v>0</v>
      </c>
      <c r="CO59" s="104">
        <v>0</v>
      </c>
      <c r="CP59" s="104">
        <v>887000</v>
      </c>
      <c r="CQ59" s="83"/>
      <c r="CS59" s="125" t="s">
        <v>173</v>
      </c>
      <c r="CT59" s="104">
        <v>338861</v>
      </c>
      <c r="CU59" s="104">
        <v>283790</v>
      </c>
      <c r="CV59" s="104">
        <v>87173.14</v>
      </c>
      <c r="CW59" s="104">
        <v>51088</v>
      </c>
      <c r="CX59" s="104">
        <v>187928</v>
      </c>
      <c r="CY59" s="104">
        <v>63038</v>
      </c>
      <c r="CZ59" s="104">
        <v>165614</v>
      </c>
      <c r="DA59" s="104">
        <v>151102</v>
      </c>
      <c r="DB59" s="104">
        <v>137197</v>
      </c>
      <c r="DC59" s="104">
        <v>168101</v>
      </c>
      <c r="DD59" s="104">
        <v>86069</v>
      </c>
      <c r="DE59" s="104">
        <v>79471</v>
      </c>
      <c r="DF59" s="104">
        <v>75232</v>
      </c>
      <c r="DG59" s="104">
        <v>15084.37</v>
      </c>
      <c r="DH59" s="104">
        <v>45081.120000000003</v>
      </c>
      <c r="DI59" s="104">
        <v>48057.96</v>
      </c>
      <c r="DJ59" s="104">
        <v>38054.03</v>
      </c>
      <c r="DK59" s="104">
        <v>25603.78</v>
      </c>
      <c r="DL59" s="104">
        <v>384987.9</v>
      </c>
      <c r="DM59" s="104">
        <v>25021.74</v>
      </c>
      <c r="DN59" s="104">
        <v>112248.47</v>
      </c>
      <c r="DO59" s="104">
        <v>39632.949999999997</v>
      </c>
      <c r="DP59" s="104">
        <v>48505</v>
      </c>
      <c r="DQ59" s="104">
        <v>99224</v>
      </c>
      <c r="DR59" s="104">
        <v>108410.77</v>
      </c>
      <c r="DS59" s="104">
        <v>35674.94</v>
      </c>
      <c r="DT59" s="104">
        <v>103973.73</v>
      </c>
      <c r="DU59" s="104">
        <v>102590.54</v>
      </c>
      <c r="DV59" s="104">
        <v>246939.25</v>
      </c>
      <c r="DW59" s="104">
        <v>107508.36</v>
      </c>
      <c r="DX59" s="104">
        <v>137498.75</v>
      </c>
      <c r="DY59" s="104">
        <v>0</v>
      </c>
      <c r="DZ59" s="104">
        <v>247460</v>
      </c>
      <c r="EA59" s="104">
        <v>757392</v>
      </c>
      <c r="EB59" s="104">
        <v>3199173</v>
      </c>
      <c r="EC59" s="104">
        <v>4315965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>
        <v>0</v>
      </c>
      <c r="GI59" s="758">
        <v>0</v>
      </c>
      <c r="GJ59" s="758">
        <v>0</v>
      </c>
      <c r="GK59" s="758">
        <v>0</v>
      </c>
      <c r="GL59" s="758">
        <v>0</v>
      </c>
      <c r="GM59" s="758">
        <v>0</v>
      </c>
      <c r="GN59" s="758">
        <v>0</v>
      </c>
      <c r="GO59" s="758">
        <v>0</v>
      </c>
      <c r="GP59" s="758">
        <v>0</v>
      </c>
      <c r="GQ59" s="758">
        <v>0</v>
      </c>
      <c r="GR59" s="758">
        <v>0</v>
      </c>
      <c r="GS59" s="758">
        <v>0</v>
      </c>
      <c r="GT59" s="758">
        <v>0</v>
      </c>
      <c r="GU59" s="758">
        <v>0</v>
      </c>
      <c r="GV59" s="758">
        <v>0</v>
      </c>
      <c r="GW59" s="758">
        <v>0</v>
      </c>
      <c r="GX59" s="758">
        <v>0</v>
      </c>
      <c r="GY59" s="758">
        <v>0</v>
      </c>
      <c r="GZ59" s="758">
        <v>0</v>
      </c>
      <c r="HA59" s="758">
        <v>0</v>
      </c>
      <c r="HB59" s="758">
        <v>0</v>
      </c>
      <c r="HC59" s="758">
        <v>0</v>
      </c>
      <c r="HD59" s="758">
        <v>0</v>
      </c>
      <c r="HE59" s="758">
        <v>0</v>
      </c>
      <c r="HF59" s="758">
        <v>0</v>
      </c>
      <c r="HG59" s="758">
        <v>0</v>
      </c>
      <c r="HH59" s="758">
        <v>0</v>
      </c>
      <c r="HI59" s="758">
        <v>0</v>
      </c>
      <c r="HJ59" s="758">
        <v>0</v>
      </c>
      <c r="HK59" s="758">
        <v>0</v>
      </c>
      <c r="HL59" s="758">
        <v>0</v>
      </c>
      <c r="HM59" s="758">
        <v>0</v>
      </c>
      <c r="HN59" s="758">
        <v>0</v>
      </c>
      <c r="HO59" s="758">
        <v>0</v>
      </c>
      <c r="HP59" s="758">
        <v>0</v>
      </c>
      <c r="HQ59" s="758">
        <v>15730500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12083</v>
      </c>
      <c r="B60">
        <v>0.79500000000000004</v>
      </c>
      <c r="D60" s="103" t="s">
        <v>174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0</v>
      </c>
      <c r="R60" s="104">
        <v>0</v>
      </c>
      <c r="S60" s="104">
        <v>0</v>
      </c>
      <c r="T60" s="104">
        <v>0</v>
      </c>
      <c r="U60" s="104">
        <v>0</v>
      </c>
      <c r="V60" s="104">
        <v>0</v>
      </c>
      <c r="W60" s="104">
        <v>0</v>
      </c>
      <c r="X60" s="104">
        <v>0</v>
      </c>
      <c r="Y60" s="104">
        <v>0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4">
        <v>0</v>
      </c>
      <c r="AJ60" s="104">
        <v>0</v>
      </c>
      <c r="AK60" s="104">
        <v>0</v>
      </c>
      <c r="AL60" s="104">
        <v>0</v>
      </c>
      <c r="AM60" s="104">
        <v>0</v>
      </c>
      <c r="AN60" s="104">
        <v>0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>
        <v>89049</v>
      </c>
      <c r="AZ60" s="104">
        <v>142978</v>
      </c>
      <c r="BA60" s="104">
        <v>184787</v>
      </c>
      <c r="BB60" s="104">
        <v>230471</v>
      </c>
      <c r="BC60" s="104">
        <v>426678</v>
      </c>
      <c r="BD60" s="104">
        <v>471406</v>
      </c>
      <c r="BE60" s="104">
        <v>532370</v>
      </c>
      <c r="BF60" s="104">
        <v>216557</v>
      </c>
      <c r="BG60" s="104">
        <v>385984</v>
      </c>
      <c r="BH60" s="104">
        <v>18647</v>
      </c>
      <c r="BI60" s="104">
        <v>1008149</v>
      </c>
      <c r="BJ60" s="104">
        <v>707054</v>
      </c>
      <c r="BK60" s="104">
        <v>990495</v>
      </c>
      <c r="BL60" s="104">
        <v>1305810</v>
      </c>
      <c r="BM60" s="104">
        <v>1202881</v>
      </c>
      <c r="BN60" s="104">
        <v>1439912</v>
      </c>
      <c r="BO60" s="104">
        <v>1416575</v>
      </c>
      <c r="BP60" s="104">
        <v>1536966</v>
      </c>
      <c r="BQ60" s="104">
        <v>1759778.652</v>
      </c>
      <c r="BR60" s="104">
        <v>1123287.8940000001</v>
      </c>
      <c r="BS60" s="104">
        <v>353105</v>
      </c>
      <c r="BT60" s="104">
        <v>102216</v>
      </c>
      <c r="BU60" s="104">
        <v>817487</v>
      </c>
      <c r="BV60" s="104">
        <v>737998</v>
      </c>
      <c r="BW60" s="104">
        <v>1347459</v>
      </c>
      <c r="BX60" s="104">
        <v>924072</v>
      </c>
      <c r="BY60" s="104">
        <v>1253795</v>
      </c>
      <c r="BZ60" s="104">
        <v>1880769.9990000001</v>
      </c>
      <c r="CA60" s="104">
        <v>1515044</v>
      </c>
      <c r="CB60" s="104">
        <v>-432906</v>
      </c>
      <c r="CC60" s="104">
        <v>-429161</v>
      </c>
      <c r="CD60" s="104">
        <v>805000</v>
      </c>
      <c r="CE60" s="104">
        <v>0</v>
      </c>
      <c r="CF60" s="104">
        <v>0</v>
      </c>
      <c r="CG60" s="104">
        <v>0</v>
      </c>
      <c r="CH60" s="104">
        <v>0</v>
      </c>
      <c r="CI60" s="83"/>
      <c r="CK60" s="120" t="s">
        <v>175</v>
      </c>
      <c r="CL60" s="104">
        <v>827000</v>
      </c>
      <c r="CM60" s="104">
        <v>0</v>
      </c>
      <c r="CN60" s="104">
        <v>0</v>
      </c>
      <c r="CO60" s="104">
        <v>0</v>
      </c>
      <c r="CP60" s="104">
        <v>805000</v>
      </c>
      <c r="CQ60" s="83"/>
      <c r="CS60" s="125" t="s">
        <v>78</v>
      </c>
      <c r="CT60" s="104">
        <v>655952</v>
      </c>
      <c r="CU60" s="104">
        <v>847609</v>
      </c>
      <c r="CV60" s="104">
        <v>898640</v>
      </c>
      <c r="CW60" s="104">
        <v>745707</v>
      </c>
      <c r="CX60" s="104">
        <v>749753</v>
      </c>
      <c r="CY60" s="104">
        <v>867434</v>
      </c>
      <c r="CZ60" s="104">
        <v>823448</v>
      </c>
      <c r="DA60" s="104">
        <v>696493</v>
      </c>
      <c r="DB60" s="104">
        <v>696697</v>
      </c>
      <c r="DC60" s="104">
        <v>752199</v>
      </c>
      <c r="DD60" s="104">
        <v>892107</v>
      </c>
      <c r="DE60" s="104">
        <v>758708</v>
      </c>
      <c r="DF60" s="104">
        <v>730658</v>
      </c>
      <c r="DG60" s="104">
        <v>296128</v>
      </c>
      <c r="DH60" s="104">
        <v>316626</v>
      </c>
      <c r="DI60" s="104">
        <v>350010.45</v>
      </c>
      <c r="DJ60" s="104">
        <v>360548</v>
      </c>
      <c r="DK60" s="104">
        <v>367081</v>
      </c>
      <c r="DL60" s="104">
        <v>339099.16</v>
      </c>
      <c r="DM60" s="104">
        <v>353211.36</v>
      </c>
      <c r="DN60" s="104">
        <v>322551.26</v>
      </c>
      <c r="DO60" s="104">
        <v>383515.31</v>
      </c>
      <c r="DP60" s="104">
        <v>390938</v>
      </c>
      <c r="DQ60" s="104">
        <v>391035</v>
      </c>
      <c r="DR60" s="104">
        <v>401559.73</v>
      </c>
      <c r="DS60" s="104">
        <v>166185</v>
      </c>
      <c r="DT60" s="104">
        <v>147063.4</v>
      </c>
      <c r="DU60" s="104">
        <v>207965</v>
      </c>
      <c r="DV60" s="104">
        <v>239367</v>
      </c>
      <c r="DW60" s="104">
        <v>424641.99</v>
      </c>
      <c r="DX60" s="104">
        <v>469521</v>
      </c>
      <c r="DY60" s="104">
        <v>547730</v>
      </c>
      <c r="DZ60" s="104">
        <v>490192</v>
      </c>
      <c r="EA60" s="104">
        <v>708229</v>
      </c>
      <c r="EB60" s="104">
        <v>1108265</v>
      </c>
      <c r="EC60" s="104">
        <v>1729783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547730</v>
      </c>
      <c r="GG60" s="120" t="s">
        <v>524</v>
      </c>
      <c r="GH60" s="758">
        <v>0</v>
      </c>
      <c r="GI60" s="758">
        <v>0</v>
      </c>
      <c r="GJ60" s="758">
        <v>0</v>
      </c>
      <c r="GK60" s="758">
        <v>0</v>
      </c>
      <c r="GL60" s="758">
        <v>0</v>
      </c>
      <c r="GM60" s="758">
        <v>0</v>
      </c>
      <c r="GN60" s="758">
        <v>0</v>
      </c>
      <c r="GO60" s="758">
        <v>0</v>
      </c>
      <c r="GP60" s="758">
        <v>0</v>
      </c>
      <c r="GQ60" s="758">
        <v>0</v>
      </c>
      <c r="GR60" s="758">
        <v>0</v>
      </c>
      <c r="GS60" s="758">
        <v>0</v>
      </c>
      <c r="GT60" s="758">
        <v>0</v>
      </c>
      <c r="GU60" s="758">
        <v>0</v>
      </c>
      <c r="GV60" s="758">
        <v>0</v>
      </c>
      <c r="GW60" s="758">
        <v>0</v>
      </c>
      <c r="GX60" s="758">
        <v>0</v>
      </c>
      <c r="GY60" s="758">
        <v>0</v>
      </c>
      <c r="GZ60" s="758">
        <v>0</v>
      </c>
      <c r="HA60" s="758">
        <v>0</v>
      </c>
      <c r="HB60" s="758">
        <v>0</v>
      </c>
      <c r="HC60" s="758">
        <v>0</v>
      </c>
      <c r="HD60" s="758">
        <v>0</v>
      </c>
      <c r="HE60" s="758">
        <v>0</v>
      </c>
      <c r="HF60" s="758">
        <v>0</v>
      </c>
      <c r="HG60" s="758">
        <v>0</v>
      </c>
      <c r="HH60" s="758">
        <v>0</v>
      </c>
      <c r="HI60" s="758">
        <v>0</v>
      </c>
      <c r="HJ60" s="758">
        <v>0</v>
      </c>
      <c r="HK60" s="758">
        <v>0</v>
      </c>
      <c r="HL60" s="758">
        <v>0</v>
      </c>
      <c r="HM60" s="758">
        <v>0</v>
      </c>
      <c r="HN60" s="758">
        <v>0</v>
      </c>
      <c r="HO60" s="758">
        <v>92382400</v>
      </c>
      <c r="HP60" s="758">
        <v>52425000</v>
      </c>
      <c r="HQ60" s="758">
        <v>31461000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12084</v>
      </c>
      <c r="B61">
        <v>0.80300000000000005</v>
      </c>
      <c r="D61" s="95" t="s">
        <v>176</v>
      </c>
      <c r="E61" s="122">
        <v>370960475</v>
      </c>
      <c r="F61" s="122">
        <v>380443109</v>
      </c>
      <c r="G61" s="122">
        <v>395796165</v>
      </c>
      <c r="H61" s="122">
        <v>408393222</v>
      </c>
      <c r="I61" s="122">
        <v>410390999</v>
      </c>
      <c r="J61" s="122">
        <v>406515074</v>
      </c>
      <c r="K61" s="122">
        <v>419993517</v>
      </c>
      <c r="L61" s="122">
        <v>465389044</v>
      </c>
      <c r="M61" s="122">
        <v>461688255</v>
      </c>
      <c r="N61" s="122">
        <v>471267786</v>
      </c>
      <c r="O61" s="122">
        <v>495587529</v>
      </c>
      <c r="P61" s="122">
        <v>512543959</v>
      </c>
      <c r="Q61" s="122">
        <v>540680340</v>
      </c>
      <c r="R61" s="122">
        <v>585856752</v>
      </c>
      <c r="S61" s="122">
        <v>602857662</v>
      </c>
      <c r="T61" s="122">
        <v>600461407</v>
      </c>
      <c r="U61" s="122">
        <v>633480054</v>
      </c>
      <c r="V61" s="122">
        <v>663548605</v>
      </c>
      <c r="W61" s="122">
        <v>684861597.08600008</v>
      </c>
      <c r="X61" s="122">
        <v>728432078.56299996</v>
      </c>
      <c r="Y61" s="122">
        <v>714468613</v>
      </c>
      <c r="Z61" s="122">
        <v>731858599</v>
      </c>
      <c r="AA61" s="122">
        <v>771559383</v>
      </c>
      <c r="AB61" s="122">
        <v>775818160</v>
      </c>
      <c r="AC61" s="122">
        <v>799774692</v>
      </c>
      <c r="AD61" s="122">
        <v>845972918</v>
      </c>
      <c r="AE61" s="122">
        <v>872866787</v>
      </c>
      <c r="AF61" s="122">
        <v>889116497</v>
      </c>
      <c r="AG61" s="122">
        <v>888892278</v>
      </c>
      <c r="AH61" s="122">
        <v>930241517</v>
      </c>
      <c r="AI61" s="122">
        <v>929538533</v>
      </c>
      <c r="AJ61" s="122">
        <v>973676000</v>
      </c>
      <c r="AK61" s="122">
        <v>975511568</v>
      </c>
      <c r="AL61" s="122">
        <v>1168035500</v>
      </c>
      <c r="AM61" s="122">
        <v>1084430823</v>
      </c>
      <c r="AN61" s="122">
        <v>1078965598</v>
      </c>
      <c r="AO61" s="78"/>
      <c r="AP61" s="95" t="s">
        <v>176</v>
      </c>
      <c r="AQ61" s="122">
        <v>331424000</v>
      </c>
      <c r="AR61" s="122">
        <v>0</v>
      </c>
      <c r="AS61" s="122">
        <v>0</v>
      </c>
      <c r="AT61" s="122">
        <v>0</v>
      </c>
      <c r="AU61" s="122">
        <v>973676000</v>
      </c>
      <c r="AV61" s="78"/>
      <c r="AW61" s="78">
        <v>0</v>
      </c>
      <c r="AX61" s="115" t="s">
        <v>177</v>
      </c>
      <c r="AY61" s="116">
        <v>27527077</v>
      </c>
      <c r="AZ61" s="116">
        <v>33578493</v>
      </c>
      <c r="BA61" s="116">
        <v>39830366</v>
      </c>
      <c r="BB61" s="116">
        <v>46166240</v>
      </c>
      <c r="BC61" s="116">
        <v>52594998</v>
      </c>
      <c r="BD61" s="116">
        <v>59253655</v>
      </c>
      <c r="BE61" s="116">
        <v>66631309</v>
      </c>
      <c r="BF61" s="116">
        <v>73643638</v>
      </c>
      <c r="BG61" s="116">
        <v>7416784</v>
      </c>
      <c r="BH61" s="116">
        <v>14045087</v>
      </c>
      <c r="BI61" s="116">
        <v>21220562</v>
      </c>
      <c r="BJ61" s="116">
        <v>29211880</v>
      </c>
      <c r="BK61" s="116">
        <v>37169445</v>
      </c>
      <c r="BL61" s="116">
        <v>45341784</v>
      </c>
      <c r="BM61" s="116">
        <v>54051620</v>
      </c>
      <c r="BN61" s="116">
        <v>62499446</v>
      </c>
      <c r="BO61" s="116">
        <v>71348082</v>
      </c>
      <c r="BP61" s="116">
        <v>80423201</v>
      </c>
      <c r="BQ61" s="116">
        <v>89432149.158000007</v>
      </c>
      <c r="BR61" s="116">
        <v>98761333.262999997</v>
      </c>
      <c r="BS61" s="116">
        <v>9789320</v>
      </c>
      <c r="BT61" s="116">
        <v>20690747</v>
      </c>
      <c r="BU61" s="116">
        <v>28342358</v>
      </c>
      <c r="BV61" s="116">
        <v>38611374</v>
      </c>
      <c r="BW61" s="116">
        <v>49538616</v>
      </c>
      <c r="BX61" s="116">
        <v>59968823</v>
      </c>
      <c r="BY61" s="116">
        <v>70952568</v>
      </c>
      <c r="BZ61" s="116">
        <v>81792618.732000008</v>
      </c>
      <c r="CA61" s="116">
        <v>92922293</v>
      </c>
      <c r="CB61" s="116">
        <v>104652266</v>
      </c>
      <c r="CC61" s="116">
        <v>115072348</v>
      </c>
      <c r="CD61" s="116">
        <v>132473000</v>
      </c>
      <c r="CE61" s="116">
        <v>11041862</v>
      </c>
      <c r="CF61" s="116">
        <v>13283760</v>
      </c>
      <c r="CG61" s="116">
        <v>23858336</v>
      </c>
      <c r="CH61" s="116">
        <v>33515030</v>
      </c>
      <c r="CI61" s="83"/>
      <c r="CK61" s="115" t="s">
        <v>177</v>
      </c>
      <c r="CL61" s="116">
        <v>61903000</v>
      </c>
      <c r="CM61" s="116">
        <v>0</v>
      </c>
      <c r="CN61" s="116">
        <v>0</v>
      </c>
      <c r="CO61" s="116">
        <v>0</v>
      </c>
      <c r="CP61" s="116"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12085</v>
      </c>
      <c r="B62"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v>0</v>
      </c>
      <c r="GI62" s="11">
        <v>0</v>
      </c>
      <c r="GJ62" s="11">
        <v>0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0</v>
      </c>
      <c r="GQ62" s="11">
        <v>0</v>
      </c>
      <c r="GR62" s="11">
        <v>0</v>
      </c>
      <c r="GS62" s="11">
        <v>0</v>
      </c>
      <c r="GT62" s="11">
        <v>0</v>
      </c>
      <c r="GU62" s="11">
        <v>0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11">
        <v>0</v>
      </c>
      <c r="HD62" s="11">
        <v>0</v>
      </c>
      <c r="HE62" s="11">
        <v>0</v>
      </c>
      <c r="HF62" s="11">
        <v>0</v>
      </c>
      <c r="HG62" s="11">
        <v>0</v>
      </c>
      <c r="HH62" s="11">
        <v>0</v>
      </c>
      <c r="HI62" s="11">
        <v>0</v>
      </c>
      <c r="HJ62" s="11">
        <v>0</v>
      </c>
      <c r="HK62" s="11">
        <v>0</v>
      </c>
      <c r="HL62" s="11">
        <v>0</v>
      </c>
      <c r="HM62" s="11">
        <v>0</v>
      </c>
      <c r="HN62" s="11">
        <v>0</v>
      </c>
      <c r="HO62" s="11">
        <v>0</v>
      </c>
      <c r="HP62" s="11">
        <v>0</v>
      </c>
      <c r="HQ62" s="11">
        <v>0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12086</v>
      </c>
      <c r="B63"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v>0</v>
      </c>
      <c r="GI63" s="758">
        <v>0</v>
      </c>
      <c r="GJ63" s="758">
        <v>0</v>
      </c>
      <c r="GK63" s="758">
        <v>0</v>
      </c>
      <c r="GL63" s="758">
        <v>0</v>
      </c>
      <c r="GM63" s="758">
        <v>0</v>
      </c>
      <c r="GN63" s="758">
        <v>0</v>
      </c>
      <c r="GO63" s="758">
        <v>0</v>
      </c>
      <c r="GP63" s="758">
        <v>0</v>
      </c>
      <c r="GQ63" s="758">
        <v>0</v>
      </c>
      <c r="GR63" s="758">
        <v>0</v>
      </c>
      <c r="GS63" s="758">
        <v>0</v>
      </c>
      <c r="GT63" s="758">
        <v>0</v>
      </c>
      <c r="GU63" s="758">
        <v>0</v>
      </c>
      <c r="GV63" s="758">
        <v>0</v>
      </c>
      <c r="GW63" s="758">
        <v>0</v>
      </c>
      <c r="GX63" s="758">
        <v>0</v>
      </c>
      <c r="GY63" s="758">
        <v>0</v>
      </c>
      <c r="GZ63" s="758">
        <v>0</v>
      </c>
      <c r="HA63" s="758">
        <v>0</v>
      </c>
      <c r="HB63" s="758">
        <v>0</v>
      </c>
      <c r="HC63" s="758">
        <v>0</v>
      </c>
      <c r="HD63" s="758">
        <v>0</v>
      </c>
      <c r="HE63" s="758">
        <v>0</v>
      </c>
      <c r="HF63" s="758">
        <v>0</v>
      </c>
      <c r="HG63" s="758">
        <v>0</v>
      </c>
      <c r="HH63" s="758">
        <v>0</v>
      </c>
      <c r="HI63" s="758">
        <v>0</v>
      </c>
      <c r="HJ63" s="758">
        <v>0</v>
      </c>
      <c r="HK63" s="758">
        <v>0</v>
      </c>
      <c r="HL63" s="758">
        <v>0</v>
      </c>
      <c r="HM63" s="758">
        <v>0</v>
      </c>
      <c r="HN63" s="758">
        <v>0</v>
      </c>
      <c r="HO63" s="758">
        <v>0</v>
      </c>
      <c r="HP63" s="758">
        <v>0</v>
      </c>
      <c r="HQ63" s="758">
        <v>0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12087</v>
      </c>
      <c r="B64">
        <v>0.80100000000000005</v>
      </c>
      <c r="D64" s="103" t="s">
        <v>181</v>
      </c>
      <c r="E64" s="104">
        <v>40161369</v>
      </c>
      <c r="F64" s="104">
        <v>40229305</v>
      </c>
      <c r="G64" s="104">
        <v>42325867</v>
      </c>
      <c r="H64" s="104">
        <v>41143024</v>
      </c>
      <c r="I64" s="104">
        <v>41251152</v>
      </c>
      <c r="J64" s="104">
        <v>41374165</v>
      </c>
      <c r="K64" s="104">
        <v>41962523</v>
      </c>
      <c r="L64" s="104">
        <v>48717790</v>
      </c>
      <c r="M64" s="104">
        <v>48847187</v>
      </c>
      <c r="N64" s="104">
        <v>48900143</v>
      </c>
      <c r="O64" s="104">
        <v>48973188</v>
      </c>
      <c r="P64" s="104">
        <v>49571846</v>
      </c>
      <c r="Q64" s="104">
        <v>49834611</v>
      </c>
      <c r="R64" s="104">
        <v>49878141</v>
      </c>
      <c r="S64" s="104">
        <v>50349860</v>
      </c>
      <c r="T64" s="104">
        <v>50575873</v>
      </c>
      <c r="U64" s="104">
        <v>50712996</v>
      </c>
      <c r="V64" s="104">
        <v>51860152</v>
      </c>
      <c r="W64" s="104">
        <v>51884000.965000004</v>
      </c>
      <c r="X64" s="104">
        <v>61619059</v>
      </c>
      <c r="Y64" s="104">
        <v>61063253</v>
      </c>
      <c r="Z64" s="104">
        <v>61206167</v>
      </c>
      <c r="AA64" s="104">
        <v>61258780</v>
      </c>
      <c r="AB64" s="104">
        <v>62525898</v>
      </c>
      <c r="AC64" s="104">
        <v>61611575</v>
      </c>
      <c r="AD64" s="104">
        <v>61847955</v>
      </c>
      <c r="AE64" s="104">
        <v>61924950</v>
      </c>
      <c r="AF64" s="104">
        <v>62281419</v>
      </c>
      <c r="AG64" s="104">
        <v>62268917</v>
      </c>
      <c r="AH64" s="104">
        <v>62543369</v>
      </c>
      <c r="AI64" s="104">
        <v>62868953</v>
      </c>
      <c r="AJ64" s="104">
        <v>63786000</v>
      </c>
      <c r="AK64" s="104">
        <v>63584391</v>
      </c>
      <c r="AL64" s="104">
        <v>64042093</v>
      </c>
      <c r="AM64" s="104">
        <v>64105480</v>
      </c>
      <c r="AN64" s="104">
        <v>64941190</v>
      </c>
      <c r="AP64" s="103" t="s">
        <v>181</v>
      </c>
      <c r="AQ64" s="104">
        <v>14434000</v>
      </c>
      <c r="AR64" s="104">
        <v>0</v>
      </c>
      <c r="AS64" s="104">
        <v>0</v>
      </c>
      <c r="AT64" s="104">
        <v>0</v>
      </c>
      <c r="AU64" s="104">
        <v>63786000</v>
      </c>
      <c r="AW64">
        <v>0</v>
      </c>
      <c r="AX64" s="108" t="s">
        <v>182</v>
      </c>
      <c r="AY64" s="96">
        <v>-21030404</v>
      </c>
      <c r="AZ64" s="96">
        <v>-25638377</v>
      </c>
      <c r="BA64" s="96">
        <v>-29700485</v>
      </c>
      <c r="BB64" s="96">
        <v>-33551180</v>
      </c>
      <c r="BC64" s="96">
        <v>-37486898</v>
      </c>
      <c r="BD64" s="96">
        <v>-41618021</v>
      </c>
      <c r="BE64" s="96">
        <v>-45963909</v>
      </c>
      <c r="BF64" s="96">
        <v>-53318071</v>
      </c>
      <c r="BG64" s="96">
        <v>-4766973</v>
      </c>
      <c r="BH64" s="96">
        <v>-9272872</v>
      </c>
      <c r="BI64" s="96">
        <v>-13732984</v>
      </c>
      <c r="BJ64" s="96">
        <v>-18506205</v>
      </c>
      <c r="BK64" s="96">
        <v>-23559510</v>
      </c>
      <c r="BL64" s="96">
        <v>-28720585</v>
      </c>
      <c r="BM64" s="96">
        <v>-33896215</v>
      </c>
      <c r="BN64" s="96">
        <v>-38609816</v>
      </c>
      <c r="BO64" s="96">
        <v>-43338670</v>
      </c>
      <c r="BP64" s="96">
        <v>-48513589</v>
      </c>
      <c r="BQ64" s="96">
        <v>-53988596.126000002</v>
      </c>
      <c r="BR64" s="96">
        <v>-64107005.306999996</v>
      </c>
      <c r="BS64" s="96">
        <v>-5639940</v>
      </c>
      <c r="BT64" s="96">
        <v>-10979797</v>
      </c>
      <c r="BU64" s="96">
        <v>-16757909</v>
      </c>
      <c r="BV64" s="96">
        <v>-23171247</v>
      </c>
      <c r="BW64" s="96">
        <v>-29160162</v>
      </c>
      <c r="BX64" s="96">
        <v>-35846530</v>
      </c>
      <c r="BY64" s="96">
        <v>-42344058</v>
      </c>
      <c r="BZ64" s="96">
        <v>-48615523.583999999</v>
      </c>
      <c r="CA64" s="96">
        <v>-55103998</v>
      </c>
      <c r="CB64" s="96">
        <v>-62187225</v>
      </c>
      <c r="CC64" s="96">
        <v>-69008194</v>
      </c>
      <c r="CD64" s="96">
        <v>-78262000</v>
      </c>
      <c r="CE64" s="96">
        <v>-6616435</v>
      </c>
      <c r="CF64" s="96">
        <v>-15191516</v>
      </c>
      <c r="CG64" s="96">
        <v>-21269487</v>
      </c>
      <c r="CH64" s="96">
        <v>-29566488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>
        <v>0</v>
      </c>
      <c r="CU64" s="104">
        <v>0</v>
      </c>
      <c r="CV64" s="104">
        <v>0</v>
      </c>
      <c r="CW64" s="104">
        <v>902857</v>
      </c>
      <c r="CX64" s="104">
        <v>0</v>
      </c>
      <c r="CY64" s="104">
        <v>0</v>
      </c>
      <c r="CZ64" s="104">
        <v>0</v>
      </c>
      <c r="DA64" s="104">
        <v>0</v>
      </c>
      <c r="DB64" s="104">
        <v>0</v>
      </c>
      <c r="DC64" s="104">
        <v>0</v>
      </c>
      <c r="DD64" s="104">
        <v>0</v>
      </c>
      <c r="DE64" s="104">
        <v>0</v>
      </c>
      <c r="DF64" s="104">
        <v>0</v>
      </c>
      <c r="DG64" s="104">
        <v>0</v>
      </c>
      <c r="DH64" s="104">
        <v>1644732</v>
      </c>
      <c r="DI64" s="104">
        <v>0</v>
      </c>
      <c r="DJ64" s="104">
        <v>0</v>
      </c>
      <c r="DK64" s="104">
        <v>0</v>
      </c>
      <c r="DL64" s="104">
        <v>0</v>
      </c>
      <c r="DM64" s="104">
        <v>0</v>
      </c>
      <c r="DN64" s="104">
        <v>0</v>
      </c>
      <c r="DO64" s="104">
        <v>0</v>
      </c>
      <c r="DP64" s="104">
        <v>0</v>
      </c>
      <c r="DQ64" s="104">
        <v>0</v>
      </c>
      <c r="DR64" s="104">
        <v>0</v>
      </c>
      <c r="DS64" s="104">
        <v>1630186</v>
      </c>
      <c r="DT64" s="104">
        <v>1629979</v>
      </c>
      <c r="DU64" s="104">
        <v>1630394</v>
      </c>
      <c r="DV64" s="104">
        <v>1630394</v>
      </c>
      <c r="DW64" s="104">
        <v>1630394</v>
      </c>
      <c r="DX64" s="104">
        <v>1630394</v>
      </c>
      <c r="DY64" s="104">
        <v>11412135</v>
      </c>
      <c r="DZ64" s="104">
        <v>0</v>
      </c>
      <c r="EA64" s="104">
        <v>0</v>
      </c>
      <c r="EB64" s="104">
        <v>0</v>
      </c>
      <c r="EC64" s="104">
        <v>0</v>
      </c>
      <c r="EE64" s="105" t="s">
        <v>183</v>
      </c>
      <c r="EF64" s="104">
        <v>1375000</v>
      </c>
      <c r="EG64" s="104">
        <v>0</v>
      </c>
      <c r="EH64" s="104">
        <v>0</v>
      </c>
      <c r="EI64" s="104">
        <v>0</v>
      </c>
      <c r="EJ64" s="104">
        <v>11412135</v>
      </c>
      <c r="GG64" s="120" t="s">
        <v>660</v>
      </c>
      <c r="GH64" s="758">
        <v>0</v>
      </c>
      <c r="GI64" s="758">
        <v>0</v>
      </c>
      <c r="GJ64" s="758">
        <v>0</v>
      </c>
      <c r="GK64" s="758">
        <v>0</v>
      </c>
      <c r="GL64" s="758">
        <v>0</v>
      </c>
      <c r="GM64" s="758">
        <v>0</v>
      </c>
      <c r="GN64" s="758">
        <v>0</v>
      </c>
      <c r="GO64" s="758">
        <v>0</v>
      </c>
      <c r="GP64" s="758">
        <v>0</v>
      </c>
      <c r="GQ64" s="758">
        <v>0</v>
      </c>
      <c r="GR64" s="758">
        <v>0</v>
      </c>
      <c r="GS64" s="758">
        <v>0</v>
      </c>
      <c r="GT64" s="758">
        <v>0</v>
      </c>
      <c r="GU64" s="758">
        <v>0</v>
      </c>
      <c r="GV64" s="758">
        <v>0</v>
      </c>
      <c r="GW64" s="758">
        <v>0</v>
      </c>
      <c r="GX64" s="758">
        <v>0</v>
      </c>
      <c r="GY64" s="758">
        <v>0</v>
      </c>
      <c r="GZ64" s="758">
        <v>0</v>
      </c>
      <c r="HA64" s="758">
        <v>0</v>
      </c>
      <c r="HB64" s="758">
        <v>0</v>
      </c>
      <c r="HC64" s="758">
        <v>0</v>
      </c>
      <c r="HD64" s="758">
        <v>0</v>
      </c>
      <c r="HE64" s="758">
        <v>0</v>
      </c>
      <c r="HF64" s="758">
        <v>0</v>
      </c>
      <c r="HG64" s="758">
        <v>0</v>
      </c>
      <c r="HH64" s="758">
        <v>0</v>
      </c>
      <c r="HI64" s="758">
        <v>0</v>
      </c>
      <c r="HJ64" s="758">
        <v>0</v>
      </c>
      <c r="HK64" s="758">
        <v>0</v>
      </c>
      <c r="HL64" s="758">
        <v>0</v>
      </c>
      <c r="HM64" s="758">
        <v>0</v>
      </c>
      <c r="HN64" s="758">
        <v>0</v>
      </c>
      <c r="HO64" s="758">
        <v>0</v>
      </c>
      <c r="HP64" s="758">
        <v>0</v>
      </c>
      <c r="HQ64" s="758">
        <v>0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12088</v>
      </c>
      <c r="B65">
        <v>0.80300000000000005</v>
      </c>
      <c r="D65" s="113" t="s">
        <v>184</v>
      </c>
      <c r="E65" s="104">
        <v>-9243010</v>
      </c>
      <c r="F65" s="104">
        <v>-9555490</v>
      </c>
      <c r="G65" s="104">
        <v>-9882940</v>
      </c>
      <c r="H65" s="104">
        <v>-10301270</v>
      </c>
      <c r="I65" s="104">
        <v>-10624250</v>
      </c>
      <c r="J65" s="104">
        <v>-10933170</v>
      </c>
      <c r="K65" s="104">
        <v>-11048090</v>
      </c>
      <c r="L65" s="104">
        <v>-11411980</v>
      </c>
      <c r="M65" s="104">
        <v>-11795080</v>
      </c>
      <c r="N65" s="104">
        <v>-12175110</v>
      </c>
      <c r="O65" s="104">
        <v>-12559760</v>
      </c>
      <c r="P65" s="104">
        <v>-12944470</v>
      </c>
      <c r="Q65" s="104">
        <v>-13326650</v>
      </c>
      <c r="R65" s="104">
        <v>-13677590</v>
      </c>
      <c r="S65" s="104">
        <v>-14077240</v>
      </c>
      <c r="T65" s="104">
        <v>-14470640</v>
      </c>
      <c r="U65" s="104">
        <v>-14866320</v>
      </c>
      <c r="V65" s="104">
        <v>-15241090</v>
      </c>
      <c r="W65" s="104">
        <v>-15651990</v>
      </c>
      <c r="X65" s="104">
        <v>-16154140</v>
      </c>
      <c r="Y65" s="104">
        <v>-16657170</v>
      </c>
      <c r="Z65" s="104">
        <v>-16980620</v>
      </c>
      <c r="AA65" s="104">
        <v>-17407360</v>
      </c>
      <c r="AB65" s="104">
        <v>-18880130</v>
      </c>
      <c r="AC65" s="104">
        <v>-18309180</v>
      </c>
      <c r="AD65" s="104">
        <v>-18790750</v>
      </c>
      <c r="AE65" s="104">
        <v>-19257870</v>
      </c>
      <c r="AF65" s="104">
        <v>-19740190</v>
      </c>
      <c r="AG65" s="104">
        <v>-20137570</v>
      </c>
      <c r="AH65" s="104">
        <v>-20597560</v>
      </c>
      <c r="AI65" s="104">
        <v>-21048450</v>
      </c>
      <c r="AJ65" s="104">
        <v>-20967000</v>
      </c>
      <c r="AK65" s="104">
        <v>-21440660</v>
      </c>
      <c r="AL65" s="104">
        <v>-21921500</v>
      </c>
      <c r="AM65" s="104">
        <v>-22418070</v>
      </c>
      <c r="AN65" s="104">
        <v>-22913490</v>
      </c>
      <c r="AP65" s="113" t="s">
        <v>184</v>
      </c>
      <c r="AQ65" s="104">
        <v>-5052000</v>
      </c>
      <c r="AR65" s="104">
        <v>0</v>
      </c>
      <c r="AS65" s="104">
        <v>0</v>
      </c>
      <c r="AT65" s="104">
        <v>0</v>
      </c>
      <c r="AU65" s="104">
        <v>-20967000</v>
      </c>
      <c r="AW65">
        <v>0</v>
      </c>
      <c r="AX65" s="131" t="s">
        <v>185</v>
      </c>
      <c r="AY65" s="104">
        <v>-12983998</v>
      </c>
      <c r="AZ65" s="104">
        <v>-15641806</v>
      </c>
      <c r="BA65" s="104">
        <v>-17937702</v>
      </c>
      <c r="BB65" s="104">
        <v>-20218121</v>
      </c>
      <c r="BC65" s="104">
        <v>-22566639</v>
      </c>
      <c r="BD65" s="104">
        <v>-24851245</v>
      </c>
      <c r="BE65" s="104">
        <v>-27222725</v>
      </c>
      <c r="BF65" s="104">
        <v>-32233955</v>
      </c>
      <c r="BG65" s="104">
        <v>-2528045</v>
      </c>
      <c r="BH65" s="104">
        <v>-5411343</v>
      </c>
      <c r="BI65" s="104">
        <v>-8035835</v>
      </c>
      <c r="BJ65" s="104">
        <v>-10670928</v>
      </c>
      <c r="BK65" s="104">
        <v>-13375677</v>
      </c>
      <c r="BL65" s="104">
        <v>-16670653</v>
      </c>
      <c r="BM65" s="104">
        <v>-19483362</v>
      </c>
      <c r="BN65" s="104">
        <v>-22356366</v>
      </c>
      <c r="BO65" s="104">
        <v>-25223647</v>
      </c>
      <c r="BP65" s="104">
        <v>-28204988</v>
      </c>
      <c r="BQ65" s="104">
        <v>-31232319.879999999</v>
      </c>
      <c r="BR65" s="104">
        <v>-38864301</v>
      </c>
      <c r="BS65" s="104">
        <v>-3058630</v>
      </c>
      <c r="BT65" s="104">
        <v>-6433210</v>
      </c>
      <c r="BU65" s="104">
        <v>-10068174</v>
      </c>
      <c r="BV65" s="104">
        <v>-13882702</v>
      </c>
      <c r="BW65" s="104">
        <v>-17788504</v>
      </c>
      <c r="BX65" s="104">
        <v>-22048347</v>
      </c>
      <c r="BY65" s="104">
        <v>-26294240</v>
      </c>
      <c r="BZ65" s="104">
        <v>-30482951.186999999</v>
      </c>
      <c r="CA65" s="104">
        <v>-34658048</v>
      </c>
      <c r="CB65" s="104">
        <v>-39201557</v>
      </c>
      <c r="CC65" s="104">
        <v>-43772051</v>
      </c>
      <c r="CD65" s="104">
        <v>-51027000</v>
      </c>
      <c r="CE65" s="104">
        <v>-4344754</v>
      </c>
      <c r="CF65" s="104">
        <v>-9638974</v>
      </c>
      <c r="CG65" s="104">
        <v>-13096902</v>
      </c>
      <c r="CH65" s="104">
        <v>-17967360</v>
      </c>
      <c r="CK65" s="131" t="s">
        <v>185</v>
      </c>
      <c r="CL65" s="104">
        <v>-21013000</v>
      </c>
      <c r="CM65" s="104">
        <v>0</v>
      </c>
      <c r="CN65" s="104">
        <v>0</v>
      </c>
      <c r="CO65" s="104">
        <v>0</v>
      </c>
      <c r="CP65" s="104">
        <v>-51027000</v>
      </c>
      <c r="CS65" s="105" t="s">
        <v>186</v>
      </c>
      <c r="CT65" s="104">
        <v>19157</v>
      </c>
      <c r="CU65" s="104">
        <v>12201</v>
      </c>
      <c r="CV65" s="104">
        <v>0</v>
      </c>
      <c r="CW65" s="104">
        <v>66366</v>
      </c>
      <c r="CX65" s="104">
        <v>41329</v>
      </c>
      <c r="CY65" s="104">
        <v>8270</v>
      </c>
      <c r="CZ65" s="104">
        <v>52113</v>
      </c>
      <c r="DA65" s="104">
        <v>89922</v>
      </c>
      <c r="DB65" s="104">
        <v>10229</v>
      </c>
      <c r="DC65" s="104">
        <v>15035</v>
      </c>
      <c r="DD65" s="104">
        <v>-26535</v>
      </c>
      <c r="DE65" s="104">
        <v>-42899</v>
      </c>
      <c r="DF65" s="104">
        <v>-64063</v>
      </c>
      <c r="DG65" s="104">
        <v>-76457</v>
      </c>
      <c r="DH65" s="104">
        <v>-42889</v>
      </c>
      <c r="DI65" s="104">
        <v>-100257</v>
      </c>
      <c r="DJ65" s="104">
        <v>-68008</v>
      </c>
      <c r="DK65" s="104">
        <v>-55957.22</v>
      </c>
      <c r="DL65" s="104">
        <v>-83979.44</v>
      </c>
      <c r="DM65" s="104">
        <v>-72540.376000000004</v>
      </c>
      <c r="DN65" s="104">
        <v>20328.506000000001</v>
      </c>
      <c r="DO65" s="104">
        <v>58340</v>
      </c>
      <c r="DP65" s="104">
        <v>34249</v>
      </c>
      <c r="DQ65" s="104">
        <v>42147</v>
      </c>
      <c r="DR65" s="104">
        <v>86546</v>
      </c>
      <c r="DS65" s="104">
        <v>-1604800</v>
      </c>
      <c r="DT65" s="104">
        <v>121929</v>
      </c>
      <c r="DU65" s="104">
        <v>17851.462</v>
      </c>
      <c r="DV65" s="104">
        <v>40478</v>
      </c>
      <c r="DW65" s="104">
        <v>0</v>
      </c>
      <c r="DX65" s="104">
        <v>0</v>
      </c>
      <c r="DY65" s="104">
        <v>1182931</v>
      </c>
      <c r="DZ65" s="104">
        <v>0</v>
      </c>
      <c r="EA65" s="104">
        <v>0</v>
      </c>
      <c r="EB65" s="104">
        <v>0</v>
      </c>
      <c r="EC65" s="104">
        <v>0</v>
      </c>
      <c r="EE65" s="105" t="s">
        <v>186</v>
      </c>
      <c r="EF65" s="104">
        <v>349000</v>
      </c>
      <c r="EG65" s="104">
        <v>0</v>
      </c>
      <c r="EH65" s="104">
        <v>0</v>
      </c>
      <c r="EI65" s="104">
        <v>0</v>
      </c>
      <c r="EJ65" s="104">
        <v>1182931</v>
      </c>
      <c r="GG65" s="120" t="s">
        <v>661</v>
      </c>
      <c r="GH65" s="758">
        <v>0</v>
      </c>
      <c r="GI65" s="758">
        <v>0</v>
      </c>
      <c r="GJ65" s="758">
        <v>0</v>
      </c>
      <c r="GK65" s="758">
        <v>0</v>
      </c>
      <c r="GL65" s="758">
        <v>0</v>
      </c>
      <c r="GM65" s="758">
        <v>0</v>
      </c>
      <c r="GN65" s="758">
        <v>0</v>
      </c>
      <c r="GO65" s="758">
        <v>0</v>
      </c>
      <c r="GP65" s="758">
        <v>0</v>
      </c>
      <c r="GQ65" s="758">
        <v>0</v>
      </c>
      <c r="GR65" s="758">
        <v>0</v>
      </c>
      <c r="GS65" s="758">
        <v>0</v>
      </c>
      <c r="GT65" s="758">
        <v>0</v>
      </c>
      <c r="GU65" s="758">
        <v>0</v>
      </c>
      <c r="GV65" s="758">
        <v>0</v>
      </c>
      <c r="GW65" s="758">
        <v>0</v>
      </c>
      <c r="GX65" s="758">
        <v>0</v>
      </c>
      <c r="GY65" s="758">
        <v>0</v>
      </c>
      <c r="GZ65" s="758">
        <v>0</v>
      </c>
      <c r="HA65" s="758">
        <v>0</v>
      </c>
      <c r="HB65" s="758">
        <v>0</v>
      </c>
      <c r="HC65" s="758">
        <v>0</v>
      </c>
      <c r="HD65" s="758">
        <v>0</v>
      </c>
      <c r="HE65" s="758">
        <v>0</v>
      </c>
      <c r="HF65" s="758">
        <v>0</v>
      </c>
      <c r="HG65" s="758">
        <v>0</v>
      </c>
      <c r="HH65" s="758">
        <v>0</v>
      </c>
      <c r="HI65" s="758">
        <v>0</v>
      </c>
      <c r="HJ65" s="758">
        <v>0</v>
      </c>
      <c r="HK65" s="758">
        <v>0</v>
      </c>
      <c r="HL65" s="758">
        <v>0</v>
      </c>
      <c r="HM65" s="758">
        <v>0</v>
      </c>
      <c r="HN65" s="758">
        <v>0</v>
      </c>
      <c r="HO65" s="758">
        <v>0</v>
      </c>
      <c r="HP65" s="758">
        <v>0</v>
      </c>
      <c r="HQ65" s="758">
        <v>0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12089</v>
      </c>
      <c r="B66">
        <v>0.8</v>
      </c>
      <c r="D66" s="113" t="s">
        <v>187</v>
      </c>
      <c r="E66" s="104">
        <v>0</v>
      </c>
      <c r="F66" s="104">
        <v>0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04">
        <v>0</v>
      </c>
      <c r="U66" s="104">
        <v>0</v>
      </c>
      <c r="V66" s="104">
        <v>0</v>
      </c>
      <c r="W66" s="104">
        <v>0</v>
      </c>
      <c r="X66" s="104">
        <v>0</v>
      </c>
      <c r="Y66" s="104">
        <v>0</v>
      </c>
      <c r="Z66" s="104">
        <v>0</v>
      </c>
      <c r="AA66" s="104">
        <v>0</v>
      </c>
      <c r="AB66" s="104">
        <v>0</v>
      </c>
      <c r="AC66" s="104">
        <v>0</v>
      </c>
      <c r="AD66" s="104">
        <v>0</v>
      </c>
      <c r="AE66" s="104">
        <v>0</v>
      </c>
      <c r="AF66" s="104">
        <v>0</v>
      </c>
      <c r="AG66" s="104">
        <v>0</v>
      </c>
      <c r="AH66" s="104">
        <v>0</v>
      </c>
      <c r="AI66" s="104">
        <v>0</v>
      </c>
      <c r="AJ66" s="104">
        <v>0</v>
      </c>
      <c r="AK66" s="104">
        <v>0</v>
      </c>
      <c r="AL66" s="104">
        <v>0</v>
      </c>
      <c r="AM66" s="104">
        <v>0</v>
      </c>
      <c r="AN66" s="104">
        <v>0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>
        <v>-6230325</v>
      </c>
      <c r="AZ66" s="104">
        <v>-7804689</v>
      </c>
      <c r="BA66" s="104">
        <v>-9178791</v>
      </c>
      <c r="BB66" s="104">
        <v>-10268730</v>
      </c>
      <c r="BC66" s="104">
        <v>-11469201</v>
      </c>
      <c r="BD66" s="104">
        <v>-12928891</v>
      </c>
      <c r="BE66" s="104">
        <v>-14505547</v>
      </c>
      <c r="BF66" s="104">
        <v>-16602121</v>
      </c>
      <c r="BG66" s="104">
        <v>-1618172</v>
      </c>
      <c r="BH66" s="104">
        <v>-2775689</v>
      </c>
      <c r="BI66" s="104">
        <v>-4157752</v>
      </c>
      <c r="BJ66" s="104">
        <v>-5821074</v>
      </c>
      <c r="BK66" s="104">
        <v>-7682103</v>
      </c>
      <c r="BL66" s="104">
        <v>-9059437</v>
      </c>
      <c r="BM66" s="104">
        <v>-10897875</v>
      </c>
      <c r="BN66" s="104">
        <v>-12248058</v>
      </c>
      <c r="BO66" s="104">
        <v>-13617997</v>
      </c>
      <c r="BP66" s="104">
        <v>-15302168</v>
      </c>
      <c r="BQ66" s="104">
        <v>-17245207.350000001</v>
      </c>
      <c r="BR66" s="104">
        <v>-19387023.717</v>
      </c>
      <c r="BS66" s="104">
        <v>-2033576</v>
      </c>
      <c r="BT66" s="104">
        <v>-3377427</v>
      </c>
      <c r="BU66" s="104">
        <v>-4938152</v>
      </c>
      <c r="BV66" s="104">
        <v>-6916881</v>
      </c>
      <c r="BW66" s="104">
        <v>-8370062</v>
      </c>
      <c r="BX66" s="104">
        <v>-10172478</v>
      </c>
      <c r="BY66" s="104">
        <v>-11812655</v>
      </c>
      <c r="BZ66" s="104">
        <v>-13289994.287</v>
      </c>
      <c r="CA66" s="104">
        <v>-15003007</v>
      </c>
      <c r="CB66" s="104">
        <v>-16924965</v>
      </c>
      <c r="CC66" s="104">
        <v>-18375488</v>
      </c>
      <c r="CD66" s="104">
        <v>-20076000</v>
      </c>
      <c r="CE66" s="104">
        <v>-1776729</v>
      </c>
      <c r="CF66" s="104">
        <v>-4535022</v>
      </c>
      <c r="CG66" s="104">
        <v>-6650971</v>
      </c>
      <c r="CH66" s="104">
        <v>-9563539</v>
      </c>
      <c r="CK66" s="131" t="s">
        <v>188</v>
      </c>
      <c r="CL66" s="104">
        <v>-11942000</v>
      </c>
      <c r="CM66" s="104">
        <v>0</v>
      </c>
      <c r="CN66" s="104">
        <v>0</v>
      </c>
      <c r="CO66" s="104">
        <v>0</v>
      </c>
      <c r="CP66" s="104">
        <v>-20076000</v>
      </c>
      <c r="CS66" s="125" t="s">
        <v>189</v>
      </c>
      <c r="CT66" s="104">
        <v>0</v>
      </c>
      <c r="CU66" s="104">
        <v>0</v>
      </c>
      <c r="CV66" s="104">
        <v>0</v>
      </c>
      <c r="CW66" s="104">
        <v>0</v>
      </c>
      <c r="CX66" s="104">
        <v>0</v>
      </c>
      <c r="CY66" s="104">
        <v>0</v>
      </c>
      <c r="CZ66" s="104">
        <v>0</v>
      </c>
      <c r="DA66" s="104">
        <v>0</v>
      </c>
      <c r="DB66" s="104">
        <v>0</v>
      </c>
      <c r="DC66" s="104">
        <v>0</v>
      </c>
      <c r="DD66" s="104">
        <v>0</v>
      </c>
      <c r="DE66" s="104">
        <v>0</v>
      </c>
      <c r="DF66" s="104">
        <v>0</v>
      </c>
      <c r="DG66" s="104">
        <v>0</v>
      </c>
      <c r="DH66" s="104">
        <v>0</v>
      </c>
      <c r="DI66" s="104">
        <v>0</v>
      </c>
      <c r="DJ66" s="104">
        <v>0</v>
      </c>
      <c r="DK66" s="104">
        <v>0</v>
      </c>
      <c r="DL66" s="104">
        <v>0</v>
      </c>
      <c r="DM66" s="104">
        <v>0</v>
      </c>
      <c r="DN66" s="104">
        <v>0</v>
      </c>
      <c r="DO66" s="104">
        <v>0</v>
      </c>
      <c r="DP66" s="104">
        <v>0</v>
      </c>
      <c r="DQ66" s="104">
        <v>0</v>
      </c>
      <c r="DR66" s="104">
        <v>0</v>
      </c>
      <c r="DS66" s="104">
        <v>0</v>
      </c>
      <c r="DT66" s="104">
        <v>0</v>
      </c>
      <c r="DU66" s="104">
        <v>0</v>
      </c>
      <c r="DV66" s="104">
        <v>0</v>
      </c>
      <c r="DW66" s="104">
        <v>0</v>
      </c>
      <c r="DX66" s="104">
        <v>0</v>
      </c>
      <c r="DY66" s="104">
        <v>0</v>
      </c>
      <c r="DZ66" s="104">
        <v>0</v>
      </c>
      <c r="EA66" s="104">
        <v>0</v>
      </c>
      <c r="EB66" s="104">
        <v>0</v>
      </c>
      <c r="EC66" s="104">
        <v>0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>
        <v>0</v>
      </c>
      <c r="GI66" s="758">
        <v>0</v>
      </c>
      <c r="GJ66" s="758">
        <v>0</v>
      </c>
      <c r="GK66" s="758">
        <v>0</v>
      </c>
      <c r="GL66" s="758">
        <v>0</v>
      </c>
      <c r="GM66" s="758">
        <v>0</v>
      </c>
      <c r="GN66" s="758">
        <v>0</v>
      </c>
      <c r="GO66" s="758">
        <v>0</v>
      </c>
      <c r="GP66" s="758">
        <v>0</v>
      </c>
      <c r="GQ66" s="758">
        <v>0</v>
      </c>
      <c r="GR66" s="758">
        <v>0</v>
      </c>
      <c r="GS66" s="758">
        <v>0</v>
      </c>
      <c r="GT66" s="758">
        <v>0</v>
      </c>
      <c r="GU66" s="758">
        <v>0</v>
      </c>
      <c r="GV66" s="758">
        <v>0</v>
      </c>
      <c r="GW66" s="758">
        <v>0</v>
      </c>
      <c r="GX66" s="758">
        <v>0</v>
      </c>
      <c r="GY66" s="758">
        <v>0</v>
      </c>
      <c r="GZ66" s="758">
        <v>0</v>
      </c>
      <c r="HA66" s="758">
        <v>0</v>
      </c>
      <c r="HB66" s="758">
        <v>0</v>
      </c>
      <c r="HC66" s="758">
        <v>0</v>
      </c>
      <c r="HD66" s="758">
        <v>0</v>
      </c>
      <c r="HE66" s="758">
        <v>0</v>
      </c>
      <c r="HF66" s="758">
        <v>0</v>
      </c>
      <c r="HG66" s="758">
        <v>0</v>
      </c>
      <c r="HH66" s="758">
        <v>0</v>
      </c>
      <c r="HI66" s="758">
        <v>0</v>
      </c>
      <c r="HJ66" s="758">
        <v>0</v>
      </c>
      <c r="HK66" s="758">
        <v>0</v>
      </c>
      <c r="HL66" s="758">
        <v>0</v>
      </c>
      <c r="HM66" s="758">
        <v>0</v>
      </c>
      <c r="HN66" s="758">
        <v>0</v>
      </c>
      <c r="HO66" s="758">
        <v>0</v>
      </c>
      <c r="HP66" s="758">
        <v>0</v>
      </c>
      <c r="HQ66" s="758">
        <v>0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12090</v>
      </c>
      <c r="B67">
        <v>0.8</v>
      </c>
      <c r="D67" s="103" t="s">
        <v>190</v>
      </c>
      <c r="E67" s="96">
        <v>30918359</v>
      </c>
      <c r="F67" s="96">
        <v>30673815</v>
      </c>
      <c r="G67" s="96">
        <v>32442927</v>
      </c>
      <c r="H67" s="96">
        <v>30841754</v>
      </c>
      <c r="I67" s="96">
        <v>30626902</v>
      </c>
      <c r="J67" s="96">
        <v>30440995</v>
      </c>
      <c r="K67" s="96">
        <v>30914433</v>
      </c>
      <c r="L67" s="96">
        <v>37305810</v>
      </c>
      <c r="M67" s="96">
        <v>37052107</v>
      </c>
      <c r="N67" s="96">
        <v>36725033</v>
      </c>
      <c r="O67" s="96">
        <v>36413428</v>
      </c>
      <c r="P67" s="96">
        <v>36627376</v>
      </c>
      <c r="Q67" s="96">
        <v>36507961</v>
      </c>
      <c r="R67" s="96">
        <v>36200551</v>
      </c>
      <c r="S67" s="96">
        <v>36272620</v>
      </c>
      <c r="T67" s="96">
        <v>36105233</v>
      </c>
      <c r="U67" s="96">
        <v>35846676</v>
      </c>
      <c r="V67" s="96">
        <v>36619062</v>
      </c>
      <c r="W67" s="96">
        <v>36232010.965000004</v>
      </c>
      <c r="X67" s="96">
        <v>45464919</v>
      </c>
      <c r="Y67" s="96">
        <v>44406083</v>
      </c>
      <c r="Z67" s="96">
        <v>44225547</v>
      </c>
      <c r="AA67" s="96">
        <v>43851420</v>
      </c>
      <c r="AB67" s="96">
        <v>43645768</v>
      </c>
      <c r="AC67" s="96">
        <v>43302395</v>
      </c>
      <c r="AD67" s="96">
        <v>43057205</v>
      </c>
      <c r="AE67" s="96">
        <v>42667080</v>
      </c>
      <c r="AF67" s="96">
        <v>42541229</v>
      </c>
      <c r="AG67" s="96">
        <v>42131347</v>
      </c>
      <c r="AH67" s="96">
        <v>41945809</v>
      </c>
      <c r="AI67" s="96">
        <v>41820503</v>
      </c>
      <c r="AJ67" s="96">
        <v>42819000</v>
      </c>
      <c r="AK67" s="96">
        <v>42143731</v>
      </c>
      <c r="AL67" s="96">
        <v>42120593</v>
      </c>
      <c r="AM67" s="96">
        <v>41687410</v>
      </c>
      <c r="AN67" s="96">
        <v>42027700</v>
      </c>
      <c r="AP67" s="103" t="s">
        <v>190</v>
      </c>
      <c r="AQ67" s="96">
        <v>9382000</v>
      </c>
      <c r="AR67" s="96">
        <v>0</v>
      </c>
      <c r="AS67" s="96">
        <v>0</v>
      </c>
      <c r="AT67" s="96">
        <v>0</v>
      </c>
      <c r="AU67" s="96">
        <v>42819000</v>
      </c>
      <c r="AW67">
        <v>0</v>
      </c>
      <c r="AX67" s="131" t="s">
        <v>191</v>
      </c>
      <c r="AY67" s="104">
        <v>-1816081</v>
      </c>
      <c r="AZ67" s="104">
        <v>-2191882</v>
      </c>
      <c r="BA67" s="104">
        <v>-2583992</v>
      </c>
      <c r="BB67" s="104">
        <v>-3064329</v>
      </c>
      <c r="BC67" s="104">
        <v>-3451058</v>
      </c>
      <c r="BD67" s="104">
        <v>-3837885</v>
      </c>
      <c r="BE67" s="104">
        <v>-4235637</v>
      </c>
      <c r="BF67" s="104">
        <v>-4481995</v>
      </c>
      <c r="BG67" s="104">
        <v>-620756</v>
      </c>
      <c r="BH67" s="104">
        <v>-1085840</v>
      </c>
      <c r="BI67" s="104">
        <v>-1539397</v>
      </c>
      <c r="BJ67" s="104">
        <v>-2014203</v>
      </c>
      <c r="BK67" s="104">
        <v>-2501730</v>
      </c>
      <c r="BL67" s="104">
        <v>-2990495</v>
      </c>
      <c r="BM67" s="104">
        <v>-3514978</v>
      </c>
      <c r="BN67" s="104">
        <v>-4005392</v>
      </c>
      <c r="BO67" s="104">
        <v>-4497026</v>
      </c>
      <c r="BP67" s="104">
        <v>-5006433</v>
      </c>
      <c r="BQ67" s="104">
        <v>-5511068.8959999997</v>
      </c>
      <c r="BR67" s="104">
        <v>-5855680.5899999999</v>
      </c>
      <c r="BS67" s="104">
        <v>-547734</v>
      </c>
      <c r="BT67" s="104">
        <v>-1169160</v>
      </c>
      <c r="BU67" s="104">
        <v>-1751583</v>
      </c>
      <c r="BV67" s="104">
        <v>-2371664</v>
      </c>
      <c r="BW67" s="104">
        <v>-3001596</v>
      </c>
      <c r="BX67" s="104">
        <v>-3625705</v>
      </c>
      <c r="BY67" s="104">
        <v>-4237163</v>
      </c>
      <c r="BZ67" s="104">
        <v>-4842578.1100000003</v>
      </c>
      <c r="CA67" s="104">
        <v>-5442943</v>
      </c>
      <c r="CB67" s="104">
        <v>-6060703</v>
      </c>
      <c r="CC67" s="104">
        <v>-6860655</v>
      </c>
      <c r="CD67" s="104">
        <v>-7159000</v>
      </c>
      <c r="CE67" s="104">
        <v>-494952</v>
      </c>
      <c r="CF67" s="104">
        <v>-1017520</v>
      </c>
      <c r="CG67" s="104">
        <v>-1521614</v>
      </c>
      <c r="CH67" s="104">
        <v>-2035589</v>
      </c>
      <c r="CK67" s="131" t="s">
        <v>191</v>
      </c>
      <c r="CL67" s="104">
        <v>-2699000</v>
      </c>
      <c r="CM67" s="104">
        <v>0</v>
      </c>
      <c r="CN67" s="104">
        <v>0</v>
      </c>
      <c r="CO67" s="104">
        <v>0</v>
      </c>
      <c r="CP67" s="104"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12091</v>
      </c>
      <c r="B68"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>
        <v>6496673</v>
      </c>
      <c r="AZ68" s="116">
        <v>7940116</v>
      </c>
      <c r="BA68" s="116">
        <v>10129881</v>
      </c>
      <c r="BB68" s="116">
        <v>12615060</v>
      </c>
      <c r="BC68" s="116">
        <v>15108100</v>
      </c>
      <c r="BD68" s="116">
        <v>17635634</v>
      </c>
      <c r="BE68" s="116">
        <v>20667400</v>
      </c>
      <c r="BF68" s="116">
        <v>20325567</v>
      </c>
      <c r="BG68" s="116">
        <v>2649811</v>
      </c>
      <c r="BH68" s="116">
        <v>4772215</v>
      </c>
      <c r="BI68" s="116">
        <v>7487578</v>
      </c>
      <c r="BJ68" s="116">
        <v>10705675</v>
      </c>
      <c r="BK68" s="116">
        <v>13609935</v>
      </c>
      <c r="BL68" s="116">
        <v>16621199</v>
      </c>
      <c r="BM68" s="116">
        <v>20155405</v>
      </c>
      <c r="BN68" s="116">
        <v>23889630</v>
      </c>
      <c r="BO68" s="116">
        <v>28009412</v>
      </c>
      <c r="BP68" s="116">
        <v>31909612</v>
      </c>
      <c r="BQ68" s="116">
        <v>35443553.032000005</v>
      </c>
      <c r="BR68" s="116">
        <v>34654327.956</v>
      </c>
      <c r="BS68" s="116">
        <v>4149380</v>
      </c>
      <c r="BT68" s="116">
        <v>9710950</v>
      </c>
      <c r="BU68" s="116">
        <v>11584449</v>
      </c>
      <c r="BV68" s="116">
        <v>15440127</v>
      </c>
      <c r="BW68" s="116">
        <v>20378454</v>
      </c>
      <c r="BX68" s="116">
        <v>24122293</v>
      </c>
      <c r="BY68" s="116">
        <v>28608510</v>
      </c>
      <c r="BZ68" s="116">
        <v>33177095.148000009</v>
      </c>
      <c r="CA68" s="116">
        <v>37818295</v>
      </c>
      <c r="CB68" s="116">
        <v>42465041</v>
      </c>
      <c r="CC68" s="116">
        <v>46064154</v>
      </c>
      <c r="CD68" s="116">
        <v>54211000</v>
      </c>
      <c r="CE68" s="116">
        <v>4425427</v>
      </c>
      <c r="CF68" s="116">
        <v>-1907756</v>
      </c>
      <c r="CG68" s="116">
        <v>2588849</v>
      </c>
      <c r="CH68" s="116">
        <v>3948542</v>
      </c>
      <c r="CK68" s="115" t="s">
        <v>193</v>
      </c>
      <c r="CL68" s="116">
        <v>61903000</v>
      </c>
      <c r="CM68" s="116">
        <v>0</v>
      </c>
      <c r="CN68" s="116">
        <v>0</v>
      </c>
      <c r="CO68" s="116">
        <v>0</v>
      </c>
      <c r="CP68" s="116"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12092</v>
      </c>
      <c r="B69">
        <v>0.8</v>
      </c>
      <c r="D69" s="103" t="s">
        <v>195</v>
      </c>
      <c r="E69" s="96">
        <v>10792804</v>
      </c>
      <c r="F69" s="96">
        <v>11178455</v>
      </c>
      <c r="G69" s="96">
        <v>9882940</v>
      </c>
      <c r="H69" s="96">
        <v>13027230</v>
      </c>
      <c r="I69" s="96">
        <v>15569069</v>
      </c>
      <c r="J69" s="96">
        <v>16380796</v>
      </c>
      <c r="K69" s="96">
        <v>17873907</v>
      </c>
      <c r="L69" s="96">
        <v>12574056</v>
      </c>
      <c r="M69" s="96">
        <v>12747398</v>
      </c>
      <c r="N69" s="96">
        <v>14083357</v>
      </c>
      <c r="O69" s="96">
        <v>16972704</v>
      </c>
      <c r="P69" s="96">
        <v>17158048</v>
      </c>
      <c r="Q69" s="96">
        <v>18104675</v>
      </c>
      <c r="R69" s="96">
        <v>19044012</v>
      </c>
      <c r="S69" s="96">
        <v>19198046</v>
      </c>
      <c r="T69" s="96">
        <v>20847935</v>
      </c>
      <c r="U69" s="96">
        <v>23468856</v>
      </c>
      <c r="V69" s="96">
        <v>23518738</v>
      </c>
      <c r="W69" s="96">
        <v>23177914.039000001</v>
      </c>
      <c r="X69" s="96">
        <v>15617972</v>
      </c>
      <c r="Y69" s="96">
        <v>18845281</v>
      </c>
      <c r="Z69" s="96">
        <v>18337490</v>
      </c>
      <c r="AA69" s="96">
        <v>18892380</v>
      </c>
      <c r="AB69" s="96">
        <v>18805618</v>
      </c>
      <c r="AC69" s="96">
        <v>19415763</v>
      </c>
      <c r="AD69" s="96">
        <v>22170823</v>
      </c>
      <c r="AE69" s="96">
        <v>21745678</v>
      </c>
      <c r="AF69" s="96">
        <v>23670147</v>
      </c>
      <c r="AG69" s="96">
        <v>24714923</v>
      </c>
      <c r="AH69" s="96">
        <v>27723891</v>
      </c>
      <c r="AI69" s="96">
        <v>29343398</v>
      </c>
      <c r="AJ69" s="96">
        <v>25715000</v>
      </c>
      <c r="AK69" s="96">
        <v>26953944</v>
      </c>
      <c r="AL69" s="96">
        <v>43425634</v>
      </c>
      <c r="AM69" s="96">
        <v>35366246</v>
      </c>
      <c r="AN69" s="96">
        <v>34989068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12093</v>
      </c>
      <c r="B70">
        <v>0.8</v>
      </c>
      <c r="D70" s="117" t="s">
        <v>196</v>
      </c>
      <c r="E70" s="104">
        <v>4581208</v>
      </c>
      <c r="F70" s="104">
        <v>4719160</v>
      </c>
      <c r="G70" s="104">
        <v>4874360</v>
      </c>
      <c r="H70" s="104">
        <v>6201820</v>
      </c>
      <c r="I70" s="104">
        <v>6432650</v>
      </c>
      <c r="J70" s="104">
        <v>6376690</v>
      </c>
      <c r="K70" s="104">
        <v>7051950</v>
      </c>
      <c r="L70" s="104">
        <v>7884920</v>
      </c>
      <c r="M70" s="104">
        <v>7649060</v>
      </c>
      <c r="N70" s="104">
        <v>7963660</v>
      </c>
      <c r="O70" s="104">
        <v>8828160</v>
      </c>
      <c r="P70" s="104">
        <v>8780980</v>
      </c>
      <c r="Q70" s="104">
        <v>9165450</v>
      </c>
      <c r="R70" s="104">
        <v>9144890</v>
      </c>
      <c r="S70" s="104">
        <v>9050030</v>
      </c>
      <c r="T70" s="104">
        <v>10414280</v>
      </c>
      <c r="U70" s="104">
        <v>11795200</v>
      </c>
      <c r="V70" s="104">
        <v>12778330</v>
      </c>
      <c r="W70" s="104">
        <v>12684610</v>
      </c>
      <c r="X70" s="104">
        <v>3747970</v>
      </c>
      <c r="Y70" s="104">
        <v>4873870</v>
      </c>
      <c r="Z70" s="104">
        <v>4747060</v>
      </c>
      <c r="AA70" s="104">
        <v>5477610</v>
      </c>
      <c r="AB70" s="104">
        <v>3997580</v>
      </c>
      <c r="AC70" s="104">
        <v>4483010</v>
      </c>
      <c r="AD70" s="104">
        <v>4350370</v>
      </c>
      <c r="AE70" s="104">
        <v>4218340</v>
      </c>
      <c r="AF70" s="104">
        <v>4129440</v>
      </c>
      <c r="AG70" s="104">
        <v>4085880</v>
      </c>
      <c r="AH70" s="104">
        <v>3963440</v>
      </c>
      <c r="AI70" s="104">
        <v>3841100</v>
      </c>
      <c r="AJ70" s="104">
        <v>20869000</v>
      </c>
      <c r="AK70" s="104">
        <v>20603000</v>
      </c>
      <c r="AL70" s="104">
        <v>20977990</v>
      </c>
      <c r="AM70" s="104">
        <v>20720910</v>
      </c>
      <c r="AN70" s="104">
        <v>20457540</v>
      </c>
      <c r="AP70" s="117" t="s">
        <v>196</v>
      </c>
      <c r="AQ70" s="104">
        <v>1615000</v>
      </c>
      <c r="AR70" s="104">
        <v>0</v>
      </c>
      <c r="AS70" s="104">
        <v>0</v>
      </c>
      <c r="AT70" s="104">
        <v>0</v>
      </c>
      <c r="AU70" s="104"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>
        <v>19157</v>
      </c>
      <c r="CU70" s="136">
        <v>12201</v>
      </c>
      <c r="CV70" s="136">
        <v>0</v>
      </c>
      <c r="CW70" s="136">
        <v>969223</v>
      </c>
      <c r="CX70" s="136">
        <v>41329</v>
      </c>
      <c r="CY70" s="136">
        <v>8270</v>
      </c>
      <c r="CZ70" s="136">
        <v>52113</v>
      </c>
      <c r="DA70" s="136">
        <v>89922</v>
      </c>
      <c r="DB70" s="136">
        <v>10229</v>
      </c>
      <c r="DC70" s="136">
        <v>15035</v>
      </c>
      <c r="DD70" s="136">
        <v>-26535</v>
      </c>
      <c r="DE70" s="136">
        <v>-42899</v>
      </c>
      <c r="DF70" s="136">
        <v>-64063</v>
      </c>
      <c r="DG70" s="136">
        <v>-76457</v>
      </c>
      <c r="DH70" s="136">
        <v>1601843</v>
      </c>
      <c r="DI70" s="136">
        <v>-100257</v>
      </c>
      <c r="DJ70" s="136">
        <v>-68008</v>
      </c>
      <c r="DK70" s="136">
        <v>-55957.22</v>
      </c>
      <c r="DL70" s="136">
        <v>-83979.44</v>
      </c>
      <c r="DM70" s="136">
        <v>-72540.376000000004</v>
      </c>
      <c r="DN70" s="136">
        <v>20328.506000000001</v>
      </c>
      <c r="DO70" s="136">
        <v>58340</v>
      </c>
      <c r="DP70" s="136">
        <v>34249</v>
      </c>
      <c r="DQ70" s="136">
        <v>42147</v>
      </c>
      <c r="DR70" s="136">
        <v>86546</v>
      </c>
      <c r="DS70" s="136">
        <v>25386</v>
      </c>
      <c r="DT70" s="136">
        <v>1751908</v>
      </c>
      <c r="DU70" s="136">
        <v>1648245.4620000001</v>
      </c>
      <c r="DV70" s="136">
        <v>1670872</v>
      </c>
      <c r="DW70" s="136">
        <v>1630394</v>
      </c>
      <c r="DX70" s="136">
        <v>1630394</v>
      </c>
      <c r="DY70" s="136">
        <v>12595066</v>
      </c>
      <c r="DZ70" s="136">
        <v>0</v>
      </c>
      <c r="EA70" s="136">
        <v>0</v>
      </c>
      <c r="EB70" s="136">
        <v>0</v>
      </c>
      <c r="EC70" s="136">
        <v>0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>
        <v>196148980</v>
      </c>
      <c r="GI70" s="11">
        <v>197249400</v>
      </c>
      <c r="GJ70" s="11">
        <v>212532560</v>
      </c>
      <c r="GK70" s="11">
        <v>221766870</v>
      </c>
      <c r="GL70" s="11">
        <v>230223270</v>
      </c>
      <c r="GM70" s="11">
        <v>223326560</v>
      </c>
      <c r="GN70" s="11">
        <v>236413970</v>
      </c>
      <c r="GO70" s="11">
        <v>274948010</v>
      </c>
      <c r="GP70" s="11">
        <v>261608550</v>
      </c>
      <c r="GQ70" s="11">
        <v>267734690</v>
      </c>
      <c r="GR70" s="11">
        <v>285158930</v>
      </c>
      <c r="GS70" s="11">
        <v>292199280</v>
      </c>
      <c r="GT70" s="11">
        <v>310274630</v>
      </c>
      <c r="GU70" s="11">
        <v>353611880</v>
      </c>
      <c r="GV70" s="11">
        <v>359140020</v>
      </c>
      <c r="GW70" s="11">
        <v>349976200</v>
      </c>
      <c r="GX70" s="11">
        <v>373785500</v>
      </c>
      <c r="GY70" s="11">
        <v>400055160</v>
      </c>
      <c r="GZ70" s="11">
        <v>414052390</v>
      </c>
      <c r="HA70" s="11">
        <v>435796650</v>
      </c>
      <c r="HB70" s="11">
        <v>421635600</v>
      </c>
      <c r="HC70" s="11">
        <v>437465824</v>
      </c>
      <c r="HD70" s="11">
        <v>466790280</v>
      </c>
      <c r="HE70" s="11">
        <v>465033436</v>
      </c>
      <c r="HF70" s="11">
        <v>468159807</v>
      </c>
      <c r="HG70" s="11">
        <v>507133542</v>
      </c>
      <c r="HH70" s="11">
        <v>527670450</v>
      </c>
      <c r="HI70" s="11">
        <v>533401131</v>
      </c>
      <c r="HJ70" s="11">
        <v>528140339</v>
      </c>
      <c r="HK70" s="11">
        <v>560953709</v>
      </c>
      <c r="HL70" s="11">
        <v>559691148</v>
      </c>
      <c r="HM70" s="11">
        <v>596336076</v>
      </c>
      <c r="HN70" s="11">
        <v>579511362</v>
      </c>
      <c r="HO70" s="11">
        <v>771141919</v>
      </c>
      <c r="HP70" s="11">
        <v>794294654</v>
      </c>
      <c r="HQ70" s="11">
        <v>781614407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596336076</v>
      </c>
    </row>
    <row r="71" spans="1:233" ht="15.75">
      <c r="A71" t="s">
        <v>12094</v>
      </c>
      <c r="B71">
        <v>0.81</v>
      </c>
      <c r="D71" s="117" t="s">
        <v>197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0</v>
      </c>
      <c r="V71" s="104">
        <v>0</v>
      </c>
      <c r="W71" s="104">
        <v>0</v>
      </c>
      <c r="X71" s="104">
        <v>0</v>
      </c>
      <c r="Y71" s="104">
        <v>0</v>
      </c>
      <c r="Z71" s="104">
        <v>0</v>
      </c>
      <c r="AA71" s="104">
        <v>0</v>
      </c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0</v>
      </c>
      <c r="AH71" s="104">
        <v>0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0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>
        <v>0</v>
      </c>
      <c r="AZ71" s="104">
        <v>0</v>
      </c>
      <c r="BA71" s="104">
        <v>0</v>
      </c>
      <c r="BB71" s="104">
        <v>0</v>
      </c>
      <c r="BC71" s="104">
        <v>0</v>
      </c>
      <c r="BD71" s="104">
        <v>0</v>
      </c>
      <c r="BE71" s="104">
        <v>0</v>
      </c>
      <c r="BF71" s="104">
        <v>0</v>
      </c>
      <c r="BG71" s="104">
        <v>0</v>
      </c>
      <c r="BH71" s="104">
        <v>0</v>
      </c>
      <c r="BI71" s="104">
        <v>0</v>
      </c>
      <c r="BJ71" s="104">
        <v>0</v>
      </c>
      <c r="BK71" s="104">
        <v>0</v>
      </c>
      <c r="BL71" s="104">
        <v>0</v>
      </c>
      <c r="BM71" s="104">
        <v>0</v>
      </c>
      <c r="BN71" s="104">
        <v>0</v>
      </c>
      <c r="BO71" s="104">
        <v>0</v>
      </c>
      <c r="BP71" s="104">
        <v>0</v>
      </c>
      <c r="BQ71" s="104">
        <v>0</v>
      </c>
      <c r="BR71" s="104">
        <v>0</v>
      </c>
      <c r="BS71" s="104">
        <v>0</v>
      </c>
      <c r="BT71" s="104">
        <v>0</v>
      </c>
      <c r="BU71" s="104">
        <v>0</v>
      </c>
      <c r="BV71" s="104">
        <v>0</v>
      </c>
      <c r="BW71" s="104">
        <v>0</v>
      </c>
      <c r="BX71" s="104">
        <v>0</v>
      </c>
      <c r="BY71" s="104">
        <v>0</v>
      </c>
      <c r="BZ71" s="104">
        <v>0</v>
      </c>
      <c r="CA71" s="104">
        <v>0</v>
      </c>
      <c r="CB71" s="104">
        <v>0</v>
      </c>
      <c r="CC71" s="104">
        <v>0</v>
      </c>
      <c r="CD71" s="104">
        <v>0</v>
      </c>
      <c r="CE71" s="104">
        <v>0</v>
      </c>
      <c r="CF71" s="104">
        <v>0</v>
      </c>
      <c r="CG71" s="104">
        <v>0</v>
      </c>
      <c r="CH71" s="104">
        <v>0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s="4">
        <v>0</v>
      </c>
      <c r="GG71" t="s">
        <v>75</v>
      </c>
      <c r="GH71" s="758">
        <v>171018320</v>
      </c>
      <c r="GI71" s="758">
        <v>173844810</v>
      </c>
      <c r="GJ71" s="758">
        <v>181132330</v>
      </c>
      <c r="GK71" s="758">
        <v>189804020</v>
      </c>
      <c r="GL71" s="758">
        <v>193544020</v>
      </c>
      <c r="GM71" s="758">
        <v>201022120</v>
      </c>
      <c r="GN71" s="758">
        <v>215671840</v>
      </c>
      <c r="GO71" s="758">
        <v>228883690</v>
      </c>
      <c r="GP71" s="758">
        <v>230073740</v>
      </c>
      <c r="GQ71" s="758">
        <v>239591510</v>
      </c>
      <c r="GR71" s="758">
        <v>252907060</v>
      </c>
      <c r="GS71" s="758">
        <v>265181550</v>
      </c>
      <c r="GT71" s="758">
        <v>279142090</v>
      </c>
      <c r="GU71" s="758">
        <v>284173710</v>
      </c>
      <c r="GV71" s="758">
        <v>293623750</v>
      </c>
      <c r="GW71" s="758">
        <v>304777760</v>
      </c>
      <c r="GX71" s="758">
        <v>312296660</v>
      </c>
      <c r="GY71" s="758">
        <v>322106640</v>
      </c>
      <c r="GZ71" s="758">
        <v>331957760</v>
      </c>
      <c r="HA71" s="758">
        <v>350213030</v>
      </c>
      <c r="HB71" s="758">
        <v>353640890</v>
      </c>
      <c r="HC71" s="758">
        <v>365894344</v>
      </c>
      <c r="HD71" s="758">
        <v>372820830</v>
      </c>
      <c r="HE71" s="758">
        <v>393472632</v>
      </c>
      <c r="HF71" s="758">
        <v>402235719</v>
      </c>
      <c r="HG71" s="758">
        <v>408792170</v>
      </c>
      <c r="HH71" s="758">
        <v>413735873</v>
      </c>
      <c r="HI71" s="758">
        <v>419377229</v>
      </c>
      <c r="HJ71" s="758">
        <v>428216750</v>
      </c>
      <c r="HK71" s="758">
        <v>439703460</v>
      </c>
      <c r="HL71" s="758">
        <v>451109530</v>
      </c>
      <c r="HM71" s="758">
        <v>463926980</v>
      </c>
      <c r="HN71" s="758">
        <v>462127892</v>
      </c>
      <c r="HO71" s="758">
        <v>603777260</v>
      </c>
      <c r="HP71" s="758">
        <v>591723110</v>
      </c>
      <c r="HQ71" s="758">
        <v>578885950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463926980</v>
      </c>
    </row>
    <row r="72" spans="1:233" ht="15.75">
      <c r="A72" t="s">
        <v>12095</v>
      </c>
      <c r="B72">
        <v>0.81</v>
      </c>
      <c r="D72" s="117" t="s">
        <v>199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0</v>
      </c>
      <c r="AM72" s="104">
        <v>0</v>
      </c>
      <c r="AN72" s="104">
        <v>0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0</v>
      </c>
      <c r="BF72" s="104">
        <v>0</v>
      </c>
      <c r="BG72" s="104">
        <v>0</v>
      </c>
      <c r="BH72" s="104">
        <v>0</v>
      </c>
      <c r="BI72" s="104">
        <v>0</v>
      </c>
      <c r="BJ72" s="104">
        <v>0</v>
      </c>
      <c r="BK72" s="104">
        <v>0</v>
      </c>
      <c r="BL72" s="104">
        <v>0</v>
      </c>
      <c r="BM72" s="104">
        <v>0</v>
      </c>
      <c r="BN72" s="104">
        <v>0</v>
      </c>
      <c r="BO72" s="104">
        <v>0</v>
      </c>
      <c r="BP72" s="104">
        <v>0</v>
      </c>
      <c r="BQ72" s="104">
        <v>0</v>
      </c>
      <c r="BR72" s="104">
        <v>0</v>
      </c>
      <c r="BS72" s="104">
        <v>0</v>
      </c>
      <c r="BT72" s="104">
        <v>0</v>
      </c>
      <c r="BU72" s="104">
        <v>0</v>
      </c>
      <c r="BV72" s="104">
        <v>0</v>
      </c>
      <c r="BW72" s="104">
        <v>0</v>
      </c>
      <c r="BX72" s="104">
        <v>0</v>
      </c>
      <c r="BY72" s="104">
        <v>0</v>
      </c>
      <c r="BZ72" s="104">
        <v>0</v>
      </c>
      <c r="CA72" s="104">
        <v>0</v>
      </c>
      <c r="CB72" s="104">
        <v>0</v>
      </c>
      <c r="CC72" s="104">
        <v>0</v>
      </c>
      <c r="CD72" s="104">
        <v>0</v>
      </c>
      <c r="CE72" s="104">
        <v>0</v>
      </c>
      <c r="CF72" s="104">
        <v>0</v>
      </c>
      <c r="CG72" s="104">
        <v>0</v>
      </c>
      <c r="CH72" s="104">
        <v>0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>
        <v>194772980</v>
      </c>
      <c r="GI72" s="11">
        <v>196927620</v>
      </c>
      <c r="GJ72" s="11">
        <v>206644050</v>
      </c>
      <c r="GK72" s="11">
        <v>217001920</v>
      </c>
      <c r="GL72" s="11">
        <v>219562790</v>
      </c>
      <c r="GM72" s="11">
        <v>217988230</v>
      </c>
      <c r="GN72" s="11">
        <v>238298670</v>
      </c>
      <c r="GO72" s="11">
        <v>273069880</v>
      </c>
      <c r="GP72" s="11">
        <v>265544650</v>
      </c>
      <c r="GQ72" s="11">
        <v>272030190</v>
      </c>
      <c r="GR72" s="11">
        <v>281381290</v>
      </c>
      <c r="GS72" s="11">
        <v>282835760</v>
      </c>
      <c r="GT72" s="11">
        <v>296232200</v>
      </c>
      <c r="GU72" s="11">
        <v>343079700</v>
      </c>
      <c r="GV72" s="11">
        <v>364984870</v>
      </c>
      <c r="GW72" s="11">
        <v>362271180</v>
      </c>
      <c r="GX72" s="11">
        <v>389313510</v>
      </c>
      <c r="GY72" s="11">
        <v>409100170</v>
      </c>
      <c r="GZ72" s="11">
        <v>421904620</v>
      </c>
      <c r="HA72" s="11">
        <v>428326680</v>
      </c>
      <c r="HB72" s="11">
        <v>432162250</v>
      </c>
      <c r="HC72" s="11">
        <v>440045130</v>
      </c>
      <c r="HD72" s="11">
        <v>476154670</v>
      </c>
      <c r="HE72" s="11">
        <v>471272450</v>
      </c>
      <c r="HF72" s="11">
        <v>476165900</v>
      </c>
      <c r="HG72" s="11">
        <v>519019570</v>
      </c>
      <c r="HH72" s="11">
        <v>540050830</v>
      </c>
      <c r="HI72" s="11">
        <v>543423580</v>
      </c>
      <c r="HJ72" s="11">
        <v>536741460</v>
      </c>
      <c r="HK72" s="11">
        <v>571019140</v>
      </c>
      <c r="HL72" s="11">
        <v>562759560</v>
      </c>
      <c r="HM72" s="11">
        <v>603608535</v>
      </c>
      <c r="HN72" s="11">
        <v>622474260</v>
      </c>
      <c r="HO72" s="11">
        <v>856164850</v>
      </c>
      <c r="HP72" s="11">
        <v>796448359</v>
      </c>
      <c r="HQ72" s="11">
        <v>811049609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603608535</v>
      </c>
    </row>
    <row r="73" spans="1:233" ht="15.75">
      <c r="A73" t="s">
        <v>12096</v>
      </c>
      <c r="B73">
        <v>0.81</v>
      </c>
      <c r="D73" s="117" t="s">
        <v>201</v>
      </c>
      <c r="E73" s="104">
        <v>6211596</v>
      </c>
      <c r="F73" s="104">
        <v>6459295</v>
      </c>
      <c r="G73" s="104">
        <v>5008580</v>
      </c>
      <c r="H73" s="104">
        <v>6825410</v>
      </c>
      <c r="I73" s="104">
        <v>9136419</v>
      </c>
      <c r="J73" s="104">
        <v>10004106</v>
      </c>
      <c r="K73" s="104">
        <v>10821957</v>
      </c>
      <c r="L73" s="104">
        <v>4689136</v>
      </c>
      <c r="M73" s="104">
        <v>5098338</v>
      </c>
      <c r="N73" s="104">
        <v>6119697</v>
      </c>
      <c r="O73" s="104">
        <v>8144544</v>
      </c>
      <c r="P73" s="104">
        <v>8377068</v>
      </c>
      <c r="Q73" s="104">
        <v>8939225</v>
      </c>
      <c r="R73" s="104">
        <v>9899122</v>
      </c>
      <c r="S73" s="104">
        <v>10148016</v>
      </c>
      <c r="T73" s="104">
        <v>10433655</v>
      </c>
      <c r="U73" s="104">
        <v>11673656</v>
      </c>
      <c r="V73" s="104">
        <v>10740408</v>
      </c>
      <c r="W73" s="104">
        <v>10493304.039000001</v>
      </c>
      <c r="X73" s="104">
        <v>11870002</v>
      </c>
      <c r="Y73" s="104">
        <v>13971411</v>
      </c>
      <c r="Z73" s="104">
        <v>13590430</v>
      </c>
      <c r="AA73" s="104">
        <v>13414770</v>
      </c>
      <c r="AB73" s="104">
        <v>14808038</v>
      </c>
      <c r="AC73" s="104">
        <v>14932753</v>
      </c>
      <c r="AD73" s="104">
        <v>17820453</v>
      </c>
      <c r="AE73" s="104">
        <v>17527338</v>
      </c>
      <c r="AF73" s="104">
        <v>19540707</v>
      </c>
      <c r="AG73" s="104">
        <v>20629043</v>
      </c>
      <c r="AH73" s="104">
        <v>23760451</v>
      </c>
      <c r="AI73" s="104">
        <v>25502298</v>
      </c>
      <c r="AJ73" s="104">
        <v>4846000</v>
      </c>
      <c r="AK73" s="104">
        <v>6350944</v>
      </c>
      <c r="AL73" s="104">
        <v>22447644</v>
      </c>
      <c r="AM73" s="104">
        <v>14645336</v>
      </c>
      <c r="AN73" s="104">
        <v>14531528</v>
      </c>
      <c r="AP73" s="117" t="s">
        <v>201</v>
      </c>
      <c r="AQ73" s="104">
        <v>23602000</v>
      </c>
      <c r="AR73" s="104">
        <v>0</v>
      </c>
      <c r="AS73" s="104">
        <v>0</v>
      </c>
      <c r="AT73" s="104">
        <v>0</v>
      </c>
      <c r="AU73" s="104">
        <v>4846000</v>
      </c>
      <c r="AW73">
        <v>0</v>
      </c>
      <c r="AX73" s="108" t="s">
        <v>202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>
        <v>57934010</v>
      </c>
      <c r="GI73" s="758">
        <v>57543590</v>
      </c>
      <c r="GJ73" s="758">
        <v>55154330</v>
      </c>
      <c r="GK73" s="758">
        <v>51019250</v>
      </c>
      <c r="GL73" s="758">
        <v>48859070</v>
      </c>
      <c r="GM73" s="758">
        <v>46727710</v>
      </c>
      <c r="GN73" s="758">
        <v>47342280</v>
      </c>
      <c r="GO73" s="758">
        <v>47481560</v>
      </c>
      <c r="GP73" s="758">
        <v>47565440</v>
      </c>
      <c r="GQ73" s="758">
        <v>48595220</v>
      </c>
      <c r="GR73" s="758">
        <v>49724500</v>
      </c>
      <c r="GS73" s="758">
        <v>50014720</v>
      </c>
      <c r="GT73" s="758">
        <v>51535690</v>
      </c>
      <c r="GU73" s="758">
        <v>54175590</v>
      </c>
      <c r="GV73" s="758">
        <v>56776400</v>
      </c>
      <c r="GW73" s="758">
        <v>56294650</v>
      </c>
      <c r="GX73" s="758">
        <v>58146530</v>
      </c>
      <c r="GY73" s="758">
        <v>63663680</v>
      </c>
      <c r="GZ73" s="758">
        <v>70314360</v>
      </c>
      <c r="HA73" s="758">
        <v>72812930</v>
      </c>
      <c r="HB73" s="758">
        <v>76706840</v>
      </c>
      <c r="HC73" s="758">
        <v>80017980</v>
      </c>
      <c r="HD73" s="758">
        <v>84911830</v>
      </c>
      <c r="HE73" s="758">
        <v>88115730</v>
      </c>
      <c r="HF73" s="758">
        <v>89075330</v>
      </c>
      <c r="HG73" s="758">
        <v>91861280</v>
      </c>
      <c r="HH73" s="758">
        <v>93031100</v>
      </c>
      <c r="HI73" s="758">
        <v>94342800</v>
      </c>
      <c r="HJ73" s="758">
        <v>94700650</v>
      </c>
      <c r="HK73" s="758">
        <v>96210040</v>
      </c>
      <c r="HL73" s="758">
        <v>95566430</v>
      </c>
      <c r="HM73" s="758">
        <v>106156610</v>
      </c>
      <c r="HN73" s="758">
        <v>119632540</v>
      </c>
      <c r="HO73" s="758">
        <v>180896700</v>
      </c>
      <c r="HP73" s="758">
        <v>183730950</v>
      </c>
      <c r="HQ73" s="758">
        <v>193150120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106156610</v>
      </c>
    </row>
    <row r="74" spans="1:233" ht="15.75">
      <c r="A74" t="s">
        <v>12097</v>
      </c>
      <c r="B74">
        <v>0.8</v>
      </c>
      <c r="D74" s="95" t="s">
        <v>203</v>
      </c>
      <c r="E74" s="122">
        <v>41711163</v>
      </c>
      <c r="F74" s="122">
        <v>41852270</v>
      </c>
      <c r="G74" s="122">
        <v>42325867</v>
      </c>
      <c r="H74" s="122">
        <v>43868984</v>
      </c>
      <c r="I74" s="122">
        <v>46195971</v>
      </c>
      <c r="J74" s="122">
        <v>46821791</v>
      </c>
      <c r="K74" s="122">
        <v>48788340</v>
      </c>
      <c r="L74" s="122">
        <v>49879866</v>
      </c>
      <c r="M74" s="122">
        <v>49799505</v>
      </c>
      <c r="N74" s="122">
        <v>50808390</v>
      </c>
      <c r="O74" s="122">
        <v>53386132</v>
      </c>
      <c r="P74" s="122">
        <v>53785424</v>
      </c>
      <c r="Q74" s="122">
        <v>54612636</v>
      </c>
      <c r="R74" s="122">
        <v>55244563</v>
      </c>
      <c r="S74" s="122">
        <v>55470666</v>
      </c>
      <c r="T74" s="122">
        <v>56953168</v>
      </c>
      <c r="U74" s="122">
        <v>59315532</v>
      </c>
      <c r="V74" s="122">
        <v>60137800</v>
      </c>
      <c r="W74" s="122">
        <v>59409925.004000008</v>
      </c>
      <c r="X74" s="122">
        <v>61082891</v>
      </c>
      <c r="Y74" s="122">
        <v>63251364</v>
      </c>
      <c r="Z74" s="122">
        <v>62563037</v>
      </c>
      <c r="AA74" s="122">
        <v>62743800</v>
      </c>
      <c r="AB74" s="122">
        <v>62451386</v>
      </c>
      <c r="AC74" s="122">
        <v>62718158</v>
      </c>
      <c r="AD74" s="122">
        <v>65228028</v>
      </c>
      <c r="AE74" s="122">
        <v>64412758</v>
      </c>
      <c r="AF74" s="122">
        <v>66211376</v>
      </c>
      <c r="AG74" s="122">
        <v>66846270</v>
      </c>
      <c r="AH74" s="122">
        <v>69669700</v>
      </c>
      <c r="AI74" s="122">
        <v>71163901</v>
      </c>
      <c r="AJ74" s="122">
        <v>68534000</v>
      </c>
      <c r="AK74" s="122">
        <v>69097675</v>
      </c>
      <c r="AL74" s="122">
        <v>85546227</v>
      </c>
      <c r="AM74" s="122">
        <v>77053656</v>
      </c>
      <c r="AN74" s="122">
        <v>77016768</v>
      </c>
      <c r="AP74" s="95" t="s">
        <v>203</v>
      </c>
      <c r="AQ74" s="122">
        <v>9382000</v>
      </c>
      <c r="AR74" s="122">
        <v>0</v>
      </c>
      <c r="AS74" s="122">
        <v>0</v>
      </c>
      <c r="AT74" s="122">
        <v>0</v>
      </c>
      <c r="AU74" s="122"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>
        <v>129941220</v>
      </c>
      <c r="GI74" s="758">
        <v>132873260</v>
      </c>
      <c r="GJ74" s="758">
        <v>144520470</v>
      </c>
      <c r="GK74" s="758">
        <v>160913510</v>
      </c>
      <c r="GL74" s="758">
        <v>165832780</v>
      </c>
      <c r="GM74" s="758">
        <v>165779360</v>
      </c>
      <c r="GN74" s="758">
        <v>185630480</v>
      </c>
      <c r="GO74" s="758">
        <v>221083100</v>
      </c>
      <c r="GP74" s="758">
        <v>213207580</v>
      </c>
      <c r="GQ74" s="758">
        <v>217073100</v>
      </c>
      <c r="GR74" s="758">
        <v>225760240</v>
      </c>
      <c r="GS74" s="758">
        <v>226657970</v>
      </c>
      <c r="GT74" s="758">
        <v>238650900</v>
      </c>
      <c r="GU74" s="758">
        <v>283697850</v>
      </c>
      <c r="GV74" s="758">
        <v>302525850</v>
      </c>
      <c r="GW74" s="758">
        <v>299349690</v>
      </c>
      <c r="GX74" s="758">
        <v>324181770</v>
      </c>
      <c r="GY74" s="758">
        <v>334772520</v>
      </c>
      <c r="GZ74" s="758">
        <v>343271470</v>
      </c>
      <c r="HA74" s="758">
        <v>347950760</v>
      </c>
      <c r="HB74" s="758">
        <v>347817700</v>
      </c>
      <c r="HC74" s="758">
        <v>351044000</v>
      </c>
      <c r="HD74" s="758">
        <v>383083300</v>
      </c>
      <c r="HE74" s="758">
        <v>373671700</v>
      </c>
      <c r="HF74" s="758">
        <v>376799510</v>
      </c>
      <c r="HG74" s="758">
        <v>418287130</v>
      </c>
      <c r="HH74" s="758">
        <v>437838800</v>
      </c>
      <c r="HI74" s="758">
        <v>437950460</v>
      </c>
      <c r="HJ74" s="758">
        <v>431703480</v>
      </c>
      <c r="HK74" s="758">
        <v>464101510</v>
      </c>
      <c r="HL74" s="758">
        <v>455113060</v>
      </c>
      <c r="HM74" s="758">
        <v>492436670</v>
      </c>
      <c r="HN74" s="758">
        <v>492436670</v>
      </c>
      <c r="HO74" s="758">
        <v>659051530</v>
      </c>
      <c r="HP74" s="758">
        <v>585780840</v>
      </c>
      <c r="HQ74" s="758">
        <v>585892570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492436670</v>
      </c>
    </row>
    <row r="75" spans="1:233" ht="15.75">
      <c r="A75" t="s">
        <v>12098</v>
      </c>
      <c r="B75"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>
        <v>6496673</v>
      </c>
      <c r="AZ75" s="116">
        <v>7940116</v>
      </c>
      <c r="BA75" s="116">
        <v>10129881</v>
      </c>
      <c r="BB75" s="116">
        <v>12615060</v>
      </c>
      <c r="BC75" s="116">
        <v>15108100</v>
      </c>
      <c r="BD75" s="116">
        <v>17635634</v>
      </c>
      <c r="BE75" s="116">
        <v>20667400</v>
      </c>
      <c r="BF75" s="116">
        <v>20325567</v>
      </c>
      <c r="BG75" s="116">
        <v>2649811</v>
      </c>
      <c r="BH75" s="116">
        <v>4772215</v>
      </c>
      <c r="BI75" s="116">
        <v>7487578</v>
      </c>
      <c r="BJ75" s="116">
        <v>10705675</v>
      </c>
      <c r="BK75" s="116">
        <v>13609935</v>
      </c>
      <c r="BL75" s="116">
        <v>16621199</v>
      </c>
      <c r="BM75" s="116">
        <v>20155405</v>
      </c>
      <c r="BN75" s="116">
        <v>23889630</v>
      </c>
      <c r="BO75" s="116">
        <v>28009412</v>
      </c>
      <c r="BP75" s="116">
        <v>31909612</v>
      </c>
      <c r="BQ75" s="116">
        <v>35443553.032000005</v>
      </c>
      <c r="BR75" s="116">
        <v>34654327.956</v>
      </c>
      <c r="BS75" s="116">
        <v>4149380</v>
      </c>
      <c r="BT75" s="116">
        <v>9710950</v>
      </c>
      <c r="BU75" s="116">
        <v>11584449</v>
      </c>
      <c r="BV75" s="116">
        <v>15440127</v>
      </c>
      <c r="BW75" s="116">
        <v>20378454</v>
      </c>
      <c r="BX75" s="116">
        <v>24122293</v>
      </c>
      <c r="BY75" s="116">
        <v>28608510</v>
      </c>
      <c r="BZ75" s="116">
        <v>33177095.148000009</v>
      </c>
      <c r="CA75" s="116">
        <v>37818295</v>
      </c>
      <c r="CB75" s="116">
        <v>42465041</v>
      </c>
      <c r="CC75" s="116">
        <v>46064154</v>
      </c>
      <c r="CD75" s="116">
        <v>54211000</v>
      </c>
      <c r="CE75" s="116">
        <v>4425427</v>
      </c>
      <c r="CF75" s="116">
        <v>-1907756</v>
      </c>
      <c r="CG75" s="116">
        <v>2588849</v>
      </c>
      <c r="CH75" s="116">
        <v>3948542</v>
      </c>
      <c r="CK75" s="115" t="s">
        <v>204</v>
      </c>
      <c r="CL75" s="116">
        <v>61903000</v>
      </c>
      <c r="CM75" s="116">
        <v>0</v>
      </c>
      <c r="CN75" s="116">
        <v>0</v>
      </c>
      <c r="CO75" s="116">
        <v>0</v>
      </c>
      <c r="CP75" s="116">
        <v>132473000</v>
      </c>
    </row>
    <row r="76" spans="1:233" ht="15.75">
      <c r="A76" t="s">
        <v>12099</v>
      </c>
      <c r="B76">
        <v>0.8</v>
      </c>
      <c r="D76" s="97" t="s">
        <v>97</v>
      </c>
      <c r="E76" s="98">
        <v>412671638</v>
      </c>
      <c r="F76" s="98">
        <v>422295379</v>
      </c>
      <c r="G76" s="98">
        <v>438122032</v>
      </c>
      <c r="H76" s="98">
        <v>452262206</v>
      </c>
      <c r="I76" s="98">
        <v>456586970</v>
      </c>
      <c r="J76" s="98">
        <v>453336865</v>
      </c>
      <c r="K76" s="98">
        <v>468781857</v>
      </c>
      <c r="L76" s="98">
        <v>515268910</v>
      </c>
      <c r="M76" s="98">
        <v>511487760</v>
      </c>
      <c r="N76" s="98">
        <v>522076176</v>
      </c>
      <c r="O76" s="98">
        <v>548973661</v>
      </c>
      <c r="P76" s="98">
        <v>566329383</v>
      </c>
      <c r="Q76" s="98">
        <v>595292976</v>
      </c>
      <c r="R76" s="98">
        <v>641101315</v>
      </c>
      <c r="S76" s="98">
        <v>658328328</v>
      </c>
      <c r="T76" s="98">
        <v>657414575</v>
      </c>
      <c r="U76" s="98">
        <v>692795586</v>
      </c>
      <c r="V76" s="98">
        <v>723686405</v>
      </c>
      <c r="W76" s="98">
        <v>744271522.09000015</v>
      </c>
      <c r="X76" s="98">
        <v>789514969.56299996</v>
      </c>
      <c r="Y76" s="98">
        <v>777719977</v>
      </c>
      <c r="Z76" s="98">
        <v>794421636</v>
      </c>
      <c r="AA76" s="98">
        <v>834303183</v>
      </c>
      <c r="AB76" s="98">
        <v>838269546</v>
      </c>
      <c r="AC76" s="98">
        <v>862492850</v>
      </c>
      <c r="AD76" s="98">
        <v>911200946</v>
      </c>
      <c r="AE76" s="98">
        <v>937279545</v>
      </c>
      <c r="AF76" s="98">
        <v>955327873</v>
      </c>
      <c r="AG76" s="98">
        <v>955738548</v>
      </c>
      <c r="AH76" s="98">
        <v>999911217</v>
      </c>
      <c r="AI76" s="98">
        <v>1000702434</v>
      </c>
      <c r="AJ76" s="98">
        <v>1042210000</v>
      </c>
      <c r="AK76" s="98">
        <v>1044609243</v>
      </c>
      <c r="AL76" s="98">
        <v>1253581727</v>
      </c>
      <c r="AM76" s="98">
        <v>1161484479</v>
      </c>
      <c r="AN76" s="98">
        <v>1155982366</v>
      </c>
      <c r="AP76" s="97" t="s">
        <v>97</v>
      </c>
      <c r="AQ76" s="98">
        <v>340806000</v>
      </c>
      <c r="AR76" s="98">
        <v>0</v>
      </c>
      <c r="AS76" s="98">
        <v>0</v>
      </c>
      <c r="AT76" s="98">
        <v>0</v>
      </c>
      <c r="AU76" s="98"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12100</v>
      </c>
      <c r="B77"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12101</v>
      </c>
      <c r="B78"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>
        <v>-1299336</v>
      </c>
      <c r="AZ78" s="104">
        <v>-1588023</v>
      </c>
      <c r="BA78" s="104">
        <v>-2025976</v>
      </c>
      <c r="BB78" s="104">
        <v>-2523011</v>
      </c>
      <c r="BC78" s="104">
        <v>-3021620</v>
      </c>
      <c r="BD78" s="104">
        <v>-3527127</v>
      </c>
      <c r="BE78" s="104">
        <v>-4133497</v>
      </c>
      <c r="BF78" s="104">
        <v>-4485616</v>
      </c>
      <c r="BG78" s="104">
        <v>-529850</v>
      </c>
      <c r="BH78" s="104">
        <v>-954331</v>
      </c>
      <c r="BI78" s="104">
        <v>-1441412</v>
      </c>
      <c r="BJ78" s="104">
        <v>-2141032</v>
      </c>
      <c r="BK78" s="104">
        <v>-2721802</v>
      </c>
      <c r="BL78" s="104">
        <v>-3324066</v>
      </c>
      <c r="BM78" s="104">
        <v>-4031065</v>
      </c>
      <c r="BN78" s="104">
        <v>-4777911</v>
      </c>
      <c r="BO78" s="104">
        <v>-5601998</v>
      </c>
      <c r="BP78" s="104">
        <v>-6381971</v>
      </c>
      <c r="BQ78" s="104">
        <v>-7088835</v>
      </c>
      <c r="BR78" s="104">
        <v>-7477786</v>
      </c>
      <c r="BS78" s="104">
        <v>-850559</v>
      </c>
      <c r="BT78" s="104">
        <v>-1840655</v>
      </c>
      <c r="BU78" s="104">
        <v>-2705684</v>
      </c>
      <c r="BV78" s="104">
        <v>-3539295</v>
      </c>
      <c r="BW78" s="104">
        <v>-4669738</v>
      </c>
      <c r="BX78" s="104">
        <v>-5495374</v>
      </c>
      <c r="BY78" s="104">
        <v>-6599243</v>
      </c>
      <c r="BZ78" s="104">
        <v>-7676320.3799999999</v>
      </c>
      <c r="CA78" s="104">
        <v>-8806260</v>
      </c>
      <c r="CB78" s="104">
        <v>-9807508</v>
      </c>
      <c r="CC78" s="104">
        <v>-11050552</v>
      </c>
      <c r="CD78" s="104">
        <v>-11171000</v>
      </c>
      <c r="CE78" s="104">
        <v>-973489</v>
      </c>
      <c r="CF78" s="104">
        <v>0</v>
      </c>
      <c r="CG78" s="104">
        <v>-190000</v>
      </c>
      <c r="CH78" s="104">
        <v>-458365</v>
      </c>
      <c r="CK78" s="103" t="s">
        <v>205</v>
      </c>
      <c r="CL78" s="104">
        <v>-79000</v>
      </c>
      <c r="CM78" s="104">
        <v>0</v>
      </c>
      <c r="CN78" s="104">
        <v>0</v>
      </c>
      <c r="CO78" s="104">
        <v>0</v>
      </c>
      <c r="CP78" s="104">
        <v>-11171000</v>
      </c>
    </row>
    <row r="79" spans="1:233" ht="15.75">
      <c r="A79" t="s">
        <v>12102</v>
      </c>
      <c r="B79"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>
        <v>5197337</v>
      </c>
      <c r="AZ79" s="116">
        <v>6352093</v>
      </c>
      <c r="BA79" s="116">
        <v>8103905</v>
      </c>
      <c r="BB79" s="116">
        <v>10092049</v>
      </c>
      <c r="BC79" s="116">
        <v>12086480</v>
      </c>
      <c r="BD79" s="116">
        <v>14108507</v>
      </c>
      <c r="BE79" s="116">
        <v>16533903</v>
      </c>
      <c r="BF79" s="116">
        <v>15839951</v>
      </c>
      <c r="BG79" s="116">
        <v>2119961</v>
      </c>
      <c r="BH79" s="116">
        <v>3817884</v>
      </c>
      <c r="BI79" s="116">
        <v>6046166</v>
      </c>
      <c r="BJ79" s="116">
        <v>8564643</v>
      </c>
      <c r="BK79" s="116">
        <v>10888133</v>
      </c>
      <c r="BL79" s="116">
        <v>13297133</v>
      </c>
      <c r="BM79" s="116">
        <v>16124340</v>
      </c>
      <c r="BN79" s="116">
        <v>19111719</v>
      </c>
      <c r="BO79" s="116">
        <v>22407414</v>
      </c>
      <c r="BP79" s="116">
        <v>25527641</v>
      </c>
      <c r="BQ79" s="116">
        <v>28354718.032000005</v>
      </c>
      <c r="BR79" s="116">
        <v>27176541.956</v>
      </c>
      <c r="BS79" s="116">
        <v>3298821</v>
      </c>
      <c r="BT79" s="116">
        <v>7870295</v>
      </c>
      <c r="BU79" s="116">
        <v>8878765</v>
      </c>
      <c r="BV79" s="116">
        <v>11900832</v>
      </c>
      <c r="BW79" s="116">
        <v>15708716</v>
      </c>
      <c r="BX79" s="116">
        <v>18626919</v>
      </c>
      <c r="BY79" s="116">
        <v>22009267</v>
      </c>
      <c r="BZ79" s="116">
        <v>25500774.76800001</v>
      </c>
      <c r="CA79" s="116">
        <v>29012035</v>
      </c>
      <c r="CB79" s="116">
        <v>32657533</v>
      </c>
      <c r="CC79" s="116">
        <v>35013602</v>
      </c>
      <c r="CD79" s="116">
        <v>43040000</v>
      </c>
      <c r="CE79" s="116">
        <v>3451938</v>
      </c>
      <c r="CF79" s="116">
        <v>-1907756</v>
      </c>
      <c r="CG79" s="116">
        <v>2398849</v>
      </c>
      <c r="CH79" s="116">
        <v>3490177</v>
      </c>
      <c r="CK79" s="115" t="s">
        <v>206</v>
      </c>
      <c r="CL79" s="116">
        <v>61824000</v>
      </c>
      <c r="CM79" s="116">
        <v>0</v>
      </c>
      <c r="CN79" s="116">
        <v>0</v>
      </c>
      <c r="CO79" s="116">
        <v>0</v>
      </c>
      <c r="CP79" s="116">
        <v>121302000</v>
      </c>
    </row>
    <row r="80" spans="1:233" ht="15.75">
      <c r="A80" t="s">
        <v>12103</v>
      </c>
      <c r="B80"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12104</v>
      </c>
      <c r="B81">
        <v>0.8</v>
      </c>
      <c r="D81" s="103" t="s">
        <v>208</v>
      </c>
      <c r="E81" s="96">
        <v>159414407</v>
      </c>
      <c r="F81" s="96">
        <v>164722517</v>
      </c>
      <c r="G81" s="96">
        <v>166405395</v>
      </c>
      <c r="H81" s="96">
        <v>163609557</v>
      </c>
      <c r="I81" s="96">
        <v>161962241</v>
      </c>
      <c r="J81" s="96">
        <v>157457361</v>
      </c>
      <c r="K81" s="96">
        <v>152976123</v>
      </c>
      <c r="L81" s="96">
        <v>163067131</v>
      </c>
      <c r="M81" s="96">
        <v>170875052</v>
      </c>
      <c r="N81" s="96">
        <v>176745769</v>
      </c>
      <c r="O81" s="96">
        <v>181855505</v>
      </c>
      <c r="P81" s="96">
        <v>191649109</v>
      </c>
      <c r="Q81" s="96">
        <v>199530390</v>
      </c>
      <c r="R81" s="96">
        <v>203236381</v>
      </c>
      <c r="S81" s="96">
        <v>211431888</v>
      </c>
      <c r="T81" s="96">
        <v>213124157.14999998</v>
      </c>
      <c r="U81" s="96">
        <v>219963503</v>
      </c>
      <c r="V81" s="96">
        <v>233142165</v>
      </c>
      <c r="W81" s="96">
        <v>244197254.82099998</v>
      </c>
      <c r="X81" s="96">
        <v>252752594.57800001</v>
      </c>
      <c r="Y81" s="96">
        <v>257496057.55000001</v>
      </c>
      <c r="Z81" s="96">
        <v>265586545.41999999</v>
      </c>
      <c r="AA81" s="96">
        <v>279310023</v>
      </c>
      <c r="AB81" s="96">
        <v>283207956</v>
      </c>
      <c r="AC81" s="96">
        <v>289471915</v>
      </c>
      <c r="AD81" s="96">
        <v>298922232</v>
      </c>
      <c r="AE81" s="96">
        <v>306066333</v>
      </c>
      <c r="AF81" s="96">
        <v>308754205</v>
      </c>
      <c r="AG81" s="96">
        <v>310598814</v>
      </c>
      <c r="AH81" s="96">
        <v>321876460</v>
      </c>
      <c r="AI81" s="96">
        <v>321474440</v>
      </c>
      <c r="AJ81" s="96">
        <v>338785000</v>
      </c>
      <c r="AK81" s="96">
        <v>330647322</v>
      </c>
      <c r="AL81" s="96">
        <v>363976447</v>
      </c>
      <c r="AM81" s="96">
        <v>344950834</v>
      </c>
      <c r="AN81" s="96">
        <v>328449128</v>
      </c>
      <c r="AP81" s="103" t="s">
        <v>208</v>
      </c>
      <c r="AQ81" s="96">
        <v>126671000</v>
      </c>
      <c r="AR81" s="96">
        <v>0</v>
      </c>
      <c r="AS81" s="96">
        <v>0</v>
      </c>
      <c r="AT81" s="96">
        <v>0</v>
      </c>
      <c r="AU81" s="96">
        <v>338785000</v>
      </c>
      <c r="AW81">
        <v>0</v>
      </c>
      <c r="AX81" s="103" t="s">
        <v>122</v>
      </c>
      <c r="AY81" s="104">
        <v>0</v>
      </c>
      <c r="AZ81" s="104">
        <v>0</v>
      </c>
      <c r="BA81" s="104">
        <v>0</v>
      </c>
      <c r="BB81" s="104">
        <v>0</v>
      </c>
      <c r="BC81" s="104">
        <v>0</v>
      </c>
      <c r="BD81" s="104">
        <v>0</v>
      </c>
      <c r="BE81" s="104">
        <v>0</v>
      </c>
      <c r="BF81" s="104">
        <v>0</v>
      </c>
      <c r="BG81" s="104">
        <v>0</v>
      </c>
      <c r="BH81" s="104">
        <v>0</v>
      </c>
      <c r="BI81" s="104">
        <v>0</v>
      </c>
      <c r="BJ81" s="104">
        <v>0</v>
      </c>
      <c r="BK81" s="104">
        <v>0</v>
      </c>
      <c r="BL81" s="104">
        <v>0</v>
      </c>
      <c r="BM81" s="104">
        <v>0</v>
      </c>
      <c r="BN81" s="104">
        <v>0</v>
      </c>
      <c r="BO81" s="104">
        <v>0</v>
      </c>
      <c r="BP81" s="104">
        <v>0</v>
      </c>
      <c r="BQ81" s="104">
        <v>0</v>
      </c>
      <c r="BR81" s="104">
        <v>0</v>
      </c>
      <c r="BS81" s="104">
        <v>0</v>
      </c>
      <c r="BT81" s="104">
        <v>0</v>
      </c>
      <c r="BU81" s="104">
        <v>0</v>
      </c>
      <c r="BV81" s="104">
        <v>0</v>
      </c>
      <c r="BW81" s="104">
        <v>0</v>
      </c>
      <c r="BX81" s="104">
        <v>0</v>
      </c>
      <c r="BY81" s="104">
        <v>0</v>
      </c>
      <c r="BZ81" s="104">
        <v>0</v>
      </c>
      <c r="CA81" s="104">
        <v>0</v>
      </c>
      <c r="CB81" s="104">
        <v>0</v>
      </c>
      <c r="CC81" s="104">
        <v>0</v>
      </c>
      <c r="CD81" s="104">
        <v>0</v>
      </c>
      <c r="CE81" s="104">
        <v>0</v>
      </c>
      <c r="CF81" s="104">
        <v>0</v>
      </c>
      <c r="CG81" s="104">
        <v>0</v>
      </c>
      <c r="CH81" s="104">
        <v>0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12105</v>
      </c>
      <c r="B82">
        <v>0.8</v>
      </c>
      <c r="D82" s="118" t="s">
        <v>209</v>
      </c>
      <c r="E82" s="104">
        <v>43360489</v>
      </c>
      <c r="F82" s="104">
        <v>45972537</v>
      </c>
      <c r="G82" s="104">
        <v>45153043</v>
      </c>
      <c r="H82" s="104">
        <v>44045588</v>
      </c>
      <c r="I82" s="104">
        <v>44059112</v>
      </c>
      <c r="J82" s="104">
        <v>44018295</v>
      </c>
      <c r="K82" s="104">
        <v>39053106</v>
      </c>
      <c r="L82" s="104">
        <v>42748316</v>
      </c>
      <c r="M82" s="104">
        <v>44517045</v>
      </c>
      <c r="N82" s="104">
        <v>45891959</v>
      </c>
      <c r="O82" s="104">
        <v>43931829</v>
      </c>
      <c r="P82" s="104">
        <v>46946408</v>
      </c>
      <c r="Q82" s="104">
        <v>48008038</v>
      </c>
      <c r="R82" s="104">
        <v>52810440</v>
      </c>
      <c r="S82" s="104">
        <v>57995233</v>
      </c>
      <c r="T82" s="104">
        <v>56464834.759999998</v>
      </c>
      <c r="U82" s="104">
        <v>56415931</v>
      </c>
      <c r="V82" s="104">
        <v>54497183</v>
      </c>
      <c r="W82" s="104">
        <v>57945399.174999997</v>
      </c>
      <c r="X82" s="104">
        <v>60017014.578000002</v>
      </c>
      <c r="Y82" s="104">
        <v>60722844</v>
      </c>
      <c r="Z82" s="104">
        <v>59786285.57</v>
      </c>
      <c r="AA82" s="104">
        <v>64971851</v>
      </c>
      <c r="AB82" s="104">
        <v>60789788</v>
      </c>
      <c r="AC82" s="104">
        <v>66003838</v>
      </c>
      <c r="AD82" s="104">
        <v>68180892</v>
      </c>
      <c r="AE82" s="104">
        <v>70687928</v>
      </c>
      <c r="AF82" s="104">
        <v>73489765</v>
      </c>
      <c r="AG82" s="104">
        <v>76745809</v>
      </c>
      <c r="AH82" s="104">
        <v>82036230</v>
      </c>
      <c r="AI82" s="104">
        <v>76903677</v>
      </c>
      <c r="AJ82" s="104">
        <v>80017000</v>
      </c>
      <c r="AK82" s="104">
        <v>81670429</v>
      </c>
      <c r="AL82" s="104">
        <v>97467663</v>
      </c>
      <c r="AM82" s="104">
        <v>94813939</v>
      </c>
      <c r="AN82" s="104">
        <v>89043519</v>
      </c>
      <c r="AP82" s="118" t="s">
        <v>209</v>
      </c>
      <c r="AQ82" s="104">
        <v>15676000</v>
      </c>
      <c r="AR82" s="104">
        <v>0</v>
      </c>
      <c r="AS82" s="104">
        <v>0</v>
      </c>
      <c r="AT82" s="104">
        <v>0</v>
      </c>
      <c r="AU82" s="104">
        <v>80017000</v>
      </c>
      <c r="AW82" s="78">
        <v>0</v>
      </c>
      <c r="AX82" s="115" t="s">
        <v>210</v>
      </c>
      <c r="AY82" s="116">
        <v>5197337</v>
      </c>
      <c r="AZ82" s="116">
        <v>6352093</v>
      </c>
      <c r="BA82" s="116">
        <v>8103905</v>
      </c>
      <c r="BB82" s="116">
        <v>10092049</v>
      </c>
      <c r="BC82" s="116">
        <v>12086480</v>
      </c>
      <c r="BD82" s="116">
        <v>14108507</v>
      </c>
      <c r="BE82" s="116">
        <v>16533903</v>
      </c>
      <c r="BF82" s="116">
        <v>15839951</v>
      </c>
      <c r="BG82" s="116">
        <v>2119961</v>
      </c>
      <c r="BH82" s="116">
        <v>3817884</v>
      </c>
      <c r="BI82" s="116">
        <v>6046166</v>
      </c>
      <c r="BJ82" s="116">
        <v>8564643</v>
      </c>
      <c r="BK82" s="116">
        <v>10888133</v>
      </c>
      <c r="BL82" s="116">
        <v>13297133</v>
      </c>
      <c r="BM82" s="116">
        <v>16124340</v>
      </c>
      <c r="BN82" s="116">
        <v>19111719</v>
      </c>
      <c r="BO82" s="116">
        <v>22407414</v>
      </c>
      <c r="BP82" s="116">
        <v>25527641</v>
      </c>
      <c r="BQ82" s="116">
        <v>28354718.032000005</v>
      </c>
      <c r="BR82" s="116">
        <v>27176541.956</v>
      </c>
      <c r="BS82" s="116">
        <v>3298821</v>
      </c>
      <c r="BT82" s="116">
        <v>7870295</v>
      </c>
      <c r="BU82" s="116">
        <v>8878765</v>
      </c>
      <c r="BV82" s="116">
        <v>11900832</v>
      </c>
      <c r="BW82" s="116">
        <v>15708716</v>
      </c>
      <c r="BX82" s="116">
        <v>18626919</v>
      </c>
      <c r="BY82" s="116">
        <v>22009267</v>
      </c>
      <c r="BZ82" s="116">
        <v>25500774.76800001</v>
      </c>
      <c r="CA82" s="116">
        <v>29012035</v>
      </c>
      <c r="CB82" s="116">
        <v>32657533</v>
      </c>
      <c r="CC82" s="116">
        <v>35013602</v>
      </c>
      <c r="CD82" s="116">
        <v>43040000</v>
      </c>
      <c r="CE82" s="116">
        <v>3451938</v>
      </c>
      <c r="CF82" s="116">
        <v>-1907756</v>
      </c>
      <c r="CG82" s="116">
        <v>2398849</v>
      </c>
      <c r="CH82" s="116">
        <v>3490177</v>
      </c>
      <c r="CK82" s="115" t="s">
        <v>210</v>
      </c>
      <c r="CL82" s="116">
        <v>61824000</v>
      </c>
      <c r="CM82" s="116">
        <v>0</v>
      </c>
      <c r="CN82" s="116">
        <v>0</v>
      </c>
      <c r="CO82" s="116">
        <v>0</v>
      </c>
      <c r="CP82" s="116">
        <v>121302000</v>
      </c>
    </row>
    <row r="83" spans="1:94" ht="15.75">
      <c r="A83" t="s">
        <v>12106</v>
      </c>
      <c r="B83">
        <v>0.81</v>
      </c>
      <c r="D83" s="118" t="s">
        <v>211</v>
      </c>
      <c r="E83" s="104">
        <v>116053918</v>
      </c>
      <c r="F83" s="104">
        <v>118749980</v>
      </c>
      <c r="G83" s="104">
        <v>121252352</v>
      </c>
      <c r="H83" s="104">
        <v>119563969</v>
      </c>
      <c r="I83" s="104">
        <v>117903129</v>
      </c>
      <c r="J83" s="104">
        <v>113439066</v>
      </c>
      <c r="K83" s="104">
        <v>113923017</v>
      </c>
      <c r="L83" s="104">
        <v>120318815</v>
      </c>
      <c r="M83" s="104">
        <v>126358007</v>
      </c>
      <c r="N83" s="104">
        <v>130853810</v>
      </c>
      <c r="O83" s="104">
        <v>137923676</v>
      </c>
      <c r="P83" s="104">
        <v>144702701</v>
      </c>
      <c r="Q83" s="104">
        <v>151522352</v>
      </c>
      <c r="R83" s="104">
        <v>150425941</v>
      </c>
      <c r="S83" s="104">
        <v>153436655</v>
      </c>
      <c r="T83" s="104">
        <v>156659322.38999999</v>
      </c>
      <c r="U83" s="104">
        <v>163547572</v>
      </c>
      <c r="V83" s="104">
        <v>178644982</v>
      </c>
      <c r="W83" s="104">
        <v>186251855.646</v>
      </c>
      <c r="X83" s="104">
        <v>192735580</v>
      </c>
      <c r="Y83" s="104">
        <v>196773213.55000001</v>
      </c>
      <c r="Z83" s="104">
        <v>205800259.84999999</v>
      </c>
      <c r="AA83" s="104">
        <v>214338172</v>
      </c>
      <c r="AB83" s="104">
        <v>222418168</v>
      </c>
      <c r="AC83" s="104">
        <v>223468077</v>
      </c>
      <c r="AD83" s="104">
        <v>230741340</v>
      </c>
      <c r="AE83" s="104">
        <v>235378405</v>
      </c>
      <c r="AF83" s="104">
        <v>235264440</v>
      </c>
      <c r="AG83" s="104">
        <v>233853005</v>
      </c>
      <c r="AH83" s="104">
        <v>239840230</v>
      </c>
      <c r="AI83" s="104">
        <v>244570763</v>
      </c>
      <c r="AJ83" s="104">
        <v>258768000</v>
      </c>
      <c r="AK83" s="104">
        <v>248976893</v>
      </c>
      <c r="AL83" s="104">
        <v>266508784</v>
      </c>
      <c r="AM83" s="104">
        <v>250136895</v>
      </c>
      <c r="AN83" s="104">
        <v>239405609</v>
      </c>
      <c r="AP83" s="118" t="s">
        <v>211</v>
      </c>
      <c r="AQ83" s="104">
        <v>110995000</v>
      </c>
      <c r="AR83" s="104">
        <v>0</v>
      </c>
      <c r="AS83" s="104">
        <v>0</v>
      </c>
      <c r="AT83" s="104">
        <v>0</v>
      </c>
      <c r="AU83" s="104"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12107</v>
      </c>
      <c r="B84">
        <v>0.81</v>
      </c>
      <c r="D84" s="105" t="s">
        <v>212</v>
      </c>
      <c r="E84" s="104">
        <v>6348336</v>
      </c>
      <c r="F84" s="104">
        <v>6314224</v>
      </c>
      <c r="G84" s="104">
        <v>6238137</v>
      </c>
      <c r="H84" s="104">
        <v>6033993</v>
      </c>
      <c r="I84" s="104">
        <v>5440175</v>
      </c>
      <c r="J84" s="104">
        <v>5329458</v>
      </c>
      <c r="K84" s="104">
        <v>5589039</v>
      </c>
      <c r="L84" s="104">
        <v>5626987</v>
      </c>
      <c r="M84" s="104">
        <v>5606238</v>
      </c>
      <c r="N84" s="104">
        <v>5822580</v>
      </c>
      <c r="O84" s="104">
        <v>6144738</v>
      </c>
      <c r="P84" s="104">
        <v>5405786</v>
      </c>
      <c r="Q84" s="104">
        <v>6884480</v>
      </c>
      <c r="R84" s="104">
        <v>7025865</v>
      </c>
      <c r="S84" s="104">
        <v>7124413</v>
      </c>
      <c r="T84" s="104">
        <v>7122004.5099999998</v>
      </c>
      <c r="U84" s="104">
        <v>7179185</v>
      </c>
      <c r="V84" s="104">
        <v>7620951</v>
      </c>
      <c r="W84" s="104">
        <v>8315835.4249999998</v>
      </c>
      <c r="X84" s="104">
        <v>8503077.8249999993</v>
      </c>
      <c r="Y84" s="104">
        <v>8745556.8080000002</v>
      </c>
      <c r="Z84" s="104">
        <v>9241549.7899999991</v>
      </c>
      <c r="AA84" s="104">
        <v>8770359</v>
      </c>
      <c r="AB84" s="104">
        <v>9291175</v>
      </c>
      <c r="AC84" s="104">
        <v>9472271</v>
      </c>
      <c r="AD84" s="104">
        <v>9874006</v>
      </c>
      <c r="AE84" s="104">
        <v>10406339</v>
      </c>
      <c r="AF84" s="104">
        <v>10223244</v>
      </c>
      <c r="AG84" s="104">
        <v>10007789</v>
      </c>
      <c r="AH84" s="104">
        <v>8943695</v>
      </c>
      <c r="AI84" s="104">
        <v>10138899</v>
      </c>
      <c r="AJ84" s="104">
        <v>0</v>
      </c>
      <c r="AK84" s="104">
        <v>9964437</v>
      </c>
      <c r="AL84" s="104">
        <v>10890072</v>
      </c>
      <c r="AM84" s="104">
        <v>10229750</v>
      </c>
      <c r="AN84" s="104">
        <v>9626567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>
        <v>0</v>
      </c>
      <c r="AZ84" s="104">
        <v>0</v>
      </c>
      <c r="BA84" s="104">
        <v>0</v>
      </c>
      <c r="BB84" s="104">
        <v>0</v>
      </c>
      <c r="BC84" s="104">
        <v>0</v>
      </c>
      <c r="BD84" s="104">
        <v>0</v>
      </c>
      <c r="BE84" s="104">
        <v>0</v>
      </c>
      <c r="BF84" s="104">
        <v>0</v>
      </c>
      <c r="BG84" s="104">
        <v>0</v>
      </c>
      <c r="BH84" s="104">
        <v>0</v>
      </c>
      <c r="BI84" s="104">
        <v>0</v>
      </c>
      <c r="BJ84" s="104">
        <v>0</v>
      </c>
      <c r="BK84" s="104">
        <v>0</v>
      </c>
      <c r="BL84" s="104">
        <v>0</v>
      </c>
      <c r="BM84" s="104">
        <v>0</v>
      </c>
      <c r="BN84" s="104">
        <v>0</v>
      </c>
      <c r="BO84" s="104">
        <v>0</v>
      </c>
      <c r="BP84" s="104">
        <v>0</v>
      </c>
      <c r="BQ84" s="104">
        <v>0</v>
      </c>
      <c r="BR84" s="104">
        <v>0</v>
      </c>
      <c r="BS84" s="104">
        <v>0</v>
      </c>
      <c r="BT84" s="104">
        <v>0</v>
      </c>
      <c r="BU84" s="104">
        <v>0</v>
      </c>
      <c r="BV84" s="104">
        <v>0</v>
      </c>
      <c r="BW84" s="104">
        <v>0</v>
      </c>
      <c r="BX84" s="104">
        <v>0</v>
      </c>
      <c r="BY84" s="104">
        <v>0</v>
      </c>
      <c r="BZ84" s="104">
        <v>0</v>
      </c>
      <c r="CA84" s="104">
        <v>0</v>
      </c>
      <c r="CB84" s="104">
        <v>0</v>
      </c>
      <c r="CC84" s="104">
        <v>0</v>
      </c>
      <c r="CD84" s="104">
        <v>0</v>
      </c>
      <c r="CE84" s="104">
        <v>0</v>
      </c>
      <c r="CF84" s="104">
        <v>0</v>
      </c>
      <c r="CG84" s="104">
        <v>0</v>
      </c>
      <c r="CH84" s="104">
        <v>0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12108</v>
      </c>
      <c r="B85">
        <v>0.81</v>
      </c>
      <c r="D85" s="120" t="s">
        <v>214</v>
      </c>
      <c r="E85" s="112">
        <v>44479345</v>
      </c>
      <c r="F85" s="112">
        <v>51971470</v>
      </c>
      <c r="G85" s="112">
        <v>44973965</v>
      </c>
      <c r="H85" s="112">
        <v>56236270</v>
      </c>
      <c r="I85" s="112">
        <v>50896940</v>
      </c>
      <c r="J85" s="112">
        <v>46573840</v>
      </c>
      <c r="K85" s="112">
        <v>49484890</v>
      </c>
      <c r="L85" s="112">
        <v>60975400</v>
      </c>
      <c r="M85" s="112">
        <v>53228330</v>
      </c>
      <c r="N85" s="112">
        <v>57008210</v>
      </c>
      <c r="O85" s="112">
        <v>83314691</v>
      </c>
      <c r="P85" s="112">
        <v>107872456</v>
      </c>
      <c r="Q85" s="112">
        <v>137160940</v>
      </c>
      <c r="R85" s="112">
        <v>127779160</v>
      </c>
      <c r="S85" s="112">
        <v>121294896</v>
      </c>
      <c r="T85" s="112">
        <v>79795330</v>
      </c>
      <c r="U85" s="112">
        <v>83426670</v>
      </c>
      <c r="V85" s="112">
        <v>129081494</v>
      </c>
      <c r="W85" s="112">
        <v>144391053.59</v>
      </c>
      <c r="X85" s="112">
        <v>136996498.611</v>
      </c>
      <c r="Y85" s="112">
        <v>124243980</v>
      </c>
      <c r="Z85" s="112">
        <v>135514849</v>
      </c>
      <c r="AA85" s="112">
        <v>154164030</v>
      </c>
      <c r="AB85" s="112">
        <v>148492220</v>
      </c>
      <c r="AC85" s="112">
        <v>160431230</v>
      </c>
      <c r="AD85" s="112">
        <v>161573120</v>
      </c>
      <c r="AE85" s="112">
        <v>176550460</v>
      </c>
      <c r="AF85" s="112">
        <v>185445859.71900001</v>
      </c>
      <c r="AG85" s="112">
        <v>195752500</v>
      </c>
      <c r="AH85" s="112">
        <v>223202460</v>
      </c>
      <c r="AI85" s="112">
        <v>217799830</v>
      </c>
      <c r="AJ85" s="112">
        <v>0</v>
      </c>
      <c r="AK85" s="112">
        <v>10000000</v>
      </c>
      <c r="AL85" s="112">
        <v>20000000</v>
      </c>
      <c r="AM85" s="112">
        <v>20000000</v>
      </c>
      <c r="AN85" s="112">
        <v>20000000</v>
      </c>
      <c r="AP85" s="120" t="s">
        <v>214</v>
      </c>
      <c r="AQ85" s="112">
        <v>39615000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>
        <v>0</v>
      </c>
      <c r="AZ85" s="104">
        <v>0</v>
      </c>
      <c r="BA85" s="104">
        <v>0</v>
      </c>
      <c r="BB85" s="104">
        <v>0</v>
      </c>
      <c r="BC85" s="104">
        <v>0</v>
      </c>
      <c r="BD85" s="104">
        <v>0</v>
      </c>
      <c r="BE85" s="104">
        <v>0</v>
      </c>
      <c r="BF85" s="104">
        <v>0</v>
      </c>
      <c r="BG85" s="104">
        <v>0</v>
      </c>
      <c r="BH85" s="104">
        <v>0</v>
      </c>
      <c r="BI85" s="104">
        <v>0</v>
      </c>
      <c r="BJ85" s="104">
        <v>0</v>
      </c>
      <c r="BK85" s="104">
        <v>0</v>
      </c>
      <c r="BL85" s="104">
        <v>0</v>
      </c>
      <c r="BM85" s="104">
        <v>0</v>
      </c>
      <c r="BN85" s="104">
        <v>0</v>
      </c>
      <c r="BO85" s="104">
        <v>0</v>
      </c>
      <c r="BP85" s="104">
        <v>0</v>
      </c>
      <c r="BQ85" s="104">
        <v>0</v>
      </c>
      <c r="BR85" s="104">
        <v>0</v>
      </c>
      <c r="BS85" s="104">
        <v>0</v>
      </c>
      <c r="BT85" s="104">
        <v>0</v>
      </c>
      <c r="BU85" s="104">
        <v>0</v>
      </c>
      <c r="BV85" s="104">
        <v>0</v>
      </c>
      <c r="BW85" s="104">
        <v>0</v>
      </c>
      <c r="BX85" s="104">
        <v>0</v>
      </c>
      <c r="BY85" s="104">
        <v>0</v>
      </c>
      <c r="BZ85" s="104">
        <v>0</v>
      </c>
      <c r="CA85" s="104">
        <v>0</v>
      </c>
      <c r="CB85" s="104">
        <v>0</v>
      </c>
      <c r="CC85" s="104">
        <v>0</v>
      </c>
      <c r="CD85" s="104">
        <v>0</v>
      </c>
      <c r="CE85" s="104">
        <v>0</v>
      </c>
      <c r="CF85" s="104">
        <v>0</v>
      </c>
      <c r="CG85" s="104">
        <v>0</v>
      </c>
      <c r="CH85" s="104">
        <v>0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12109</v>
      </c>
      <c r="B86">
        <v>0.8</v>
      </c>
      <c r="D86" s="113" t="s">
        <v>216</v>
      </c>
      <c r="E86" s="104">
        <v>0</v>
      </c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</v>
      </c>
      <c r="P86" s="104">
        <v>0</v>
      </c>
      <c r="Q86" s="104">
        <v>0</v>
      </c>
      <c r="R86" s="104">
        <v>0</v>
      </c>
      <c r="S86" s="104">
        <v>0</v>
      </c>
      <c r="T86" s="104">
        <v>0</v>
      </c>
      <c r="U86" s="104">
        <v>0</v>
      </c>
      <c r="V86" s="104">
        <v>0</v>
      </c>
      <c r="W86" s="104">
        <v>0</v>
      </c>
      <c r="X86" s="104">
        <v>0</v>
      </c>
      <c r="Y86" s="104">
        <v>0</v>
      </c>
      <c r="Z86" s="104">
        <v>0</v>
      </c>
      <c r="AA86" s="104">
        <v>0</v>
      </c>
      <c r="AB86" s="104">
        <v>0</v>
      </c>
      <c r="AC86" s="104">
        <v>0</v>
      </c>
      <c r="AD86" s="104">
        <v>0</v>
      </c>
      <c r="AE86" s="104">
        <v>0</v>
      </c>
      <c r="AF86" s="104">
        <v>0</v>
      </c>
      <c r="AG86" s="104">
        <v>0</v>
      </c>
      <c r="AH86" s="104">
        <v>0</v>
      </c>
      <c r="AI86" s="104">
        <v>0</v>
      </c>
      <c r="AJ86" s="104">
        <v>0</v>
      </c>
      <c r="AK86" s="104">
        <v>0</v>
      </c>
      <c r="AL86" s="104">
        <v>0</v>
      </c>
      <c r="AM86" s="104">
        <v>0</v>
      </c>
      <c r="AN86" s="104">
        <v>0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>
        <v>0</v>
      </c>
      <c r="AZ86" s="104">
        <v>0</v>
      </c>
      <c r="BA86" s="104">
        <v>0</v>
      </c>
      <c r="BB86" s="104">
        <v>0</v>
      </c>
      <c r="BC86" s="104">
        <v>0</v>
      </c>
      <c r="BD86" s="104">
        <v>0</v>
      </c>
      <c r="BE86" s="104">
        <v>0</v>
      </c>
      <c r="BF86" s="104">
        <v>0</v>
      </c>
      <c r="BG86" s="104">
        <v>0</v>
      </c>
      <c r="BH86" s="104">
        <v>0</v>
      </c>
      <c r="BI86" s="104">
        <v>0</v>
      </c>
      <c r="BJ86" s="104">
        <v>0</v>
      </c>
      <c r="BK86" s="104">
        <v>0</v>
      </c>
      <c r="BL86" s="104">
        <v>0</v>
      </c>
      <c r="BM86" s="104">
        <v>0</v>
      </c>
      <c r="BN86" s="104">
        <v>0</v>
      </c>
      <c r="BO86" s="104">
        <v>0</v>
      </c>
      <c r="BP86" s="104">
        <v>0</v>
      </c>
      <c r="BQ86" s="104">
        <v>0</v>
      </c>
      <c r="BR86" s="104">
        <v>0</v>
      </c>
      <c r="BS86" s="104">
        <v>0</v>
      </c>
      <c r="BT86" s="104">
        <v>0</v>
      </c>
      <c r="BU86" s="104">
        <v>0</v>
      </c>
      <c r="BV86" s="104">
        <v>0</v>
      </c>
      <c r="BW86" s="104">
        <v>0</v>
      </c>
      <c r="BX86" s="104">
        <v>0</v>
      </c>
      <c r="BY86" s="104">
        <v>0</v>
      </c>
      <c r="BZ86" s="104">
        <v>0</v>
      </c>
      <c r="CA86" s="104">
        <v>0</v>
      </c>
      <c r="CB86" s="104">
        <v>0</v>
      </c>
      <c r="CC86" s="104">
        <v>0</v>
      </c>
      <c r="CD86" s="104">
        <v>0</v>
      </c>
      <c r="CE86" s="104">
        <v>0</v>
      </c>
      <c r="CF86" s="104">
        <v>0</v>
      </c>
      <c r="CG86" s="104">
        <v>0</v>
      </c>
      <c r="CH86" s="104">
        <v>0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12110</v>
      </c>
      <c r="B87">
        <v>0.81</v>
      </c>
      <c r="D87" s="113" t="s">
        <v>218</v>
      </c>
      <c r="E87" s="104">
        <v>44479345</v>
      </c>
      <c r="F87" s="104">
        <v>51971470</v>
      </c>
      <c r="G87" s="104">
        <v>44973965</v>
      </c>
      <c r="H87" s="104">
        <v>56236270</v>
      </c>
      <c r="I87" s="104">
        <v>50896940</v>
      </c>
      <c r="J87" s="104">
        <v>46573840</v>
      </c>
      <c r="K87" s="104">
        <v>49484890</v>
      </c>
      <c r="L87" s="104">
        <v>60975400</v>
      </c>
      <c r="M87" s="104">
        <v>53228330</v>
      </c>
      <c r="N87" s="104">
        <v>57008210</v>
      </c>
      <c r="O87" s="104">
        <v>83314691</v>
      </c>
      <c r="P87" s="104">
        <v>107872456</v>
      </c>
      <c r="Q87" s="104">
        <v>137160940</v>
      </c>
      <c r="R87" s="104">
        <v>127779160</v>
      </c>
      <c r="S87" s="104">
        <v>121294896</v>
      </c>
      <c r="T87" s="104">
        <v>79795330</v>
      </c>
      <c r="U87" s="104">
        <v>83426670</v>
      </c>
      <c r="V87" s="104">
        <v>129081494</v>
      </c>
      <c r="W87" s="104">
        <v>144391053.59</v>
      </c>
      <c r="X87" s="104">
        <v>136996498.611</v>
      </c>
      <c r="Y87" s="104">
        <v>124243980</v>
      </c>
      <c r="Z87" s="104">
        <v>135514849</v>
      </c>
      <c r="AA87" s="104">
        <v>154164030</v>
      </c>
      <c r="AB87" s="104">
        <v>148492220</v>
      </c>
      <c r="AC87" s="104">
        <v>160431230</v>
      </c>
      <c r="AD87" s="104">
        <v>161573120</v>
      </c>
      <c r="AE87" s="104">
        <v>176550460</v>
      </c>
      <c r="AF87" s="104">
        <v>185445859.71900001</v>
      </c>
      <c r="AG87" s="104">
        <v>195752500</v>
      </c>
      <c r="AH87" s="104">
        <v>223202460</v>
      </c>
      <c r="AI87" s="104">
        <v>217799830</v>
      </c>
      <c r="AJ87" s="104">
        <v>0</v>
      </c>
      <c r="AK87" s="104">
        <v>10000000</v>
      </c>
      <c r="AL87" s="104">
        <v>20000000</v>
      </c>
      <c r="AM87" s="104">
        <v>20000000</v>
      </c>
      <c r="AN87" s="104">
        <v>20000000</v>
      </c>
      <c r="AP87" s="113" t="s">
        <v>218</v>
      </c>
      <c r="AQ87" s="104">
        <v>39615000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>
        <v>5197337</v>
      </c>
      <c r="AZ87" s="100">
        <v>6352093</v>
      </c>
      <c r="BA87" s="100">
        <v>8103905</v>
      </c>
      <c r="BB87" s="100">
        <v>10092049</v>
      </c>
      <c r="BC87" s="100">
        <v>12086480</v>
      </c>
      <c r="BD87" s="100">
        <v>14108507</v>
      </c>
      <c r="BE87" s="100">
        <v>16533903</v>
      </c>
      <c r="BF87" s="100">
        <v>15839951</v>
      </c>
      <c r="BG87" s="100">
        <v>2119961</v>
      </c>
      <c r="BH87" s="100">
        <v>3817884</v>
      </c>
      <c r="BI87" s="100">
        <v>6046166</v>
      </c>
      <c r="BJ87" s="100">
        <v>8564643</v>
      </c>
      <c r="BK87" s="100">
        <v>10888133</v>
      </c>
      <c r="BL87" s="100">
        <v>13297133</v>
      </c>
      <c r="BM87" s="100">
        <v>16124340</v>
      </c>
      <c r="BN87" s="100">
        <v>19111719</v>
      </c>
      <c r="BO87" s="100">
        <v>22407414</v>
      </c>
      <c r="BP87" s="100">
        <v>25527641</v>
      </c>
      <c r="BQ87" s="100">
        <v>28354718.032000005</v>
      </c>
      <c r="BR87" s="100">
        <v>27176541.956</v>
      </c>
      <c r="BS87" s="100">
        <v>3298821</v>
      </c>
      <c r="BT87" s="100">
        <v>7870295</v>
      </c>
      <c r="BU87" s="100">
        <v>8878765</v>
      </c>
      <c r="BV87" s="100">
        <v>11900832</v>
      </c>
      <c r="BW87" s="100">
        <v>15708716</v>
      </c>
      <c r="BX87" s="100">
        <v>18626919</v>
      </c>
      <c r="BY87" s="100">
        <v>22009267</v>
      </c>
      <c r="BZ87" s="100">
        <v>25500774.76800001</v>
      </c>
      <c r="CA87" s="100">
        <v>29012035</v>
      </c>
      <c r="CB87" s="100">
        <v>32657533</v>
      </c>
      <c r="CC87" s="100">
        <v>35013602</v>
      </c>
      <c r="CD87" s="100">
        <v>43040000</v>
      </c>
      <c r="CE87" s="100">
        <v>3451938</v>
      </c>
      <c r="CF87" s="100">
        <v>-1907756</v>
      </c>
      <c r="CG87" s="100">
        <v>2398849</v>
      </c>
      <c r="CH87" s="100">
        <v>3490177</v>
      </c>
      <c r="CK87" s="97" t="s">
        <v>219</v>
      </c>
      <c r="CL87" s="100">
        <v>61824000</v>
      </c>
      <c r="CM87" s="100">
        <v>0</v>
      </c>
      <c r="CN87" s="100">
        <v>0</v>
      </c>
      <c r="CO87" s="100">
        <v>0</v>
      </c>
      <c r="CP87" s="100">
        <v>121302000</v>
      </c>
    </row>
    <row r="88" spans="1:94" ht="15.75">
      <c r="A88" t="s">
        <v>12111</v>
      </c>
      <c r="B88">
        <v>0.81</v>
      </c>
      <c r="D88" s="105" t="s">
        <v>220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0</v>
      </c>
      <c r="Q88" s="104">
        <v>0</v>
      </c>
      <c r="R88" s="104">
        <v>0</v>
      </c>
      <c r="S88" s="104">
        <v>0</v>
      </c>
      <c r="T88" s="104">
        <v>0</v>
      </c>
      <c r="U88" s="104">
        <v>0</v>
      </c>
      <c r="V88" s="104">
        <v>0</v>
      </c>
      <c r="W88" s="104">
        <v>0</v>
      </c>
      <c r="X88" s="104">
        <v>0</v>
      </c>
      <c r="Y88" s="104">
        <v>0</v>
      </c>
      <c r="Z88" s="104">
        <v>0</v>
      </c>
      <c r="AA88" s="104">
        <v>0</v>
      </c>
      <c r="AB88" s="104">
        <v>0</v>
      </c>
      <c r="AC88" s="104">
        <v>0</v>
      </c>
      <c r="AD88" s="104">
        <v>0</v>
      </c>
      <c r="AE88" s="104">
        <v>0</v>
      </c>
      <c r="AF88" s="104">
        <v>0</v>
      </c>
      <c r="AG88" s="104">
        <v>0</v>
      </c>
      <c r="AH88" s="104">
        <v>0</v>
      </c>
      <c r="AI88" s="104">
        <v>0</v>
      </c>
      <c r="AJ88" s="104">
        <v>209762000</v>
      </c>
      <c r="AK88" s="104">
        <v>249759680</v>
      </c>
      <c r="AL88" s="104">
        <v>332290080</v>
      </c>
      <c r="AM88" s="104">
        <v>275886170</v>
      </c>
      <c r="AN88" s="104">
        <v>275936160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12112</v>
      </c>
      <c r="B89">
        <v>0.81</v>
      </c>
      <c r="D89" s="103" t="s">
        <v>221</v>
      </c>
      <c r="E89" s="104">
        <v>1612075</v>
      </c>
      <c r="F89" s="104">
        <v>1469529</v>
      </c>
      <c r="G89" s="104">
        <v>1467367</v>
      </c>
      <c r="H89" s="104">
        <v>1522458</v>
      </c>
      <c r="I89" s="104">
        <v>1590741</v>
      </c>
      <c r="J89" s="104">
        <v>2162043</v>
      </c>
      <c r="K89" s="104">
        <v>1725770</v>
      </c>
      <c r="L89" s="104">
        <v>867197</v>
      </c>
      <c r="M89" s="104">
        <v>8418675</v>
      </c>
      <c r="N89" s="104">
        <v>7930385</v>
      </c>
      <c r="O89" s="104">
        <v>8445660</v>
      </c>
      <c r="P89" s="104">
        <v>9196583</v>
      </c>
      <c r="Q89" s="104">
        <v>8541953</v>
      </c>
      <c r="R89" s="104">
        <v>8036174</v>
      </c>
      <c r="S89" s="104">
        <v>6963238</v>
      </c>
      <c r="T89" s="104">
        <v>9168177</v>
      </c>
      <c r="U89" s="104">
        <v>9524893</v>
      </c>
      <c r="V89" s="104">
        <v>13322731</v>
      </c>
      <c r="W89" s="104">
        <v>10882071.438999999</v>
      </c>
      <c r="X89" s="104">
        <v>22595683.699999999</v>
      </c>
      <c r="Y89" s="104">
        <v>15847675</v>
      </c>
      <c r="Z89" s="104">
        <v>13875601</v>
      </c>
      <c r="AA89" s="104">
        <v>10913953</v>
      </c>
      <c r="AB89" s="104">
        <v>9655063</v>
      </c>
      <c r="AC89" s="104">
        <v>12295205</v>
      </c>
      <c r="AD89" s="104">
        <v>11505755</v>
      </c>
      <c r="AE89" s="104">
        <v>10713987</v>
      </c>
      <c r="AF89" s="104">
        <v>15826915</v>
      </c>
      <c r="AG89" s="104">
        <v>16849240</v>
      </c>
      <c r="AH89" s="104">
        <v>21860868</v>
      </c>
      <c r="AI89" s="104">
        <v>26627367</v>
      </c>
      <c r="AJ89" s="104">
        <v>0</v>
      </c>
      <c r="AK89" s="104">
        <v>0</v>
      </c>
      <c r="AL89" s="104">
        <v>0</v>
      </c>
      <c r="AM89" s="104">
        <v>0</v>
      </c>
      <c r="AN89" s="104">
        <v>0</v>
      </c>
      <c r="AP89" s="103" t="s">
        <v>221</v>
      </c>
      <c r="AQ89" s="104">
        <v>259000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12113</v>
      </c>
      <c r="B90">
        <v>0.81</v>
      </c>
      <c r="D90" s="95" t="s">
        <v>222</v>
      </c>
      <c r="E90" s="122">
        <v>211854163</v>
      </c>
      <c r="F90" s="122">
        <v>224477740</v>
      </c>
      <c r="G90" s="122">
        <v>219084864</v>
      </c>
      <c r="H90" s="122">
        <v>227402278</v>
      </c>
      <c r="I90" s="122">
        <v>219890097</v>
      </c>
      <c r="J90" s="122">
        <v>211522702</v>
      </c>
      <c r="K90" s="122">
        <v>209775822</v>
      </c>
      <c r="L90" s="122">
        <v>230536715</v>
      </c>
      <c r="M90" s="122">
        <v>238128295</v>
      </c>
      <c r="N90" s="122">
        <v>247506944</v>
      </c>
      <c r="O90" s="122">
        <v>279760594</v>
      </c>
      <c r="P90" s="122">
        <v>314123934</v>
      </c>
      <c r="Q90" s="122">
        <v>352117763</v>
      </c>
      <c r="R90" s="122">
        <v>346077580</v>
      </c>
      <c r="S90" s="122">
        <v>346814435</v>
      </c>
      <c r="T90" s="122">
        <v>309209668.65999997</v>
      </c>
      <c r="U90" s="122">
        <v>320094251</v>
      </c>
      <c r="V90" s="122">
        <v>383167341</v>
      </c>
      <c r="W90" s="122">
        <v>407786215.27499998</v>
      </c>
      <c r="X90" s="122">
        <v>420847854.71399999</v>
      </c>
      <c r="Y90" s="122">
        <v>406333269.35800004</v>
      </c>
      <c r="Z90" s="122">
        <v>424218545.20999998</v>
      </c>
      <c r="AA90" s="122">
        <v>453158365</v>
      </c>
      <c r="AB90" s="122">
        <v>450646414</v>
      </c>
      <c r="AC90" s="122">
        <v>471670621</v>
      </c>
      <c r="AD90" s="122">
        <v>481875113</v>
      </c>
      <c r="AE90" s="122">
        <v>503737119</v>
      </c>
      <c r="AF90" s="122">
        <v>520250223.71899998</v>
      </c>
      <c r="AG90" s="122">
        <v>533208343</v>
      </c>
      <c r="AH90" s="122">
        <v>575883483</v>
      </c>
      <c r="AI90" s="122">
        <v>576040536</v>
      </c>
      <c r="AJ90" s="122">
        <v>548547000</v>
      </c>
      <c r="AK90" s="122">
        <v>600371439</v>
      </c>
      <c r="AL90" s="122">
        <v>727156599</v>
      </c>
      <c r="AM90" s="122">
        <v>651066754</v>
      </c>
      <c r="AN90" s="122">
        <v>634011855</v>
      </c>
      <c r="AP90" s="95" t="s">
        <v>222</v>
      </c>
      <c r="AQ90" s="122">
        <v>166545000</v>
      </c>
      <c r="AR90" s="122">
        <v>0</v>
      </c>
      <c r="AS90" s="122">
        <v>0</v>
      </c>
      <c r="AT90" s="122">
        <v>0</v>
      </c>
      <c r="AU90" s="122">
        <v>548547000</v>
      </c>
      <c r="AW90">
        <v>0</v>
      </c>
      <c r="AX90" s="105" t="s">
        <v>223</v>
      </c>
      <c r="AY90" s="104">
        <v>0</v>
      </c>
      <c r="AZ90" s="104">
        <v>0</v>
      </c>
      <c r="BA90" s="104">
        <v>0</v>
      </c>
      <c r="BB90" s="104">
        <v>0</v>
      </c>
      <c r="BC90" s="104">
        <v>0</v>
      </c>
      <c r="BD90" s="104">
        <v>0</v>
      </c>
      <c r="BE90" s="104">
        <v>0</v>
      </c>
      <c r="BF90" s="104">
        <v>0</v>
      </c>
      <c r="BG90" s="104">
        <v>0</v>
      </c>
      <c r="BH90" s="104">
        <v>0</v>
      </c>
      <c r="BI90" s="104">
        <v>0</v>
      </c>
      <c r="BJ90" s="104">
        <v>0</v>
      </c>
      <c r="BK90" s="104">
        <v>0</v>
      </c>
      <c r="BL90" s="104">
        <v>0</v>
      </c>
      <c r="BM90" s="104">
        <v>0</v>
      </c>
      <c r="BN90" s="104">
        <v>0</v>
      </c>
      <c r="BO90" s="104">
        <v>0</v>
      </c>
      <c r="BP90" s="104">
        <v>0</v>
      </c>
      <c r="BQ90" s="104">
        <v>0</v>
      </c>
      <c r="BR90" s="104">
        <v>0</v>
      </c>
      <c r="BS90" s="104">
        <v>0</v>
      </c>
      <c r="BT90" s="104">
        <v>0</v>
      </c>
      <c r="BU90" s="104">
        <v>0</v>
      </c>
      <c r="BV90" s="104">
        <v>0</v>
      </c>
      <c r="BW90" s="104">
        <v>0</v>
      </c>
      <c r="BX90" s="104">
        <v>0</v>
      </c>
      <c r="BY90" s="104">
        <v>0</v>
      </c>
      <c r="BZ90" s="104">
        <v>0</v>
      </c>
      <c r="CA90" s="104">
        <v>0</v>
      </c>
      <c r="CB90" s="104">
        <v>0</v>
      </c>
      <c r="CC90" s="104">
        <v>0</v>
      </c>
      <c r="CD90" s="104">
        <v>0</v>
      </c>
      <c r="CE90" s="104">
        <v>0</v>
      </c>
      <c r="CF90" s="104">
        <v>0</v>
      </c>
      <c r="CG90" s="104">
        <v>0</v>
      </c>
      <c r="CH90" s="104">
        <v>0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12114</v>
      </c>
      <c r="B91"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>
        <v>0</v>
      </c>
      <c r="AZ91" s="104">
        <v>0</v>
      </c>
      <c r="BA91" s="104">
        <v>0</v>
      </c>
      <c r="BB91" s="104">
        <v>0</v>
      </c>
      <c r="BC91" s="104">
        <v>0</v>
      </c>
      <c r="BD91" s="104">
        <v>0</v>
      </c>
      <c r="BE91" s="104">
        <v>0</v>
      </c>
      <c r="BF91" s="104">
        <v>0</v>
      </c>
      <c r="BG91" s="104">
        <v>0</v>
      </c>
      <c r="BH91" s="104">
        <v>0</v>
      </c>
      <c r="BI91" s="104">
        <v>0</v>
      </c>
      <c r="BJ91" s="104">
        <v>0</v>
      </c>
      <c r="BK91" s="104">
        <v>0</v>
      </c>
      <c r="BL91" s="104">
        <v>0</v>
      </c>
      <c r="BM91" s="104">
        <v>0</v>
      </c>
      <c r="BN91" s="104">
        <v>0</v>
      </c>
      <c r="BO91" s="104">
        <v>0</v>
      </c>
      <c r="BP91" s="104">
        <v>0</v>
      </c>
      <c r="BQ91" s="104">
        <v>0</v>
      </c>
      <c r="BR91" s="104">
        <v>0</v>
      </c>
      <c r="BS91" s="104">
        <v>0</v>
      </c>
      <c r="BT91" s="104">
        <v>0</v>
      </c>
      <c r="BU91" s="104">
        <v>0</v>
      </c>
      <c r="BV91" s="104">
        <v>0</v>
      </c>
      <c r="BW91" s="104">
        <v>0</v>
      </c>
      <c r="BX91" s="104">
        <v>0</v>
      </c>
      <c r="BY91" s="104">
        <v>0</v>
      </c>
      <c r="BZ91" s="104">
        <v>0</v>
      </c>
      <c r="CA91" s="104">
        <v>0</v>
      </c>
      <c r="CB91" s="104">
        <v>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12115</v>
      </c>
      <c r="B92"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>
        <v>0</v>
      </c>
      <c r="AZ92" s="100">
        <v>0</v>
      </c>
      <c r="BA92" s="100">
        <v>0</v>
      </c>
      <c r="BB92" s="100">
        <v>0</v>
      </c>
      <c r="BC92" s="100">
        <v>0</v>
      </c>
      <c r="BD92" s="100">
        <v>0</v>
      </c>
      <c r="BE92" s="100">
        <v>0</v>
      </c>
      <c r="BF92" s="100">
        <v>0</v>
      </c>
      <c r="BG92" s="100">
        <v>0</v>
      </c>
      <c r="BH92" s="100">
        <v>0</v>
      </c>
      <c r="BI92" s="100">
        <v>0</v>
      </c>
      <c r="BJ92" s="100">
        <v>0</v>
      </c>
      <c r="BK92" s="100">
        <v>0</v>
      </c>
      <c r="BL92" s="100">
        <v>0</v>
      </c>
      <c r="BM92" s="100">
        <v>0</v>
      </c>
      <c r="BN92" s="100">
        <v>0</v>
      </c>
      <c r="BO92" s="100">
        <v>0</v>
      </c>
      <c r="BP92" s="100">
        <v>0</v>
      </c>
      <c r="BQ92" s="100">
        <v>0</v>
      </c>
      <c r="BR92" s="100">
        <v>0</v>
      </c>
      <c r="BS92" s="100">
        <v>0</v>
      </c>
      <c r="BT92" s="100">
        <v>0</v>
      </c>
      <c r="BU92" s="100">
        <v>0</v>
      </c>
      <c r="BV92" s="100">
        <v>0</v>
      </c>
      <c r="BW92" s="100">
        <v>0</v>
      </c>
      <c r="BX92" s="100">
        <v>0</v>
      </c>
      <c r="BY92" s="100">
        <v>0</v>
      </c>
      <c r="BZ92" s="100">
        <v>0</v>
      </c>
      <c r="CA92" s="100">
        <v>0</v>
      </c>
      <c r="CB92" s="100">
        <v>0</v>
      </c>
      <c r="CC92" s="100">
        <v>0</v>
      </c>
      <c r="CD92" s="100">
        <v>0</v>
      </c>
      <c r="CE92" s="100">
        <v>0</v>
      </c>
      <c r="CF92" s="100">
        <v>0</v>
      </c>
      <c r="CG92" s="100">
        <v>0</v>
      </c>
      <c r="CH92" s="100">
        <v>0</v>
      </c>
      <c r="CK92" s="97" t="s">
        <v>226</v>
      </c>
      <c r="CL92" s="100">
        <v>0</v>
      </c>
      <c r="CM92" s="100" t="s">
        <v>140</v>
      </c>
      <c r="CN92" s="100"/>
      <c r="CO92" s="100"/>
      <c r="CP92" s="100"/>
    </row>
    <row r="93" spans="1:94" ht="15.75">
      <c r="A93" t="s">
        <v>12116</v>
      </c>
      <c r="B93">
        <v>0.83</v>
      </c>
      <c r="D93" s="103" t="s">
        <v>227</v>
      </c>
      <c r="E93" s="112">
        <v>97483842</v>
      </c>
      <c r="F93" s="112">
        <v>92924776</v>
      </c>
      <c r="G93" s="112">
        <v>111570518</v>
      </c>
      <c r="H93" s="112">
        <v>116129503</v>
      </c>
      <c r="I93" s="112">
        <v>126389122</v>
      </c>
      <c r="J93" s="112">
        <v>130088009</v>
      </c>
      <c r="K93" s="112">
        <v>144630421</v>
      </c>
      <c r="L93" s="112">
        <v>168589468</v>
      </c>
      <c r="M93" s="112">
        <v>168467149</v>
      </c>
      <c r="N93" s="112">
        <v>167974909</v>
      </c>
      <c r="O93" s="112">
        <v>160390462</v>
      </c>
      <c r="P93" s="112">
        <v>140866409</v>
      </c>
      <c r="Q93" s="112">
        <v>129512683</v>
      </c>
      <c r="R93" s="112">
        <v>178953224</v>
      </c>
      <c r="S93" s="112">
        <v>192616178</v>
      </c>
      <c r="T93" s="112">
        <v>226320830</v>
      </c>
      <c r="U93" s="112">
        <v>247520545</v>
      </c>
      <c r="V93" s="112">
        <v>212218048</v>
      </c>
      <c r="W93" s="112">
        <v>205358234.58199999</v>
      </c>
      <c r="X93" s="112">
        <v>246567196</v>
      </c>
      <c r="Y93" s="112">
        <v>246274122</v>
      </c>
      <c r="Z93" s="112">
        <v>241578331</v>
      </c>
      <c r="AA93" s="112">
        <v>248929917</v>
      </c>
      <c r="AB93" s="112">
        <v>252459270</v>
      </c>
      <c r="AC93" s="112">
        <v>251649349</v>
      </c>
      <c r="AD93" s="112">
        <v>285954901</v>
      </c>
      <c r="AE93" s="112">
        <v>279688249</v>
      </c>
      <c r="AF93" s="112">
        <v>277400471.81</v>
      </c>
      <c r="AG93" s="112">
        <v>260846848</v>
      </c>
      <c r="AH93" s="112">
        <v>258794922</v>
      </c>
      <c r="AI93" s="112">
        <v>255209101</v>
      </c>
      <c r="AJ93" s="112">
        <v>306590000</v>
      </c>
      <c r="AK93" s="112">
        <v>262737994</v>
      </c>
      <c r="AL93" s="112">
        <v>341514450</v>
      </c>
      <c r="AM93" s="112">
        <v>324673666</v>
      </c>
      <c r="AN93" s="112">
        <v>334731412</v>
      </c>
      <c r="AP93" s="103" t="s">
        <v>227</v>
      </c>
      <c r="AQ93" s="112">
        <v>114077000</v>
      </c>
      <c r="AR93" s="112">
        <v>0</v>
      </c>
      <c r="AS93" s="112">
        <v>0</v>
      </c>
      <c r="AT93" s="112">
        <v>0</v>
      </c>
      <c r="AU93" s="112">
        <v>306590000</v>
      </c>
    </row>
    <row r="94" spans="1:94" ht="15.75">
      <c r="A94" t="s">
        <v>12117</v>
      </c>
      <c r="B94">
        <v>0.83</v>
      </c>
      <c r="D94" s="113" t="s">
        <v>228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12118</v>
      </c>
      <c r="B95">
        <v>0.83</v>
      </c>
      <c r="D95" s="113" t="s">
        <v>229</v>
      </c>
      <c r="E95" s="96">
        <v>97483842</v>
      </c>
      <c r="F95" s="96">
        <v>92924776</v>
      </c>
      <c r="G95" s="96">
        <v>111570518</v>
      </c>
      <c r="H95" s="96">
        <v>116129503</v>
      </c>
      <c r="I95" s="96">
        <v>126389122</v>
      </c>
      <c r="J95" s="96">
        <v>130088009</v>
      </c>
      <c r="K95" s="96">
        <v>144630421</v>
      </c>
      <c r="L95" s="96">
        <v>168589468</v>
      </c>
      <c r="M95" s="96">
        <v>168467149</v>
      </c>
      <c r="N95" s="96">
        <v>167974909</v>
      </c>
      <c r="O95" s="96">
        <v>160390462</v>
      </c>
      <c r="P95" s="96">
        <v>140866409</v>
      </c>
      <c r="Q95" s="96">
        <v>129512683</v>
      </c>
      <c r="R95" s="96">
        <v>178953224</v>
      </c>
      <c r="S95" s="96">
        <v>192616178</v>
      </c>
      <c r="T95" s="96">
        <v>226320830</v>
      </c>
      <c r="U95" s="96">
        <v>247520545</v>
      </c>
      <c r="V95" s="96">
        <v>212218048</v>
      </c>
      <c r="W95" s="96">
        <v>205358234.58199999</v>
      </c>
      <c r="X95" s="96">
        <v>246567196</v>
      </c>
      <c r="Y95" s="96">
        <v>246274122</v>
      </c>
      <c r="Z95" s="96">
        <v>241578331</v>
      </c>
      <c r="AA95" s="96">
        <v>248929917</v>
      </c>
      <c r="AB95" s="96">
        <v>252459270</v>
      </c>
      <c r="AC95" s="96">
        <v>251649349</v>
      </c>
      <c r="AD95" s="96">
        <v>285954901</v>
      </c>
      <c r="AE95" s="96">
        <v>279688249</v>
      </c>
      <c r="AF95" s="96">
        <v>277400471.81</v>
      </c>
      <c r="AG95" s="96">
        <v>260846848</v>
      </c>
      <c r="AH95" s="96">
        <v>258794922</v>
      </c>
      <c r="AI95" s="96">
        <v>255209101</v>
      </c>
      <c r="AJ95" s="96">
        <v>306590000</v>
      </c>
      <c r="AK95" s="96">
        <v>262737994</v>
      </c>
      <c r="AL95" s="96">
        <v>341514450</v>
      </c>
      <c r="AM95" s="96">
        <v>324673666</v>
      </c>
      <c r="AN95" s="96">
        <v>334731412</v>
      </c>
      <c r="AP95" s="113" t="s">
        <v>229</v>
      </c>
      <c r="AQ95" s="96">
        <v>114077000</v>
      </c>
      <c r="AR95" s="96">
        <v>0</v>
      </c>
      <c r="AS95" s="96">
        <v>0</v>
      </c>
      <c r="AT95" s="96">
        <v>0</v>
      </c>
      <c r="AU95" s="96">
        <v>306590000</v>
      </c>
    </row>
    <row r="96" spans="1:94" ht="15.75">
      <c r="A96" t="s">
        <v>12119</v>
      </c>
      <c r="B96">
        <v>0.85</v>
      </c>
      <c r="D96" s="143" t="s">
        <v>230</v>
      </c>
      <c r="E96" s="104">
        <v>0</v>
      </c>
      <c r="F96" s="104">
        <v>0</v>
      </c>
      <c r="G96" s="104">
        <v>0</v>
      </c>
      <c r="H96" s="104">
        <v>0</v>
      </c>
      <c r="I96" s="104">
        <v>0</v>
      </c>
      <c r="J96" s="104">
        <v>0</v>
      </c>
      <c r="K96" s="104">
        <v>0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12120</v>
      </c>
      <c r="B97">
        <v>0.85</v>
      </c>
      <c r="D97" s="145" t="s">
        <v>231</v>
      </c>
      <c r="E97" s="104">
        <v>4910625</v>
      </c>
      <c r="F97" s="104">
        <v>4910000</v>
      </c>
      <c r="G97" s="104">
        <v>4909375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0</v>
      </c>
      <c r="AH97" s="104">
        <v>0</v>
      </c>
      <c r="AI97" s="104">
        <v>0</v>
      </c>
      <c r="AJ97" s="104">
        <v>59686000</v>
      </c>
      <c r="AK97" s="104">
        <v>22000000</v>
      </c>
      <c r="AL97" s="104">
        <v>22000000</v>
      </c>
      <c r="AM97" s="104">
        <v>22000000</v>
      </c>
      <c r="AN97" s="104">
        <v>22000000</v>
      </c>
      <c r="AP97" s="146" t="s">
        <v>231</v>
      </c>
      <c r="AQ97" s="104">
        <v>20568000</v>
      </c>
      <c r="AR97" s="104">
        <v>0</v>
      </c>
      <c r="AS97" s="104">
        <v>0</v>
      </c>
      <c r="AT97" s="104">
        <v>0</v>
      </c>
      <c r="AU97" s="104">
        <v>59686000</v>
      </c>
    </row>
    <row r="98" spans="1:47" ht="15.75">
      <c r="A98" t="s">
        <v>12121</v>
      </c>
      <c r="B98">
        <v>0.85</v>
      </c>
      <c r="D98" s="145" t="s">
        <v>232</v>
      </c>
      <c r="E98" s="104">
        <v>92573217</v>
      </c>
      <c r="F98" s="104">
        <v>88014776</v>
      </c>
      <c r="G98" s="104">
        <v>106661143</v>
      </c>
      <c r="H98" s="104">
        <v>116129503</v>
      </c>
      <c r="I98" s="104">
        <v>126389122</v>
      </c>
      <c r="J98" s="104">
        <v>130088009</v>
      </c>
      <c r="K98" s="104">
        <v>144630421</v>
      </c>
      <c r="L98" s="104">
        <v>168589468</v>
      </c>
      <c r="M98" s="104">
        <v>168467149</v>
      </c>
      <c r="N98" s="104">
        <v>167974909</v>
      </c>
      <c r="O98" s="104">
        <v>160390462</v>
      </c>
      <c r="P98" s="104">
        <v>140866409</v>
      </c>
      <c r="Q98" s="104">
        <v>129512683</v>
      </c>
      <c r="R98" s="104">
        <v>178953224</v>
      </c>
      <c r="S98" s="104">
        <v>192616178</v>
      </c>
      <c r="T98" s="104">
        <v>226320830</v>
      </c>
      <c r="U98" s="104">
        <v>247520545</v>
      </c>
      <c r="V98" s="104">
        <v>212218048</v>
      </c>
      <c r="W98" s="104">
        <v>205358234.58199999</v>
      </c>
      <c r="X98" s="104">
        <v>246567196</v>
      </c>
      <c r="Y98" s="104">
        <v>246274122</v>
      </c>
      <c r="Z98" s="104">
        <v>241578331</v>
      </c>
      <c r="AA98" s="104">
        <v>248929917</v>
      </c>
      <c r="AB98" s="104">
        <v>252459270</v>
      </c>
      <c r="AC98" s="104">
        <v>251649349</v>
      </c>
      <c r="AD98" s="104">
        <v>285954901</v>
      </c>
      <c r="AE98" s="104">
        <v>279688249</v>
      </c>
      <c r="AF98" s="104">
        <v>277400471.81</v>
      </c>
      <c r="AG98" s="104">
        <v>260846848</v>
      </c>
      <c r="AH98" s="104">
        <v>258794922</v>
      </c>
      <c r="AI98" s="104">
        <v>255209101</v>
      </c>
      <c r="AJ98" s="104">
        <v>246904000</v>
      </c>
      <c r="AK98" s="104">
        <v>240737994</v>
      </c>
      <c r="AL98" s="104">
        <v>319514450</v>
      </c>
      <c r="AM98" s="104">
        <v>302673666</v>
      </c>
      <c r="AN98" s="104">
        <v>312731412</v>
      </c>
      <c r="AP98" s="146" t="s">
        <v>232</v>
      </c>
      <c r="AQ98" s="104">
        <v>93509000</v>
      </c>
      <c r="AR98" s="104">
        <v>0</v>
      </c>
      <c r="AS98" s="104">
        <v>0</v>
      </c>
      <c r="AT98" s="104">
        <v>0</v>
      </c>
      <c r="AU98" s="104">
        <v>246904000</v>
      </c>
    </row>
    <row r="99" spans="1:47" ht="15.75">
      <c r="A99" t="s">
        <v>12122</v>
      </c>
      <c r="B99">
        <v>0.85</v>
      </c>
      <c r="D99" s="103" t="s">
        <v>233</v>
      </c>
      <c r="E99" s="112">
        <v>12813372</v>
      </c>
      <c r="F99" s="112">
        <v>13217847</v>
      </c>
      <c r="G99" s="112">
        <v>14039823</v>
      </c>
      <c r="H99" s="112">
        <v>13315452</v>
      </c>
      <c r="I99" s="112">
        <v>12898348</v>
      </c>
      <c r="J99" s="112">
        <v>12294723</v>
      </c>
      <c r="K99" s="112">
        <v>12518787</v>
      </c>
      <c r="L99" s="112">
        <v>14979852</v>
      </c>
      <c r="M99" s="112">
        <v>8009132</v>
      </c>
      <c r="N99" s="112">
        <v>8013216</v>
      </c>
      <c r="O99" s="112">
        <v>8013216</v>
      </c>
      <c r="P99" s="112">
        <v>8011174</v>
      </c>
      <c r="Q99" s="112">
        <v>8011174</v>
      </c>
      <c r="R99" s="112">
        <v>8010153</v>
      </c>
      <c r="S99" s="112">
        <v>8010153</v>
      </c>
      <c r="T99" s="112">
        <v>8009132</v>
      </c>
      <c r="U99" s="112">
        <v>8010153</v>
      </c>
      <c r="V99" s="112">
        <v>8010153</v>
      </c>
      <c r="W99" s="112">
        <v>8009131.8899999997</v>
      </c>
      <c r="X99" s="112">
        <v>8010153</v>
      </c>
      <c r="Y99" s="112">
        <v>8007090</v>
      </c>
      <c r="Z99" s="112">
        <v>8009132</v>
      </c>
      <c r="AA99" s="112">
        <v>8008111</v>
      </c>
      <c r="AB99" s="112">
        <v>8008111</v>
      </c>
      <c r="AC99" s="112">
        <v>8009132</v>
      </c>
      <c r="AD99" s="112">
        <v>8008111</v>
      </c>
      <c r="AE99" s="112">
        <v>15849090</v>
      </c>
      <c r="AF99" s="112">
        <v>15853131.888</v>
      </c>
      <c r="AG99" s="112">
        <v>15853132</v>
      </c>
      <c r="AH99" s="112">
        <v>15853132</v>
      </c>
      <c r="AI99" s="112">
        <v>15853132</v>
      </c>
      <c r="AJ99" s="112">
        <v>41664000</v>
      </c>
      <c r="AK99" s="112">
        <v>32639586</v>
      </c>
      <c r="AL99" s="112">
        <v>41410148</v>
      </c>
      <c r="AM99" s="112">
        <v>37936925</v>
      </c>
      <c r="AN99" s="112">
        <v>38340403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41664000</v>
      </c>
    </row>
    <row r="100" spans="1:47" ht="15.75">
      <c r="A100" t="s">
        <v>12123</v>
      </c>
      <c r="B100">
        <v>0.85</v>
      </c>
      <c r="D100" s="113" t="s">
        <v>116</v>
      </c>
      <c r="E100" s="104">
        <v>8022406</v>
      </c>
      <c r="F100" s="104">
        <v>8021385</v>
      </c>
      <c r="G100" s="104">
        <v>8020363</v>
      </c>
      <c r="H100" s="104">
        <v>8018321</v>
      </c>
      <c r="I100" s="104">
        <v>8017300</v>
      </c>
      <c r="J100" s="104">
        <v>8014237</v>
      </c>
      <c r="K100" s="104">
        <v>8012195</v>
      </c>
      <c r="L100" s="104">
        <v>8015258</v>
      </c>
      <c r="M100" s="104">
        <v>8009132</v>
      </c>
      <c r="N100" s="104">
        <v>8013216</v>
      </c>
      <c r="O100" s="104">
        <v>8013216</v>
      </c>
      <c r="P100" s="104">
        <v>8011174</v>
      </c>
      <c r="Q100" s="104">
        <v>8011174</v>
      </c>
      <c r="R100" s="104">
        <v>8010153</v>
      </c>
      <c r="S100" s="104">
        <v>8010153</v>
      </c>
      <c r="T100" s="104">
        <v>8009132</v>
      </c>
      <c r="U100" s="104">
        <v>8010153</v>
      </c>
      <c r="V100" s="104">
        <v>8010153</v>
      </c>
      <c r="W100" s="104">
        <v>8009131.8899999997</v>
      </c>
      <c r="X100" s="104">
        <v>8010153</v>
      </c>
      <c r="Y100" s="104">
        <v>8007090</v>
      </c>
      <c r="Z100" s="104">
        <v>8009132</v>
      </c>
      <c r="AA100" s="104">
        <v>8008111</v>
      </c>
      <c r="AB100" s="104">
        <v>8008111</v>
      </c>
      <c r="AC100" s="104">
        <v>8009132</v>
      </c>
      <c r="AD100" s="104">
        <v>8008111</v>
      </c>
      <c r="AE100" s="104">
        <v>15849090</v>
      </c>
      <c r="AF100" s="104">
        <v>15853131.888</v>
      </c>
      <c r="AG100" s="104">
        <v>15853132</v>
      </c>
      <c r="AH100" s="104">
        <v>15853132</v>
      </c>
      <c r="AI100" s="104">
        <v>15853132</v>
      </c>
      <c r="AJ100" s="104">
        <v>15993000</v>
      </c>
      <c r="AK100" s="104">
        <v>15688000</v>
      </c>
      <c r="AL100" s="104">
        <v>20996000</v>
      </c>
      <c r="AM100" s="104">
        <v>20970000</v>
      </c>
      <c r="AN100" s="104">
        <v>20974000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15993000</v>
      </c>
    </row>
    <row r="101" spans="1:47" ht="15.75">
      <c r="A101" t="s">
        <v>12124</v>
      </c>
      <c r="B101">
        <v>0.85</v>
      </c>
      <c r="D101" s="113" t="s">
        <v>234</v>
      </c>
      <c r="E101" s="104">
        <v>0</v>
      </c>
      <c r="F101" s="104">
        <v>0</v>
      </c>
      <c r="G101" s="104">
        <v>0</v>
      </c>
      <c r="H101" s="104">
        <v>0</v>
      </c>
      <c r="I101" s="104">
        <v>0</v>
      </c>
      <c r="J101" s="104">
        <v>0</v>
      </c>
      <c r="K101" s="104">
        <v>0</v>
      </c>
      <c r="L101" s="104">
        <v>0</v>
      </c>
      <c r="M101" s="104">
        <v>0</v>
      </c>
      <c r="N101" s="104">
        <v>0</v>
      </c>
      <c r="O101" s="104">
        <v>0</v>
      </c>
      <c r="P101" s="104">
        <v>0</v>
      </c>
      <c r="Q101" s="104">
        <v>0</v>
      </c>
      <c r="R101" s="104">
        <v>0</v>
      </c>
      <c r="S101" s="104">
        <v>0</v>
      </c>
      <c r="T101" s="104">
        <v>0</v>
      </c>
      <c r="U101" s="104">
        <v>0</v>
      </c>
      <c r="V101" s="104">
        <v>0</v>
      </c>
      <c r="W101" s="104">
        <v>0</v>
      </c>
      <c r="X101" s="104">
        <v>0</v>
      </c>
      <c r="Y101" s="104">
        <v>0</v>
      </c>
      <c r="Z101" s="104">
        <v>0</v>
      </c>
      <c r="AA101" s="104">
        <v>0</v>
      </c>
      <c r="AB101" s="104">
        <v>0</v>
      </c>
      <c r="AC101" s="104">
        <v>0</v>
      </c>
      <c r="AD101" s="104">
        <v>0</v>
      </c>
      <c r="AE101" s="104">
        <v>0</v>
      </c>
      <c r="AF101" s="104">
        <v>0</v>
      </c>
      <c r="AG101" s="104">
        <v>0</v>
      </c>
      <c r="AH101" s="104">
        <v>0</v>
      </c>
      <c r="AI101" s="104">
        <v>0</v>
      </c>
      <c r="AJ101" s="104">
        <v>0</v>
      </c>
      <c r="AK101" s="104">
        <v>0</v>
      </c>
      <c r="AL101" s="104">
        <v>0</v>
      </c>
      <c r="AM101" s="104">
        <v>0</v>
      </c>
      <c r="AN101" s="104">
        <v>0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12125</v>
      </c>
      <c r="B102">
        <v>0.85</v>
      </c>
      <c r="D102" s="147" t="s">
        <v>235</v>
      </c>
      <c r="E102" s="104">
        <v>4790966</v>
      </c>
      <c r="F102" s="104">
        <v>5196462</v>
      </c>
      <c r="G102" s="104">
        <v>6019460</v>
      </c>
      <c r="H102" s="104">
        <v>5297131</v>
      </c>
      <c r="I102" s="104">
        <v>4881048</v>
      </c>
      <c r="J102" s="104">
        <v>4280486</v>
      </c>
      <c r="K102" s="104">
        <v>4506592</v>
      </c>
      <c r="L102" s="104">
        <v>6964594</v>
      </c>
      <c r="M102" s="104">
        <v>0</v>
      </c>
      <c r="N102" s="104">
        <v>0</v>
      </c>
      <c r="O102" s="104">
        <v>0</v>
      </c>
      <c r="P102" s="104">
        <v>0</v>
      </c>
      <c r="Q102" s="104">
        <v>0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0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0</v>
      </c>
      <c r="AD102" s="104">
        <v>0</v>
      </c>
      <c r="AE102" s="104">
        <v>0</v>
      </c>
      <c r="AF102" s="104">
        <v>0</v>
      </c>
      <c r="AG102" s="104">
        <v>0</v>
      </c>
      <c r="AH102" s="104">
        <v>0</v>
      </c>
      <c r="AI102" s="104">
        <v>0</v>
      </c>
      <c r="AJ102" s="104">
        <v>25671000</v>
      </c>
      <c r="AK102" s="104">
        <v>16951586</v>
      </c>
      <c r="AL102" s="104">
        <v>20414148</v>
      </c>
      <c r="AM102" s="104">
        <v>16966925</v>
      </c>
      <c r="AN102" s="104">
        <v>17366403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25671000</v>
      </c>
    </row>
    <row r="103" spans="1:47" ht="15.75">
      <c r="A103" t="s">
        <v>12126</v>
      </c>
      <c r="B103">
        <v>0.85</v>
      </c>
      <c r="D103" s="95" t="s">
        <v>236</v>
      </c>
      <c r="E103" s="122">
        <v>110297214</v>
      </c>
      <c r="F103" s="122">
        <v>106142623</v>
      </c>
      <c r="G103" s="122">
        <v>125610341</v>
      </c>
      <c r="H103" s="122">
        <v>129444955</v>
      </c>
      <c r="I103" s="122">
        <v>139287470</v>
      </c>
      <c r="J103" s="122">
        <v>142382732</v>
      </c>
      <c r="K103" s="122">
        <v>157149208</v>
      </c>
      <c r="L103" s="122">
        <v>183569320</v>
      </c>
      <c r="M103" s="122">
        <v>176476281</v>
      </c>
      <c r="N103" s="122">
        <v>175988125</v>
      </c>
      <c r="O103" s="122">
        <v>168403678</v>
      </c>
      <c r="P103" s="122">
        <v>148877583</v>
      </c>
      <c r="Q103" s="122">
        <v>137523857</v>
      </c>
      <c r="R103" s="122">
        <v>186963377</v>
      </c>
      <c r="S103" s="122">
        <v>200626331</v>
      </c>
      <c r="T103" s="122">
        <v>234329962</v>
      </c>
      <c r="U103" s="122">
        <v>255530698</v>
      </c>
      <c r="V103" s="122">
        <v>220228201</v>
      </c>
      <c r="W103" s="122">
        <v>213367366.47199997</v>
      </c>
      <c r="X103" s="122">
        <v>254577349</v>
      </c>
      <c r="Y103" s="122">
        <v>254281212</v>
      </c>
      <c r="Z103" s="122">
        <v>249587463</v>
      </c>
      <c r="AA103" s="122">
        <v>256938028</v>
      </c>
      <c r="AB103" s="122">
        <v>260467381</v>
      </c>
      <c r="AC103" s="122">
        <v>259658481</v>
      </c>
      <c r="AD103" s="122">
        <v>293963012</v>
      </c>
      <c r="AE103" s="122">
        <v>295537339</v>
      </c>
      <c r="AF103" s="122">
        <v>293253603.69800001</v>
      </c>
      <c r="AG103" s="122">
        <v>276699980</v>
      </c>
      <c r="AH103" s="122">
        <v>274648054</v>
      </c>
      <c r="AI103" s="122">
        <v>271062233</v>
      </c>
      <c r="AJ103" s="122">
        <v>348254000</v>
      </c>
      <c r="AK103" s="122">
        <v>295377580</v>
      </c>
      <c r="AL103" s="122">
        <v>382924598</v>
      </c>
      <c r="AM103" s="122">
        <v>362610591</v>
      </c>
      <c r="AN103" s="122">
        <v>373071815</v>
      </c>
      <c r="AP103" s="95" t="s">
        <v>236</v>
      </c>
      <c r="AQ103" s="122">
        <v>114077000</v>
      </c>
      <c r="AR103" s="122">
        <v>0</v>
      </c>
      <c r="AS103" s="122">
        <v>0</v>
      </c>
      <c r="AT103" s="122">
        <v>0</v>
      </c>
      <c r="AU103" s="122">
        <v>348254000</v>
      </c>
    </row>
    <row r="104" spans="1:47" ht="15.75">
      <c r="A104" t="s">
        <v>12127</v>
      </c>
      <c r="B104"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12128</v>
      </c>
      <c r="B105">
        <v>0.86</v>
      </c>
      <c r="D105" s="115" t="s">
        <v>237</v>
      </c>
      <c r="E105" s="116">
        <v>322151377</v>
      </c>
      <c r="F105" s="116">
        <v>330620363</v>
      </c>
      <c r="G105" s="116">
        <v>344695205</v>
      </c>
      <c r="H105" s="116">
        <v>356847233</v>
      </c>
      <c r="I105" s="116">
        <v>359177567</v>
      </c>
      <c r="J105" s="116">
        <v>353905434</v>
      </c>
      <c r="K105" s="116">
        <v>366925030</v>
      </c>
      <c r="L105" s="116">
        <v>414106035</v>
      </c>
      <c r="M105" s="116">
        <v>414604576</v>
      </c>
      <c r="N105" s="116">
        <v>423495069</v>
      </c>
      <c r="O105" s="116">
        <v>448164272</v>
      </c>
      <c r="P105" s="116">
        <v>463001517</v>
      </c>
      <c r="Q105" s="116">
        <v>489641620</v>
      </c>
      <c r="R105" s="116">
        <v>533040957</v>
      </c>
      <c r="S105" s="116">
        <v>547440766</v>
      </c>
      <c r="T105" s="116">
        <v>543539630.65999997</v>
      </c>
      <c r="U105" s="116">
        <v>575624949</v>
      </c>
      <c r="V105" s="116">
        <v>603395542</v>
      </c>
      <c r="W105" s="116">
        <v>621153581.74699998</v>
      </c>
      <c r="X105" s="116">
        <v>675425203.71399999</v>
      </c>
      <c r="Y105" s="116">
        <v>660614481.35800004</v>
      </c>
      <c r="Z105" s="116">
        <v>673806008.21000004</v>
      </c>
      <c r="AA105" s="116">
        <v>710096393</v>
      </c>
      <c r="AB105" s="116">
        <v>711113795</v>
      </c>
      <c r="AC105" s="116">
        <v>731329102</v>
      </c>
      <c r="AD105" s="116">
        <v>775838125</v>
      </c>
      <c r="AE105" s="116">
        <v>799274458</v>
      </c>
      <c r="AF105" s="116">
        <v>813503827.41700006</v>
      </c>
      <c r="AG105" s="116">
        <v>809908323</v>
      </c>
      <c r="AH105" s="116">
        <v>850531537</v>
      </c>
      <c r="AI105" s="116">
        <v>847102769</v>
      </c>
      <c r="AJ105" s="116">
        <v>896801000</v>
      </c>
      <c r="AK105" s="116">
        <v>895749019</v>
      </c>
      <c r="AL105" s="116">
        <v>1110081197</v>
      </c>
      <c r="AM105" s="116">
        <v>1013677345</v>
      </c>
      <c r="AN105" s="116">
        <v>1007083670</v>
      </c>
      <c r="AP105" s="115" t="s">
        <v>237</v>
      </c>
      <c r="AQ105" s="116">
        <v>280622000</v>
      </c>
      <c r="AR105" s="116">
        <v>0</v>
      </c>
      <c r="AS105" s="116">
        <v>0</v>
      </c>
      <c r="AT105" s="116">
        <v>0</v>
      </c>
      <c r="AU105" s="116">
        <v>896801000</v>
      </c>
    </row>
    <row r="106" spans="1:47" ht="15.75">
      <c r="A106" t="s">
        <v>12129</v>
      </c>
      <c r="B106"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12130</v>
      </c>
      <c r="B107"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12131</v>
      </c>
      <c r="B108"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12132</v>
      </c>
      <c r="B109">
        <v>0.87</v>
      </c>
      <c r="D109" s="103" t="s">
        <v>238</v>
      </c>
      <c r="E109" s="104">
        <v>0</v>
      </c>
      <c r="F109" s="104">
        <v>0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0</v>
      </c>
      <c r="P109" s="104">
        <v>0</v>
      </c>
      <c r="Q109" s="104">
        <v>0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0</v>
      </c>
      <c r="X109" s="104">
        <v>0</v>
      </c>
      <c r="Y109" s="104">
        <v>0</v>
      </c>
      <c r="Z109" s="104">
        <v>0</v>
      </c>
      <c r="AA109" s="104">
        <v>0</v>
      </c>
      <c r="AB109" s="104">
        <v>0</v>
      </c>
      <c r="AC109" s="104">
        <v>0</v>
      </c>
      <c r="AD109" s="104">
        <v>0</v>
      </c>
      <c r="AE109" s="104">
        <v>0</v>
      </c>
      <c r="AF109" s="104">
        <v>0</v>
      </c>
      <c r="AG109" s="104">
        <v>0</v>
      </c>
      <c r="AH109" s="104">
        <v>0</v>
      </c>
      <c r="AI109" s="104">
        <v>0</v>
      </c>
      <c r="AJ109" s="104">
        <v>0</v>
      </c>
      <c r="AK109" s="104">
        <v>0</v>
      </c>
      <c r="AL109" s="104">
        <v>0</v>
      </c>
      <c r="AM109" s="104">
        <v>0</v>
      </c>
      <c r="AN109" s="104">
        <v>0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12133</v>
      </c>
      <c r="B110">
        <v>0.87490000000000001</v>
      </c>
      <c r="D110" s="103" t="s">
        <v>239</v>
      </c>
      <c r="E110" s="112">
        <v>85000000</v>
      </c>
      <c r="F110" s="112">
        <v>85000000</v>
      </c>
      <c r="G110" s="112">
        <v>85000000</v>
      </c>
      <c r="H110" s="112">
        <v>85000000</v>
      </c>
      <c r="I110" s="112">
        <v>85000000</v>
      </c>
      <c r="J110" s="112">
        <v>85000000</v>
      </c>
      <c r="K110" s="112">
        <v>85000000</v>
      </c>
      <c r="L110" s="112">
        <v>85000000</v>
      </c>
      <c r="M110" s="112">
        <v>85000000</v>
      </c>
      <c r="N110" s="112">
        <v>85000000</v>
      </c>
      <c r="O110" s="112">
        <v>85000000</v>
      </c>
      <c r="P110" s="112">
        <v>85000000</v>
      </c>
      <c r="Q110" s="112">
        <v>85000000</v>
      </c>
      <c r="R110" s="112">
        <v>85000000</v>
      </c>
      <c r="S110" s="112">
        <v>85000000</v>
      </c>
      <c r="T110" s="112">
        <v>85000000</v>
      </c>
      <c r="U110" s="112">
        <v>85000000</v>
      </c>
      <c r="V110" s="112">
        <v>85000000</v>
      </c>
      <c r="W110" s="112">
        <v>85000000</v>
      </c>
      <c r="X110" s="112">
        <v>85000000</v>
      </c>
      <c r="Y110" s="112">
        <v>85000000</v>
      </c>
      <c r="Z110" s="112">
        <v>85000000</v>
      </c>
      <c r="AA110" s="112">
        <v>85000000</v>
      </c>
      <c r="AB110" s="112">
        <v>85000000</v>
      </c>
      <c r="AC110" s="112">
        <v>85000000</v>
      </c>
      <c r="AD110" s="112">
        <v>85000000</v>
      </c>
      <c r="AE110" s="112">
        <v>85000000</v>
      </c>
      <c r="AF110" s="112">
        <v>85000000</v>
      </c>
      <c r="AG110" s="112">
        <v>85000000</v>
      </c>
      <c r="AH110" s="112">
        <v>85000000</v>
      </c>
      <c r="AI110" s="112">
        <v>85000000</v>
      </c>
      <c r="AJ110" s="112">
        <v>85000000</v>
      </c>
      <c r="AK110" s="112">
        <v>85000000</v>
      </c>
      <c r="AL110" s="112">
        <v>85000000</v>
      </c>
      <c r="AM110" s="112">
        <v>85000000</v>
      </c>
      <c r="AN110" s="112">
        <v>85000000</v>
      </c>
      <c r="AP110" s="103" t="s">
        <v>239</v>
      </c>
      <c r="AQ110" s="112">
        <v>41800000</v>
      </c>
      <c r="AR110" s="112">
        <v>0</v>
      </c>
      <c r="AS110" s="112">
        <v>0</v>
      </c>
      <c r="AT110" s="112">
        <v>0</v>
      </c>
      <c r="AU110" s="112">
        <v>85000000</v>
      </c>
    </row>
    <row r="111" spans="1:47" ht="15.75">
      <c r="A111" t="s">
        <v>12134</v>
      </c>
      <c r="B111">
        <v>0.87709999999999999</v>
      </c>
      <c r="D111" s="113" t="s">
        <v>240</v>
      </c>
      <c r="E111" s="104">
        <v>85000000</v>
      </c>
      <c r="F111" s="104">
        <v>85000000</v>
      </c>
      <c r="G111" s="104">
        <v>85000000</v>
      </c>
      <c r="H111" s="104">
        <v>85000000</v>
      </c>
      <c r="I111" s="104">
        <v>85000000</v>
      </c>
      <c r="J111" s="104">
        <v>85000000</v>
      </c>
      <c r="K111" s="104">
        <v>85000000</v>
      </c>
      <c r="L111" s="104">
        <v>85000000</v>
      </c>
      <c r="M111" s="104">
        <v>85000000</v>
      </c>
      <c r="N111" s="104">
        <v>85000000</v>
      </c>
      <c r="O111" s="104">
        <v>85000000</v>
      </c>
      <c r="P111" s="104">
        <v>85000000</v>
      </c>
      <c r="Q111" s="104">
        <v>85000000</v>
      </c>
      <c r="R111" s="104">
        <v>85000000</v>
      </c>
      <c r="S111" s="104">
        <v>85000000</v>
      </c>
      <c r="T111" s="104">
        <v>85000000</v>
      </c>
      <c r="U111" s="104">
        <v>85000000</v>
      </c>
      <c r="V111" s="104">
        <v>85000000</v>
      </c>
      <c r="W111" s="104">
        <v>85000000</v>
      </c>
      <c r="X111" s="104">
        <v>85000000</v>
      </c>
      <c r="Y111" s="104">
        <v>85000000</v>
      </c>
      <c r="Z111" s="104">
        <v>85000000</v>
      </c>
      <c r="AA111" s="104">
        <v>85000000</v>
      </c>
      <c r="AB111" s="104">
        <v>85000000</v>
      </c>
      <c r="AC111" s="104">
        <v>85000000</v>
      </c>
      <c r="AD111" s="104">
        <v>85000000</v>
      </c>
      <c r="AE111" s="104">
        <v>85000000</v>
      </c>
      <c r="AF111" s="104">
        <v>85000000</v>
      </c>
      <c r="AG111" s="104">
        <v>85000000</v>
      </c>
      <c r="AH111" s="104">
        <v>85000000</v>
      </c>
      <c r="AI111" s="104">
        <v>85000000</v>
      </c>
      <c r="AJ111" s="104">
        <v>85000000</v>
      </c>
      <c r="AK111" s="104">
        <v>85000000</v>
      </c>
      <c r="AL111" s="104">
        <v>85000000</v>
      </c>
      <c r="AM111" s="104">
        <v>85000000</v>
      </c>
      <c r="AN111" s="104">
        <v>85000000</v>
      </c>
      <c r="AP111" s="113" t="s">
        <v>240</v>
      </c>
      <c r="AQ111" s="104">
        <v>41800000</v>
      </c>
      <c r="AR111" s="104">
        <v>0</v>
      </c>
      <c r="AS111" s="104">
        <v>0</v>
      </c>
      <c r="AT111" s="104">
        <v>0</v>
      </c>
      <c r="AU111" s="104">
        <v>85000000</v>
      </c>
    </row>
    <row r="112" spans="1:47" ht="15.75">
      <c r="A112" t="s">
        <v>12135</v>
      </c>
      <c r="B112">
        <v>0.87519999999999998</v>
      </c>
      <c r="D112" s="113" t="s">
        <v>241</v>
      </c>
      <c r="E112" s="104">
        <v>0</v>
      </c>
      <c r="F112" s="104">
        <v>0</v>
      </c>
      <c r="G112" s="104">
        <v>0</v>
      </c>
      <c r="H112" s="104">
        <v>0</v>
      </c>
      <c r="I112" s="104">
        <v>0</v>
      </c>
      <c r="J112" s="104">
        <v>0</v>
      </c>
      <c r="K112" s="104">
        <v>0</v>
      </c>
      <c r="L112" s="104">
        <v>0</v>
      </c>
      <c r="M112" s="104">
        <v>0</v>
      </c>
      <c r="N112" s="104">
        <v>0</v>
      </c>
      <c r="O112" s="104">
        <v>0</v>
      </c>
      <c r="P112" s="104">
        <v>0</v>
      </c>
      <c r="Q112" s="104">
        <v>0</v>
      </c>
      <c r="R112" s="104">
        <v>0</v>
      </c>
      <c r="S112" s="104">
        <v>0</v>
      </c>
      <c r="T112" s="104">
        <v>0</v>
      </c>
      <c r="U112" s="104">
        <v>0</v>
      </c>
      <c r="V112" s="104">
        <v>0</v>
      </c>
      <c r="W112" s="104">
        <v>0</v>
      </c>
      <c r="X112" s="104">
        <v>0</v>
      </c>
      <c r="Y112" s="104">
        <v>0</v>
      </c>
      <c r="Z112" s="104">
        <v>0</v>
      </c>
      <c r="AA112" s="104">
        <v>0</v>
      </c>
      <c r="AB112" s="104">
        <v>0</v>
      </c>
      <c r="AC112" s="104">
        <v>0</v>
      </c>
      <c r="AD112" s="104">
        <v>0</v>
      </c>
      <c r="AE112" s="104">
        <v>0</v>
      </c>
      <c r="AF112" s="104">
        <v>0</v>
      </c>
      <c r="AG112" s="104">
        <v>0</v>
      </c>
      <c r="AH112" s="104">
        <v>0</v>
      </c>
      <c r="AI112" s="104">
        <v>0</v>
      </c>
      <c r="AJ112" s="104">
        <v>0</v>
      </c>
      <c r="AK112" s="104">
        <v>0</v>
      </c>
      <c r="AL112" s="104">
        <v>0</v>
      </c>
      <c r="AM112" s="104">
        <v>0</v>
      </c>
      <c r="AN112" s="104">
        <v>0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12136</v>
      </c>
      <c r="B113">
        <v>0.87849999999999995</v>
      </c>
      <c r="D113" s="103" t="s">
        <v>242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  <c r="R113" s="104">
        <v>0</v>
      </c>
      <c r="S113" s="104">
        <v>0</v>
      </c>
      <c r="T113" s="104">
        <v>0</v>
      </c>
      <c r="U113" s="104">
        <v>0</v>
      </c>
      <c r="V113" s="104">
        <v>0</v>
      </c>
      <c r="W113" s="104">
        <v>0</v>
      </c>
      <c r="X113" s="104">
        <v>0</v>
      </c>
      <c r="Y113" s="104">
        <v>0</v>
      </c>
      <c r="Z113" s="104">
        <v>0</v>
      </c>
      <c r="AA113" s="104">
        <v>0</v>
      </c>
      <c r="AB113" s="104">
        <v>0</v>
      </c>
      <c r="AC113" s="104">
        <v>0</v>
      </c>
      <c r="AD113" s="104">
        <v>0</v>
      </c>
      <c r="AE113" s="104">
        <v>0</v>
      </c>
      <c r="AF113" s="104">
        <v>0</v>
      </c>
      <c r="AG113" s="104">
        <v>0</v>
      </c>
      <c r="AH113" s="104">
        <v>0</v>
      </c>
      <c r="AI113" s="104">
        <v>0</v>
      </c>
      <c r="AJ113" s="104">
        <v>0</v>
      </c>
      <c r="AK113" s="104">
        <v>0</v>
      </c>
      <c r="AL113" s="104">
        <v>0</v>
      </c>
      <c r="AM113" s="104">
        <v>0</v>
      </c>
      <c r="AN113" s="104">
        <v>0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12137</v>
      </c>
      <c r="B114">
        <v>0.8841</v>
      </c>
      <c r="D114" s="149" t="s">
        <v>243</v>
      </c>
      <c r="E114" s="96">
        <v>5520261</v>
      </c>
      <c r="F114" s="96">
        <v>6675016</v>
      </c>
      <c r="G114" s="96">
        <v>8426827</v>
      </c>
      <c r="H114" s="96">
        <v>10414973</v>
      </c>
      <c r="I114" s="96">
        <v>12409403</v>
      </c>
      <c r="J114" s="96">
        <v>14431431</v>
      </c>
      <c r="K114" s="96">
        <v>16856827</v>
      </c>
      <c r="L114" s="96">
        <v>16162875</v>
      </c>
      <c r="M114" s="96">
        <v>11883184</v>
      </c>
      <c r="N114" s="96">
        <v>13581107</v>
      </c>
      <c r="O114" s="96">
        <v>15809389</v>
      </c>
      <c r="P114" s="96">
        <v>18327866</v>
      </c>
      <c r="Q114" s="96">
        <v>20651356</v>
      </c>
      <c r="R114" s="96">
        <v>23060358</v>
      </c>
      <c r="S114" s="96">
        <v>25887562</v>
      </c>
      <c r="T114" s="96">
        <v>28874944</v>
      </c>
      <c r="U114" s="96">
        <v>32170637</v>
      </c>
      <c r="V114" s="96">
        <v>35290863</v>
      </c>
      <c r="W114" s="96">
        <v>38117939.855999999</v>
      </c>
      <c r="X114" s="96">
        <v>29089765.91</v>
      </c>
      <c r="Y114" s="96">
        <v>32105496</v>
      </c>
      <c r="Z114" s="96">
        <v>35615628</v>
      </c>
      <c r="AA114" s="96">
        <v>39206790</v>
      </c>
      <c r="AB114" s="96">
        <v>42155751</v>
      </c>
      <c r="AC114" s="96">
        <v>46163748</v>
      </c>
      <c r="AD114" s="96">
        <v>50362821</v>
      </c>
      <c r="AE114" s="96">
        <v>53005087</v>
      </c>
      <c r="AF114" s="96">
        <v>56824046.030000001</v>
      </c>
      <c r="AG114" s="96">
        <v>60830225</v>
      </c>
      <c r="AH114" s="96">
        <v>64380039</v>
      </c>
      <c r="AI114" s="96">
        <v>68599665</v>
      </c>
      <c r="AJ114" s="96">
        <v>60409000</v>
      </c>
      <c r="AK114" s="96">
        <v>63860224</v>
      </c>
      <c r="AL114" s="96">
        <v>58500530</v>
      </c>
      <c r="AM114" s="96">
        <v>62807134</v>
      </c>
      <c r="AN114" s="96">
        <v>63898855</v>
      </c>
      <c r="AP114" s="149" t="s">
        <v>243</v>
      </c>
      <c r="AQ114" s="96">
        <v>32655000</v>
      </c>
      <c r="AR114" s="96">
        <v>0</v>
      </c>
      <c r="AS114" s="96">
        <v>0</v>
      </c>
      <c r="AT114" s="96">
        <v>0</v>
      </c>
      <c r="AU114" s="96">
        <v>60409000</v>
      </c>
    </row>
    <row r="115" spans="1:233" ht="15.75">
      <c r="A115" t="s">
        <v>12138</v>
      </c>
      <c r="B115">
        <v>0.88819999999999999</v>
      </c>
      <c r="D115" s="113" t="s">
        <v>244</v>
      </c>
      <c r="E115" s="104">
        <v>322924</v>
      </c>
      <c r="F115" s="104">
        <v>322924</v>
      </c>
      <c r="G115" s="104">
        <v>322924</v>
      </c>
      <c r="H115" s="104">
        <v>322924</v>
      </c>
      <c r="I115" s="104">
        <v>322924</v>
      </c>
      <c r="J115" s="104">
        <v>322924</v>
      </c>
      <c r="K115" s="104">
        <v>322924</v>
      </c>
      <c r="L115" s="104">
        <v>322924</v>
      </c>
      <c r="M115" s="104">
        <v>9763223</v>
      </c>
      <c r="N115" s="104">
        <v>9763223</v>
      </c>
      <c r="O115" s="104">
        <v>9763223</v>
      </c>
      <c r="P115" s="104">
        <v>9763223</v>
      </c>
      <c r="Q115" s="104">
        <v>9763223</v>
      </c>
      <c r="R115" s="104">
        <v>9763223</v>
      </c>
      <c r="S115" s="104">
        <v>9763223</v>
      </c>
      <c r="T115" s="104">
        <v>9763223</v>
      </c>
      <c r="U115" s="104">
        <v>9763223</v>
      </c>
      <c r="V115" s="104">
        <v>9763223</v>
      </c>
      <c r="W115" s="104">
        <v>9763222.8560000006</v>
      </c>
      <c r="X115" s="104">
        <v>1913222.91</v>
      </c>
      <c r="Y115" s="104">
        <v>29089877</v>
      </c>
      <c r="Z115" s="104">
        <v>29089877</v>
      </c>
      <c r="AA115" s="104">
        <v>29134582</v>
      </c>
      <c r="AB115" s="104">
        <v>29134877</v>
      </c>
      <c r="AC115" s="104">
        <v>29134877</v>
      </c>
      <c r="AD115" s="104">
        <v>29134877</v>
      </c>
      <c r="AE115" s="104">
        <v>29134877</v>
      </c>
      <c r="AF115" s="104">
        <v>29134876.640000001</v>
      </c>
      <c r="AG115" s="104">
        <v>29134877</v>
      </c>
      <c r="AH115" s="104">
        <v>29134877</v>
      </c>
      <c r="AI115" s="104">
        <v>29134877</v>
      </c>
      <c r="AJ115" s="104">
        <v>17369000</v>
      </c>
      <c r="AK115" s="104">
        <v>60408286</v>
      </c>
      <c r="AL115" s="104">
        <v>60408286</v>
      </c>
      <c r="AM115" s="104">
        <v>60408286</v>
      </c>
      <c r="AN115" s="104">
        <v>60408679</v>
      </c>
      <c r="AP115" s="113" t="s">
        <v>244</v>
      </c>
      <c r="AQ115" s="104">
        <v>6485000</v>
      </c>
      <c r="AR115" s="104">
        <v>0</v>
      </c>
      <c r="AS115" s="104">
        <v>0</v>
      </c>
      <c r="AT115" s="104">
        <v>0</v>
      </c>
      <c r="AU115" s="104">
        <v>17369000</v>
      </c>
    </row>
    <row r="116" spans="1:233" ht="15.75">
      <c r="A116" t="s">
        <v>12139</v>
      </c>
      <c r="B116">
        <v>0.89710000000000001</v>
      </c>
      <c r="D116" s="113" t="s">
        <v>245</v>
      </c>
      <c r="E116" s="104">
        <v>5197337</v>
      </c>
      <c r="F116" s="104">
        <v>6352092</v>
      </c>
      <c r="G116" s="104">
        <v>8103903</v>
      </c>
      <c r="H116" s="104">
        <v>10092049</v>
      </c>
      <c r="I116" s="104">
        <v>12086479</v>
      </c>
      <c r="J116" s="104">
        <v>14108507</v>
      </c>
      <c r="K116" s="104">
        <v>16533903</v>
      </c>
      <c r="L116" s="104">
        <v>15839951</v>
      </c>
      <c r="M116" s="104">
        <v>2119961</v>
      </c>
      <c r="N116" s="104">
        <v>3817884</v>
      </c>
      <c r="O116" s="104">
        <v>6046166</v>
      </c>
      <c r="P116" s="104">
        <v>8564643</v>
      </c>
      <c r="Q116" s="104">
        <v>10888133</v>
      </c>
      <c r="R116" s="104">
        <v>13297135</v>
      </c>
      <c r="S116" s="104">
        <v>16124339</v>
      </c>
      <c r="T116" s="104">
        <v>19111721</v>
      </c>
      <c r="U116" s="104">
        <v>22407414</v>
      </c>
      <c r="V116" s="104">
        <v>25527640</v>
      </c>
      <c r="W116" s="104">
        <v>28354717</v>
      </c>
      <c r="X116" s="104">
        <v>27176543</v>
      </c>
      <c r="Y116" s="104">
        <v>3015619</v>
      </c>
      <c r="Z116" s="104">
        <v>6525751</v>
      </c>
      <c r="AA116" s="104">
        <v>10072208</v>
      </c>
      <c r="AB116" s="104">
        <v>13020874</v>
      </c>
      <c r="AC116" s="104">
        <v>17028871</v>
      </c>
      <c r="AD116" s="104">
        <v>21227944</v>
      </c>
      <c r="AE116" s="104">
        <v>23870210</v>
      </c>
      <c r="AF116" s="104">
        <v>27689169.390000001</v>
      </c>
      <c r="AG116" s="104">
        <v>31695348</v>
      </c>
      <c r="AH116" s="104">
        <v>35245162</v>
      </c>
      <c r="AI116" s="104">
        <v>39464788</v>
      </c>
      <c r="AJ116" s="104">
        <v>43040000</v>
      </c>
      <c r="AK116" s="104">
        <v>3451938</v>
      </c>
      <c r="AL116" s="104">
        <v>-1907756</v>
      </c>
      <c r="AM116" s="104">
        <v>2398848</v>
      </c>
      <c r="AN116" s="104">
        <v>3490176</v>
      </c>
      <c r="AP116" s="113" t="s">
        <v>245</v>
      </c>
      <c r="AQ116" s="104">
        <v>26170000</v>
      </c>
      <c r="AR116" s="104">
        <v>0</v>
      </c>
      <c r="AS116" s="104">
        <v>0</v>
      </c>
      <c r="AT116" s="104">
        <v>0</v>
      </c>
      <c r="AU116" s="104">
        <v>43040000</v>
      </c>
    </row>
    <row r="117" spans="1:233" ht="15.75">
      <c r="A117" t="s">
        <v>12140</v>
      </c>
      <c r="B117">
        <v>0.90100000000000002</v>
      </c>
      <c r="D117" s="115" t="s">
        <v>246</v>
      </c>
      <c r="E117" s="116">
        <v>90520261</v>
      </c>
      <c r="F117" s="116">
        <v>91675016</v>
      </c>
      <c r="G117" s="116">
        <v>93426827</v>
      </c>
      <c r="H117" s="116">
        <v>95414973</v>
      </c>
      <c r="I117" s="116">
        <v>97409403</v>
      </c>
      <c r="J117" s="116">
        <v>99431431</v>
      </c>
      <c r="K117" s="116">
        <v>101856827</v>
      </c>
      <c r="L117" s="116">
        <v>101162875</v>
      </c>
      <c r="M117" s="116">
        <v>96883184</v>
      </c>
      <c r="N117" s="116">
        <v>98581107</v>
      </c>
      <c r="O117" s="116">
        <v>100809389</v>
      </c>
      <c r="P117" s="116">
        <v>103327866</v>
      </c>
      <c r="Q117" s="116">
        <v>105651356</v>
      </c>
      <c r="R117" s="116">
        <v>108060358</v>
      </c>
      <c r="S117" s="116">
        <v>110887562</v>
      </c>
      <c r="T117" s="116">
        <v>113874944</v>
      </c>
      <c r="U117" s="116">
        <v>117170637</v>
      </c>
      <c r="V117" s="116">
        <v>120290863</v>
      </c>
      <c r="W117" s="116">
        <v>123117939.85600001</v>
      </c>
      <c r="X117" s="116">
        <v>114089765.91</v>
      </c>
      <c r="Y117" s="116">
        <v>117105496</v>
      </c>
      <c r="Z117" s="116">
        <v>120615628</v>
      </c>
      <c r="AA117" s="116">
        <v>124206790</v>
      </c>
      <c r="AB117" s="116">
        <v>127155751</v>
      </c>
      <c r="AC117" s="116">
        <v>131163748</v>
      </c>
      <c r="AD117" s="116">
        <v>135362821</v>
      </c>
      <c r="AE117" s="116">
        <v>138005087</v>
      </c>
      <c r="AF117" s="116">
        <v>141824046.03</v>
      </c>
      <c r="AG117" s="116">
        <v>145830225</v>
      </c>
      <c r="AH117" s="116">
        <v>149380039</v>
      </c>
      <c r="AI117" s="116">
        <v>153599665</v>
      </c>
      <c r="AJ117" s="116">
        <v>145409000</v>
      </c>
      <c r="AK117" s="116">
        <v>148860224</v>
      </c>
      <c r="AL117" s="116">
        <v>143500530</v>
      </c>
      <c r="AM117" s="116">
        <v>147807134</v>
      </c>
      <c r="AN117" s="116">
        <v>148898855</v>
      </c>
      <c r="AP117" s="115" t="s">
        <v>246</v>
      </c>
      <c r="AQ117" s="116">
        <v>74455000</v>
      </c>
      <c r="AR117" s="116">
        <v>0</v>
      </c>
      <c r="AS117" s="116">
        <v>0</v>
      </c>
      <c r="AT117" s="116">
        <v>0</v>
      </c>
      <c r="AU117" s="116">
        <v>145409000</v>
      </c>
    </row>
    <row r="118" spans="1:233" ht="15.75">
      <c r="A118" t="s">
        <v>12141</v>
      </c>
      <c r="B118"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12142</v>
      </c>
      <c r="B119">
        <v>0.91400000000000003</v>
      </c>
      <c r="D119" s="97" t="s">
        <v>127</v>
      </c>
      <c r="E119" s="98">
        <v>412671638</v>
      </c>
      <c r="F119" s="98">
        <v>422295379</v>
      </c>
      <c r="G119" s="98">
        <v>438122032</v>
      </c>
      <c r="H119" s="98">
        <v>452262206</v>
      </c>
      <c r="I119" s="98">
        <v>456586970</v>
      </c>
      <c r="J119" s="98">
        <v>453336865</v>
      </c>
      <c r="K119" s="98">
        <v>468781857</v>
      </c>
      <c r="L119" s="98">
        <v>515268910</v>
      </c>
      <c r="M119" s="98">
        <v>511487760</v>
      </c>
      <c r="N119" s="98">
        <v>522076176</v>
      </c>
      <c r="O119" s="98">
        <v>548973661</v>
      </c>
      <c r="P119" s="98">
        <v>566329383</v>
      </c>
      <c r="Q119" s="98">
        <v>595292976</v>
      </c>
      <c r="R119" s="98">
        <v>641101315</v>
      </c>
      <c r="S119" s="98">
        <v>658328328</v>
      </c>
      <c r="T119" s="98">
        <v>657414574.65999997</v>
      </c>
      <c r="U119" s="98">
        <v>692795586</v>
      </c>
      <c r="V119" s="98">
        <v>723686405</v>
      </c>
      <c r="W119" s="98">
        <v>744271521.60299993</v>
      </c>
      <c r="X119" s="98">
        <v>789514969.62399995</v>
      </c>
      <c r="Y119" s="98">
        <v>777719977.35800004</v>
      </c>
      <c r="Z119" s="98">
        <v>794421636.21000004</v>
      </c>
      <c r="AA119" s="98">
        <v>834303183</v>
      </c>
      <c r="AB119" s="98">
        <v>838269546</v>
      </c>
      <c r="AC119" s="98">
        <v>862492850</v>
      </c>
      <c r="AD119" s="98">
        <v>911200946</v>
      </c>
      <c r="AE119" s="98">
        <v>937279545</v>
      </c>
      <c r="AF119" s="98">
        <v>955327873.44700003</v>
      </c>
      <c r="AG119" s="98">
        <v>955738548</v>
      </c>
      <c r="AH119" s="98">
        <v>999911576</v>
      </c>
      <c r="AI119" s="98">
        <v>1000702434</v>
      </c>
      <c r="AJ119" s="98">
        <v>1042210000</v>
      </c>
      <c r="AK119" s="98">
        <v>1044609243</v>
      </c>
      <c r="AL119" s="98">
        <v>1253581727</v>
      </c>
      <c r="AM119" s="98">
        <v>1161484479</v>
      </c>
      <c r="AN119" s="98">
        <v>1155982525</v>
      </c>
      <c r="AP119" s="97" t="s">
        <v>127</v>
      </c>
      <c r="AQ119" s="98">
        <v>355077000</v>
      </c>
      <c r="AR119" s="98">
        <v>0</v>
      </c>
      <c r="AS119" s="98">
        <v>0</v>
      </c>
      <c r="AT119" s="98">
        <v>0</v>
      </c>
      <c r="AU119" s="98">
        <v>1042210000</v>
      </c>
    </row>
    <row r="120" spans="1:233">
      <c r="A120" t="s">
        <v>12143</v>
      </c>
      <c r="B120">
        <v>0.91520000000000001</v>
      </c>
    </row>
    <row r="121" spans="1:233" ht="15.75" thickBot="1">
      <c r="A121" t="s">
        <v>12144</v>
      </c>
      <c r="B121">
        <v>0.9173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CL121" s="10">
        <v>2010</v>
      </c>
      <c r="CM121" s="10" t="s">
        <v>140</v>
      </c>
      <c r="CN121" s="10" t="s">
        <v>140</v>
      </c>
      <c r="CO121" s="10" t="s">
        <v>140</v>
      </c>
      <c r="CP121" s="10">
        <v>2014</v>
      </c>
    </row>
    <row r="122" spans="1:233" ht="20.25" customHeight="1" thickBot="1">
      <c r="A122" t="s">
        <v>140</v>
      </c>
      <c r="B122">
        <v>0</v>
      </c>
      <c r="D122" s="18"/>
      <c r="E122" s="19">
        <v>41060</v>
      </c>
      <c r="F122" s="19">
        <v>41090</v>
      </c>
      <c r="G122" s="19">
        <v>41121</v>
      </c>
      <c r="H122" s="19">
        <v>41152</v>
      </c>
      <c r="I122" s="19">
        <v>41182</v>
      </c>
      <c r="J122" s="19">
        <v>41213</v>
      </c>
      <c r="K122" s="19">
        <v>41243</v>
      </c>
      <c r="L122" s="19">
        <v>41274</v>
      </c>
      <c r="M122" s="19">
        <v>41305</v>
      </c>
      <c r="N122" s="19">
        <v>41333</v>
      </c>
      <c r="O122" s="19">
        <v>41364</v>
      </c>
      <c r="P122" s="19">
        <v>41394</v>
      </c>
      <c r="Q122" s="19">
        <v>41425</v>
      </c>
      <c r="R122" s="19">
        <v>41455</v>
      </c>
      <c r="S122" s="19">
        <v>41486</v>
      </c>
      <c r="T122" s="19">
        <v>41517</v>
      </c>
      <c r="U122" s="19">
        <v>41547</v>
      </c>
      <c r="V122" s="19">
        <v>41578</v>
      </c>
      <c r="W122" s="19">
        <v>41608</v>
      </c>
      <c r="X122" s="19">
        <v>41639</v>
      </c>
      <c r="Y122" s="19">
        <v>41670</v>
      </c>
      <c r="Z122" s="19">
        <v>41698</v>
      </c>
      <c r="AA122" s="19">
        <v>41729</v>
      </c>
      <c r="AB122" s="19">
        <v>41759</v>
      </c>
      <c r="AC122" s="19">
        <v>41790</v>
      </c>
      <c r="AD122" s="19">
        <v>41820</v>
      </c>
      <c r="AE122" s="19">
        <v>41851</v>
      </c>
      <c r="AF122" s="19">
        <v>41882</v>
      </c>
      <c r="AG122" s="19">
        <v>41912</v>
      </c>
      <c r="AH122" s="19">
        <v>41943</v>
      </c>
      <c r="AI122" s="19">
        <v>41973</v>
      </c>
      <c r="AJ122" s="19">
        <v>42004</v>
      </c>
      <c r="AK122" s="19">
        <v>42035</v>
      </c>
      <c r="AL122" s="19">
        <v>42063</v>
      </c>
      <c r="AM122" s="19">
        <v>42094</v>
      </c>
      <c r="AN122" s="19">
        <v>42124</v>
      </c>
      <c r="AP122" s="18"/>
      <c r="AQ122" s="19">
        <v>40543</v>
      </c>
      <c r="AR122" s="19">
        <v>40908</v>
      </c>
      <c r="AS122" s="19">
        <v>41274</v>
      </c>
      <c r="AT122" s="19">
        <v>41639</v>
      </c>
      <c r="AU122" s="19">
        <v>42004</v>
      </c>
      <c r="AW122" s="19">
        <v>41029</v>
      </c>
      <c r="AX122" s="20" t="s">
        <v>63</v>
      </c>
      <c r="AY122" s="19">
        <v>41060</v>
      </c>
      <c r="AZ122" s="19">
        <v>41090</v>
      </c>
      <c r="BA122" s="19">
        <v>41121</v>
      </c>
      <c r="BB122" s="19">
        <v>41152</v>
      </c>
      <c r="BC122" s="19">
        <v>41182</v>
      </c>
      <c r="BD122" s="19">
        <v>41213</v>
      </c>
      <c r="BE122" s="19">
        <v>41243</v>
      </c>
      <c r="BF122" s="19">
        <v>41274</v>
      </c>
      <c r="BG122" s="19">
        <v>41305</v>
      </c>
      <c r="BH122" s="19">
        <v>41333</v>
      </c>
      <c r="BI122" s="19">
        <v>41364</v>
      </c>
      <c r="BJ122" s="19">
        <v>41394</v>
      </c>
      <c r="BK122" s="19">
        <v>41425</v>
      </c>
      <c r="BL122" s="19">
        <v>41455</v>
      </c>
      <c r="BM122" s="19">
        <v>41486</v>
      </c>
      <c r="BN122" s="19">
        <v>41517</v>
      </c>
      <c r="BO122" s="19">
        <v>41547</v>
      </c>
      <c r="BP122" s="19">
        <v>41578</v>
      </c>
      <c r="BQ122" s="19">
        <v>41608</v>
      </c>
      <c r="BR122" s="19">
        <v>41639</v>
      </c>
      <c r="BS122" s="19">
        <v>41670</v>
      </c>
      <c r="BT122" s="19">
        <v>41698</v>
      </c>
      <c r="BU122" s="19">
        <v>41729</v>
      </c>
      <c r="BV122" s="19">
        <v>41759</v>
      </c>
      <c r="BW122" s="19">
        <v>41790</v>
      </c>
      <c r="BX122" s="19">
        <v>41820</v>
      </c>
      <c r="BY122" s="19">
        <v>41851</v>
      </c>
      <c r="BZ122" s="19">
        <v>41882</v>
      </c>
      <c r="CA122" s="19">
        <v>41912</v>
      </c>
      <c r="CB122" s="19">
        <v>41943</v>
      </c>
      <c r="CC122" s="19">
        <v>41973</v>
      </c>
      <c r="CD122" s="19">
        <v>42004</v>
      </c>
      <c r="CE122" s="19">
        <v>42035</v>
      </c>
      <c r="CF122" s="19">
        <v>42063</v>
      </c>
      <c r="CG122" s="19">
        <v>42094</v>
      </c>
      <c r="CH122" s="19">
        <v>42124</v>
      </c>
      <c r="CK122" s="20">
        <v>0</v>
      </c>
      <c r="CL122" s="19">
        <v>40543</v>
      </c>
      <c r="CM122" s="19">
        <v>40908</v>
      </c>
      <c r="CN122" s="19">
        <v>41274</v>
      </c>
      <c r="CO122" s="19">
        <v>41639</v>
      </c>
      <c r="CP122" s="19">
        <v>42004</v>
      </c>
      <c r="CS122" s="20">
        <v>0</v>
      </c>
      <c r="CT122" s="19">
        <v>41060</v>
      </c>
      <c r="CU122" s="19">
        <v>41090</v>
      </c>
      <c r="CV122" s="19">
        <v>41121</v>
      </c>
      <c r="CW122" s="19">
        <v>41152</v>
      </c>
      <c r="CX122" s="19">
        <v>41182</v>
      </c>
      <c r="CY122" s="19">
        <v>41213</v>
      </c>
      <c r="CZ122" s="19">
        <v>41243</v>
      </c>
      <c r="DA122" s="19">
        <v>41274</v>
      </c>
      <c r="DB122" s="19">
        <v>41305</v>
      </c>
      <c r="DC122" s="19">
        <v>41333</v>
      </c>
      <c r="DD122" s="19">
        <v>41364</v>
      </c>
      <c r="DE122" s="19">
        <v>41394</v>
      </c>
      <c r="DF122" s="19">
        <v>41425</v>
      </c>
      <c r="DG122" s="19">
        <v>41455</v>
      </c>
      <c r="DH122" s="19">
        <v>41486</v>
      </c>
      <c r="DI122" s="19">
        <v>41517</v>
      </c>
      <c r="DJ122" s="19">
        <v>41547</v>
      </c>
      <c r="DK122" s="19">
        <v>41578</v>
      </c>
      <c r="DL122" s="19">
        <v>41608</v>
      </c>
      <c r="DM122" s="19">
        <v>41639</v>
      </c>
      <c r="DN122" s="19">
        <v>41670</v>
      </c>
      <c r="DO122" s="19">
        <v>41698</v>
      </c>
      <c r="DP122" s="19">
        <v>41729</v>
      </c>
      <c r="DQ122" s="19">
        <v>41759</v>
      </c>
      <c r="DR122" s="19">
        <v>41790</v>
      </c>
      <c r="DS122" s="19">
        <v>41820</v>
      </c>
      <c r="DT122" s="19">
        <v>41851</v>
      </c>
      <c r="DU122" s="19">
        <v>41882</v>
      </c>
      <c r="DV122" s="19">
        <v>41912</v>
      </c>
      <c r="DW122" s="19">
        <v>41943</v>
      </c>
      <c r="DX122" s="19">
        <v>41973</v>
      </c>
      <c r="DY122" s="19">
        <v>42004</v>
      </c>
      <c r="DZ122" s="19">
        <v>42035</v>
      </c>
      <c r="EA122" s="19">
        <v>42063</v>
      </c>
      <c r="EB122" s="19">
        <v>42094</v>
      </c>
      <c r="EC122" s="19">
        <v>42124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41060</v>
      </c>
      <c r="EP122" s="19">
        <v>41090</v>
      </c>
      <c r="EQ122" s="19">
        <v>41121</v>
      </c>
      <c r="ER122" s="19">
        <v>41152</v>
      </c>
      <c r="ES122" s="19">
        <v>41182</v>
      </c>
      <c r="ET122" s="19">
        <v>41213</v>
      </c>
      <c r="EU122" s="19">
        <v>41243</v>
      </c>
      <c r="EV122" s="19">
        <v>41274</v>
      </c>
      <c r="EW122" s="19">
        <v>41305</v>
      </c>
      <c r="EX122" s="19">
        <v>41333</v>
      </c>
      <c r="EY122" s="19">
        <v>41364</v>
      </c>
      <c r="EZ122" s="19">
        <v>41394</v>
      </c>
      <c r="FA122" s="19">
        <v>41425</v>
      </c>
      <c r="FB122" s="19">
        <v>41455</v>
      </c>
      <c r="FC122" s="19">
        <v>41486</v>
      </c>
      <c r="FD122" s="19">
        <v>41517</v>
      </c>
      <c r="FE122" s="19">
        <v>41547</v>
      </c>
      <c r="FF122" s="19">
        <v>41578</v>
      </c>
      <c r="FG122" s="19">
        <v>41608</v>
      </c>
      <c r="FH122" s="19">
        <v>41639</v>
      </c>
      <c r="FI122" s="19">
        <v>41670</v>
      </c>
      <c r="FJ122" s="19">
        <v>41698</v>
      </c>
      <c r="FK122" s="19">
        <v>41729</v>
      </c>
      <c r="FL122" s="19">
        <v>41759</v>
      </c>
      <c r="FM122" s="19">
        <v>41790</v>
      </c>
      <c r="FN122" s="19">
        <v>41820</v>
      </c>
      <c r="FO122" s="19">
        <v>41851</v>
      </c>
      <c r="FP122" s="19">
        <v>41882</v>
      </c>
      <c r="FQ122" s="19">
        <v>41912</v>
      </c>
      <c r="FR122" s="19">
        <v>41943</v>
      </c>
      <c r="FS122" s="19">
        <v>41973</v>
      </c>
      <c r="FT122" s="19">
        <v>42004</v>
      </c>
      <c r="FU122" s="19">
        <v>42035</v>
      </c>
      <c r="FV122" s="19">
        <v>42063</v>
      </c>
      <c r="FW122" s="19">
        <v>42094</v>
      </c>
      <c r="FX122" s="19">
        <v>42124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41060</v>
      </c>
      <c r="GI122" s="19">
        <v>41090</v>
      </c>
      <c r="GJ122" s="19">
        <v>41121</v>
      </c>
      <c r="GK122" s="19">
        <v>41152</v>
      </c>
      <c r="GL122" s="19">
        <v>41182</v>
      </c>
      <c r="GM122" s="19">
        <v>41213</v>
      </c>
      <c r="GN122" s="19">
        <v>41243</v>
      </c>
      <c r="GO122" s="19">
        <v>41274</v>
      </c>
      <c r="GP122" s="19">
        <v>41305</v>
      </c>
      <c r="GQ122" s="19">
        <v>41333</v>
      </c>
      <c r="GR122" s="19">
        <v>41364</v>
      </c>
      <c r="GS122" s="19">
        <v>41394</v>
      </c>
      <c r="GT122" s="19">
        <v>41425</v>
      </c>
      <c r="GU122" s="19">
        <v>41455</v>
      </c>
      <c r="GV122" s="19">
        <v>41486</v>
      </c>
      <c r="GW122" s="19">
        <v>41517</v>
      </c>
      <c r="GX122" s="19">
        <v>41547</v>
      </c>
      <c r="GY122" s="19">
        <v>41578</v>
      </c>
      <c r="GZ122" s="19">
        <v>41608</v>
      </c>
      <c r="HA122" s="19">
        <v>41639</v>
      </c>
      <c r="HB122" s="19">
        <v>41670</v>
      </c>
      <c r="HC122" s="19">
        <v>41698</v>
      </c>
      <c r="HD122" s="19">
        <v>41729</v>
      </c>
      <c r="HE122" s="19">
        <v>41759</v>
      </c>
      <c r="HF122" s="19">
        <v>41790</v>
      </c>
      <c r="HG122" s="19">
        <v>41820</v>
      </c>
      <c r="HH122" s="19">
        <v>41851</v>
      </c>
      <c r="HI122" s="19">
        <v>41882</v>
      </c>
      <c r="HJ122" s="19">
        <v>41912</v>
      </c>
      <c r="HK122" s="19">
        <v>41943</v>
      </c>
      <c r="HL122" s="19">
        <v>41973</v>
      </c>
      <c r="HM122" s="19">
        <v>42004</v>
      </c>
      <c r="HN122" s="19">
        <v>42035</v>
      </c>
      <c r="HO122" s="19">
        <v>42063</v>
      </c>
      <c r="HP122" s="19">
        <v>42094</v>
      </c>
      <c r="HQ122" s="19">
        <v>42124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>
        <v>38110599</v>
      </c>
      <c r="AZ123" s="25">
        <v>46070355</v>
      </c>
      <c r="BA123" s="25">
        <v>54573964</v>
      </c>
      <c r="BB123" s="25">
        <v>63143485</v>
      </c>
      <c r="BC123" s="25">
        <v>71268198</v>
      </c>
      <c r="BD123" s="25">
        <v>80308330</v>
      </c>
      <c r="BE123" s="25">
        <v>89510969</v>
      </c>
      <c r="BF123" s="25">
        <v>98876380</v>
      </c>
      <c r="BG123" s="25">
        <v>9476383</v>
      </c>
      <c r="BH123" s="25">
        <v>18985748</v>
      </c>
      <c r="BI123" s="25">
        <v>27883165</v>
      </c>
      <c r="BJ123" s="25">
        <v>38829477</v>
      </c>
      <c r="BK123" s="25">
        <v>49637231</v>
      </c>
      <c r="BL123" s="25">
        <v>60193699</v>
      </c>
      <c r="BM123" s="25">
        <v>71979253</v>
      </c>
      <c r="BN123" s="25">
        <v>83388551</v>
      </c>
      <c r="BO123" s="25">
        <v>95313557</v>
      </c>
      <c r="BP123" s="25">
        <v>107527674</v>
      </c>
      <c r="BQ123" s="25">
        <v>119540969.236</v>
      </c>
      <c r="BR123" s="25">
        <v>132856888.763</v>
      </c>
      <c r="BS123" s="25">
        <v>13268788</v>
      </c>
      <c r="BT123" s="25">
        <v>27696081</v>
      </c>
      <c r="BU123" s="25">
        <v>38451284</v>
      </c>
      <c r="BV123" s="25">
        <v>52388499</v>
      </c>
      <c r="BW123" s="25">
        <v>66573989</v>
      </c>
      <c r="BX123" s="25">
        <v>81270371</v>
      </c>
      <c r="BY123" s="25">
        <v>96150192</v>
      </c>
      <c r="BZ123" s="25">
        <v>110886310.662</v>
      </c>
      <c r="CA123" s="25">
        <v>126643298</v>
      </c>
      <c r="CB123" s="25">
        <v>144545337</v>
      </c>
      <c r="CC123" s="25">
        <v>160301151</v>
      </c>
      <c r="CD123" s="25">
        <v>169813000</v>
      </c>
      <c r="CE123" s="25">
        <v>16060962</v>
      </c>
      <c r="CF123" s="25">
        <v>31017741</v>
      </c>
      <c r="CG123" s="25">
        <v>48515498</v>
      </c>
      <c r="CH123" s="25">
        <v>64640929</v>
      </c>
      <c r="CK123" s="24" t="s">
        <v>65</v>
      </c>
      <c r="CL123" s="25">
        <v>88832000</v>
      </c>
      <c r="CM123" s="25">
        <v>0</v>
      </c>
      <c r="CN123" s="25">
        <v>0</v>
      </c>
      <c r="CO123" s="25">
        <v>0</v>
      </c>
      <c r="CP123" s="25">
        <v>169813000</v>
      </c>
      <c r="CS123" s="26"/>
      <c r="CT123" s="29" t="s">
        <v>140</v>
      </c>
      <c r="CU123" s="29" t="s">
        <v>140</v>
      </c>
      <c r="CV123" s="29" t="s">
        <v>140</v>
      </c>
      <c r="CW123" s="29" t="s">
        <v>140</v>
      </c>
      <c r="CX123" s="29" t="s">
        <v>140</v>
      </c>
      <c r="CY123" s="29" t="s">
        <v>140</v>
      </c>
      <c r="CZ123" s="29" t="s">
        <v>140</v>
      </c>
      <c r="DA123" s="29" t="s">
        <v>140</v>
      </c>
      <c r="DB123" s="29" t="s">
        <v>140</v>
      </c>
      <c r="DC123" s="29" t="s">
        <v>140</v>
      </c>
      <c r="DD123" s="29" t="s">
        <v>140</v>
      </c>
      <c r="DE123" s="29" t="s">
        <v>140</v>
      </c>
      <c r="DF123" s="29" t="s">
        <v>140</v>
      </c>
      <c r="DG123" s="29" t="s">
        <v>140</v>
      </c>
      <c r="DH123" s="29" t="s">
        <v>140</v>
      </c>
      <c r="DI123" s="29" t="s">
        <v>140</v>
      </c>
      <c r="DJ123" s="29" t="s">
        <v>140</v>
      </c>
      <c r="DK123" s="29" t="s">
        <v>140</v>
      </c>
      <c r="DL123" s="29" t="s">
        <v>140</v>
      </c>
      <c r="DM123" s="29" t="s">
        <v>140</v>
      </c>
      <c r="DN123" s="29" t="s">
        <v>140</v>
      </c>
      <c r="DO123" s="29" t="s">
        <v>140</v>
      </c>
      <c r="DP123" s="29" t="s">
        <v>140</v>
      </c>
      <c r="DQ123" s="29" t="s">
        <v>140</v>
      </c>
      <c r="DR123" s="29" t="s">
        <v>140</v>
      </c>
      <c r="DS123" s="29" t="s">
        <v>140</v>
      </c>
      <c r="DT123" s="29" t="s">
        <v>140</v>
      </c>
      <c r="DU123" s="29" t="s">
        <v>140</v>
      </c>
      <c r="DV123" s="29" t="s">
        <v>140</v>
      </c>
      <c r="DW123" s="29" t="s">
        <v>140</v>
      </c>
      <c r="DX123" s="29" t="s">
        <v>140</v>
      </c>
      <c r="DY123" s="29" t="s">
        <v>54</v>
      </c>
      <c r="DZ123" s="29" t="s">
        <v>140</v>
      </c>
      <c r="EA123" s="29" t="s">
        <v>140</v>
      </c>
      <c r="EB123" s="29" t="s">
        <v>140</v>
      </c>
      <c r="EC123" s="29" t="s">
        <v>140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>
        <v>38866358</v>
      </c>
      <c r="F124" s="25">
        <v>45003241</v>
      </c>
      <c r="G124" s="25">
        <v>53198276</v>
      </c>
      <c r="H124" s="25">
        <v>52466732</v>
      </c>
      <c r="I124" s="25">
        <v>50204927</v>
      </c>
      <c r="J124" s="25">
        <v>37625503</v>
      </c>
      <c r="K124" s="25">
        <v>33677649</v>
      </c>
      <c r="L124" s="25">
        <v>61401049</v>
      </c>
      <c r="M124" s="25">
        <v>48711848</v>
      </c>
      <c r="N124" s="25">
        <v>43595329</v>
      </c>
      <c r="O124" s="25">
        <v>48466250</v>
      </c>
      <c r="P124" s="25">
        <v>41933953</v>
      </c>
      <c r="Q124" s="25">
        <v>45034215</v>
      </c>
      <c r="R124" s="25">
        <v>79068685</v>
      </c>
      <c r="S124" s="25">
        <v>80947865</v>
      </c>
      <c r="T124" s="25">
        <v>60613908</v>
      </c>
      <c r="U124" s="25">
        <v>78831246</v>
      </c>
      <c r="V124" s="25">
        <v>92917121</v>
      </c>
      <c r="W124" s="25">
        <v>96775432.370000005</v>
      </c>
      <c r="X124" s="25">
        <v>111104140</v>
      </c>
      <c r="Y124" s="25">
        <v>89315775</v>
      </c>
      <c r="Z124" s="25">
        <v>89557523</v>
      </c>
      <c r="AA124" s="25">
        <v>116955709</v>
      </c>
      <c r="AB124" s="25">
        <v>89942359</v>
      </c>
      <c r="AC124" s="25">
        <v>90746625</v>
      </c>
      <c r="AD124" s="25">
        <v>126143906</v>
      </c>
      <c r="AE124" s="25">
        <v>141522670</v>
      </c>
      <c r="AF124" s="25">
        <v>143683093</v>
      </c>
      <c r="AG124" s="25">
        <v>120802634</v>
      </c>
      <c r="AH124" s="25">
        <v>146816606</v>
      </c>
      <c r="AI124" s="25">
        <v>130272408</v>
      </c>
      <c r="AJ124" s="25">
        <v>153896000</v>
      </c>
      <c r="AK124" s="25">
        <v>148175511</v>
      </c>
      <c r="AL124" s="25">
        <v>207728378</v>
      </c>
      <c r="AM124" s="25">
        <v>165331987</v>
      </c>
      <c r="AN124" s="25">
        <v>201298242</v>
      </c>
      <c r="AP124" s="35" t="s">
        <v>66</v>
      </c>
      <c r="AQ124" s="25">
        <v>65239000</v>
      </c>
      <c r="AR124" s="25">
        <v>0</v>
      </c>
      <c r="AS124" s="25">
        <v>0</v>
      </c>
      <c r="AT124" s="25">
        <v>0</v>
      </c>
      <c r="AU124" s="25">
        <v>153896000</v>
      </c>
      <c r="AW124" s="78">
        <v>0</v>
      </c>
      <c r="AX124" s="36" t="s">
        <v>67</v>
      </c>
      <c r="AY124" s="25">
        <v>-10125098</v>
      </c>
      <c r="AZ124" s="25">
        <v>-12219055</v>
      </c>
      <c r="BA124" s="25">
        <v>-14461227</v>
      </c>
      <c r="BB124" s="25">
        <v>-16649295</v>
      </c>
      <c r="BC124" s="25">
        <v>-18685211</v>
      </c>
      <c r="BD124" s="25">
        <v>-20630816</v>
      </c>
      <c r="BE124" s="25">
        <v>-22581776</v>
      </c>
      <c r="BF124" s="25">
        <v>-24777950</v>
      </c>
      <c r="BG124" s="25">
        <v>-2333240</v>
      </c>
      <c r="BH124" s="25">
        <v>-4528514</v>
      </c>
      <c r="BI124" s="25">
        <v>-6968592</v>
      </c>
      <c r="BJ124" s="25">
        <v>-9625976</v>
      </c>
      <c r="BK124" s="25">
        <v>-12367755</v>
      </c>
      <c r="BL124" s="25">
        <v>-15059965</v>
      </c>
      <c r="BM124" s="25">
        <v>-17996951</v>
      </c>
      <c r="BN124" s="25">
        <v>-21014434</v>
      </c>
      <c r="BO124" s="25">
        <v>-24042471</v>
      </c>
      <c r="BP124" s="25">
        <v>-27375828</v>
      </c>
      <c r="BQ124" s="25">
        <v>-30558249.664999999</v>
      </c>
      <c r="BR124" s="25">
        <v>-34369525.527000003</v>
      </c>
      <c r="BS124" s="25">
        <v>-3866792</v>
      </c>
      <c r="BT124" s="25">
        <v>-7369146</v>
      </c>
      <c r="BU124" s="25">
        <v>-11344723</v>
      </c>
      <c r="BV124" s="25">
        <v>-15340279</v>
      </c>
      <c r="BW124" s="25">
        <v>-19487168</v>
      </c>
      <c r="BX124" s="25">
        <v>-23778118</v>
      </c>
      <c r="BY124" s="25">
        <v>-28235043</v>
      </c>
      <c r="BZ124" s="25">
        <v>-33029798.364</v>
      </c>
      <c r="CA124" s="25">
        <v>-37437304</v>
      </c>
      <c r="CB124" s="25">
        <v>-42238081</v>
      </c>
      <c r="CC124" s="25">
        <v>-46883998</v>
      </c>
      <c r="CD124" s="25">
        <v>-51705000</v>
      </c>
      <c r="CE124" s="25">
        <v>-4968730</v>
      </c>
      <c r="CF124" s="25">
        <v>-9206604</v>
      </c>
      <c r="CG124" s="25">
        <v>-14649944</v>
      </c>
      <c r="CH124" s="25">
        <v>-19621369</v>
      </c>
      <c r="CK124" s="36" t="s">
        <v>67</v>
      </c>
      <c r="CL124" s="25">
        <v>-25589000</v>
      </c>
      <c r="CM124" s="25">
        <v>0</v>
      </c>
      <c r="CN124" s="25">
        <v>0</v>
      </c>
      <c r="CO124" s="25">
        <v>0</v>
      </c>
      <c r="CP124" s="25">
        <v>-51705000</v>
      </c>
      <c r="CR124">
        <v>0</v>
      </c>
      <c r="CS124" s="36" t="s">
        <v>68</v>
      </c>
      <c r="CT124" s="25">
        <v>333597168</v>
      </c>
      <c r="CU124" s="25">
        <v>336714590</v>
      </c>
      <c r="CV124" s="25">
        <v>344212385</v>
      </c>
      <c r="CW124" s="25">
        <v>357328424</v>
      </c>
      <c r="CX124" s="25">
        <v>361613384</v>
      </c>
      <c r="CY124" s="25">
        <v>371107042</v>
      </c>
      <c r="CZ124" s="25">
        <v>388865190</v>
      </c>
      <c r="DA124" s="25">
        <v>407624996</v>
      </c>
      <c r="DB124" s="25">
        <v>415639828</v>
      </c>
      <c r="DC124" s="25">
        <v>430811319</v>
      </c>
      <c r="DD124" s="25">
        <v>450010427</v>
      </c>
      <c r="DE124" s="25">
        <v>473401302</v>
      </c>
      <c r="DF124" s="25">
        <v>499490531</v>
      </c>
      <c r="DG124" s="25">
        <v>510735961</v>
      </c>
      <c r="DH124" s="25">
        <v>526515475</v>
      </c>
      <c r="DI124" s="25">
        <v>544420793.5</v>
      </c>
      <c r="DJ124" s="25">
        <v>559860239</v>
      </c>
      <c r="DK124" s="25">
        <v>575724258</v>
      </c>
      <c r="DL124" s="25">
        <v>592666781.95299995</v>
      </c>
      <c r="DM124" s="25">
        <v>622214834</v>
      </c>
      <c r="DN124" s="25">
        <v>629526274</v>
      </c>
      <c r="DO124" s="25">
        <v>645388939</v>
      </c>
      <c r="DP124" s="25">
        <v>655594570</v>
      </c>
      <c r="DQ124" s="25">
        <v>687916278</v>
      </c>
      <c r="DR124" s="25">
        <v>710277553</v>
      </c>
      <c r="DS124" s="25">
        <v>721416986</v>
      </c>
      <c r="DT124" s="25">
        <v>732628641</v>
      </c>
      <c r="DU124" s="25">
        <v>744770340.73599994</v>
      </c>
      <c r="DV124" s="25">
        <v>764809230</v>
      </c>
      <c r="DW124" s="25">
        <v>776393214</v>
      </c>
      <c r="DX124" s="25">
        <v>790407558</v>
      </c>
      <c r="DY124" s="25">
        <v>815813352</v>
      </c>
      <c r="DZ124" s="25">
        <v>814295530</v>
      </c>
      <c r="EA124" s="25">
        <v>936207678</v>
      </c>
      <c r="EB124" s="25">
        <v>792041287</v>
      </c>
      <c r="EC124" s="25">
        <v>708847450</v>
      </c>
      <c r="EE124" s="36" t="s">
        <v>68</v>
      </c>
      <c r="EF124" s="25">
        <v>269424000</v>
      </c>
      <c r="EG124" s="25">
        <v>0</v>
      </c>
      <c r="EH124" s="25">
        <v>0</v>
      </c>
      <c r="EI124" s="25">
        <v>0</v>
      </c>
      <c r="EJ124" s="25">
        <v>815813352</v>
      </c>
      <c r="EM124" s="37">
        <v>0</v>
      </c>
      <c r="EN124" s="38" t="s">
        <v>69</v>
      </c>
      <c r="EO124" s="25">
        <v>447</v>
      </c>
      <c r="EP124" s="25">
        <v>447</v>
      </c>
      <c r="EQ124" s="25">
        <v>446</v>
      </c>
      <c r="ER124" s="25">
        <v>444</v>
      </c>
      <c r="ES124" s="25">
        <v>441</v>
      </c>
      <c r="ET124" s="25">
        <v>450</v>
      </c>
      <c r="EU124" s="25">
        <v>453</v>
      </c>
      <c r="EV124" s="25">
        <v>456</v>
      </c>
      <c r="EW124" s="25">
        <v>458</v>
      </c>
      <c r="EX124" s="25">
        <v>456</v>
      </c>
      <c r="EY124" s="25">
        <v>463</v>
      </c>
      <c r="EZ124" s="25">
        <v>467</v>
      </c>
      <c r="FA124" s="25">
        <v>478</v>
      </c>
      <c r="FB124" s="25">
        <v>473</v>
      </c>
      <c r="FC124" s="25">
        <v>475</v>
      </c>
      <c r="FD124" s="25">
        <v>508</v>
      </c>
      <c r="FE124" s="25">
        <v>526</v>
      </c>
      <c r="FF124" s="25">
        <v>556</v>
      </c>
      <c r="FG124" s="25">
        <v>565</v>
      </c>
      <c r="FH124" s="25">
        <v>582</v>
      </c>
      <c r="FI124" s="25">
        <v>601</v>
      </c>
      <c r="FJ124" s="25">
        <v>605</v>
      </c>
      <c r="FK124" s="25">
        <v>611</v>
      </c>
      <c r="FL124" s="25">
        <v>631</v>
      </c>
      <c r="FM124" s="25">
        <v>635</v>
      </c>
      <c r="FN124" s="25">
        <v>640</v>
      </c>
      <c r="FO124" s="25">
        <v>654</v>
      </c>
      <c r="FP124" s="25">
        <v>667</v>
      </c>
      <c r="FQ124" s="25">
        <v>675</v>
      </c>
      <c r="FR124" s="25">
        <v>685</v>
      </c>
      <c r="FS124" s="25">
        <v>694</v>
      </c>
      <c r="FT124" s="25">
        <v>692</v>
      </c>
      <c r="FU124" s="25">
        <v>698</v>
      </c>
      <c r="FV124" s="25">
        <v>706</v>
      </c>
      <c r="FW124" s="25">
        <v>722</v>
      </c>
      <c r="FX124" s="25">
        <v>717</v>
      </c>
      <c r="FZ124" s="38" t="s">
        <v>69</v>
      </c>
      <c r="GA124" s="25">
        <v>0</v>
      </c>
      <c r="GB124" s="25">
        <v>0</v>
      </c>
      <c r="GC124" s="25">
        <v>456</v>
      </c>
      <c r="GD124" s="25">
        <v>582</v>
      </c>
      <c r="GE124" s="25">
        <v>692</v>
      </c>
      <c r="GG124" s="39" t="s">
        <v>70</v>
      </c>
      <c r="GH124" s="25">
        <v>196148980</v>
      </c>
      <c r="GI124" s="25">
        <v>197249400</v>
      </c>
      <c r="GJ124" s="25">
        <v>212532560</v>
      </c>
      <c r="GK124" s="25">
        <v>221766870</v>
      </c>
      <c r="GL124" s="25">
        <v>230223270</v>
      </c>
      <c r="GM124" s="25">
        <v>223326560</v>
      </c>
      <c r="GN124" s="25">
        <v>236413970</v>
      </c>
      <c r="GO124" s="25">
        <v>274948010</v>
      </c>
      <c r="GP124" s="25">
        <v>261608550</v>
      </c>
      <c r="GQ124" s="25">
        <v>267734690</v>
      </c>
      <c r="GR124" s="25">
        <v>285158930</v>
      </c>
      <c r="GS124" s="25">
        <v>292199280</v>
      </c>
      <c r="GT124" s="25">
        <v>310274630</v>
      </c>
      <c r="GU124" s="25">
        <v>353611880</v>
      </c>
      <c r="GV124" s="25">
        <v>359140020</v>
      </c>
      <c r="GW124" s="25">
        <v>349976200</v>
      </c>
      <c r="GX124" s="25">
        <v>373785500</v>
      </c>
      <c r="GY124" s="25">
        <v>400055160</v>
      </c>
      <c r="GZ124" s="25">
        <v>414052390</v>
      </c>
      <c r="HA124" s="25">
        <v>435796650</v>
      </c>
      <c r="HB124" s="25">
        <v>421635600</v>
      </c>
      <c r="HC124" s="25">
        <v>437465824</v>
      </c>
      <c r="HD124" s="25">
        <v>466790280</v>
      </c>
      <c r="HE124" s="25">
        <v>465033436</v>
      </c>
      <c r="HF124" s="25">
        <v>468159807</v>
      </c>
      <c r="HG124" s="25">
        <v>507133542</v>
      </c>
      <c r="HH124" s="25">
        <v>527670450</v>
      </c>
      <c r="HI124" s="25">
        <v>533401131</v>
      </c>
      <c r="HJ124" s="25">
        <v>528140339</v>
      </c>
      <c r="HK124" s="25">
        <v>560953709</v>
      </c>
      <c r="HL124" s="25">
        <v>559691148</v>
      </c>
      <c r="HM124" s="25">
        <v>596336076</v>
      </c>
      <c r="HN124" s="25">
        <v>579511362</v>
      </c>
      <c r="HO124" s="25">
        <v>771141919</v>
      </c>
      <c r="HP124" s="25">
        <v>794294654</v>
      </c>
      <c r="HQ124" s="25">
        <v>781614407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596336076</v>
      </c>
    </row>
    <row r="125" spans="1:233">
      <c r="A125" t="s">
        <v>140</v>
      </c>
      <c r="B125">
        <v>0</v>
      </c>
      <c r="D125" s="40" t="s">
        <v>71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14361000</v>
      </c>
      <c r="AK125" s="25">
        <v>14645297</v>
      </c>
      <c r="AL125" s="25">
        <v>16434427</v>
      </c>
      <c r="AM125" s="25">
        <v>16049636</v>
      </c>
      <c r="AN125" s="25">
        <v>4485917</v>
      </c>
      <c r="AP125" s="40" t="s">
        <v>71</v>
      </c>
      <c r="AQ125" s="25">
        <v>371000</v>
      </c>
      <c r="AR125" s="25">
        <v>0</v>
      </c>
      <c r="AS125" s="25">
        <v>0</v>
      </c>
      <c r="AT125" s="25">
        <v>0</v>
      </c>
      <c r="AU125" s="25">
        <v>14361000</v>
      </c>
      <c r="AW125" s="78">
        <v>0</v>
      </c>
      <c r="AX125" s="36" t="s">
        <v>72</v>
      </c>
      <c r="AY125" s="25">
        <v>29466</v>
      </c>
      <c r="AZ125" s="25">
        <v>82490</v>
      </c>
      <c r="BA125" s="25">
        <v>172377</v>
      </c>
      <c r="BB125" s="25">
        <v>188869</v>
      </c>
      <c r="BC125" s="25">
        <v>280983</v>
      </c>
      <c r="BD125" s="25">
        <v>258542</v>
      </c>
      <c r="BE125" s="25">
        <v>271892</v>
      </c>
      <c r="BF125" s="25">
        <v>274768</v>
      </c>
      <c r="BG125" s="25">
        <v>64292</v>
      </c>
      <c r="BH125" s="25">
        <v>68037</v>
      </c>
      <c r="BI125" s="25">
        <v>76263</v>
      </c>
      <c r="BJ125" s="25">
        <v>-55809</v>
      </c>
      <c r="BK125" s="25">
        <v>-104700</v>
      </c>
      <c r="BL125" s="25">
        <v>-187513</v>
      </c>
      <c r="BM125" s="25">
        <v>-199528</v>
      </c>
      <c r="BN125" s="25">
        <v>-248564</v>
      </c>
      <c r="BO125" s="25">
        <v>-242922</v>
      </c>
      <c r="BP125" s="25">
        <v>-274795</v>
      </c>
      <c r="BQ125" s="25">
        <v>-306441</v>
      </c>
      <c r="BR125" s="25">
        <v>-335918.97700000001</v>
      </c>
      <c r="BS125" s="25">
        <v>-75839</v>
      </c>
      <c r="BT125" s="25">
        <v>-115905</v>
      </c>
      <c r="BU125" s="25">
        <v>-126966</v>
      </c>
      <c r="BV125" s="25">
        <v>-171141</v>
      </c>
      <c r="BW125" s="25">
        <v>-167513</v>
      </c>
      <c r="BX125" s="25">
        <v>-160040</v>
      </c>
      <c r="BY125" s="25">
        <v>-182386</v>
      </c>
      <c r="BZ125" s="25">
        <v>-187939.318</v>
      </c>
      <c r="CA125" s="25">
        <v>-270622</v>
      </c>
      <c r="CB125" s="25">
        <v>-300425</v>
      </c>
      <c r="CC125" s="25">
        <v>-361526</v>
      </c>
      <c r="CD125" s="25">
        <v>887000</v>
      </c>
      <c r="CE125" s="25">
        <v>28908</v>
      </c>
      <c r="CF125" s="25">
        <v>-5911598</v>
      </c>
      <c r="CG125" s="25">
        <v>-6495446</v>
      </c>
      <c r="CH125" s="25">
        <v>-6359886</v>
      </c>
      <c r="CK125" s="36" t="s">
        <v>72</v>
      </c>
      <c r="CL125" s="25">
        <v>75000</v>
      </c>
      <c r="CM125" s="25">
        <v>0</v>
      </c>
      <c r="CN125" s="25">
        <v>0</v>
      </c>
      <c r="CO125" s="25">
        <v>0</v>
      </c>
      <c r="CP125" s="25">
        <v>887000</v>
      </c>
      <c r="CR125">
        <v>0</v>
      </c>
      <c r="CS125" s="36" t="s">
        <v>73</v>
      </c>
      <c r="CT125" s="25">
        <v>58938</v>
      </c>
      <c r="CU125" s="25">
        <v>350490</v>
      </c>
      <c r="CV125" s="25">
        <v>496037</v>
      </c>
      <c r="CW125" s="25">
        <v>341962</v>
      </c>
      <c r="CX125" s="25">
        <v>867302</v>
      </c>
      <c r="CY125" s="25">
        <v>555142</v>
      </c>
      <c r="CZ125" s="25">
        <v>255856</v>
      </c>
      <c r="DA125" s="25">
        <v>121618</v>
      </c>
      <c r="DB125" s="25">
        <v>769193</v>
      </c>
      <c r="DC125" s="25">
        <v>1112749</v>
      </c>
      <c r="DD125" s="25">
        <v>254951</v>
      </c>
      <c r="DE125" s="25">
        <v>390860</v>
      </c>
      <c r="DF125" s="25">
        <v>553818</v>
      </c>
      <c r="DG125" s="25">
        <v>434106</v>
      </c>
      <c r="DH125" s="25">
        <v>451069</v>
      </c>
      <c r="DI125" s="25">
        <v>628972.04</v>
      </c>
      <c r="DJ125" s="25">
        <v>375355.97</v>
      </c>
      <c r="DK125" s="25">
        <v>511696</v>
      </c>
      <c r="DL125" s="25">
        <v>60237.9</v>
      </c>
      <c r="DM125" s="25">
        <v>444088.26</v>
      </c>
      <c r="DN125" s="25">
        <v>609931.53</v>
      </c>
      <c r="DO125" s="25">
        <v>590187.05000000005</v>
      </c>
      <c r="DP125" s="25">
        <v>1639845</v>
      </c>
      <c r="DQ125" s="25">
        <v>655356</v>
      </c>
      <c r="DR125" s="25">
        <v>770049.23</v>
      </c>
      <c r="DS125" s="25">
        <v>984555</v>
      </c>
      <c r="DT125" s="25">
        <v>665946</v>
      </c>
      <c r="DU125" s="25">
        <v>1197929</v>
      </c>
      <c r="DV125" s="25">
        <v>3607911</v>
      </c>
      <c r="DW125" s="25">
        <v>1561712</v>
      </c>
      <c r="DX125" s="25">
        <v>1974721</v>
      </c>
      <c r="DY125" s="25">
        <v>1221000</v>
      </c>
      <c r="DZ125" s="25">
        <v>2264610</v>
      </c>
      <c r="EA125" s="25">
        <v>9458548</v>
      </c>
      <c r="EB125" s="25">
        <v>34237687</v>
      </c>
      <c r="EC125" s="25">
        <v>10202464</v>
      </c>
      <c r="EE125" s="36" t="s">
        <v>73</v>
      </c>
      <c r="EF125" s="25">
        <v>2176000</v>
      </c>
      <c r="EG125" s="25">
        <v>0</v>
      </c>
      <c r="EH125" s="25">
        <v>0</v>
      </c>
      <c r="EI125" s="25">
        <v>0</v>
      </c>
      <c r="EJ125" s="25">
        <v>1221000</v>
      </c>
      <c r="EM125" s="37">
        <v>0</v>
      </c>
      <c r="EN125" s="36" t="s">
        <v>74</v>
      </c>
      <c r="EO125" s="25">
        <v>1387</v>
      </c>
      <c r="EP125" s="25">
        <v>1396</v>
      </c>
      <c r="EQ125" s="25">
        <v>1399</v>
      </c>
      <c r="ER125" s="25">
        <v>1414</v>
      </c>
      <c r="ES125" s="25">
        <v>1442</v>
      </c>
      <c r="ET125" s="25">
        <v>1442</v>
      </c>
      <c r="EU125" s="25">
        <v>1470</v>
      </c>
      <c r="EV125" s="25">
        <v>1496</v>
      </c>
      <c r="EW125" s="25">
        <v>1522</v>
      </c>
      <c r="EX125" s="25">
        <v>1537</v>
      </c>
      <c r="EY125" s="25">
        <v>1554</v>
      </c>
      <c r="EZ125" s="25">
        <v>1565</v>
      </c>
      <c r="FA125" s="25">
        <v>1595</v>
      </c>
      <c r="FB125" s="25">
        <v>1630</v>
      </c>
      <c r="FC125" s="25">
        <v>1682</v>
      </c>
      <c r="FD125" s="25">
        <v>1718</v>
      </c>
      <c r="FE125" s="25">
        <v>1758</v>
      </c>
      <c r="FF125" s="25">
        <v>1773</v>
      </c>
      <c r="FG125" s="25">
        <v>1824</v>
      </c>
      <c r="FH125" s="25">
        <v>1859</v>
      </c>
      <c r="FI125" s="25">
        <v>1888</v>
      </c>
      <c r="FJ125" s="25">
        <v>1911</v>
      </c>
      <c r="FK125" s="25">
        <v>1931</v>
      </c>
      <c r="FL125" s="25">
        <v>1957</v>
      </c>
      <c r="FM125" s="25">
        <v>1993</v>
      </c>
      <c r="FN125" s="25">
        <v>2020</v>
      </c>
      <c r="FO125" s="25">
        <v>2043</v>
      </c>
      <c r="FP125" s="25">
        <v>2070</v>
      </c>
      <c r="FQ125" s="25">
        <v>2111</v>
      </c>
      <c r="FR125" s="25">
        <v>2133</v>
      </c>
      <c r="FS125" s="25">
        <v>2187</v>
      </c>
      <c r="FT125" s="25">
        <v>2184</v>
      </c>
      <c r="FU125" s="25">
        <v>2208</v>
      </c>
      <c r="FV125" s="25">
        <v>2277</v>
      </c>
      <c r="FW125" s="25">
        <v>2277</v>
      </c>
      <c r="FX125" s="25">
        <v>2215</v>
      </c>
      <c r="FZ125" s="36" t="s">
        <v>74</v>
      </c>
      <c r="GA125" s="25">
        <v>0</v>
      </c>
      <c r="GB125" s="25">
        <v>0</v>
      </c>
      <c r="GC125" s="25">
        <v>1496</v>
      </c>
      <c r="GD125" s="25">
        <v>1859</v>
      </c>
      <c r="GE125" s="25">
        <v>2184</v>
      </c>
      <c r="GG125" s="41" t="s">
        <v>75</v>
      </c>
      <c r="GH125" s="25">
        <v>171018320</v>
      </c>
      <c r="GI125" s="25">
        <v>173844810</v>
      </c>
      <c r="GJ125" s="25">
        <v>181132330</v>
      </c>
      <c r="GK125" s="25">
        <v>189804020</v>
      </c>
      <c r="GL125" s="25">
        <v>193544020</v>
      </c>
      <c r="GM125" s="25">
        <v>201022120</v>
      </c>
      <c r="GN125" s="25">
        <v>215671840</v>
      </c>
      <c r="GO125" s="25">
        <v>228883690</v>
      </c>
      <c r="GP125" s="25">
        <v>230073740</v>
      </c>
      <c r="GQ125" s="25">
        <v>239591510</v>
      </c>
      <c r="GR125" s="25">
        <v>252907060</v>
      </c>
      <c r="GS125" s="25">
        <v>265181550</v>
      </c>
      <c r="GT125" s="25">
        <v>279142090</v>
      </c>
      <c r="GU125" s="25">
        <v>284173710</v>
      </c>
      <c r="GV125" s="25">
        <v>293623750</v>
      </c>
      <c r="GW125" s="25">
        <v>304777760</v>
      </c>
      <c r="GX125" s="25">
        <v>312296660</v>
      </c>
      <c r="GY125" s="25">
        <v>322106640</v>
      </c>
      <c r="GZ125" s="25">
        <v>331957760</v>
      </c>
      <c r="HA125" s="25">
        <v>350213030</v>
      </c>
      <c r="HB125" s="25">
        <v>353640890</v>
      </c>
      <c r="HC125" s="25">
        <v>365894344</v>
      </c>
      <c r="HD125" s="25">
        <v>372820830</v>
      </c>
      <c r="HE125" s="25">
        <v>393472632</v>
      </c>
      <c r="HF125" s="25">
        <v>402235719</v>
      </c>
      <c r="HG125" s="25">
        <v>408792170</v>
      </c>
      <c r="HH125" s="25">
        <v>413735873</v>
      </c>
      <c r="HI125" s="25">
        <v>419377229</v>
      </c>
      <c r="HJ125" s="25">
        <v>428216750</v>
      </c>
      <c r="HK125" s="25">
        <v>439703460</v>
      </c>
      <c r="HL125" s="25">
        <v>451109530</v>
      </c>
      <c r="HM125" s="25">
        <v>463926980</v>
      </c>
      <c r="HN125" s="25">
        <v>462127892</v>
      </c>
      <c r="HO125" s="25">
        <v>603777260</v>
      </c>
      <c r="HP125" s="25">
        <v>591723110</v>
      </c>
      <c r="HQ125" s="25">
        <v>578885950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463926980</v>
      </c>
    </row>
    <row r="126" spans="1:233">
      <c r="A126" t="s">
        <v>140</v>
      </c>
      <c r="B126">
        <v>0</v>
      </c>
      <c r="D126" s="40" t="s">
        <v>76</v>
      </c>
      <c r="E126" s="25">
        <v>21686864</v>
      </c>
      <c r="F126" s="25">
        <v>32054701</v>
      </c>
      <c r="G126" s="25">
        <v>32127202</v>
      </c>
      <c r="H126" s="25">
        <v>34613722</v>
      </c>
      <c r="I126" s="25">
        <v>32589087</v>
      </c>
      <c r="J126" s="25">
        <v>32826938</v>
      </c>
      <c r="K126" s="25">
        <v>29682295</v>
      </c>
      <c r="L126" s="25">
        <v>35007471</v>
      </c>
      <c r="M126" s="25">
        <v>35644518</v>
      </c>
      <c r="N126" s="25">
        <v>35053837</v>
      </c>
      <c r="O126" s="25">
        <v>32139140</v>
      </c>
      <c r="P126" s="25">
        <v>35630850</v>
      </c>
      <c r="Q126" s="25">
        <v>32087343</v>
      </c>
      <c r="R126" s="25">
        <v>31579139</v>
      </c>
      <c r="S126" s="25">
        <v>38713702</v>
      </c>
      <c r="T126" s="25">
        <v>37670495</v>
      </c>
      <c r="U126" s="25">
        <v>39744103</v>
      </c>
      <c r="V126" s="25">
        <v>45784715</v>
      </c>
      <c r="W126" s="25">
        <v>43628457.43</v>
      </c>
      <c r="X126" s="25">
        <v>42881258</v>
      </c>
      <c r="Y126" s="25">
        <v>51655915</v>
      </c>
      <c r="Z126" s="25">
        <v>50755670</v>
      </c>
      <c r="AA126" s="25">
        <v>56901726</v>
      </c>
      <c r="AB126" s="25">
        <v>51897193</v>
      </c>
      <c r="AC126" s="25">
        <v>55948056</v>
      </c>
      <c r="AD126" s="25">
        <v>62747002</v>
      </c>
      <c r="AE126" s="25">
        <v>65095216</v>
      </c>
      <c r="AF126" s="25">
        <v>62762341</v>
      </c>
      <c r="AG126" s="25">
        <v>57443930</v>
      </c>
      <c r="AH126" s="25">
        <v>61335489</v>
      </c>
      <c r="AI126" s="25">
        <v>59871113</v>
      </c>
      <c r="AJ126" s="25">
        <v>84250000</v>
      </c>
      <c r="AK126" s="25">
        <v>45486838</v>
      </c>
      <c r="AL126" s="25">
        <v>94265068</v>
      </c>
      <c r="AM126" s="25">
        <v>55790358</v>
      </c>
      <c r="AN126" s="25">
        <v>57764232</v>
      </c>
      <c r="AP126" s="40" t="s">
        <v>76</v>
      </c>
      <c r="AQ126" s="25">
        <v>57805000</v>
      </c>
      <c r="AR126" s="25">
        <v>0</v>
      </c>
      <c r="AS126" s="25">
        <v>0</v>
      </c>
      <c r="AT126" s="25">
        <v>0</v>
      </c>
      <c r="AU126" s="25">
        <v>84250000</v>
      </c>
      <c r="AW126" s="78">
        <v>0</v>
      </c>
      <c r="AX126" s="42" t="s">
        <v>77</v>
      </c>
      <c r="AY126" s="25">
        <v>-1380661</v>
      </c>
      <c r="AZ126" s="25">
        <v>-1468568</v>
      </c>
      <c r="BA126" s="25">
        <v>-1797010</v>
      </c>
      <c r="BB126" s="25">
        <v>-2047258</v>
      </c>
      <c r="BC126" s="25">
        <v>-2323421</v>
      </c>
      <c r="BD126" s="25">
        <v>-2745332</v>
      </c>
      <c r="BE126" s="25">
        <v>-2828993</v>
      </c>
      <c r="BF126" s="25">
        <v>-3124387</v>
      </c>
      <c r="BG126" s="25">
        <v>-288004</v>
      </c>
      <c r="BH126" s="25">
        <v>-876328</v>
      </c>
      <c r="BI126" s="25">
        <v>-1297653</v>
      </c>
      <c r="BJ126" s="25">
        <v>-1635589</v>
      </c>
      <c r="BK126" s="25">
        <v>-2326624</v>
      </c>
      <c r="BL126" s="25">
        <v>-2527252</v>
      </c>
      <c r="BM126" s="25">
        <v>-2868378</v>
      </c>
      <c r="BN126" s="25">
        <v>-3340396</v>
      </c>
      <c r="BO126" s="25">
        <v>-3714888</v>
      </c>
      <c r="BP126" s="25">
        <v>-4018222</v>
      </c>
      <c r="BQ126" s="25">
        <v>-4456956.8779999996</v>
      </c>
      <c r="BR126" s="25">
        <v>-4400746.8899999997</v>
      </c>
      <c r="BS126" s="25">
        <v>-245003</v>
      </c>
      <c r="BT126" s="25">
        <v>-323517</v>
      </c>
      <c r="BU126" s="25">
        <v>-596722</v>
      </c>
      <c r="BV126" s="25">
        <v>-560020</v>
      </c>
      <c r="BW126" s="25">
        <v>-660077</v>
      </c>
      <c r="BX126" s="25">
        <v>-664842</v>
      </c>
      <c r="BY126" s="25">
        <v>-930470</v>
      </c>
      <c r="BZ126" s="25">
        <v>-1094196.426</v>
      </c>
      <c r="CA126" s="25">
        <v>-1341657</v>
      </c>
      <c r="CB126" s="25">
        <v>-1293814</v>
      </c>
      <c r="CC126" s="25">
        <v>-2225593</v>
      </c>
      <c r="CD126" s="25">
        <v>3515000</v>
      </c>
      <c r="CE126" s="25">
        <v>-625623</v>
      </c>
      <c r="CF126" s="25">
        <v>-4625623</v>
      </c>
      <c r="CG126" s="25">
        <v>-6192608</v>
      </c>
      <c r="CH126" s="25">
        <v>-8786866</v>
      </c>
      <c r="CK126" s="42" t="s">
        <v>77</v>
      </c>
      <c r="CL126" s="25">
        <v>-2067000</v>
      </c>
      <c r="CM126" s="25">
        <v>0</v>
      </c>
      <c r="CN126" s="25">
        <v>0</v>
      </c>
      <c r="CO126" s="25">
        <v>0</v>
      </c>
      <c r="CP126" s="25">
        <v>3515000</v>
      </c>
      <c r="CR126">
        <v>0</v>
      </c>
      <c r="CS126" s="43" t="s">
        <v>78</v>
      </c>
      <c r="CT126" s="51">
        <v>2528808</v>
      </c>
      <c r="CU126" s="51">
        <v>2579950</v>
      </c>
      <c r="CV126" s="51">
        <v>2520940</v>
      </c>
      <c r="CW126" s="51">
        <v>2024314</v>
      </c>
      <c r="CX126" s="51">
        <v>2101787</v>
      </c>
      <c r="CY126" s="51">
        <v>2261339</v>
      </c>
      <c r="CZ126" s="51">
        <v>2094921</v>
      </c>
      <c r="DA126" s="51">
        <v>1921756</v>
      </c>
      <c r="DB126" s="51">
        <v>1949343</v>
      </c>
      <c r="DC126" s="51">
        <v>2238797</v>
      </c>
      <c r="DD126" s="51">
        <v>2674773</v>
      </c>
      <c r="DE126" s="51">
        <v>3183810</v>
      </c>
      <c r="DF126" s="51">
        <v>2486253</v>
      </c>
      <c r="DG126" s="51">
        <v>1424399.06</v>
      </c>
      <c r="DH126" s="51">
        <v>1452161.1670000001</v>
      </c>
      <c r="DI126" s="51">
        <v>1641079.85</v>
      </c>
      <c r="DJ126" s="51">
        <v>1808536.49</v>
      </c>
      <c r="DK126" s="51">
        <v>1718550.9230000002</v>
      </c>
      <c r="DL126" s="51">
        <v>1891894.6070000001</v>
      </c>
      <c r="DM126" s="51">
        <v>1938216.4366000001</v>
      </c>
      <c r="DN126" s="51">
        <v>1994542.716</v>
      </c>
      <c r="DO126" s="51">
        <v>2075568.541</v>
      </c>
      <c r="DP126" s="51">
        <v>2189531.31</v>
      </c>
      <c r="DQ126" s="51">
        <v>2260198</v>
      </c>
      <c r="DR126" s="51">
        <v>2450103.0319999997</v>
      </c>
      <c r="DS126" s="51">
        <v>1326248.81</v>
      </c>
      <c r="DT126" s="51">
        <v>1565767.49</v>
      </c>
      <c r="DU126" s="51">
        <v>1746361.094</v>
      </c>
      <c r="DV126" s="51">
        <v>2332375</v>
      </c>
      <c r="DW126" s="51">
        <v>4443738</v>
      </c>
      <c r="DX126" s="51">
        <v>4556685.3900000006</v>
      </c>
      <c r="DY126" s="51">
        <v>6837000</v>
      </c>
      <c r="DZ126" s="51">
        <v>7401483</v>
      </c>
      <c r="EA126" s="51">
        <v>8683621</v>
      </c>
      <c r="EB126" s="51">
        <v>10801248</v>
      </c>
      <c r="EC126" s="51">
        <v>18420222</v>
      </c>
      <c r="EE126" s="43" t="s">
        <v>78</v>
      </c>
      <c r="EF126" s="51">
        <v>2220000</v>
      </c>
      <c r="EG126" s="51">
        <v>0</v>
      </c>
      <c r="EH126" s="51">
        <v>0</v>
      </c>
      <c r="EI126" s="51">
        <v>0</v>
      </c>
      <c r="EJ126" s="51">
        <v>6837000</v>
      </c>
      <c r="EM126" s="37">
        <v>0</v>
      </c>
      <c r="EN126" s="36" t="s">
        <v>79</v>
      </c>
      <c r="EO126" s="25">
        <v>33</v>
      </c>
      <c r="EP126" s="25">
        <v>33</v>
      </c>
      <c r="EQ126" s="25">
        <v>34</v>
      </c>
      <c r="ER126" s="25">
        <v>34</v>
      </c>
      <c r="ES126" s="25">
        <v>34</v>
      </c>
      <c r="ET126" s="25">
        <v>34</v>
      </c>
      <c r="EU126" s="25">
        <v>34</v>
      </c>
      <c r="EV126" s="25">
        <v>34</v>
      </c>
      <c r="EW126" s="25">
        <v>34</v>
      </c>
      <c r="EX126" s="25">
        <v>36</v>
      </c>
      <c r="EY126" s="25">
        <v>36</v>
      </c>
      <c r="EZ126" s="25">
        <v>37</v>
      </c>
      <c r="FA126" s="25">
        <v>37</v>
      </c>
      <c r="FB126" s="25">
        <v>37</v>
      </c>
      <c r="FC126" s="25">
        <v>37</v>
      </c>
      <c r="FD126" s="25">
        <v>37</v>
      </c>
      <c r="FE126" s="25">
        <v>37</v>
      </c>
      <c r="FF126" s="25">
        <v>37</v>
      </c>
      <c r="FG126" s="25">
        <v>37</v>
      </c>
      <c r="FH126" s="25">
        <v>41</v>
      </c>
      <c r="FI126" s="25">
        <v>41</v>
      </c>
      <c r="FJ126" s="25">
        <v>42</v>
      </c>
      <c r="FK126" s="25">
        <v>43</v>
      </c>
      <c r="FL126" s="25">
        <v>43</v>
      </c>
      <c r="FM126" s="25">
        <v>43</v>
      </c>
      <c r="FN126" s="25">
        <v>43</v>
      </c>
      <c r="FO126" s="25">
        <v>43</v>
      </c>
      <c r="FP126" s="25">
        <v>43</v>
      </c>
      <c r="FQ126" s="25">
        <v>43</v>
      </c>
      <c r="FR126" s="25">
        <v>43</v>
      </c>
      <c r="FS126" s="25">
        <v>44</v>
      </c>
      <c r="FT126" s="25">
        <v>44</v>
      </c>
      <c r="FU126" s="25">
        <v>43</v>
      </c>
      <c r="FV126" s="25">
        <v>43</v>
      </c>
      <c r="FW126" s="25">
        <v>43</v>
      </c>
      <c r="FX126" s="25">
        <v>43</v>
      </c>
      <c r="FZ126" s="36" t="s">
        <v>79</v>
      </c>
      <c r="GA126" s="25">
        <v>0</v>
      </c>
      <c r="GB126" s="25">
        <v>0</v>
      </c>
      <c r="GC126" s="25">
        <v>34</v>
      </c>
      <c r="GD126" s="25">
        <v>41</v>
      </c>
      <c r="GE126" s="25">
        <v>44</v>
      </c>
      <c r="GG126" s="44" t="s">
        <v>80</v>
      </c>
      <c r="GH126" s="25">
        <v>194772980</v>
      </c>
      <c r="GI126" s="25">
        <v>196927620</v>
      </c>
      <c r="GJ126" s="25">
        <v>206644050</v>
      </c>
      <c r="GK126" s="25">
        <v>217001920</v>
      </c>
      <c r="GL126" s="25">
        <v>219562790</v>
      </c>
      <c r="GM126" s="25">
        <v>217988230</v>
      </c>
      <c r="GN126" s="25">
        <v>238298670</v>
      </c>
      <c r="GO126" s="25">
        <v>273069880</v>
      </c>
      <c r="GP126" s="25">
        <v>265544650</v>
      </c>
      <c r="GQ126" s="25">
        <v>272030190</v>
      </c>
      <c r="GR126" s="25">
        <v>281381290</v>
      </c>
      <c r="GS126" s="25">
        <v>282835760</v>
      </c>
      <c r="GT126" s="25">
        <v>296232200</v>
      </c>
      <c r="GU126" s="25">
        <v>343079700</v>
      </c>
      <c r="GV126" s="25">
        <v>364984870</v>
      </c>
      <c r="GW126" s="25">
        <v>362271180</v>
      </c>
      <c r="GX126" s="25">
        <v>389313510</v>
      </c>
      <c r="GY126" s="25">
        <v>409100170</v>
      </c>
      <c r="GZ126" s="25">
        <v>421904620</v>
      </c>
      <c r="HA126" s="25">
        <v>428326680</v>
      </c>
      <c r="HB126" s="25">
        <v>432162250</v>
      </c>
      <c r="HC126" s="25">
        <v>440045130</v>
      </c>
      <c r="HD126" s="25">
        <v>476154670</v>
      </c>
      <c r="HE126" s="25">
        <v>471272450</v>
      </c>
      <c r="HF126" s="25">
        <v>476165900</v>
      </c>
      <c r="HG126" s="25">
        <v>519019570</v>
      </c>
      <c r="HH126" s="25">
        <v>540050830</v>
      </c>
      <c r="HI126" s="25">
        <v>543423580</v>
      </c>
      <c r="HJ126" s="25">
        <v>536741460</v>
      </c>
      <c r="HK126" s="25">
        <v>571019140</v>
      </c>
      <c r="HL126" s="25">
        <v>562759560</v>
      </c>
      <c r="HM126" s="25">
        <v>603608535</v>
      </c>
      <c r="HN126" s="25">
        <v>622474260</v>
      </c>
      <c r="HO126" s="25">
        <v>856164850</v>
      </c>
      <c r="HP126" s="25">
        <v>796448359</v>
      </c>
      <c r="HQ126" s="25">
        <v>811049609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603608535</v>
      </c>
    </row>
    <row r="127" spans="1:233">
      <c r="A127" t="s">
        <v>140</v>
      </c>
      <c r="B127">
        <v>0</v>
      </c>
      <c r="D127" s="40" t="s">
        <v>81</v>
      </c>
      <c r="E127" s="25">
        <v>17179494</v>
      </c>
      <c r="F127" s="25">
        <v>12948540</v>
      </c>
      <c r="G127" s="25">
        <v>21071074</v>
      </c>
      <c r="H127" s="25">
        <v>17853010</v>
      </c>
      <c r="I127" s="25">
        <v>17615840</v>
      </c>
      <c r="J127" s="25">
        <v>4798565</v>
      </c>
      <c r="K127" s="25">
        <v>3995354</v>
      </c>
      <c r="L127" s="25">
        <v>26393578</v>
      </c>
      <c r="M127" s="25">
        <v>13067330</v>
      </c>
      <c r="N127" s="25">
        <v>8541492</v>
      </c>
      <c r="O127" s="25">
        <v>16327110</v>
      </c>
      <c r="P127" s="25">
        <v>6303103</v>
      </c>
      <c r="Q127" s="25">
        <v>12946872</v>
      </c>
      <c r="R127" s="25">
        <v>47489546</v>
      </c>
      <c r="S127" s="25">
        <v>42234163</v>
      </c>
      <c r="T127" s="25">
        <v>22943413</v>
      </c>
      <c r="U127" s="25">
        <v>39087143</v>
      </c>
      <c r="V127" s="25">
        <v>47132406</v>
      </c>
      <c r="W127" s="25">
        <v>53146974.939999998</v>
      </c>
      <c r="X127" s="25">
        <v>68222882</v>
      </c>
      <c r="Y127" s="25">
        <v>37659860</v>
      </c>
      <c r="Z127" s="25">
        <v>38801853</v>
      </c>
      <c r="AA127" s="25">
        <v>60053983</v>
      </c>
      <c r="AB127" s="25">
        <v>38045166</v>
      </c>
      <c r="AC127" s="25">
        <v>34798569</v>
      </c>
      <c r="AD127" s="25">
        <v>63396904</v>
      </c>
      <c r="AE127" s="25">
        <v>76427454</v>
      </c>
      <c r="AF127" s="25">
        <v>80920752</v>
      </c>
      <c r="AG127" s="25">
        <v>63358704</v>
      </c>
      <c r="AH127" s="25">
        <v>85481117</v>
      </c>
      <c r="AI127" s="25">
        <v>70401295</v>
      </c>
      <c r="AJ127" s="25">
        <v>55285000</v>
      </c>
      <c r="AK127" s="25">
        <v>88043376</v>
      </c>
      <c r="AL127" s="25">
        <v>97028883</v>
      </c>
      <c r="AM127" s="25">
        <v>93491993</v>
      </c>
      <c r="AN127" s="25">
        <v>139048093</v>
      </c>
      <c r="AP127" s="40" t="s">
        <v>81</v>
      </c>
      <c r="AQ127" s="25">
        <v>7063000</v>
      </c>
      <c r="AR127" s="25">
        <v>0</v>
      </c>
      <c r="AS127" s="25">
        <v>0</v>
      </c>
      <c r="AT127" s="25">
        <v>0</v>
      </c>
      <c r="AU127" s="25">
        <v>55285000</v>
      </c>
      <c r="AW127" s="78">
        <v>0</v>
      </c>
      <c r="AX127" s="45" t="s">
        <v>82</v>
      </c>
      <c r="AY127" s="46">
        <v>26634306</v>
      </c>
      <c r="AZ127" s="46">
        <v>32465222</v>
      </c>
      <c r="BA127" s="46">
        <v>38488104</v>
      </c>
      <c r="BB127" s="46">
        <v>44635801</v>
      </c>
      <c r="BC127" s="46">
        <v>50540549</v>
      </c>
      <c r="BD127" s="46">
        <v>57190724</v>
      </c>
      <c r="BE127" s="46">
        <v>64372092</v>
      </c>
      <c r="BF127" s="46">
        <v>71248811</v>
      </c>
      <c r="BG127" s="46">
        <v>6919431</v>
      </c>
      <c r="BH127" s="46">
        <v>13648943</v>
      </c>
      <c r="BI127" s="46">
        <v>19693183</v>
      </c>
      <c r="BJ127" s="46">
        <v>27512103</v>
      </c>
      <c r="BK127" s="46">
        <v>34838152</v>
      </c>
      <c r="BL127" s="46">
        <v>42418969</v>
      </c>
      <c r="BM127" s="46">
        <v>50914396</v>
      </c>
      <c r="BN127" s="46">
        <v>58785157</v>
      </c>
      <c r="BO127" s="46">
        <v>67313276</v>
      </c>
      <c r="BP127" s="46">
        <v>75858829</v>
      </c>
      <c r="BQ127" s="46">
        <v>84219321.693000004</v>
      </c>
      <c r="BR127" s="46">
        <v>93750697.369000003</v>
      </c>
      <c r="BS127" s="46">
        <v>9081154</v>
      </c>
      <c r="BT127" s="46">
        <v>19887513</v>
      </c>
      <c r="BU127" s="46">
        <v>26382873</v>
      </c>
      <c r="BV127" s="46">
        <v>36317059</v>
      </c>
      <c r="BW127" s="46">
        <v>46259231</v>
      </c>
      <c r="BX127" s="46">
        <v>56667371</v>
      </c>
      <c r="BY127" s="46">
        <v>66802293</v>
      </c>
      <c r="BZ127" s="46">
        <v>76574376.554000005</v>
      </c>
      <c r="CA127" s="46">
        <v>87593715</v>
      </c>
      <c r="CB127" s="46">
        <v>100713017</v>
      </c>
      <c r="CC127" s="46">
        <v>110830034</v>
      </c>
      <c r="CD127" s="46">
        <v>122510000</v>
      </c>
      <c r="CE127" s="46">
        <v>10495517</v>
      </c>
      <c r="CF127" s="46">
        <v>11273916</v>
      </c>
      <c r="CG127" s="46">
        <v>21177500</v>
      </c>
      <c r="CH127" s="46">
        <v>29872808</v>
      </c>
      <c r="CK127" s="45" t="s">
        <v>82</v>
      </c>
      <c r="CL127" s="46">
        <v>61251000</v>
      </c>
      <c r="CM127" s="46">
        <v>0</v>
      </c>
      <c r="CN127" s="46">
        <v>0</v>
      </c>
      <c r="CO127" s="46">
        <v>0</v>
      </c>
      <c r="CP127" s="46">
        <v>122510000</v>
      </c>
      <c r="CR127">
        <v>0</v>
      </c>
      <c r="CS127" s="42" t="s">
        <v>83</v>
      </c>
      <c r="CT127" s="25">
        <v>188286</v>
      </c>
      <c r="CU127" s="25">
        <v>159671</v>
      </c>
      <c r="CV127" s="25">
        <v>112754</v>
      </c>
      <c r="CW127" s="25">
        <v>334078</v>
      </c>
      <c r="CX127" s="25">
        <v>141755</v>
      </c>
      <c r="CY127" s="25">
        <v>227406</v>
      </c>
      <c r="CZ127" s="25">
        <v>178570</v>
      </c>
      <c r="DA127" s="25">
        <v>181284</v>
      </c>
      <c r="DB127" s="25">
        <v>43267</v>
      </c>
      <c r="DC127" s="25">
        <v>308399</v>
      </c>
      <c r="DD127" s="25">
        <v>498917</v>
      </c>
      <c r="DE127" s="25">
        <v>110242</v>
      </c>
      <c r="DF127" s="25">
        <v>162600</v>
      </c>
      <c r="DG127" s="25">
        <v>248206</v>
      </c>
      <c r="DH127" s="25">
        <v>118086.58900000001</v>
      </c>
      <c r="DI127" s="25">
        <v>303734.31</v>
      </c>
      <c r="DJ127" s="25">
        <v>197027.89</v>
      </c>
      <c r="DK127" s="25">
        <v>174962.34</v>
      </c>
      <c r="DL127" s="25">
        <v>231953.25599999999</v>
      </c>
      <c r="DM127" s="25">
        <v>134832.60500000001</v>
      </c>
      <c r="DN127" s="25">
        <v>141185.66800000001</v>
      </c>
      <c r="DO127" s="25">
        <v>285412.75300000003</v>
      </c>
      <c r="DP127" s="25">
        <v>210262</v>
      </c>
      <c r="DQ127" s="25">
        <v>231638</v>
      </c>
      <c r="DR127" s="25">
        <v>299959.18699999998</v>
      </c>
      <c r="DS127" s="25">
        <v>375660</v>
      </c>
      <c r="DT127" s="25">
        <v>464219.77</v>
      </c>
      <c r="DU127" s="25">
        <v>353819.59499999997</v>
      </c>
      <c r="DV127" s="25">
        <v>720281</v>
      </c>
      <c r="DW127" s="25">
        <v>3264504</v>
      </c>
      <c r="DX127" s="25">
        <v>635496</v>
      </c>
      <c r="DY127" s="25">
        <v>390660</v>
      </c>
      <c r="DZ127" s="25">
        <v>2141423</v>
      </c>
      <c r="EA127" s="25">
        <v>1195934</v>
      </c>
      <c r="EB127" s="25">
        <v>2257837</v>
      </c>
      <c r="EC127" s="25">
        <v>7646842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390660</v>
      </c>
      <c r="EM127" s="37">
        <v>0</v>
      </c>
      <c r="EN127" s="42" t="s">
        <v>84</v>
      </c>
      <c r="EO127" s="25">
        <v>124207</v>
      </c>
      <c r="EP127" s="25">
        <v>123933</v>
      </c>
      <c r="EQ127" s="25">
        <v>123680</v>
      </c>
      <c r="ER127" s="25">
        <v>123973</v>
      </c>
      <c r="ES127" s="25">
        <v>124710</v>
      </c>
      <c r="ET127" s="25">
        <v>124999</v>
      </c>
      <c r="EU127" s="25">
        <v>125715</v>
      </c>
      <c r="EV127" s="25">
        <v>127200</v>
      </c>
      <c r="EW127" s="25">
        <v>128972</v>
      </c>
      <c r="EX127" s="25">
        <v>130995</v>
      </c>
      <c r="EY127" s="25">
        <v>133005</v>
      </c>
      <c r="EZ127" s="25">
        <v>135969</v>
      </c>
      <c r="FA127" s="25">
        <v>139930</v>
      </c>
      <c r="FB127" s="25">
        <v>142092</v>
      </c>
      <c r="FC127" s="25">
        <v>145518</v>
      </c>
      <c r="FD127" s="25">
        <v>147732</v>
      </c>
      <c r="FE127" s="25">
        <v>150480</v>
      </c>
      <c r="FF127" s="25">
        <v>153100</v>
      </c>
      <c r="FG127" s="25">
        <v>155996</v>
      </c>
      <c r="FH127" s="25">
        <v>160431</v>
      </c>
      <c r="FI127" s="25">
        <v>162799</v>
      </c>
      <c r="FJ127" s="25">
        <v>165052</v>
      </c>
      <c r="FK127" s="25">
        <v>167127</v>
      </c>
      <c r="FL127" s="25">
        <v>171119</v>
      </c>
      <c r="FM127" s="25">
        <v>174602</v>
      </c>
      <c r="FN127" s="25">
        <v>175816</v>
      </c>
      <c r="FO127" s="25">
        <v>177567</v>
      </c>
      <c r="FP127" s="25">
        <v>176987</v>
      </c>
      <c r="FQ127" s="25">
        <v>180249</v>
      </c>
      <c r="FR127" s="25">
        <v>176925</v>
      </c>
      <c r="FS127" s="25">
        <v>179245</v>
      </c>
      <c r="FT127" s="25">
        <v>178484</v>
      </c>
      <c r="FU127" s="25">
        <v>180227</v>
      </c>
      <c r="FV127" s="25">
        <v>179494</v>
      </c>
      <c r="FW127" s="25">
        <v>174874</v>
      </c>
      <c r="FX127" s="25">
        <v>168436</v>
      </c>
      <c r="FZ127" s="42" t="s">
        <v>84</v>
      </c>
      <c r="GA127" s="25">
        <v>0</v>
      </c>
      <c r="GB127" s="25">
        <v>0</v>
      </c>
      <c r="GC127" s="25">
        <v>127200</v>
      </c>
      <c r="GD127" s="25">
        <v>160431</v>
      </c>
      <c r="GE127" s="25">
        <v>178484</v>
      </c>
      <c r="GG127" s="41" t="s">
        <v>85</v>
      </c>
      <c r="GH127" s="25">
        <v>57934010</v>
      </c>
      <c r="GI127" s="25">
        <v>57543590</v>
      </c>
      <c r="GJ127" s="25">
        <v>55154330</v>
      </c>
      <c r="GK127" s="25">
        <v>51019250</v>
      </c>
      <c r="GL127" s="25">
        <v>48859070</v>
      </c>
      <c r="GM127" s="25">
        <v>46727710</v>
      </c>
      <c r="GN127" s="25">
        <v>47342280</v>
      </c>
      <c r="GO127" s="25">
        <v>47481560</v>
      </c>
      <c r="GP127" s="25">
        <v>47565440</v>
      </c>
      <c r="GQ127" s="25">
        <v>48595220</v>
      </c>
      <c r="GR127" s="25">
        <v>49724500</v>
      </c>
      <c r="GS127" s="25">
        <v>50014720</v>
      </c>
      <c r="GT127" s="25">
        <v>51535690</v>
      </c>
      <c r="GU127" s="25">
        <v>54175590</v>
      </c>
      <c r="GV127" s="25">
        <v>56776400</v>
      </c>
      <c r="GW127" s="25">
        <v>56294650</v>
      </c>
      <c r="GX127" s="25">
        <v>58146530</v>
      </c>
      <c r="GY127" s="25">
        <v>63663680</v>
      </c>
      <c r="GZ127" s="25">
        <v>70314360</v>
      </c>
      <c r="HA127" s="25">
        <v>72812930</v>
      </c>
      <c r="HB127" s="25">
        <v>76706840</v>
      </c>
      <c r="HC127" s="25">
        <v>80017980</v>
      </c>
      <c r="HD127" s="25">
        <v>84911830</v>
      </c>
      <c r="HE127" s="25">
        <v>88115730</v>
      </c>
      <c r="HF127" s="25">
        <v>89075330</v>
      </c>
      <c r="HG127" s="25">
        <v>91861280</v>
      </c>
      <c r="HH127" s="25">
        <v>93031100</v>
      </c>
      <c r="HI127" s="25">
        <v>94342800</v>
      </c>
      <c r="HJ127" s="25">
        <v>94700650</v>
      </c>
      <c r="HK127" s="25">
        <v>96210040</v>
      </c>
      <c r="HL127" s="25">
        <v>95566430</v>
      </c>
      <c r="HM127" s="25">
        <v>106156610</v>
      </c>
      <c r="HN127" s="25">
        <v>119632540</v>
      </c>
      <c r="HO127" s="25">
        <v>180896700</v>
      </c>
      <c r="HP127" s="25">
        <v>183730950</v>
      </c>
      <c r="HQ127" s="25">
        <v>193150120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106156610</v>
      </c>
    </row>
    <row r="128" spans="1:233" ht="15.75" thickBot="1">
      <c r="A128" t="s">
        <v>140</v>
      </c>
      <c r="B128">
        <v>0</v>
      </c>
      <c r="D128" s="35" t="s">
        <v>10</v>
      </c>
      <c r="E128" s="25">
        <v>339221349</v>
      </c>
      <c r="F128" s="25">
        <v>342628450</v>
      </c>
      <c r="G128" s="25">
        <v>350104350</v>
      </c>
      <c r="H128" s="25">
        <v>362295244</v>
      </c>
      <c r="I128" s="25">
        <v>367084945</v>
      </c>
      <c r="J128" s="25">
        <v>376404251</v>
      </c>
      <c r="K128" s="25">
        <v>394083786</v>
      </c>
      <c r="L128" s="25">
        <v>412125624</v>
      </c>
      <c r="M128" s="25">
        <v>421051783</v>
      </c>
      <c r="N128" s="25">
        <v>436810603</v>
      </c>
      <c r="O128" s="25">
        <v>455655641</v>
      </c>
      <c r="P128" s="25">
        <v>479771222</v>
      </c>
      <c r="Q128" s="25">
        <v>505264542</v>
      </c>
      <c r="R128" s="25">
        <v>514798833</v>
      </c>
      <c r="S128" s="25">
        <v>530405930</v>
      </c>
      <c r="T128" s="25">
        <v>548671343</v>
      </c>
      <c r="U128" s="25">
        <v>563989028</v>
      </c>
      <c r="V128" s="25">
        <v>580271359</v>
      </c>
      <c r="W128" s="25">
        <v>598049309.95000005</v>
      </c>
      <c r="X128" s="25">
        <v>627874260</v>
      </c>
      <c r="Y128" s="25">
        <v>635618516</v>
      </c>
      <c r="Z128" s="25">
        <v>652795035</v>
      </c>
      <c r="AA128" s="25">
        <v>664153787</v>
      </c>
      <c r="AB128" s="25">
        <v>695634421</v>
      </c>
      <c r="AC128" s="25">
        <v>718268239</v>
      </c>
      <c r="AD128" s="25">
        <v>728057591</v>
      </c>
      <c r="AE128" s="25">
        <v>739176022</v>
      </c>
      <c r="AF128" s="25">
        <v>752496052</v>
      </c>
      <c r="AG128" s="25">
        <v>775508043</v>
      </c>
      <c r="AH128" s="25">
        <v>788185615</v>
      </c>
      <c r="AI128" s="25">
        <v>802902472</v>
      </c>
      <c r="AJ128" s="25">
        <v>828920000</v>
      </c>
      <c r="AK128" s="25">
        <v>829753309</v>
      </c>
      <c r="AL128" s="25">
        <v>965858339</v>
      </c>
      <c r="AM128" s="25">
        <v>925259190</v>
      </c>
      <c r="AN128" s="25">
        <v>887135523</v>
      </c>
      <c r="AP128" s="35" t="s">
        <v>10</v>
      </c>
      <c r="AQ128" s="25">
        <v>273820000</v>
      </c>
      <c r="AR128" s="25">
        <v>0</v>
      </c>
      <c r="AS128" s="25">
        <v>0</v>
      </c>
      <c r="AT128" s="25">
        <v>0</v>
      </c>
      <c r="AU128" s="25">
        <v>828920000</v>
      </c>
      <c r="AW128">
        <v>0</v>
      </c>
      <c r="AX128" s="47" t="s">
        <v>87</v>
      </c>
      <c r="AY128" s="48">
        <v>0.69886873202911348</v>
      </c>
      <c r="AZ128" s="48">
        <v>0.85186858385511077</v>
      </c>
      <c r="BA128" s="48">
        <v>1.0099055121122604</v>
      </c>
      <c r="BB128" s="48">
        <v>1.1712175135321279</v>
      </c>
      <c r="BC128" s="48">
        <v>1.3261546741891934</v>
      </c>
      <c r="BD128" s="48">
        <v>1.5006514067123427</v>
      </c>
      <c r="BE128" s="48">
        <v>1.6890863352738172</v>
      </c>
      <c r="BF128" s="48">
        <v>1.869527450880528</v>
      </c>
      <c r="BG128" s="48">
        <v>0.18156185369849473</v>
      </c>
      <c r="BH128" s="48">
        <v>0.35814034305784592</v>
      </c>
      <c r="BI128" s="48">
        <v>0.51673769283972681</v>
      </c>
      <c r="BJ128" s="48">
        <v>0.72190161587331647</v>
      </c>
      <c r="BK128" s="48">
        <v>0.91413288990813291</v>
      </c>
      <c r="BL128" s="48">
        <v>1.1130491284065096</v>
      </c>
      <c r="BM128" s="48">
        <v>1.3359642025044005</v>
      </c>
      <c r="BN128" s="48">
        <v>1.5424884032916932</v>
      </c>
      <c r="BO128" s="48">
        <v>1.7662612964965467</v>
      </c>
      <c r="BP128" s="48">
        <v>1.9904916477434531</v>
      </c>
      <c r="BQ128" s="48">
        <v>2.2098661239357589</v>
      </c>
      <c r="BR128" s="48">
        <v>2.4599638900716307</v>
      </c>
      <c r="BS128" s="48">
        <v>0.23828421064701713</v>
      </c>
      <c r="BT128" s="48">
        <v>0.5218367992589148</v>
      </c>
      <c r="BU128" s="48">
        <v>0.69227127603006189</v>
      </c>
      <c r="BV128" s="48">
        <v>0.95293855129382776</v>
      </c>
      <c r="BW128" s="48">
        <v>1.213815374562861</v>
      </c>
      <c r="BX128" s="48">
        <v>1.4869189277240171</v>
      </c>
      <c r="BY128" s="48">
        <v>1.7528533991292028</v>
      </c>
      <c r="BZ128" s="48">
        <v>2.0092672002872485</v>
      </c>
      <c r="CA128" s="48">
        <v>2.2984082459580337</v>
      </c>
      <c r="CB128" s="48">
        <v>2.6426511165568405</v>
      </c>
      <c r="CC128" s="48">
        <v>2.9081157711533212</v>
      </c>
      <c r="CD128" s="48">
        <v>3.2145913004411186</v>
      </c>
      <c r="CE128" s="48">
        <v>0.27539627493128616</v>
      </c>
      <c r="CF128" s="48">
        <v>0.29582101294183277</v>
      </c>
      <c r="CG128" s="48">
        <v>0.55568530948568928</v>
      </c>
      <c r="CH128" s="48">
        <v>0.78384514502120528</v>
      </c>
      <c r="CK128" s="47" t="s">
        <v>87</v>
      </c>
      <c r="CL128" s="48">
        <v>1.6071906925419881</v>
      </c>
      <c r="CM128" s="48">
        <v>0</v>
      </c>
      <c r="CN128" s="48">
        <v>0</v>
      </c>
      <c r="CO128" s="48">
        <v>0</v>
      </c>
      <c r="CP128" s="48">
        <v>3.2145913004411186</v>
      </c>
      <c r="CR128">
        <v>0</v>
      </c>
      <c r="CS128" s="42" t="s">
        <v>88</v>
      </c>
      <c r="CT128" s="25">
        <v>214723</v>
      </c>
      <c r="CU128" s="25">
        <v>168301</v>
      </c>
      <c r="CV128" s="25">
        <v>100835</v>
      </c>
      <c r="CW128" s="25">
        <v>40813</v>
      </c>
      <c r="CX128" s="25">
        <v>319754</v>
      </c>
      <c r="CY128" s="25">
        <v>106817</v>
      </c>
      <c r="CZ128" s="25">
        <v>196309</v>
      </c>
      <c r="DA128" s="25">
        <v>118196</v>
      </c>
      <c r="DB128" s="25">
        <v>162437</v>
      </c>
      <c r="DC128" s="25">
        <v>78829</v>
      </c>
      <c r="DD128" s="25">
        <v>344672</v>
      </c>
      <c r="DE128" s="25">
        <v>495843</v>
      </c>
      <c r="DF128" s="25">
        <v>49826</v>
      </c>
      <c r="DG128" s="25">
        <v>120854</v>
      </c>
      <c r="DH128" s="25">
        <v>252154.959</v>
      </c>
      <c r="DI128" s="25">
        <v>106293.35</v>
      </c>
      <c r="DJ128" s="25">
        <v>236986.36</v>
      </c>
      <c r="DK128" s="25">
        <v>218186.73800000001</v>
      </c>
      <c r="DL128" s="25">
        <v>145666.796</v>
      </c>
      <c r="DM128" s="25">
        <v>198198.818</v>
      </c>
      <c r="DN128" s="25">
        <v>120790.97500000001</v>
      </c>
      <c r="DO128" s="25">
        <v>149396.95499999999</v>
      </c>
      <c r="DP128" s="25">
        <v>256182</v>
      </c>
      <c r="DQ128" s="25">
        <v>186346</v>
      </c>
      <c r="DR128" s="25">
        <v>213392.405</v>
      </c>
      <c r="DS128" s="25">
        <v>211255</v>
      </c>
      <c r="DT128" s="25">
        <v>147572.93</v>
      </c>
      <c r="DU128" s="25">
        <v>373606.39</v>
      </c>
      <c r="DV128" s="25">
        <v>270905</v>
      </c>
      <c r="DW128" s="25">
        <v>354387</v>
      </c>
      <c r="DX128" s="25">
        <v>3001495</v>
      </c>
      <c r="DY128" s="25">
        <v>847340</v>
      </c>
      <c r="DZ128" s="25">
        <v>856971</v>
      </c>
      <c r="EA128" s="25">
        <v>484856</v>
      </c>
      <c r="EB128" s="25">
        <v>1234837</v>
      </c>
      <c r="EC128" s="25">
        <v>2627845</v>
      </c>
      <c r="EE128" s="42" t="s">
        <v>88</v>
      </c>
      <c r="EF128" s="25">
        <v>404000</v>
      </c>
      <c r="EG128" s="25">
        <v>0</v>
      </c>
      <c r="EH128" s="25">
        <v>0</v>
      </c>
      <c r="EI128" s="25">
        <v>0</v>
      </c>
      <c r="EJ128" s="25">
        <v>847340</v>
      </c>
      <c r="EM128" s="37">
        <v>0</v>
      </c>
      <c r="EN128" s="42" t="s">
        <v>89</v>
      </c>
      <c r="EO128" s="25">
        <v>122430</v>
      </c>
      <c r="EP128" s="25">
        <v>122094</v>
      </c>
      <c r="EQ128" s="25">
        <v>121835</v>
      </c>
      <c r="ER128" s="25">
        <v>122109</v>
      </c>
      <c r="ES128" s="25">
        <v>122822</v>
      </c>
      <c r="ET128" s="25">
        <v>123024</v>
      </c>
      <c r="EU128" s="25">
        <v>123534</v>
      </c>
      <c r="EV128" s="25">
        <v>124397</v>
      </c>
      <c r="EW128" s="25">
        <v>125947</v>
      </c>
      <c r="EX128" s="25">
        <v>127639</v>
      </c>
      <c r="EY128" s="25">
        <v>129296</v>
      </c>
      <c r="EZ128" s="25">
        <v>132126</v>
      </c>
      <c r="FA128" s="25">
        <v>135204</v>
      </c>
      <c r="FB128" s="25">
        <v>136633</v>
      </c>
      <c r="FC128" s="25">
        <v>138057</v>
      </c>
      <c r="FD128" s="25">
        <v>139614</v>
      </c>
      <c r="FE128" s="25">
        <v>141558</v>
      </c>
      <c r="FF128" s="25">
        <v>143295</v>
      </c>
      <c r="FG128" s="25">
        <v>145224</v>
      </c>
      <c r="FH128" s="25">
        <v>147601</v>
      </c>
      <c r="FI128" s="25">
        <v>149103</v>
      </c>
      <c r="FJ128" s="25">
        <v>150328</v>
      </c>
      <c r="FK128" s="25">
        <v>151606</v>
      </c>
      <c r="FL128" s="25">
        <v>154230</v>
      </c>
      <c r="FM128" s="25">
        <v>156336</v>
      </c>
      <c r="FN128" s="25">
        <v>156581</v>
      </c>
      <c r="FO128" s="25">
        <v>157312</v>
      </c>
      <c r="FP128" s="25">
        <v>158540</v>
      </c>
      <c r="FQ128" s="25">
        <v>159987</v>
      </c>
      <c r="FR128" s="25">
        <v>159189</v>
      </c>
      <c r="FS128" s="25">
        <v>158266</v>
      </c>
      <c r="FT128" s="25">
        <v>157146</v>
      </c>
      <c r="FU128" s="25">
        <v>158062</v>
      </c>
      <c r="FV128" s="25">
        <v>157073</v>
      </c>
      <c r="FW128" s="25">
        <v>153039</v>
      </c>
      <c r="FX128" s="25">
        <v>147391</v>
      </c>
      <c r="FZ128" s="42" t="s">
        <v>89</v>
      </c>
      <c r="GA128" s="25">
        <v>0</v>
      </c>
      <c r="GB128" s="25">
        <v>0</v>
      </c>
      <c r="GC128" s="25">
        <v>124397</v>
      </c>
      <c r="GD128" s="25">
        <v>147601</v>
      </c>
      <c r="GE128" s="25">
        <v>157146</v>
      </c>
      <c r="GG128" s="49" t="s">
        <v>90</v>
      </c>
      <c r="GH128" s="25">
        <v>129941220</v>
      </c>
      <c r="GI128" s="25">
        <v>132873260</v>
      </c>
      <c r="GJ128" s="25">
        <v>144520470</v>
      </c>
      <c r="GK128" s="25">
        <v>160913510</v>
      </c>
      <c r="GL128" s="25">
        <v>165832780</v>
      </c>
      <c r="GM128" s="25">
        <v>165779360</v>
      </c>
      <c r="GN128" s="25">
        <v>185630480</v>
      </c>
      <c r="GO128" s="25">
        <v>221083100</v>
      </c>
      <c r="GP128" s="25">
        <v>213207580</v>
      </c>
      <c r="GQ128" s="25">
        <v>217073100</v>
      </c>
      <c r="GR128" s="25">
        <v>225760240</v>
      </c>
      <c r="GS128" s="25">
        <v>226657970</v>
      </c>
      <c r="GT128" s="25">
        <v>238650900</v>
      </c>
      <c r="GU128" s="25">
        <v>283697850</v>
      </c>
      <c r="GV128" s="25">
        <v>302525850</v>
      </c>
      <c r="GW128" s="25">
        <v>299349690</v>
      </c>
      <c r="GX128" s="25">
        <v>324181770</v>
      </c>
      <c r="GY128" s="25">
        <v>334772520</v>
      </c>
      <c r="GZ128" s="25">
        <v>343271470</v>
      </c>
      <c r="HA128" s="25">
        <v>347950760</v>
      </c>
      <c r="HB128" s="25">
        <v>347817700</v>
      </c>
      <c r="HC128" s="25">
        <v>351044000</v>
      </c>
      <c r="HD128" s="25">
        <v>383083300</v>
      </c>
      <c r="HE128" s="25">
        <v>373671700</v>
      </c>
      <c r="HF128" s="25">
        <v>376799510</v>
      </c>
      <c r="HG128" s="25">
        <v>418287130</v>
      </c>
      <c r="HH128" s="25">
        <v>437838800</v>
      </c>
      <c r="HI128" s="25">
        <v>437950460</v>
      </c>
      <c r="HJ128" s="25">
        <v>431703480</v>
      </c>
      <c r="HK128" s="25">
        <v>464101510</v>
      </c>
      <c r="HL128" s="25">
        <v>455113060</v>
      </c>
      <c r="HM128" s="25">
        <v>492436670</v>
      </c>
      <c r="HN128" s="25">
        <v>492436670</v>
      </c>
      <c r="HO128" s="25">
        <v>659051530</v>
      </c>
      <c r="HP128" s="25">
        <v>585780840</v>
      </c>
      <c r="HQ128" s="25">
        <v>585892570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492436670</v>
      </c>
    </row>
    <row r="129" spans="1:187" ht="15.75" thickBot="1">
      <c r="A129" t="s">
        <v>140</v>
      </c>
      <c r="B129">
        <v>0</v>
      </c>
      <c r="D129" s="35" t="s">
        <v>91</v>
      </c>
      <c r="E129" s="25">
        <v>-9254050</v>
      </c>
      <c r="F129" s="25">
        <v>-9357224</v>
      </c>
      <c r="G129" s="25">
        <v>-9691486</v>
      </c>
      <c r="H129" s="25">
        <v>-9148265</v>
      </c>
      <c r="I129" s="25">
        <v>-9429800</v>
      </c>
      <c r="J129" s="25">
        <v>-9860253</v>
      </c>
      <c r="K129" s="25">
        <v>-10079693</v>
      </c>
      <c r="L129" s="25">
        <v>-10390612</v>
      </c>
      <c r="M129" s="25">
        <v>-10696839</v>
      </c>
      <c r="N129" s="25">
        <v>-11285954</v>
      </c>
      <c r="O129" s="25">
        <v>-11725074</v>
      </c>
      <c r="P129" s="25">
        <v>-12137335</v>
      </c>
      <c r="Q129" s="25">
        <v>-12896676</v>
      </c>
      <c r="R129" s="25">
        <v>-11546784</v>
      </c>
      <c r="S129" s="25">
        <v>-11946675</v>
      </c>
      <c r="T129" s="25">
        <v>-12472831</v>
      </c>
      <c r="U129" s="25">
        <v>-12882814</v>
      </c>
      <c r="V129" s="25">
        <v>-13193791</v>
      </c>
      <c r="W129" s="25">
        <v>-13734258.050000001</v>
      </c>
      <c r="X129" s="25">
        <v>-13734258</v>
      </c>
      <c r="Y129" s="25">
        <v>-14010990</v>
      </c>
      <c r="Z129" s="25">
        <v>-13506118</v>
      </c>
      <c r="AA129" s="25">
        <v>-12498345</v>
      </c>
      <c r="AB129" s="25">
        <v>-13335656</v>
      </c>
      <c r="AC129" s="25">
        <v>-13258185</v>
      </c>
      <c r="AD129" s="25">
        <v>-11632261</v>
      </c>
      <c r="AE129" s="25">
        <v>-11408077</v>
      </c>
      <c r="AF129" s="25">
        <v>-11209860</v>
      </c>
      <c r="AG129" s="25">
        <v>-11006364</v>
      </c>
      <c r="AH129" s="25">
        <v>-11001950</v>
      </c>
      <c r="AI129" s="25">
        <v>-10647566</v>
      </c>
      <c r="AJ129" s="25">
        <v>-9140000</v>
      </c>
      <c r="AK129" s="25">
        <v>-9765211</v>
      </c>
      <c r="AL129" s="25">
        <v>-13765211</v>
      </c>
      <c r="AM129" s="25">
        <v>-15332196</v>
      </c>
      <c r="AN129" s="25">
        <v>-17978430</v>
      </c>
      <c r="AP129" s="35" t="s">
        <v>91</v>
      </c>
      <c r="AQ129" s="25">
        <v>-7635000</v>
      </c>
      <c r="AR129" s="25">
        <v>0</v>
      </c>
      <c r="AS129" s="25">
        <v>0</v>
      </c>
      <c r="AT129" s="25">
        <v>0</v>
      </c>
      <c r="AU129" s="25"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>
        <v>385325</v>
      </c>
      <c r="CU129" s="25">
        <v>508614</v>
      </c>
      <c r="CV129" s="25">
        <v>630453</v>
      </c>
      <c r="CW129" s="25">
        <v>339293</v>
      </c>
      <c r="CX129" s="25">
        <v>296956</v>
      </c>
      <c r="CY129" s="25">
        <v>452636</v>
      </c>
      <c r="CZ129" s="25">
        <v>181487</v>
      </c>
      <c r="DA129" s="25">
        <v>222644</v>
      </c>
      <c r="DB129" s="25">
        <v>229939</v>
      </c>
      <c r="DC129" s="25">
        <v>326954</v>
      </c>
      <c r="DD129" s="25">
        <v>273042</v>
      </c>
      <c r="DE129" s="25">
        <v>400075</v>
      </c>
      <c r="DF129" s="25">
        <v>526936</v>
      </c>
      <c r="DG129" s="25">
        <v>508088</v>
      </c>
      <c r="DH129" s="25">
        <v>538192.57900000003</v>
      </c>
      <c r="DI129" s="25">
        <v>340665.38</v>
      </c>
      <c r="DJ129" s="25">
        <v>476024.22</v>
      </c>
      <c r="DK129" s="25">
        <v>418981.84499999997</v>
      </c>
      <c r="DL129" s="25">
        <v>408638.435</v>
      </c>
      <c r="DM129" s="25">
        <v>451921.1936</v>
      </c>
      <c r="DN129" s="25">
        <v>490042.33299999998</v>
      </c>
      <c r="DO129" s="25">
        <v>258211.63300000003</v>
      </c>
      <c r="DP129" s="25">
        <v>319395</v>
      </c>
      <c r="DQ129" s="25">
        <v>406851</v>
      </c>
      <c r="DR129" s="25">
        <v>413219.93000000005</v>
      </c>
      <c r="DS129" s="25">
        <v>432100.89</v>
      </c>
      <c r="DT129" s="25">
        <v>542461.62</v>
      </c>
      <c r="DU129" s="25">
        <v>537851.00899999996</v>
      </c>
      <c r="DV129" s="25">
        <v>714410</v>
      </c>
      <c r="DW129" s="25">
        <v>0</v>
      </c>
      <c r="DX129" s="25">
        <v>0</v>
      </c>
      <c r="DY129" s="25">
        <v>3850650</v>
      </c>
      <c r="DZ129" s="25">
        <v>3917790</v>
      </c>
      <c r="EA129" s="25">
        <v>5042972</v>
      </c>
      <c r="EB129" s="25">
        <v>1423436</v>
      </c>
      <c r="EC129" s="25">
        <v>1817302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3850650</v>
      </c>
      <c r="EM129" s="37">
        <v>0</v>
      </c>
      <c r="EN129" s="52" t="s">
        <v>93</v>
      </c>
      <c r="EO129" s="25">
        <v>115680</v>
      </c>
      <c r="EP129" s="25">
        <v>116611</v>
      </c>
      <c r="EQ129" s="25">
        <v>117686</v>
      </c>
      <c r="ER129" s="25">
        <v>118531</v>
      </c>
      <c r="ES129" s="25">
        <v>119394</v>
      </c>
      <c r="ET129" s="25">
        <v>120335</v>
      </c>
      <c r="EU129" s="25">
        <v>121251</v>
      </c>
      <c r="EV129" s="25">
        <v>122231</v>
      </c>
      <c r="EW129" s="25">
        <v>123228</v>
      </c>
      <c r="EX129" s="25">
        <v>124202</v>
      </c>
      <c r="EY129" s="25">
        <v>125262</v>
      </c>
      <c r="EZ129" s="25">
        <v>126567</v>
      </c>
      <c r="FA129" s="25">
        <v>127536</v>
      </c>
      <c r="FB129" s="25">
        <v>128383</v>
      </c>
      <c r="FC129" s="25">
        <v>129341</v>
      </c>
      <c r="FD129" s="25">
        <v>130307</v>
      </c>
      <c r="FE129" s="25">
        <v>131603</v>
      </c>
      <c r="FF129" s="25">
        <v>142920</v>
      </c>
      <c r="FG129" s="25">
        <v>153636</v>
      </c>
      <c r="FH129" s="25">
        <v>166417</v>
      </c>
      <c r="FI129" s="25">
        <v>176245</v>
      </c>
      <c r="FJ129" s="25">
        <v>186471</v>
      </c>
      <c r="FK129" s="25">
        <v>196247</v>
      </c>
      <c r="FL129" s="25">
        <v>208654</v>
      </c>
      <c r="FM129" s="25">
        <v>219893</v>
      </c>
      <c r="FN129" s="25">
        <v>228621</v>
      </c>
      <c r="FO129" s="25">
        <v>238275</v>
      </c>
      <c r="FP129" s="25">
        <v>248987</v>
      </c>
      <c r="FQ129" s="25">
        <v>264286</v>
      </c>
      <c r="FR129" s="25">
        <v>322750</v>
      </c>
      <c r="FS129" s="25">
        <v>327402</v>
      </c>
      <c r="FT129" s="25">
        <v>333224</v>
      </c>
      <c r="FU129" s="25">
        <v>340873</v>
      </c>
      <c r="FV129" s="25">
        <v>346119</v>
      </c>
      <c r="FW129" s="25">
        <v>348646</v>
      </c>
      <c r="FX129" s="25">
        <v>351082</v>
      </c>
      <c r="FZ129" s="52" t="s">
        <v>93</v>
      </c>
      <c r="GA129" s="25">
        <v>0</v>
      </c>
      <c r="GB129" s="25">
        <v>0</v>
      </c>
      <c r="GC129" s="25">
        <v>122231</v>
      </c>
      <c r="GD129" s="25">
        <v>166417</v>
      </c>
      <c r="GE129" s="25">
        <v>333224</v>
      </c>
    </row>
    <row r="130" spans="1:187">
      <c r="A130" t="s">
        <v>140</v>
      </c>
      <c r="B130">
        <v>0</v>
      </c>
      <c r="D130" s="35" t="s">
        <v>94</v>
      </c>
      <c r="E130" s="25">
        <v>43837981</v>
      </c>
      <c r="F130" s="25">
        <v>44020912</v>
      </c>
      <c r="G130" s="25">
        <v>44510892</v>
      </c>
      <c r="H130" s="25">
        <v>46648495</v>
      </c>
      <c r="I130" s="25">
        <v>48726898</v>
      </c>
      <c r="J130" s="25">
        <v>49167364</v>
      </c>
      <c r="K130" s="25">
        <v>51100115</v>
      </c>
      <c r="L130" s="25">
        <v>52132849</v>
      </c>
      <c r="M130" s="25">
        <v>52420968</v>
      </c>
      <c r="N130" s="25">
        <v>52956198</v>
      </c>
      <c r="O130" s="25">
        <v>56576844</v>
      </c>
      <c r="P130" s="25">
        <v>56761543</v>
      </c>
      <c r="Q130" s="25">
        <v>57890895</v>
      </c>
      <c r="R130" s="25">
        <v>58780581</v>
      </c>
      <c r="S130" s="25">
        <v>58921208</v>
      </c>
      <c r="T130" s="25">
        <v>60602155</v>
      </c>
      <c r="U130" s="25">
        <v>62858126</v>
      </c>
      <c r="V130" s="25">
        <v>63691716</v>
      </c>
      <c r="W130" s="25">
        <v>63181037.820000008</v>
      </c>
      <c r="X130" s="25">
        <v>64270827.563000001</v>
      </c>
      <c r="Y130" s="25">
        <v>66796676</v>
      </c>
      <c r="Z130" s="25">
        <v>65575196</v>
      </c>
      <c r="AA130" s="25">
        <v>65692032</v>
      </c>
      <c r="AB130" s="25">
        <v>66028422</v>
      </c>
      <c r="AC130" s="25">
        <v>66736171</v>
      </c>
      <c r="AD130" s="25">
        <v>68631710</v>
      </c>
      <c r="AE130" s="25">
        <v>67988930</v>
      </c>
      <c r="AF130" s="25">
        <v>70358588</v>
      </c>
      <c r="AG130" s="25">
        <v>70434235</v>
      </c>
      <c r="AH130" s="25">
        <v>75910946</v>
      </c>
      <c r="AI130" s="25">
        <v>78175120</v>
      </c>
      <c r="AJ130" s="25">
        <v>68534000</v>
      </c>
      <c r="AK130" s="25">
        <v>76445634</v>
      </c>
      <c r="AL130" s="25">
        <v>93760221</v>
      </c>
      <c r="AM130" s="25">
        <v>86225498</v>
      </c>
      <c r="AN130" s="25">
        <v>85527031</v>
      </c>
      <c r="AP130" s="35" t="s">
        <v>94</v>
      </c>
      <c r="AQ130" s="25">
        <v>34599000</v>
      </c>
      <c r="AR130" s="25">
        <v>0</v>
      </c>
      <c r="AS130" s="25">
        <v>0</v>
      </c>
      <c r="AT130" s="25">
        <v>0</v>
      </c>
      <c r="AU130" s="25">
        <v>68534000</v>
      </c>
      <c r="AW130" s="78">
        <v>0</v>
      </c>
      <c r="AX130" s="53" t="s">
        <v>95</v>
      </c>
      <c r="AY130" s="25">
        <v>892771</v>
      </c>
      <c r="AZ130" s="25">
        <v>1113271</v>
      </c>
      <c r="BA130" s="25">
        <v>1342262</v>
      </c>
      <c r="BB130" s="25">
        <v>1530439</v>
      </c>
      <c r="BC130" s="25">
        <v>2054449</v>
      </c>
      <c r="BD130" s="25">
        <v>2062931</v>
      </c>
      <c r="BE130" s="25">
        <v>2259217</v>
      </c>
      <c r="BF130" s="25">
        <v>2394827</v>
      </c>
      <c r="BG130" s="25">
        <v>497353</v>
      </c>
      <c r="BH130" s="25">
        <v>396144</v>
      </c>
      <c r="BI130" s="25">
        <v>1527379</v>
      </c>
      <c r="BJ130" s="25">
        <v>1699777</v>
      </c>
      <c r="BK130" s="25">
        <v>2331293</v>
      </c>
      <c r="BL130" s="25">
        <v>2922815</v>
      </c>
      <c r="BM130" s="25">
        <v>3137224</v>
      </c>
      <c r="BN130" s="25">
        <v>3714289</v>
      </c>
      <c r="BO130" s="25">
        <v>4034806</v>
      </c>
      <c r="BP130" s="25">
        <v>4564372</v>
      </c>
      <c r="BQ130" s="25">
        <v>5212827.4649999999</v>
      </c>
      <c r="BR130" s="25">
        <v>5010635.8940000003</v>
      </c>
      <c r="BS130" s="25">
        <v>708166</v>
      </c>
      <c r="BT130" s="25">
        <v>803234</v>
      </c>
      <c r="BU130" s="25">
        <v>1959485</v>
      </c>
      <c r="BV130" s="25">
        <v>2294315</v>
      </c>
      <c r="BW130" s="25">
        <v>3279385</v>
      </c>
      <c r="BX130" s="25">
        <v>3301452</v>
      </c>
      <c r="BY130" s="25">
        <v>4150275</v>
      </c>
      <c r="BZ130" s="25">
        <v>5218242.1780000003</v>
      </c>
      <c r="CA130" s="25">
        <v>5328578</v>
      </c>
      <c r="CB130" s="25">
        <v>3939249</v>
      </c>
      <c r="CC130" s="25">
        <v>4242314</v>
      </c>
      <c r="CD130" s="25">
        <v>9963000</v>
      </c>
      <c r="CE130" s="25">
        <v>546345</v>
      </c>
      <c r="CF130" s="25">
        <v>2009844</v>
      </c>
      <c r="CG130" s="25">
        <v>2680836</v>
      </c>
      <c r="CH130" s="25">
        <v>3642222</v>
      </c>
      <c r="CK130" s="53" t="s">
        <v>95</v>
      </c>
      <c r="CL130" s="25">
        <v>652000</v>
      </c>
      <c r="CM130" s="25">
        <v>0</v>
      </c>
      <c r="CN130" s="25">
        <v>0</v>
      </c>
      <c r="CO130" s="25">
        <v>0</v>
      </c>
      <c r="CP130" s="25">
        <v>9963000</v>
      </c>
      <c r="CR130">
        <v>0</v>
      </c>
      <c r="CS130" s="42" t="s">
        <v>96</v>
      </c>
      <c r="CT130" s="25">
        <v>1740474</v>
      </c>
      <c r="CU130" s="25">
        <v>1743364</v>
      </c>
      <c r="CV130" s="25">
        <v>1676898</v>
      </c>
      <c r="CW130" s="25">
        <v>1310130</v>
      </c>
      <c r="CX130" s="25">
        <v>1343322</v>
      </c>
      <c r="CY130" s="25">
        <v>1474480</v>
      </c>
      <c r="CZ130" s="25">
        <v>1538555</v>
      </c>
      <c r="DA130" s="25">
        <v>1399632</v>
      </c>
      <c r="DB130" s="25">
        <v>1513700</v>
      </c>
      <c r="DC130" s="25">
        <v>1524615</v>
      </c>
      <c r="DD130" s="25">
        <v>1558142</v>
      </c>
      <c r="DE130" s="25">
        <v>2177650</v>
      </c>
      <c r="DF130" s="25">
        <v>1746891</v>
      </c>
      <c r="DG130" s="25">
        <v>547251.06000000006</v>
      </c>
      <c r="DH130" s="25">
        <v>543727.04</v>
      </c>
      <c r="DI130" s="25">
        <v>890386.81</v>
      </c>
      <c r="DJ130" s="25">
        <v>898498.02</v>
      </c>
      <c r="DK130" s="25">
        <v>906420</v>
      </c>
      <c r="DL130" s="25">
        <v>1105636.1200000001</v>
      </c>
      <c r="DM130" s="25">
        <v>1153263.82</v>
      </c>
      <c r="DN130" s="25">
        <v>1242523.74</v>
      </c>
      <c r="DO130" s="25">
        <v>1382547.2</v>
      </c>
      <c r="DP130" s="25">
        <v>1403692.31</v>
      </c>
      <c r="DQ130" s="25">
        <v>1435363</v>
      </c>
      <c r="DR130" s="25">
        <v>1523531.51</v>
      </c>
      <c r="DS130" s="25">
        <v>307232.92</v>
      </c>
      <c r="DT130" s="25">
        <v>411513.17</v>
      </c>
      <c r="DU130" s="25">
        <v>481084.1</v>
      </c>
      <c r="DV130" s="25">
        <v>626779</v>
      </c>
      <c r="DW130" s="25">
        <v>824847</v>
      </c>
      <c r="DX130" s="25">
        <v>919694.3899999999</v>
      </c>
      <c r="DY130" s="25">
        <v>1748350</v>
      </c>
      <c r="DZ130" s="25">
        <v>485299</v>
      </c>
      <c r="EA130" s="25">
        <v>1959859</v>
      </c>
      <c r="EB130" s="25">
        <v>5885138</v>
      </c>
      <c r="EC130" s="25">
        <v>6328233</v>
      </c>
      <c r="EE130" s="42" t="s">
        <v>96</v>
      </c>
      <c r="EF130" s="25">
        <v>1816000</v>
      </c>
      <c r="EG130" s="25">
        <v>0</v>
      </c>
      <c r="EH130" s="25">
        <v>0</v>
      </c>
      <c r="EI130" s="25">
        <v>0</v>
      </c>
      <c r="EJ130" s="25">
        <v>1748350</v>
      </c>
      <c r="EM130" s="37"/>
    </row>
    <row r="131" spans="1:187">
      <c r="A131" t="s">
        <v>140</v>
      </c>
      <c r="B131">
        <v>0</v>
      </c>
      <c r="D131" s="54" t="s">
        <v>97</v>
      </c>
      <c r="E131" s="55">
        <v>412671638</v>
      </c>
      <c r="F131" s="55">
        <v>422295379</v>
      </c>
      <c r="G131" s="55">
        <v>438122032</v>
      </c>
      <c r="H131" s="55">
        <v>452262206</v>
      </c>
      <c r="I131" s="55">
        <v>456586970</v>
      </c>
      <c r="J131" s="55">
        <v>453336865</v>
      </c>
      <c r="K131" s="55">
        <v>468781857</v>
      </c>
      <c r="L131" s="55">
        <v>515268910</v>
      </c>
      <c r="M131" s="55">
        <v>511487760</v>
      </c>
      <c r="N131" s="55">
        <v>522076176</v>
      </c>
      <c r="O131" s="55">
        <v>548973661</v>
      </c>
      <c r="P131" s="55">
        <v>566329383</v>
      </c>
      <c r="Q131" s="55">
        <v>595292976</v>
      </c>
      <c r="R131" s="55">
        <v>641101315</v>
      </c>
      <c r="S131" s="55">
        <v>658328328</v>
      </c>
      <c r="T131" s="55">
        <v>657414575</v>
      </c>
      <c r="U131" s="55">
        <v>692795586</v>
      </c>
      <c r="V131" s="55">
        <v>723686405</v>
      </c>
      <c r="W131" s="55">
        <v>744271522.09000015</v>
      </c>
      <c r="X131" s="55">
        <v>789514969.56299996</v>
      </c>
      <c r="Y131" s="55">
        <v>777719977</v>
      </c>
      <c r="Z131" s="55">
        <v>794421636</v>
      </c>
      <c r="AA131" s="55">
        <v>834303183</v>
      </c>
      <c r="AB131" s="55">
        <v>838269546</v>
      </c>
      <c r="AC131" s="55">
        <v>862492850</v>
      </c>
      <c r="AD131" s="55">
        <v>911200946</v>
      </c>
      <c r="AE131" s="55">
        <v>937279545</v>
      </c>
      <c r="AF131" s="55">
        <v>955327873</v>
      </c>
      <c r="AG131" s="55">
        <v>955738548</v>
      </c>
      <c r="AH131" s="55">
        <v>999911217</v>
      </c>
      <c r="AI131" s="55">
        <v>1000702434</v>
      </c>
      <c r="AJ131" s="55">
        <v>1042210000</v>
      </c>
      <c r="AK131" s="55">
        <v>1044609243</v>
      </c>
      <c r="AL131" s="55">
        <v>1253581727</v>
      </c>
      <c r="AM131" s="55">
        <v>1161484479</v>
      </c>
      <c r="AN131" s="55">
        <v>1155982366</v>
      </c>
      <c r="AP131" s="54" t="s">
        <v>97</v>
      </c>
      <c r="AQ131" s="55">
        <v>366023000</v>
      </c>
      <c r="AR131" s="55">
        <v>0</v>
      </c>
      <c r="AS131" s="55">
        <v>0</v>
      </c>
      <c r="AT131" s="55">
        <v>0</v>
      </c>
      <c r="AU131" s="55">
        <v>1042210000</v>
      </c>
      <c r="AW131">
        <v>0</v>
      </c>
      <c r="AX131" s="53" t="s">
        <v>98</v>
      </c>
      <c r="AY131" s="25">
        <v>-21030404</v>
      </c>
      <c r="AZ131" s="25">
        <v>-25638377</v>
      </c>
      <c r="BA131" s="25">
        <v>-29700485</v>
      </c>
      <c r="BB131" s="25">
        <v>-33551180</v>
      </c>
      <c r="BC131" s="25">
        <v>-37486898</v>
      </c>
      <c r="BD131" s="25">
        <v>-41618021</v>
      </c>
      <c r="BE131" s="25">
        <v>-45963909</v>
      </c>
      <c r="BF131" s="25">
        <v>-53318071</v>
      </c>
      <c r="BG131" s="25">
        <v>-4766973</v>
      </c>
      <c r="BH131" s="25">
        <v>-9272872</v>
      </c>
      <c r="BI131" s="25">
        <v>-13732984</v>
      </c>
      <c r="BJ131" s="25">
        <v>-18506205</v>
      </c>
      <c r="BK131" s="25">
        <v>-23559510</v>
      </c>
      <c r="BL131" s="25">
        <v>-28720585</v>
      </c>
      <c r="BM131" s="25">
        <v>-33896215</v>
      </c>
      <c r="BN131" s="25">
        <v>-38609816</v>
      </c>
      <c r="BO131" s="25">
        <v>-43338670</v>
      </c>
      <c r="BP131" s="25">
        <v>-48513589</v>
      </c>
      <c r="BQ131" s="25">
        <v>-53988596.126000002</v>
      </c>
      <c r="BR131" s="25">
        <v>-64107005.306999996</v>
      </c>
      <c r="BS131" s="25">
        <v>-5639940</v>
      </c>
      <c r="BT131" s="25">
        <v>-10979797</v>
      </c>
      <c r="BU131" s="25">
        <v>-16757909</v>
      </c>
      <c r="BV131" s="25">
        <v>-23171247</v>
      </c>
      <c r="BW131" s="25">
        <v>-29160162</v>
      </c>
      <c r="BX131" s="25">
        <v>-35846530</v>
      </c>
      <c r="BY131" s="25">
        <v>-42344058</v>
      </c>
      <c r="BZ131" s="25">
        <v>-48615523.583999999</v>
      </c>
      <c r="CA131" s="25">
        <v>-55103998</v>
      </c>
      <c r="CB131" s="25">
        <v>-62187225</v>
      </c>
      <c r="CC131" s="25">
        <v>-69008194</v>
      </c>
      <c r="CD131" s="25">
        <v>-78262000</v>
      </c>
      <c r="CE131" s="25">
        <v>-6616435</v>
      </c>
      <c r="CF131" s="25">
        <v>-15191516</v>
      </c>
      <c r="CG131" s="25">
        <v>-21269487</v>
      </c>
      <c r="CH131" s="25">
        <v>-29566488</v>
      </c>
      <c r="CK131" s="53" t="s">
        <v>98</v>
      </c>
      <c r="CL131" s="25">
        <v>-35654000</v>
      </c>
      <c r="CM131" s="25">
        <v>0</v>
      </c>
      <c r="CN131" s="25">
        <v>0</v>
      </c>
      <c r="CO131" s="25">
        <v>0</v>
      </c>
      <c r="CP131" s="25">
        <v>-78262000</v>
      </c>
      <c r="CR131">
        <v>0</v>
      </c>
      <c r="CS131" s="42" t="s">
        <v>30</v>
      </c>
      <c r="CT131" s="25">
        <v>3036435</v>
      </c>
      <c r="CU131" s="25">
        <v>2983420</v>
      </c>
      <c r="CV131" s="25">
        <v>2874987.63</v>
      </c>
      <c r="CW131" s="25">
        <v>2600544</v>
      </c>
      <c r="CX131" s="25">
        <v>2502472</v>
      </c>
      <c r="CY131" s="25">
        <v>2480728</v>
      </c>
      <c r="CZ131" s="25">
        <v>2867819</v>
      </c>
      <c r="DA131" s="25">
        <v>2457254</v>
      </c>
      <c r="DB131" s="25">
        <v>2693419</v>
      </c>
      <c r="DC131" s="25">
        <v>2647738</v>
      </c>
      <c r="DD131" s="25">
        <v>2715490</v>
      </c>
      <c r="DE131" s="25">
        <v>2795249</v>
      </c>
      <c r="DF131" s="25">
        <v>2733940</v>
      </c>
      <c r="DG131" s="25">
        <v>2204366.9500000002</v>
      </c>
      <c r="DH131" s="25">
        <v>1987224.58</v>
      </c>
      <c r="DI131" s="25">
        <v>1980496.8299999998</v>
      </c>
      <c r="DJ131" s="25">
        <v>1944896.06</v>
      </c>
      <c r="DK131" s="25">
        <v>2316853.79</v>
      </c>
      <c r="DL131" s="25">
        <v>3430395.37</v>
      </c>
      <c r="DM131" s="25">
        <v>3277121.17</v>
      </c>
      <c r="DN131" s="25">
        <v>3487768.05</v>
      </c>
      <c r="DO131" s="25">
        <v>4740340.3599999994</v>
      </c>
      <c r="DP131" s="25">
        <v>4729841</v>
      </c>
      <c r="DQ131" s="25">
        <v>4802589</v>
      </c>
      <c r="DR131" s="25">
        <v>4770534.2300000004</v>
      </c>
      <c r="DS131" s="25">
        <v>4329800.9399999995</v>
      </c>
      <c r="DT131" s="25">
        <v>4315667.13</v>
      </c>
      <c r="DU131" s="25">
        <v>4781420.7300000004</v>
      </c>
      <c r="DV131" s="25">
        <v>4758526.78</v>
      </c>
      <c r="DW131" s="25">
        <v>4878770.040000001</v>
      </c>
      <c r="DX131" s="25">
        <v>4982602.75</v>
      </c>
      <c r="DY131" s="25">
        <v>5048648</v>
      </c>
      <c r="DZ131" s="25">
        <v>5438707</v>
      </c>
      <c r="EA131" s="25">
        <v>11508492</v>
      </c>
      <c r="EB131" s="25">
        <v>88178967</v>
      </c>
      <c r="EC131" s="25">
        <v>149665387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5048648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>
        <v>6496673</v>
      </c>
      <c r="AZ132" s="46">
        <v>7940116</v>
      </c>
      <c r="BA132" s="46">
        <v>10129881</v>
      </c>
      <c r="BB132" s="46">
        <v>12615060</v>
      </c>
      <c r="BC132" s="46">
        <v>15108100</v>
      </c>
      <c r="BD132" s="46">
        <v>17635634</v>
      </c>
      <c r="BE132" s="46">
        <v>20667400</v>
      </c>
      <c r="BF132" s="46">
        <v>20325567</v>
      </c>
      <c r="BG132" s="46">
        <v>2649811</v>
      </c>
      <c r="BH132" s="46">
        <v>4772215</v>
      </c>
      <c r="BI132" s="46">
        <v>7487578</v>
      </c>
      <c r="BJ132" s="46">
        <v>10705675</v>
      </c>
      <c r="BK132" s="46">
        <v>13609935</v>
      </c>
      <c r="BL132" s="46">
        <v>16621199</v>
      </c>
      <c r="BM132" s="46">
        <v>20155405</v>
      </c>
      <c r="BN132" s="46">
        <v>23889630</v>
      </c>
      <c r="BO132" s="46">
        <v>28009412</v>
      </c>
      <c r="BP132" s="46">
        <v>31909612</v>
      </c>
      <c r="BQ132" s="46">
        <v>35443553.032000005</v>
      </c>
      <c r="BR132" s="46">
        <v>34654327.956000008</v>
      </c>
      <c r="BS132" s="46">
        <v>4149380</v>
      </c>
      <c r="BT132" s="46">
        <v>9710950</v>
      </c>
      <c r="BU132" s="46">
        <v>11584449</v>
      </c>
      <c r="BV132" s="46">
        <v>15440127</v>
      </c>
      <c r="BW132" s="46">
        <v>20378454</v>
      </c>
      <c r="BX132" s="46">
        <v>24122293</v>
      </c>
      <c r="BY132" s="46">
        <v>28608510</v>
      </c>
      <c r="BZ132" s="46">
        <v>33177095.148000009</v>
      </c>
      <c r="CA132" s="46">
        <v>37818295</v>
      </c>
      <c r="CB132" s="46">
        <v>42465041</v>
      </c>
      <c r="CC132" s="46">
        <v>46064154</v>
      </c>
      <c r="CD132" s="46">
        <v>54211000</v>
      </c>
      <c r="CE132" s="46">
        <v>4425427</v>
      </c>
      <c r="CF132" s="46">
        <v>-1907756</v>
      </c>
      <c r="CG132" s="46">
        <v>2588849</v>
      </c>
      <c r="CH132" s="46">
        <v>3948542</v>
      </c>
      <c r="CK132" s="45" t="s">
        <v>99</v>
      </c>
      <c r="CL132" s="46">
        <v>26249000</v>
      </c>
      <c r="CM132" s="46">
        <v>0</v>
      </c>
      <c r="CN132" s="46">
        <v>0</v>
      </c>
      <c r="CO132" s="46">
        <v>0</v>
      </c>
      <c r="CP132" s="46">
        <v>54211000</v>
      </c>
      <c r="CQ132" t="s">
        <v>247</v>
      </c>
      <c r="CR132">
        <v>0</v>
      </c>
      <c r="CS132" s="42" t="s">
        <v>47</v>
      </c>
      <c r="CT132" s="25">
        <v>0</v>
      </c>
      <c r="CU132" s="25">
        <v>0</v>
      </c>
      <c r="CV132" s="25">
        <v>0</v>
      </c>
      <c r="CW132" s="25">
        <v>902857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1644732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1630186</v>
      </c>
      <c r="DT132" s="25">
        <v>1629979</v>
      </c>
      <c r="DU132" s="25">
        <v>1630394</v>
      </c>
      <c r="DV132" s="25">
        <v>1630394</v>
      </c>
      <c r="DW132" s="25">
        <v>1630394</v>
      </c>
      <c r="DX132" s="25">
        <v>1630394</v>
      </c>
      <c r="DY132" s="25">
        <v>1630394</v>
      </c>
      <c r="DZ132" s="25">
        <v>0</v>
      </c>
      <c r="EA132" s="25">
        <v>0</v>
      </c>
      <c r="EB132" s="25">
        <v>0</v>
      </c>
      <c r="EC132" s="25">
        <v>0</v>
      </c>
      <c r="EE132" s="42" t="s">
        <v>47</v>
      </c>
      <c r="EF132" s="25">
        <v>1375000</v>
      </c>
      <c r="EG132" s="25">
        <v>0</v>
      </c>
      <c r="EH132" s="25">
        <v>0</v>
      </c>
      <c r="EI132" s="25">
        <v>0</v>
      </c>
      <c r="EJ132" s="25">
        <v>11412135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v>0</v>
      </c>
      <c r="AX133" s="47" t="s">
        <v>101</v>
      </c>
      <c r="AY133" s="48">
        <v>0.17046892912913805</v>
      </c>
      <c r="AZ133" s="48">
        <v>0.20834403573662014</v>
      </c>
      <c r="BA133" s="48">
        <v>0.26580219849076631</v>
      </c>
      <c r="BB133" s="48">
        <v>0.33101185315927467</v>
      </c>
      <c r="BC133" s="48">
        <v>0.39642777590559519</v>
      </c>
      <c r="BD133" s="48">
        <v>0.46274880119307493</v>
      </c>
      <c r="BE133" s="48">
        <v>0.54230058152589</v>
      </c>
      <c r="BF133" s="48">
        <v>0.533331081991128</v>
      </c>
      <c r="BG133" s="48">
        <v>6.9529502803144086E-2</v>
      </c>
      <c r="BH133" s="48">
        <v>0.12522015201073067</v>
      </c>
      <c r="BI133" s="48">
        <v>0.19646970125030047</v>
      </c>
      <c r="BJ133" s="48">
        <v>0.28091069888458065</v>
      </c>
      <c r="BK133" s="48">
        <v>0.35711679577641903</v>
      </c>
      <c r="BL133" s="48">
        <v>0.43613061552771709</v>
      </c>
      <c r="BM133" s="48">
        <v>0.52886612986586745</v>
      </c>
      <c r="BN133" s="48">
        <v>0.62685002668155387</v>
      </c>
      <c r="BO133" s="48">
        <v>0.73495071541646462</v>
      </c>
      <c r="BP133" s="48">
        <v>0.83728969990736701</v>
      </c>
      <c r="BQ133" s="48">
        <v>0.93001826163897361</v>
      </c>
      <c r="BR133" s="48">
        <v>0.90930945367717808</v>
      </c>
      <c r="BS133" s="48">
        <v>0.10887732307749873</v>
      </c>
      <c r="BT133" s="48">
        <v>0.25480969218038269</v>
      </c>
      <c r="BU133" s="48">
        <v>0.30396921864177467</v>
      </c>
      <c r="BV133" s="48">
        <v>0.40513997169133975</v>
      </c>
      <c r="BW133" s="48">
        <v>0.53471880617777745</v>
      </c>
      <c r="BX133" s="48">
        <v>0.63295496877390989</v>
      </c>
      <c r="BY133" s="48">
        <v>0.75067069924563501</v>
      </c>
      <c r="BZ133" s="48">
        <v>0.87054772211793385</v>
      </c>
      <c r="CA133" s="48">
        <v>0.99233011268072691</v>
      </c>
      <c r="CB133" s="48">
        <v>1.1142580309482935</v>
      </c>
      <c r="CC133" s="48">
        <v>1.2086966672971999</v>
      </c>
      <c r="CD133" s="48">
        <v>1.4224651782565789</v>
      </c>
      <c r="CE133" s="48">
        <v>0.11612063615163855</v>
      </c>
      <c r="CF133" s="48">
        <v>-5.0058410260095887E-2</v>
      </c>
      <c r="CG133" s="48">
        <v>6.7929895302878865E-2</v>
      </c>
      <c r="CH133" s="48">
        <v>0.10360745051527528</v>
      </c>
      <c r="CK133" s="47" t="s">
        <v>101</v>
      </c>
      <c r="CL133" s="48">
        <v>0.68875852620421951</v>
      </c>
      <c r="CM133" s="48">
        <v>0</v>
      </c>
      <c r="CN133" s="48">
        <v>0</v>
      </c>
      <c r="CO133" s="48">
        <v>0</v>
      </c>
      <c r="CP133" s="48">
        <v>1.4224651782565789</v>
      </c>
      <c r="CQ133" t="s">
        <v>247</v>
      </c>
      <c r="CR133">
        <v>0</v>
      </c>
      <c r="CS133" s="42" t="s">
        <v>102</v>
      </c>
      <c r="CT133" s="25">
        <v>19157</v>
      </c>
      <c r="CU133" s="25">
        <v>12201</v>
      </c>
      <c r="CV133" s="25">
        <v>0</v>
      </c>
      <c r="CW133" s="25">
        <v>66366</v>
      </c>
      <c r="CX133" s="25">
        <v>41329</v>
      </c>
      <c r="CY133" s="25">
        <v>8270</v>
      </c>
      <c r="CZ133" s="25">
        <v>52113</v>
      </c>
      <c r="DA133" s="25">
        <v>89922</v>
      </c>
      <c r="DB133" s="25">
        <v>10229</v>
      </c>
      <c r="DC133" s="25">
        <v>15035</v>
      </c>
      <c r="DD133" s="25">
        <v>-26535</v>
      </c>
      <c r="DE133" s="25">
        <v>-42899</v>
      </c>
      <c r="DF133" s="25">
        <v>-64063</v>
      </c>
      <c r="DG133" s="25">
        <v>-76457</v>
      </c>
      <c r="DH133" s="25">
        <v>-42889</v>
      </c>
      <c r="DI133" s="25">
        <v>-100257</v>
      </c>
      <c r="DJ133" s="25">
        <v>-68008</v>
      </c>
      <c r="DK133" s="25">
        <v>-55957.22</v>
      </c>
      <c r="DL133" s="25">
        <v>-83979.44</v>
      </c>
      <c r="DM133" s="25">
        <v>-72540.376000000004</v>
      </c>
      <c r="DN133" s="25">
        <v>20328.506000000001</v>
      </c>
      <c r="DO133" s="25">
        <v>58340</v>
      </c>
      <c r="DP133" s="25">
        <v>34249</v>
      </c>
      <c r="DQ133" s="25">
        <v>42147</v>
      </c>
      <c r="DR133" s="25">
        <v>86546</v>
      </c>
      <c r="DS133" s="25">
        <v>-1604800</v>
      </c>
      <c r="DT133" s="25">
        <v>121929</v>
      </c>
      <c r="DU133" s="25">
        <v>17851.462</v>
      </c>
      <c r="DV133" s="25">
        <v>40478</v>
      </c>
      <c r="DW133" s="25">
        <v>0</v>
      </c>
      <c r="DX133" s="25">
        <v>0</v>
      </c>
      <c r="DY133" s="25">
        <v>2365862.0319999997</v>
      </c>
      <c r="DZ133" s="25">
        <v>0</v>
      </c>
      <c r="EA133" s="25">
        <v>0</v>
      </c>
      <c r="EB133" s="25">
        <v>0</v>
      </c>
      <c r="EC133" s="25">
        <v>0</v>
      </c>
      <c r="EE133" s="42" t="s">
        <v>102</v>
      </c>
      <c r="EF133" s="25">
        <v>349000</v>
      </c>
      <c r="EG133" s="25">
        <v>0</v>
      </c>
      <c r="EH133" s="25">
        <v>0</v>
      </c>
      <c r="EI133" s="25">
        <v>0</v>
      </c>
      <c r="EJ133" s="25">
        <v>1182931</v>
      </c>
      <c r="EM133" s="37"/>
    </row>
    <row r="134" spans="1:187">
      <c r="A134" t="s">
        <v>140</v>
      </c>
      <c r="B134">
        <v>0</v>
      </c>
      <c r="D134" s="35" t="s">
        <v>103</v>
      </c>
      <c r="E134" s="25">
        <v>159414407</v>
      </c>
      <c r="F134" s="25">
        <v>164722517</v>
      </c>
      <c r="G134" s="25">
        <v>166405395</v>
      </c>
      <c r="H134" s="25">
        <v>163609557</v>
      </c>
      <c r="I134" s="25">
        <v>161962241</v>
      </c>
      <c r="J134" s="25">
        <v>157457361</v>
      </c>
      <c r="K134" s="25">
        <v>152976123</v>
      </c>
      <c r="L134" s="25">
        <v>163067131</v>
      </c>
      <c r="M134" s="25">
        <v>170875052</v>
      </c>
      <c r="N134" s="25">
        <v>176745769</v>
      </c>
      <c r="O134" s="25">
        <v>181855505</v>
      </c>
      <c r="P134" s="25">
        <v>191649109</v>
      </c>
      <c r="Q134" s="25">
        <v>199530390</v>
      </c>
      <c r="R134" s="25">
        <v>203236381</v>
      </c>
      <c r="S134" s="25">
        <v>211431888</v>
      </c>
      <c r="T134" s="25">
        <v>213124157.14999998</v>
      </c>
      <c r="U134" s="25">
        <v>219963503</v>
      </c>
      <c r="V134" s="25">
        <v>233142165</v>
      </c>
      <c r="W134" s="25">
        <v>244197254.82099998</v>
      </c>
      <c r="X134" s="25">
        <v>252752594.57800001</v>
      </c>
      <c r="Y134" s="25">
        <v>257496057.55000001</v>
      </c>
      <c r="Z134" s="25">
        <v>265586545.41999999</v>
      </c>
      <c r="AA134" s="25">
        <v>279310023</v>
      </c>
      <c r="AB134" s="25">
        <v>283207956</v>
      </c>
      <c r="AC134" s="25">
        <v>289471915</v>
      </c>
      <c r="AD134" s="25">
        <v>298922232</v>
      </c>
      <c r="AE134" s="25">
        <v>306066333</v>
      </c>
      <c r="AF134" s="25">
        <v>308754205</v>
      </c>
      <c r="AG134" s="25">
        <v>310598814</v>
      </c>
      <c r="AH134" s="25">
        <v>321876460</v>
      </c>
      <c r="AI134" s="25">
        <v>321474440</v>
      </c>
      <c r="AJ134" s="25">
        <v>338785000</v>
      </c>
      <c r="AK134" s="25">
        <v>330647322</v>
      </c>
      <c r="AL134" s="25">
        <v>363976447</v>
      </c>
      <c r="AM134" s="25">
        <v>344950834</v>
      </c>
      <c r="AN134" s="25">
        <v>328449128</v>
      </c>
      <c r="AP134" s="35" t="s">
        <v>103</v>
      </c>
      <c r="AQ134" s="25">
        <v>126671000</v>
      </c>
      <c r="AR134" s="25">
        <v>0</v>
      </c>
      <c r="AS134" s="25">
        <v>0</v>
      </c>
      <c r="AT134" s="25">
        <v>0</v>
      </c>
      <c r="AU134" s="25"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v>-19157</v>
      </c>
      <c r="CU134" s="51">
        <v>-12201</v>
      </c>
      <c r="CV134" s="51">
        <v>0</v>
      </c>
      <c r="CW134" s="51">
        <v>836491</v>
      </c>
      <c r="CX134" s="51">
        <v>-41329</v>
      </c>
      <c r="CY134" s="51">
        <v>-8270</v>
      </c>
      <c r="CZ134" s="51">
        <v>-52113</v>
      </c>
      <c r="DA134" s="51">
        <v>-89922</v>
      </c>
      <c r="DB134" s="51">
        <v>-10229</v>
      </c>
      <c r="DC134" s="51">
        <v>-15035</v>
      </c>
      <c r="DD134" s="51">
        <v>26535</v>
      </c>
      <c r="DE134" s="51">
        <v>42899</v>
      </c>
      <c r="DF134" s="51">
        <v>64063</v>
      </c>
      <c r="DG134" s="51">
        <v>76457</v>
      </c>
      <c r="DH134" s="51">
        <v>1687621</v>
      </c>
      <c r="DI134" s="51">
        <v>100257</v>
      </c>
      <c r="DJ134" s="51">
        <v>68008</v>
      </c>
      <c r="DK134" s="51">
        <v>55957.22</v>
      </c>
      <c r="DL134" s="51">
        <v>83979.44</v>
      </c>
      <c r="DM134" s="51">
        <v>72540.376000000004</v>
      </c>
      <c r="DN134" s="51">
        <v>-20328.506000000001</v>
      </c>
      <c r="DO134" s="51">
        <v>-58340</v>
      </c>
      <c r="DP134" s="51">
        <v>-34249</v>
      </c>
      <c r="DQ134" s="51">
        <v>-42147</v>
      </c>
      <c r="DR134" s="51">
        <v>-86546</v>
      </c>
      <c r="DS134" s="51">
        <v>3234986</v>
      </c>
      <c r="DT134" s="51">
        <v>1508050</v>
      </c>
      <c r="DU134" s="51">
        <v>1612542.5379999999</v>
      </c>
      <c r="DV134" s="51">
        <v>1589916</v>
      </c>
      <c r="DW134" s="51">
        <v>1630394</v>
      </c>
      <c r="DX134" s="51">
        <v>1630394</v>
      </c>
      <c r="DY134" s="51">
        <v>-735468.03199999966</v>
      </c>
      <c r="DZ134" s="51">
        <v>0</v>
      </c>
      <c r="EA134" s="51">
        <v>0</v>
      </c>
      <c r="EB134" s="51">
        <v>0</v>
      </c>
      <c r="EC134" s="51">
        <v>0</v>
      </c>
      <c r="EE134" s="60" t="s">
        <v>104</v>
      </c>
      <c r="EF134" s="51">
        <v>1026000</v>
      </c>
      <c r="EG134" s="51">
        <v>0</v>
      </c>
      <c r="EH134" s="51">
        <v>0</v>
      </c>
      <c r="EI134" s="51">
        <v>0</v>
      </c>
      <c r="EJ134" s="51">
        <v>10229204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>
        <v>149985593</v>
      </c>
      <c r="F135" s="25">
        <v>152917631</v>
      </c>
      <c r="G135" s="25">
        <v>164564846</v>
      </c>
      <c r="H135" s="25">
        <v>180384094</v>
      </c>
      <c r="I135" s="25">
        <v>185303362</v>
      </c>
      <c r="J135" s="25">
        <v>184676086</v>
      </c>
      <c r="K135" s="25">
        <v>202127506</v>
      </c>
      <c r="L135" s="25">
        <v>237580126</v>
      </c>
      <c r="M135" s="25">
        <v>229704611</v>
      </c>
      <c r="N135" s="25">
        <v>232996335</v>
      </c>
      <c r="O135" s="25">
        <v>251718369</v>
      </c>
      <c r="P135" s="25">
        <v>256750039</v>
      </c>
      <c r="Q135" s="25">
        <v>274684797</v>
      </c>
      <c r="R135" s="25">
        <v>314742537</v>
      </c>
      <c r="S135" s="25">
        <v>321921227</v>
      </c>
      <c r="T135" s="25">
        <v>314125292</v>
      </c>
      <c r="U135" s="25">
        <v>338957368</v>
      </c>
      <c r="V135" s="25">
        <v>349309695</v>
      </c>
      <c r="W135" s="25">
        <v>357758420.06199998</v>
      </c>
      <c r="X135" s="25">
        <v>391573847.611</v>
      </c>
      <c r="Y135" s="25">
        <v>378525192</v>
      </c>
      <c r="Z135" s="25">
        <v>385102312</v>
      </c>
      <c r="AA135" s="25">
        <v>411102058</v>
      </c>
      <c r="AB135" s="25">
        <v>408959601</v>
      </c>
      <c r="AC135" s="25">
        <v>420089711</v>
      </c>
      <c r="AD135" s="25">
        <v>455536132</v>
      </c>
      <c r="AE135" s="25">
        <v>472087799</v>
      </c>
      <c r="AF135" s="25">
        <v>478699463.41700006</v>
      </c>
      <c r="AG135" s="25">
        <v>472452480</v>
      </c>
      <c r="AH135" s="25">
        <v>497850514</v>
      </c>
      <c r="AI135" s="25">
        <v>488862063</v>
      </c>
      <c r="AJ135" s="25">
        <v>532345000</v>
      </c>
      <c r="AK135" s="25">
        <v>538185674</v>
      </c>
      <c r="AL135" s="25">
        <v>714800530</v>
      </c>
      <c r="AM135" s="25">
        <v>641529836</v>
      </c>
      <c r="AN135" s="25">
        <v>651641572</v>
      </c>
      <c r="AP135" s="56" t="s">
        <v>105</v>
      </c>
      <c r="AQ135" s="25">
        <v>153692000</v>
      </c>
      <c r="AR135" s="25">
        <v>0</v>
      </c>
      <c r="AS135" s="25">
        <v>0</v>
      </c>
      <c r="AT135" s="25">
        <v>0</v>
      </c>
      <c r="AU135" s="25">
        <v>532345000</v>
      </c>
      <c r="AW135">
        <v>0</v>
      </c>
      <c r="AX135" s="61" t="s">
        <v>106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0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0</v>
      </c>
      <c r="BO135" s="25">
        <v>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273820000</v>
      </c>
      <c r="EG135" s="63">
        <v>0</v>
      </c>
      <c r="EH135" s="63">
        <v>0</v>
      </c>
      <c r="EI135" s="63">
        <v>0</v>
      </c>
      <c r="EJ135" s="63">
        <v>828920000</v>
      </c>
    </row>
    <row r="136" spans="1:187">
      <c r="A136" t="s">
        <v>140</v>
      </c>
      <c r="B136">
        <v>0</v>
      </c>
      <c r="D136" s="40" t="s">
        <v>108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0</v>
      </c>
      <c r="AN136" s="25">
        <v>0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0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0</v>
      </c>
      <c r="BO136" s="25">
        <v>0</v>
      </c>
      <c r="BP136" s="25">
        <v>0</v>
      </c>
      <c r="BQ136" s="25">
        <v>0</v>
      </c>
      <c r="BR136" s="25">
        <v>0</v>
      </c>
      <c r="BS136" s="25">
        <v>0</v>
      </c>
      <c r="BT136" s="25">
        <v>0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>
        <v>0</v>
      </c>
      <c r="CU136">
        <v>0</v>
      </c>
      <c r="CV136">
        <v>0</v>
      </c>
      <c r="CW136">
        <v>902857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1644732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1630186</v>
      </c>
      <c r="DT136">
        <v>1629979</v>
      </c>
      <c r="DU136">
        <v>1630394</v>
      </c>
      <c r="DV136">
        <v>1630394</v>
      </c>
      <c r="DW136">
        <v>1630394</v>
      </c>
      <c r="DX136">
        <v>1630394</v>
      </c>
      <c r="DY136">
        <v>11412135</v>
      </c>
      <c r="DZ136">
        <v>0</v>
      </c>
      <c r="EA136">
        <v>0</v>
      </c>
      <c r="EB136">
        <v>0</v>
      </c>
      <c r="EC136">
        <v>0</v>
      </c>
    </row>
    <row r="137" spans="1:187">
      <c r="A137" t="s">
        <v>140</v>
      </c>
      <c r="B137">
        <v>0</v>
      </c>
      <c r="D137" s="40" t="s">
        <v>110</v>
      </c>
      <c r="E137" s="25">
        <v>149985593</v>
      </c>
      <c r="F137" s="25">
        <v>152917631</v>
      </c>
      <c r="G137" s="25">
        <v>164564846</v>
      </c>
      <c r="H137" s="25">
        <v>180384094</v>
      </c>
      <c r="I137" s="25">
        <v>185303362</v>
      </c>
      <c r="J137" s="25">
        <v>184676086</v>
      </c>
      <c r="K137" s="25">
        <v>202127506</v>
      </c>
      <c r="L137" s="25">
        <v>237580126</v>
      </c>
      <c r="M137" s="25">
        <v>229704611</v>
      </c>
      <c r="N137" s="25">
        <v>232996335</v>
      </c>
      <c r="O137" s="25">
        <v>251718369</v>
      </c>
      <c r="P137" s="25">
        <v>256750039</v>
      </c>
      <c r="Q137" s="25">
        <v>274684797</v>
      </c>
      <c r="R137" s="25">
        <v>314742537</v>
      </c>
      <c r="S137" s="25">
        <v>321921227</v>
      </c>
      <c r="T137" s="25">
        <v>314125292</v>
      </c>
      <c r="U137" s="25">
        <v>338957368</v>
      </c>
      <c r="V137" s="25">
        <v>349309695</v>
      </c>
      <c r="W137" s="25">
        <v>357758420.06199998</v>
      </c>
      <c r="X137" s="25">
        <v>391573847.611</v>
      </c>
      <c r="Y137" s="25">
        <v>378525192</v>
      </c>
      <c r="Z137" s="25">
        <v>385102312</v>
      </c>
      <c r="AA137" s="25">
        <v>411102058</v>
      </c>
      <c r="AB137" s="25">
        <v>408959601</v>
      </c>
      <c r="AC137" s="25">
        <v>420089711</v>
      </c>
      <c r="AD137" s="25">
        <v>455536132</v>
      </c>
      <c r="AE137" s="25">
        <v>472087799</v>
      </c>
      <c r="AF137" s="25">
        <v>478699463.41700006</v>
      </c>
      <c r="AG137" s="25">
        <v>472452480</v>
      </c>
      <c r="AH137" s="25">
        <v>497850514</v>
      </c>
      <c r="AI137" s="25">
        <v>488862063</v>
      </c>
      <c r="AJ137" s="25">
        <v>532345000</v>
      </c>
      <c r="AK137" s="25">
        <v>538185674</v>
      </c>
      <c r="AL137" s="25">
        <v>714800530</v>
      </c>
      <c r="AM137" s="25">
        <v>641529836</v>
      </c>
      <c r="AN137" s="25">
        <v>651641572</v>
      </c>
      <c r="AP137" s="40" t="s">
        <v>110</v>
      </c>
      <c r="AQ137" s="25">
        <v>153692000</v>
      </c>
      <c r="AR137" s="25">
        <v>0</v>
      </c>
      <c r="AS137" s="25">
        <v>0</v>
      </c>
      <c r="AT137" s="25">
        <v>0</v>
      </c>
      <c r="AU137" s="25">
        <v>532345000</v>
      </c>
      <c r="AW137">
        <v>0</v>
      </c>
      <c r="AX137" s="64" t="s">
        <v>111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0</v>
      </c>
      <c r="BO137" s="25">
        <v>0</v>
      </c>
      <c r="BP137" s="25">
        <v>0</v>
      </c>
      <c r="BQ137" s="25">
        <v>0</v>
      </c>
      <c r="BR137" s="25">
        <v>0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>
        <v>19157</v>
      </c>
      <c r="CU137">
        <v>12201</v>
      </c>
      <c r="CV137">
        <v>0</v>
      </c>
      <c r="CW137">
        <v>66366</v>
      </c>
      <c r="CX137">
        <v>41329</v>
      </c>
      <c r="CY137">
        <v>8270</v>
      </c>
      <c r="CZ137">
        <v>52113</v>
      </c>
      <c r="DA137">
        <v>89922</v>
      </c>
      <c r="DB137">
        <v>10229</v>
      </c>
      <c r="DC137">
        <v>15035</v>
      </c>
      <c r="DD137">
        <v>-26535</v>
      </c>
      <c r="DE137">
        <v>-42899</v>
      </c>
      <c r="DF137">
        <v>-64063</v>
      </c>
      <c r="DG137">
        <v>-76457</v>
      </c>
      <c r="DH137">
        <v>-42889</v>
      </c>
      <c r="DI137">
        <v>-100257</v>
      </c>
      <c r="DJ137">
        <v>-68008</v>
      </c>
      <c r="DK137">
        <v>-55957.22</v>
      </c>
      <c r="DL137">
        <v>-83979.44</v>
      </c>
      <c r="DM137">
        <v>-72540.376000000004</v>
      </c>
      <c r="DN137">
        <v>20328.506000000001</v>
      </c>
      <c r="DO137">
        <v>58340</v>
      </c>
      <c r="DP137">
        <v>34249</v>
      </c>
      <c r="DQ137">
        <v>42147</v>
      </c>
      <c r="DR137">
        <v>86546</v>
      </c>
      <c r="DS137">
        <v>-1604800</v>
      </c>
      <c r="DT137">
        <v>121929</v>
      </c>
      <c r="DU137">
        <v>17851.462</v>
      </c>
      <c r="DV137">
        <v>40478</v>
      </c>
      <c r="DW137">
        <v>0</v>
      </c>
      <c r="DX137">
        <v>0</v>
      </c>
      <c r="DY137">
        <v>1182931</v>
      </c>
      <c r="DZ137">
        <v>0</v>
      </c>
      <c r="EA137">
        <v>0</v>
      </c>
      <c r="EB137">
        <v>0</v>
      </c>
      <c r="EC137">
        <v>0</v>
      </c>
    </row>
    <row r="138" spans="1:187" ht="15.75" thickBot="1">
      <c r="A138" t="s">
        <v>140</v>
      </c>
      <c r="B138">
        <v>0</v>
      </c>
      <c r="D138" s="65" t="s">
        <v>112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>
        <v>6496673</v>
      </c>
      <c r="AZ138" s="46">
        <v>7940116</v>
      </c>
      <c r="BA138" s="46">
        <v>10129881</v>
      </c>
      <c r="BB138" s="46">
        <v>12615060</v>
      </c>
      <c r="BC138" s="46">
        <v>15108100</v>
      </c>
      <c r="BD138" s="46">
        <v>17635634</v>
      </c>
      <c r="BE138" s="46">
        <v>20667400</v>
      </c>
      <c r="BF138" s="46">
        <v>20325567</v>
      </c>
      <c r="BG138" s="46">
        <v>2649811</v>
      </c>
      <c r="BH138" s="46">
        <v>4772215</v>
      </c>
      <c r="BI138" s="46">
        <v>7487578</v>
      </c>
      <c r="BJ138" s="46">
        <v>10705675</v>
      </c>
      <c r="BK138" s="46">
        <v>13609935</v>
      </c>
      <c r="BL138" s="46">
        <v>16621199</v>
      </c>
      <c r="BM138" s="46">
        <v>20155405</v>
      </c>
      <c r="BN138" s="46">
        <v>23889630</v>
      </c>
      <c r="BO138" s="46">
        <v>28009412</v>
      </c>
      <c r="BP138" s="46">
        <v>31909612</v>
      </c>
      <c r="BQ138" s="46">
        <v>35443553.032000005</v>
      </c>
      <c r="BR138" s="46">
        <v>34654327.956000008</v>
      </c>
      <c r="BS138" s="46">
        <v>4149380</v>
      </c>
      <c r="BT138" s="46">
        <v>9710950</v>
      </c>
      <c r="BU138" s="46">
        <v>11584449</v>
      </c>
      <c r="BV138" s="46">
        <v>15440127</v>
      </c>
      <c r="BW138" s="46">
        <v>20378454</v>
      </c>
      <c r="BX138" s="46">
        <v>24122293</v>
      </c>
      <c r="BY138" s="46">
        <v>28608510</v>
      </c>
      <c r="BZ138" s="46">
        <v>33177095.148000009</v>
      </c>
      <c r="CA138" s="46">
        <v>37818295</v>
      </c>
      <c r="CB138" s="46">
        <v>42465041</v>
      </c>
      <c r="CC138" s="46">
        <v>46064154</v>
      </c>
      <c r="CD138" s="46">
        <v>54211000</v>
      </c>
      <c r="CE138" s="46">
        <v>4425427</v>
      </c>
      <c r="CF138" s="46">
        <v>-1907756</v>
      </c>
      <c r="CG138" s="46">
        <v>2588849</v>
      </c>
      <c r="CH138" s="46">
        <v>3948542</v>
      </c>
      <c r="CK138" s="45" t="s">
        <v>113</v>
      </c>
      <c r="CL138" s="46">
        <v>26249000</v>
      </c>
      <c r="CM138" s="46">
        <v>0</v>
      </c>
      <c r="CN138" s="46">
        <v>0</v>
      </c>
      <c r="CO138" s="46">
        <v>0</v>
      </c>
      <c r="CP138" s="46">
        <v>54211000</v>
      </c>
    </row>
    <row r="139" spans="1:187">
      <c r="A139" t="s">
        <v>140</v>
      </c>
      <c r="B139">
        <v>0</v>
      </c>
      <c r="D139" s="66" t="s">
        <v>114</v>
      </c>
      <c r="E139" s="25">
        <v>141963187</v>
      </c>
      <c r="F139" s="25">
        <v>144896246</v>
      </c>
      <c r="G139" s="25">
        <v>156544483</v>
      </c>
      <c r="H139" s="25">
        <v>172365773</v>
      </c>
      <c r="I139" s="25">
        <v>177286062</v>
      </c>
      <c r="J139" s="25">
        <v>176661849</v>
      </c>
      <c r="K139" s="25">
        <v>194115311</v>
      </c>
      <c r="L139" s="25">
        <v>229564868</v>
      </c>
      <c r="M139" s="25">
        <v>221695479</v>
      </c>
      <c r="N139" s="25">
        <v>224983119</v>
      </c>
      <c r="O139" s="25">
        <v>243705153</v>
      </c>
      <c r="P139" s="25">
        <v>248738865</v>
      </c>
      <c r="Q139" s="25">
        <v>266673623</v>
      </c>
      <c r="R139" s="25">
        <v>306732384</v>
      </c>
      <c r="S139" s="25">
        <v>313911074</v>
      </c>
      <c r="T139" s="25">
        <v>306116160</v>
      </c>
      <c r="U139" s="25">
        <v>330947215</v>
      </c>
      <c r="V139" s="25">
        <v>341299542</v>
      </c>
      <c r="W139" s="25">
        <v>349749288.17199999</v>
      </c>
      <c r="X139" s="25">
        <v>383563694.611</v>
      </c>
      <c r="Y139" s="25">
        <v>370518102</v>
      </c>
      <c r="Z139" s="25">
        <v>377093180</v>
      </c>
      <c r="AA139" s="25">
        <v>403093947</v>
      </c>
      <c r="AB139" s="25">
        <v>400951490</v>
      </c>
      <c r="AC139" s="25">
        <v>412080579</v>
      </c>
      <c r="AD139" s="25">
        <v>447528021</v>
      </c>
      <c r="AE139" s="25">
        <v>456238709</v>
      </c>
      <c r="AF139" s="25">
        <v>462846331.52900004</v>
      </c>
      <c r="AG139" s="25">
        <v>456599348</v>
      </c>
      <c r="AH139" s="25">
        <v>481997382</v>
      </c>
      <c r="AI139" s="25">
        <v>473008931</v>
      </c>
      <c r="AJ139" s="25">
        <v>516352000</v>
      </c>
      <c r="AK139" s="25">
        <v>522497674</v>
      </c>
      <c r="AL139" s="25">
        <v>693804530</v>
      </c>
      <c r="AM139" s="25">
        <v>620559836</v>
      </c>
      <c r="AN139" s="25">
        <v>630667572</v>
      </c>
      <c r="AP139" s="66" t="s">
        <v>114</v>
      </c>
      <c r="AQ139" s="25">
        <v>153692000</v>
      </c>
      <c r="AR139" s="25">
        <v>0</v>
      </c>
      <c r="AS139" s="25">
        <v>0</v>
      </c>
      <c r="AT139" s="25">
        <v>0</v>
      </c>
      <c r="AU139" s="25">
        <v>516352000</v>
      </c>
      <c r="AW139">
        <v>0</v>
      </c>
      <c r="AX139" s="67" t="s">
        <v>115</v>
      </c>
      <c r="AY139" s="48">
        <v>0.17046892912913805</v>
      </c>
      <c r="AZ139" s="48">
        <v>0.20834403573662014</v>
      </c>
      <c r="BA139" s="48">
        <v>0.26580219849076631</v>
      </c>
      <c r="BB139" s="48">
        <v>0.33101185315927467</v>
      </c>
      <c r="BC139" s="48">
        <v>0.39642777590559519</v>
      </c>
      <c r="BD139" s="48">
        <v>0.46274880119307493</v>
      </c>
      <c r="BE139" s="48">
        <v>0.54230058152589</v>
      </c>
      <c r="BF139" s="48">
        <v>0.533331081991128</v>
      </c>
      <c r="BG139" s="48">
        <v>6.9529502803144086E-2</v>
      </c>
      <c r="BH139" s="48">
        <v>0.12522015201073067</v>
      </c>
      <c r="BI139" s="48">
        <v>0.19646970125030047</v>
      </c>
      <c r="BJ139" s="48">
        <v>0.28091069888458065</v>
      </c>
      <c r="BK139" s="48">
        <v>0.35711679577641903</v>
      </c>
      <c r="BL139" s="48">
        <v>0.43613061552771709</v>
      </c>
      <c r="BM139" s="48">
        <v>0.52886612986586745</v>
      </c>
      <c r="BN139" s="48">
        <v>0.62685002668155387</v>
      </c>
      <c r="BO139" s="48">
        <v>0.73495071541646462</v>
      </c>
      <c r="BP139" s="48">
        <v>0.83728969990736701</v>
      </c>
      <c r="BQ139" s="48">
        <v>0.93001826163897361</v>
      </c>
      <c r="BR139" s="48">
        <v>0.90930945367717808</v>
      </c>
      <c r="BS139" s="48">
        <v>0.10887732307749873</v>
      </c>
      <c r="BT139" s="48">
        <v>0.25480969218038269</v>
      </c>
      <c r="BU139" s="48">
        <v>0.30396921864177467</v>
      </c>
      <c r="BV139" s="48">
        <v>0.40513997169133975</v>
      </c>
      <c r="BW139" s="48">
        <v>0.53471880617777745</v>
      </c>
      <c r="BX139" s="48">
        <v>0.63295496877390989</v>
      </c>
      <c r="BY139" s="48">
        <v>0.75067069924563501</v>
      </c>
      <c r="BZ139" s="48">
        <v>0.87054772211793385</v>
      </c>
      <c r="CA139" s="48">
        <v>0.99233011268072691</v>
      </c>
      <c r="CB139" s="48">
        <v>1.1142580309482935</v>
      </c>
      <c r="CC139" s="48">
        <v>1.2086966672971999</v>
      </c>
      <c r="CD139" s="48">
        <v>1.4224651782565789</v>
      </c>
      <c r="CE139" s="48">
        <v>0.11612063615163855</v>
      </c>
      <c r="CF139" s="48">
        <v>-5.0058410260095887E-2</v>
      </c>
      <c r="CG139" s="48">
        <v>6.7929895302878865E-2</v>
      </c>
      <c r="CH139" s="48">
        <v>0.10360745051527528</v>
      </c>
      <c r="CK139" s="67" t="s">
        <v>115</v>
      </c>
      <c r="CL139" s="48">
        <v>0.68875852620421951</v>
      </c>
      <c r="CM139" s="48">
        <v>0</v>
      </c>
      <c r="CN139" s="48">
        <v>0</v>
      </c>
      <c r="CO139" s="48">
        <v>0</v>
      </c>
      <c r="CP139" s="48">
        <v>1.4224651782565789</v>
      </c>
      <c r="CS139" s="20" t="s">
        <v>543</v>
      </c>
      <c r="CT139" s="19">
        <v>41060</v>
      </c>
      <c r="CU139" s="19">
        <v>41090</v>
      </c>
      <c r="CV139" s="19">
        <v>41121</v>
      </c>
      <c r="CW139" s="19">
        <v>41152</v>
      </c>
      <c r="CX139" s="19">
        <v>41182</v>
      </c>
      <c r="CY139" s="19">
        <v>41213</v>
      </c>
      <c r="CZ139" s="19">
        <v>41243</v>
      </c>
      <c r="DA139" s="19">
        <v>41274</v>
      </c>
      <c r="DB139" s="19">
        <v>41305</v>
      </c>
      <c r="DC139" s="19">
        <v>41333</v>
      </c>
      <c r="DD139" s="19">
        <v>41364</v>
      </c>
      <c r="DE139" s="19">
        <v>41394</v>
      </c>
      <c r="DF139" s="19">
        <v>41425</v>
      </c>
      <c r="DG139" s="19">
        <v>41455</v>
      </c>
      <c r="DH139" s="19">
        <v>41486</v>
      </c>
      <c r="DI139" s="19">
        <v>41517</v>
      </c>
      <c r="DJ139" s="19">
        <v>41547</v>
      </c>
      <c r="DK139" s="19">
        <v>41578</v>
      </c>
      <c r="DL139" s="19">
        <v>41608</v>
      </c>
      <c r="DM139" s="19">
        <v>41639</v>
      </c>
      <c r="DN139" s="19">
        <v>41670</v>
      </c>
      <c r="DO139" s="19">
        <v>41698</v>
      </c>
      <c r="DP139" s="19">
        <v>41729</v>
      </c>
      <c r="DQ139" s="19">
        <v>41759</v>
      </c>
      <c r="DR139" s="19">
        <v>41790</v>
      </c>
      <c r="DS139" s="19">
        <v>41820</v>
      </c>
      <c r="DT139" s="19">
        <v>41851</v>
      </c>
      <c r="DU139" s="19">
        <v>41882</v>
      </c>
      <c r="DV139" s="19">
        <v>41912</v>
      </c>
      <c r="DW139" s="19">
        <v>41943</v>
      </c>
      <c r="DX139" s="19">
        <v>41973</v>
      </c>
      <c r="DY139" s="19">
        <v>42004</v>
      </c>
      <c r="DZ139" s="19">
        <v>42035</v>
      </c>
      <c r="EA139" s="19">
        <v>42063</v>
      </c>
      <c r="EB139" s="19">
        <v>42094</v>
      </c>
      <c r="EC139" s="19">
        <v>42124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>
        <v>8022406</v>
      </c>
      <c r="F140" s="25">
        <v>8021385</v>
      </c>
      <c r="G140" s="25">
        <v>8020363</v>
      </c>
      <c r="H140" s="25">
        <v>8018321</v>
      </c>
      <c r="I140" s="25">
        <v>8017300</v>
      </c>
      <c r="J140" s="25">
        <v>8014237</v>
      </c>
      <c r="K140" s="25">
        <v>8012195</v>
      </c>
      <c r="L140" s="25">
        <v>8015258</v>
      </c>
      <c r="M140" s="25">
        <v>8009132</v>
      </c>
      <c r="N140" s="25">
        <v>8013216</v>
      </c>
      <c r="O140" s="25">
        <v>8013216</v>
      </c>
      <c r="P140" s="25">
        <v>8011174</v>
      </c>
      <c r="Q140" s="25">
        <v>8011174</v>
      </c>
      <c r="R140" s="25">
        <v>8010153</v>
      </c>
      <c r="S140" s="25">
        <v>8010153</v>
      </c>
      <c r="T140" s="25">
        <v>8009132</v>
      </c>
      <c r="U140" s="25">
        <v>8010153</v>
      </c>
      <c r="V140" s="25">
        <v>8010153</v>
      </c>
      <c r="W140" s="25">
        <v>8009131.8899999997</v>
      </c>
      <c r="X140" s="25">
        <v>8010153</v>
      </c>
      <c r="Y140" s="25">
        <v>8007090</v>
      </c>
      <c r="Z140" s="25">
        <v>8009132</v>
      </c>
      <c r="AA140" s="25">
        <v>8008111</v>
      </c>
      <c r="AB140" s="25">
        <v>8008111</v>
      </c>
      <c r="AC140" s="25">
        <v>8009132</v>
      </c>
      <c r="AD140" s="25">
        <v>8008111</v>
      </c>
      <c r="AE140" s="25">
        <v>15849090</v>
      </c>
      <c r="AF140" s="25">
        <v>15853131.888</v>
      </c>
      <c r="AG140" s="25">
        <v>15853132</v>
      </c>
      <c r="AH140" s="25">
        <v>15853132</v>
      </c>
      <c r="AI140" s="25">
        <v>15853132</v>
      </c>
      <c r="AJ140" s="25">
        <v>15993000</v>
      </c>
      <c r="AK140" s="25">
        <v>15688000</v>
      </c>
      <c r="AL140" s="25">
        <v>20996000</v>
      </c>
      <c r="AM140" s="25">
        <v>20970000</v>
      </c>
      <c r="AN140" s="25">
        <v>20974000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v>0</v>
      </c>
      <c r="CU140" s="25">
        <v>0</v>
      </c>
      <c r="CV140" s="25">
        <v>0</v>
      </c>
      <c r="CW140" s="25">
        <v>902857</v>
      </c>
      <c r="CX140" s="25">
        <v>902857</v>
      </c>
      <c r="CY140" s="25">
        <v>902857</v>
      </c>
      <c r="CZ140" s="25">
        <v>902857</v>
      </c>
      <c r="DA140" s="25">
        <v>902857</v>
      </c>
      <c r="DB140" s="25">
        <v>902857</v>
      </c>
      <c r="DC140" s="25">
        <v>902857</v>
      </c>
      <c r="DD140" s="25">
        <v>902857</v>
      </c>
      <c r="DE140" s="25">
        <v>902857</v>
      </c>
      <c r="DF140" s="25">
        <v>902857</v>
      </c>
      <c r="DG140" s="25">
        <v>902857</v>
      </c>
      <c r="DH140" s="25">
        <v>2547589</v>
      </c>
      <c r="DI140" s="25">
        <v>1644732</v>
      </c>
      <c r="DJ140" s="25">
        <v>1644732</v>
      </c>
      <c r="DK140" s="25">
        <v>1644732</v>
      </c>
      <c r="DL140" s="25">
        <v>1644732</v>
      </c>
      <c r="DM140" s="25">
        <v>1644732</v>
      </c>
      <c r="DN140" s="25">
        <v>1644732</v>
      </c>
      <c r="DO140" s="25">
        <v>1644732</v>
      </c>
      <c r="DP140" s="25">
        <v>1644732</v>
      </c>
      <c r="DQ140" s="25">
        <v>1644732</v>
      </c>
      <c r="DR140" s="25">
        <v>1644732</v>
      </c>
      <c r="DS140" s="25">
        <v>3274918</v>
      </c>
      <c r="DT140" s="25">
        <v>3260165</v>
      </c>
      <c r="DU140" s="25">
        <v>4890559</v>
      </c>
      <c r="DV140" s="25">
        <v>6520953</v>
      </c>
      <c r="DW140" s="25">
        <v>8151347</v>
      </c>
      <c r="DX140" s="25">
        <v>9781741</v>
      </c>
      <c r="DY140" s="25">
        <v>11412135</v>
      </c>
      <c r="DZ140" s="25">
        <v>11412135</v>
      </c>
      <c r="EA140" s="25">
        <v>11412135</v>
      </c>
      <c r="EB140" s="25">
        <v>11412135</v>
      </c>
      <c r="EC140" s="25">
        <v>11412135</v>
      </c>
      <c r="EE140" s="42" t="s">
        <v>47</v>
      </c>
      <c r="EF140" s="25">
        <v>1375000</v>
      </c>
      <c r="EG140" s="25">
        <v>0</v>
      </c>
      <c r="EH140" s="25">
        <v>0</v>
      </c>
      <c r="EI140" s="25">
        <v>0</v>
      </c>
      <c r="EJ140" s="25">
        <v>11412135</v>
      </c>
    </row>
    <row r="141" spans="1:187">
      <c r="A141" t="s">
        <v>140</v>
      </c>
      <c r="B141">
        <v>0</v>
      </c>
      <c r="D141" s="35" t="s">
        <v>117</v>
      </c>
      <c r="E141" s="25">
        <v>12751377</v>
      </c>
      <c r="F141" s="25">
        <v>12980215</v>
      </c>
      <c r="G141" s="25">
        <v>13724964</v>
      </c>
      <c r="H141" s="25">
        <v>12853582</v>
      </c>
      <c r="I141" s="25">
        <v>11911964</v>
      </c>
      <c r="J141" s="25">
        <v>11771987</v>
      </c>
      <c r="K141" s="25">
        <v>11821401</v>
      </c>
      <c r="L141" s="25">
        <v>13458778</v>
      </c>
      <c r="M141" s="25">
        <v>14024913</v>
      </c>
      <c r="N141" s="25">
        <v>13752965</v>
      </c>
      <c r="O141" s="25">
        <v>14590398</v>
      </c>
      <c r="P141" s="25">
        <v>14602369</v>
      </c>
      <c r="Q141" s="25">
        <v>15426433</v>
      </c>
      <c r="R141" s="25">
        <v>15062039</v>
      </c>
      <c r="S141" s="25">
        <v>14087651</v>
      </c>
      <c r="T141" s="25">
        <v>16290181.51</v>
      </c>
      <c r="U141" s="25">
        <v>16704078</v>
      </c>
      <c r="V141" s="25">
        <v>20943682</v>
      </c>
      <c r="W141" s="25">
        <v>19197906.864</v>
      </c>
      <c r="X141" s="25">
        <v>31098761.524999999</v>
      </c>
      <c r="Y141" s="25">
        <v>24593231.807999998</v>
      </c>
      <c r="Z141" s="25">
        <v>23117150.789999999</v>
      </c>
      <c r="AA141" s="25">
        <v>19684312</v>
      </c>
      <c r="AB141" s="25">
        <v>18946238</v>
      </c>
      <c r="AC141" s="25">
        <v>21767476</v>
      </c>
      <c r="AD141" s="25">
        <v>21379761</v>
      </c>
      <c r="AE141" s="25">
        <v>21120326</v>
      </c>
      <c r="AF141" s="25">
        <v>26050159</v>
      </c>
      <c r="AG141" s="25">
        <v>26857029</v>
      </c>
      <c r="AH141" s="25">
        <v>30804563</v>
      </c>
      <c r="AI141" s="25">
        <v>36766266</v>
      </c>
      <c r="AJ141" s="25">
        <v>25671000</v>
      </c>
      <c r="AK141" s="25">
        <v>26916023</v>
      </c>
      <c r="AL141" s="25">
        <v>31304220</v>
      </c>
      <c r="AM141" s="25">
        <v>27196675</v>
      </c>
      <c r="AN141" s="25">
        <v>26992970</v>
      </c>
      <c r="AP141" s="35" t="s">
        <v>117</v>
      </c>
      <c r="AQ141" s="25">
        <v>259000</v>
      </c>
      <c r="AR141" s="25">
        <v>0</v>
      </c>
      <c r="AS141" s="25">
        <v>0</v>
      </c>
      <c r="AT141" s="25">
        <v>0</v>
      </c>
      <c r="AU141" s="25">
        <v>25671000</v>
      </c>
      <c r="AW141">
        <v>0</v>
      </c>
      <c r="AX141" s="61" t="s">
        <v>118</v>
      </c>
      <c r="AY141" s="25">
        <v>-1299336</v>
      </c>
      <c r="AZ141" s="25">
        <v>-1588023</v>
      </c>
      <c r="BA141" s="25">
        <v>-2025976</v>
      </c>
      <c r="BB141" s="25">
        <v>-2523011</v>
      </c>
      <c r="BC141" s="25">
        <v>-3021620</v>
      </c>
      <c r="BD141" s="25">
        <v>-3527127</v>
      </c>
      <c r="BE141" s="25">
        <v>-4133497</v>
      </c>
      <c r="BF141" s="25">
        <v>-4485616</v>
      </c>
      <c r="BG141" s="25">
        <v>-529850</v>
      </c>
      <c r="BH141" s="25">
        <v>-954331</v>
      </c>
      <c r="BI141" s="25">
        <v>-1441412</v>
      </c>
      <c r="BJ141" s="25">
        <v>-2141032</v>
      </c>
      <c r="BK141" s="25">
        <v>-2721802</v>
      </c>
      <c r="BL141" s="25">
        <v>-3324066</v>
      </c>
      <c r="BM141" s="25">
        <v>-4031065</v>
      </c>
      <c r="BN141" s="25">
        <v>-4777911</v>
      </c>
      <c r="BO141" s="25">
        <v>-5601998</v>
      </c>
      <c r="BP141" s="25">
        <v>-6381971</v>
      </c>
      <c r="BQ141" s="25">
        <v>-7088835</v>
      </c>
      <c r="BR141" s="25">
        <v>-7477786</v>
      </c>
      <c r="BS141" s="25">
        <v>-850559</v>
      </c>
      <c r="BT141" s="25">
        <v>-1840655</v>
      </c>
      <c r="BU141" s="25">
        <v>-2705684</v>
      </c>
      <c r="BV141" s="25">
        <v>-3539295</v>
      </c>
      <c r="BW141" s="25">
        <v>-4669738</v>
      </c>
      <c r="BX141" s="25">
        <v>-5495374</v>
      </c>
      <c r="BY141" s="25">
        <v>-6599243</v>
      </c>
      <c r="BZ141" s="25">
        <v>-7676320.3799999999</v>
      </c>
      <c r="CA141" s="25">
        <v>-8806260</v>
      </c>
      <c r="CB141" s="25">
        <v>-9807508</v>
      </c>
      <c r="CC141" s="25">
        <v>-11050552</v>
      </c>
      <c r="CD141" s="25">
        <v>-11171000</v>
      </c>
      <c r="CE141" s="25">
        <v>-973489</v>
      </c>
      <c r="CF141" s="25">
        <v>0</v>
      </c>
      <c r="CG141" s="25">
        <v>-190000</v>
      </c>
      <c r="CH141" s="25">
        <v>-458365</v>
      </c>
      <c r="CK141" s="61" t="s">
        <v>118</v>
      </c>
      <c r="CL141" s="25">
        <v>-79000</v>
      </c>
      <c r="CM141" s="25">
        <v>0</v>
      </c>
      <c r="CN141" s="25">
        <v>0</v>
      </c>
      <c r="CO141" s="25">
        <v>0</v>
      </c>
      <c r="CP141" s="25">
        <v>-11171000</v>
      </c>
      <c r="CS141" s="42" t="s">
        <v>102</v>
      </c>
      <c r="CT141" s="25">
        <v>19157</v>
      </c>
      <c r="CU141" s="25">
        <v>31358</v>
      </c>
      <c r="CV141" s="25">
        <v>31358</v>
      </c>
      <c r="CW141" s="25">
        <v>97724</v>
      </c>
      <c r="CX141" s="25">
        <v>139053</v>
      </c>
      <c r="CY141" s="25">
        <v>147323</v>
      </c>
      <c r="CZ141" s="25">
        <v>199436</v>
      </c>
      <c r="DA141" s="25">
        <v>289358</v>
      </c>
      <c r="DB141" s="25">
        <v>299587</v>
      </c>
      <c r="DC141" s="25">
        <v>314622</v>
      </c>
      <c r="DD141" s="25">
        <v>288087</v>
      </c>
      <c r="DE141" s="25">
        <v>245188</v>
      </c>
      <c r="DF141" s="25">
        <v>161968</v>
      </c>
      <c r="DG141" s="25">
        <v>73310</v>
      </c>
      <c r="DH141" s="25">
        <v>30421</v>
      </c>
      <c r="DI141" s="25">
        <v>-136202</v>
      </c>
      <c r="DJ141" s="25">
        <v>-245539</v>
      </c>
      <c r="DK141" s="25">
        <v>-309766.21999999997</v>
      </c>
      <c r="DL141" s="25">
        <v>-445858.66</v>
      </c>
      <c r="DM141" s="25">
        <v>-608321.03599999996</v>
      </c>
      <c r="DN141" s="25">
        <v>-598221.52999999991</v>
      </c>
      <c r="DO141" s="25">
        <v>-554916.52999999991</v>
      </c>
      <c r="DP141" s="25">
        <v>-494132.52999999991</v>
      </c>
      <c r="DQ141" s="25">
        <v>-409086.52999999991</v>
      </c>
      <c r="DR141" s="25">
        <v>-258477.52999999997</v>
      </c>
      <c r="DS141" s="25">
        <v>-1786820.53</v>
      </c>
      <c r="DT141" s="25">
        <v>-1622002.53</v>
      </c>
      <c r="DU141" s="25">
        <v>-1503894.068</v>
      </c>
      <c r="DV141" s="25">
        <v>-1395408.068</v>
      </c>
      <c r="DW141" s="25">
        <v>-1339450.848</v>
      </c>
      <c r="DX141" s="25">
        <v>-1255471.4080000001</v>
      </c>
      <c r="DY141" s="25">
        <v>1182930.9999999998</v>
      </c>
      <c r="DZ141" s="25">
        <v>1162602.4939999997</v>
      </c>
      <c r="EA141" s="25">
        <v>1104262.4939999997</v>
      </c>
      <c r="EB141" s="25">
        <v>1070013.4939999997</v>
      </c>
      <c r="EC141" s="25">
        <v>1027866.4939999997</v>
      </c>
      <c r="EE141" s="42" t="s">
        <v>102</v>
      </c>
      <c r="EF141" s="25">
        <v>349000</v>
      </c>
      <c r="EG141" s="25">
        <v>0</v>
      </c>
      <c r="EH141" s="25">
        <v>0</v>
      </c>
      <c r="EI141" s="25">
        <v>0</v>
      </c>
      <c r="EJ141" s="25">
        <v>1182931</v>
      </c>
    </row>
    <row r="142" spans="1:187">
      <c r="A142" t="s">
        <v>140</v>
      </c>
      <c r="B142">
        <v>0</v>
      </c>
      <c r="D142" s="68" t="s">
        <v>119</v>
      </c>
      <c r="E142" s="69">
        <v>322151377</v>
      </c>
      <c r="F142" s="69">
        <v>330620363</v>
      </c>
      <c r="G142" s="69">
        <v>344695205</v>
      </c>
      <c r="H142" s="69">
        <v>356847233</v>
      </c>
      <c r="I142" s="69">
        <v>359177567</v>
      </c>
      <c r="J142" s="69">
        <v>353905434</v>
      </c>
      <c r="K142" s="69">
        <v>366925030</v>
      </c>
      <c r="L142" s="69">
        <v>414106035</v>
      </c>
      <c r="M142" s="69">
        <v>414604576</v>
      </c>
      <c r="N142" s="69">
        <v>423495069</v>
      </c>
      <c r="O142" s="69">
        <v>448164272</v>
      </c>
      <c r="P142" s="69">
        <v>463001517</v>
      </c>
      <c r="Q142" s="69">
        <v>489641620</v>
      </c>
      <c r="R142" s="69">
        <v>533040957</v>
      </c>
      <c r="S142" s="69">
        <v>547440766</v>
      </c>
      <c r="T142" s="69">
        <v>543539630.65999997</v>
      </c>
      <c r="U142" s="69">
        <v>575624949</v>
      </c>
      <c r="V142" s="69">
        <v>603395542</v>
      </c>
      <c r="W142" s="69">
        <v>621153581.74699998</v>
      </c>
      <c r="X142" s="69">
        <v>675425203.71399999</v>
      </c>
      <c r="Y142" s="69">
        <v>660614481.35800004</v>
      </c>
      <c r="Z142" s="69">
        <v>673806008.21000004</v>
      </c>
      <c r="AA142" s="69">
        <v>710096393</v>
      </c>
      <c r="AB142" s="69">
        <v>711113795</v>
      </c>
      <c r="AC142" s="69">
        <v>731329102</v>
      </c>
      <c r="AD142" s="69">
        <v>775838125</v>
      </c>
      <c r="AE142" s="69">
        <v>799274458</v>
      </c>
      <c r="AF142" s="69">
        <v>813503827.41700006</v>
      </c>
      <c r="AG142" s="69">
        <v>809908323</v>
      </c>
      <c r="AH142" s="69">
        <v>850531537</v>
      </c>
      <c r="AI142" s="69">
        <v>847102769</v>
      </c>
      <c r="AJ142" s="69">
        <v>896801000</v>
      </c>
      <c r="AK142" s="69">
        <v>895749019</v>
      </c>
      <c r="AL142" s="69">
        <v>1110081197</v>
      </c>
      <c r="AM142" s="69">
        <v>1013677345</v>
      </c>
      <c r="AN142" s="69">
        <v>1007083670</v>
      </c>
      <c r="AP142" s="68" t="s">
        <v>119</v>
      </c>
      <c r="AQ142" s="69">
        <v>280622000</v>
      </c>
      <c r="AR142" s="69">
        <v>0</v>
      </c>
      <c r="AS142" s="69">
        <v>0</v>
      </c>
      <c r="AT142" s="69">
        <v>0</v>
      </c>
      <c r="AU142" s="69">
        <v>896801000</v>
      </c>
      <c r="AW142" s="78">
        <v>0</v>
      </c>
      <c r="AX142" s="45" t="s">
        <v>120</v>
      </c>
      <c r="AY142" s="46">
        <v>5197337</v>
      </c>
      <c r="AZ142" s="46">
        <v>6352093</v>
      </c>
      <c r="BA142" s="46">
        <v>8103905</v>
      </c>
      <c r="BB142" s="46">
        <v>10092049</v>
      </c>
      <c r="BC142" s="46">
        <v>12086480</v>
      </c>
      <c r="BD142" s="46">
        <v>14108507</v>
      </c>
      <c r="BE142" s="46">
        <v>16533903</v>
      </c>
      <c r="BF142" s="46">
        <v>15839951</v>
      </c>
      <c r="BG142" s="46">
        <v>2119961</v>
      </c>
      <c r="BH142" s="46">
        <v>3817884</v>
      </c>
      <c r="BI142" s="46">
        <v>6046166</v>
      </c>
      <c r="BJ142" s="46">
        <v>8564643</v>
      </c>
      <c r="BK142" s="46">
        <v>10888133</v>
      </c>
      <c r="BL142" s="46">
        <v>13297133</v>
      </c>
      <c r="BM142" s="46">
        <v>16124340</v>
      </c>
      <c r="BN142" s="46">
        <v>19111719</v>
      </c>
      <c r="BO142" s="46">
        <v>22407414</v>
      </c>
      <c r="BP142" s="46">
        <v>25527641</v>
      </c>
      <c r="BQ142" s="46">
        <v>28354718.032000005</v>
      </c>
      <c r="BR142" s="46">
        <v>27176541.956000008</v>
      </c>
      <c r="BS142" s="46">
        <v>3298821</v>
      </c>
      <c r="BT142" s="46">
        <v>7870295</v>
      </c>
      <c r="BU142" s="46">
        <v>8878765</v>
      </c>
      <c r="BV142" s="46">
        <v>11900832</v>
      </c>
      <c r="BW142" s="46">
        <v>15708716</v>
      </c>
      <c r="BX142" s="46">
        <v>18626919</v>
      </c>
      <c r="BY142" s="46">
        <v>22009267</v>
      </c>
      <c r="BZ142" s="46">
        <v>25500774.76800001</v>
      </c>
      <c r="CA142" s="46">
        <v>29012035</v>
      </c>
      <c r="CB142" s="46">
        <v>32657533</v>
      </c>
      <c r="CC142" s="46">
        <v>35013602</v>
      </c>
      <c r="CD142" s="46">
        <v>43040000</v>
      </c>
      <c r="CE142" s="46">
        <v>3451938</v>
      </c>
      <c r="CF142" s="46">
        <v>-1907756</v>
      </c>
      <c r="CG142" s="46">
        <v>2398849</v>
      </c>
      <c r="CH142" s="46">
        <v>3490177</v>
      </c>
      <c r="CK142" s="45" t="s">
        <v>120</v>
      </c>
      <c r="CL142" s="46">
        <v>26170000</v>
      </c>
      <c r="CM142" s="46">
        <v>0</v>
      </c>
      <c r="CN142" s="46">
        <v>0</v>
      </c>
      <c r="CO142" s="46">
        <v>0</v>
      </c>
      <c r="CP142" s="46">
        <v>43040000</v>
      </c>
      <c r="CS142" s="60" t="s">
        <v>104</v>
      </c>
      <c r="CT142" s="51">
        <v>-19157</v>
      </c>
      <c r="CU142" s="51">
        <v>-31358</v>
      </c>
      <c r="CV142" s="51">
        <v>-31358</v>
      </c>
      <c r="CW142" s="51">
        <v>805133</v>
      </c>
      <c r="CX142" s="51">
        <v>763804</v>
      </c>
      <c r="CY142" s="51">
        <v>755534</v>
      </c>
      <c r="CZ142" s="51">
        <v>703421</v>
      </c>
      <c r="DA142" s="51">
        <v>613499</v>
      </c>
      <c r="DB142" s="51">
        <v>603270</v>
      </c>
      <c r="DC142" s="51">
        <v>588235</v>
      </c>
      <c r="DD142" s="51">
        <v>614770</v>
      </c>
      <c r="DE142" s="51">
        <v>657669</v>
      </c>
      <c r="DF142" s="51">
        <v>740889</v>
      </c>
      <c r="DG142" s="51">
        <v>829547</v>
      </c>
      <c r="DH142" s="51">
        <v>2517168</v>
      </c>
      <c r="DI142" s="51">
        <v>1780934</v>
      </c>
      <c r="DJ142" s="51">
        <v>1890271</v>
      </c>
      <c r="DK142" s="51">
        <v>1954498.22</v>
      </c>
      <c r="DL142" s="51">
        <v>2090590.66</v>
      </c>
      <c r="DM142" s="51">
        <v>2253053.0359999998</v>
      </c>
      <c r="DN142" s="51">
        <v>2242953.5299999998</v>
      </c>
      <c r="DO142" s="51">
        <v>2199648.5299999998</v>
      </c>
      <c r="DP142" s="51">
        <v>2138864.5299999998</v>
      </c>
      <c r="DQ142" s="51">
        <v>2053818.5299999998</v>
      </c>
      <c r="DR142" s="51">
        <v>1903209.53</v>
      </c>
      <c r="DS142" s="51">
        <v>5061738.53</v>
      </c>
      <c r="DT142" s="51">
        <v>4882167.53</v>
      </c>
      <c r="DU142" s="51">
        <v>6394453.068</v>
      </c>
      <c r="DV142" s="51">
        <v>7916361.068</v>
      </c>
      <c r="DW142" s="51">
        <v>9490797.8479999993</v>
      </c>
      <c r="DX142" s="51">
        <v>11037212.408</v>
      </c>
      <c r="DY142" s="51">
        <v>10229204</v>
      </c>
      <c r="DZ142" s="51">
        <v>10249532.506000001</v>
      </c>
      <c r="EA142" s="51">
        <v>10307872.506000001</v>
      </c>
      <c r="EB142" s="51">
        <v>10342121.506000001</v>
      </c>
      <c r="EC142" s="51">
        <v>10384268.506000001</v>
      </c>
      <c r="EE142" s="60" t="s">
        <v>104</v>
      </c>
      <c r="EF142" s="51">
        <v>1026000</v>
      </c>
      <c r="EG142" s="51">
        <v>0</v>
      </c>
      <c r="EH142" s="51">
        <v>0</v>
      </c>
      <c r="EI142" s="51">
        <v>0</v>
      </c>
      <c r="EJ142" s="51">
        <v>10229204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>
        <v>85000000</v>
      </c>
      <c r="F145" s="25">
        <v>85000000</v>
      </c>
      <c r="G145" s="25">
        <v>85000000</v>
      </c>
      <c r="H145" s="25">
        <v>85000000</v>
      </c>
      <c r="I145" s="25">
        <v>85000000</v>
      </c>
      <c r="J145" s="25">
        <v>85000000</v>
      </c>
      <c r="K145" s="25">
        <v>85000000</v>
      </c>
      <c r="L145" s="25">
        <v>85000000</v>
      </c>
      <c r="M145" s="25">
        <v>85000000</v>
      </c>
      <c r="N145" s="25">
        <v>85000000</v>
      </c>
      <c r="O145" s="25">
        <v>85000000</v>
      </c>
      <c r="P145" s="25">
        <v>85000000</v>
      </c>
      <c r="Q145" s="25">
        <v>85000000</v>
      </c>
      <c r="R145" s="25">
        <v>85000000</v>
      </c>
      <c r="S145" s="25">
        <v>85000000</v>
      </c>
      <c r="T145" s="25">
        <v>85000000</v>
      </c>
      <c r="U145" s="25">
        <v>85000000</v>
      </c>
      <c r="V145" s="25">
        <v>85000000</v>
      </c>
      <c r="W145" s="25">
        <v>85000000</v>
      </c>
      <c r="X145" s="25">
        <v>85000000</v>
      </c>
      <c r="Y145" s="25">
        <v>85000000</v>
      </c>
      <c r="Z145" s="25">
        <v>85000000</v>
      </c>
      <c r="AA145" s="25">
        <v>85000000</v>
      </c>
      <c r="AB145" s="25">
        <v>85000000</v>
      </c>
      <c r="AC145" s="25">
        <v>85000000</v>
      </c>
      <c r="AD145" s="25">
        <v>85000000</v>
      </c>
      <c r="AE145" s="25">
        <v>85000000</v>
      </c>
      <c r="AF145" s="25">
        <v>85000000</v>
      </c>
      <c r="AG145" s="25">
        <v>85000000</v>
      </c>
      <c r="AH145" s="25">
        <v>85000000</v>
      </c>
      <c r="AI145" s="25">
        <v>85000000</v>
      </c>
      <c r="AJ145" s="25">
        <v>85000000</v>
      </c>
      <c r="AK145" s="25">
        <v>85000000</v>
      </c>
      <c r="AL145" s="25">
        <v>85000000</v>
      </c>
      <c r="AM145" s="25">
        <v>85000000</v>
      </c>
      <c r="AN145" s="25">
        <v>85000000</v>
      </c>
      <c r="AP145" s="35" t="s">
        <v>123</v>
      </c>
      <c r="AQ145" s="25">
        <v>41800000</v>
      </c>
      <c r="AR145" s="25">
        <v>0</v>
      </c>
      <c r="AS145" s="25">
        <v>0</v>
      </c>
      <c r="AT145" s="25">
        <v>0</v>
      </c>
      <c r="AU145" s="25">
        <v>85000000</v>
      </c>
      <c r="AW145" s="78">
        <v>0</v>
      </c>
      <c r="AX145" s="45" t="s">
        <v>124</v>
      </c>
      <c r="AY145" s="46">
        <v>5197337</v>
      </c>
      <c r="AZ145" s="46">
        <v>6352093</v>
      </c>
      <c r="BA145" s="46">
        <v>8103905</v>
      </c>
      <c r="BB145" s="46">
        <v>10092049</v>
      </c>
      <c r="BC145" s="46">
        <v>12086480</v>
      </c>
      <c r="BD145" s="46">
        <v>14108507</v>
      </c>
      <c r="BE145" s="46">
        <v>16533903</v>
      </c>
      <c r="BF145" s="46">
        <v>15839951</v>
      </c>
      <c r="BG145" s="46">
        <v>2119961</v>
      </c>
      <c r="BH145" s="46">
        <v>3817884</v>
      </c>
      <c r="BI145" s="46">
        <v>6046166</v>
      </c>
      <c r="BJ145" s="46">
        <v>8564643</v>
      </c>
      <c r="BK145" s="46">
        <v>10888133</v>
      </c>
      <c r="BL145" s="46">
        <v>13297133</v>
      </c>
      <c r="BM145" s="46">
        <v>16124340</v>
      </c>
      <c r="BN145" s="46">
        <v>19111719</v>
      </c>
      <c r="BO145" s="46">
        <v>22407414</v>
      </c>
      <c r="BP145" s="46">
        <v>25527641</v>
      </c>
      <c r="BQ145" s="46">
        <v>28354718.032000005</v>
      </c>
      <c r="BR145" s="46">
        <v>27176541.956000008</v>
      </c>
      <c r="BS145" s="46">
        <v>3298821</v>
      </c>
      <c r="BT145" s="46">
        <v>7870295</v>
      </c>
      <c r="BU145" s="46">
        <v>8878765</v>
      </c>
      <c r="BV145" s="46">
        <v>11900832</v>
      </c>
      <c r="BW145" s="46">
        <v>15708716</v>
      </c>
      <c r="BX145" s="46">
        <v>18626919</v>
      </c>
      <c r="BY145" s="46">
        <v>22009267</v>
      </c>
      <c r="BZ145" s="46">
        <v>25500774.76800001</v>
      </c>
      <c r="CA145" s="46">
        <v>29012035</v>
      </c>
      <c r="CB145" s="46">
        <v>32657533</v>
      </c>
      <c r="CC145" s="46">
        <v>35013602</v>
      </c>
      <c r="CD145" s="46">
        <v>43040000</v>
      </c>
      <c r="CE145" s="46">
        <v>3451938</v>
      </c>
      <c r="CF145" s="46">
        <v>-1907756</v>
      </c>
      <c r="CG145" s="46">
        <v>2398849</v>
      </c>
      <c r="CH145" s="46">
        <v>3490177</v>
      </c>
      <c r="CK145" s="45" t="s">
        <v>124</v>
      </c>
      <c r="CL145" s="46">
        <v>26170000</v>
      </c>
      <c r="CM145" s="46">
        <v>0</v>
      </c>
      <c r="CN145" s="46">
        <v>0</v>
      </c>
      <c r="CO145" s="46">
        <v>0</v>
      </c>
      <c r="CP145" s="46">
        <v>43040000</v>
      </c>
      <c r="CS145" s="20" t="s">
        <v>63</v>
      </c>
      <c r="CT145" s="19">
        <v>41060</v>
      </c>
      <c r="CU145" s="19">
        <v>41090</v>
      </c>
      <c r="CV145" s="19">
        <v>41121</v>
      </c>
      <c r="CW145" s="19">
        <v>41152</v>
      </c>
      <c r="CX145" s="19">
        <v>41182</v>
      </c>
      <c r="CY145" s="19">
        <v>41213</v>
      </c>
      <c r="CZ145" s="19">
        <v>41243</v>
      </c>
      <c r="DA145" s="19">
        <v>41274</v>
      </c>
      <c r="DB145" s="19">
        <v>41305</v>
      </c>
      <c r="DC145" s="19">
        <v>41333</v>
      </c>
      <c r="DD145" s="19">
        <v>41364</v>
      </c>
      <c r="DE145" s="19">
        <v>41394</v>
      </c>
      <c r="DF145" s="19">
        <v>41425</v>
      </c>
      <c r="DG145" s="19">
        <v>41455</v>
      </c>
      <c r="DH145" s="19">
        <v>41486</v>
      </c>
      <c r="DI145" s="19">
        <v>41517</v>
      </c>
      <c r="DJ145" s="19">
        <v>41547</v>
      </c>
      <c r="DK145" s="19">
        <v>41578</v>
      </c>
      <c r="DL145" s="19">
        <v>41608</v>
      </c>
      <c r="DM145" s="19">
        <v>41639</v>
      </c>
      <c r="DN145" s="19">
        <v>41670</v>
      </c>
      <c r="DO145" s="19">
        <v>41698</v>
      </c>
      <c r="DP145" s="19">
        <v>41729</v>
      </c>
      <c r="DQ145" s="19">
        <v>41759</v>
      </c>
      <c r="DR145" s="19">
        <v>41790</v>
      </c>
      <c r="DS145" s="19">
        <v>41820</v>
      </c>
      <c r="DT145" s="19">
        <v>41851</v>
      </c>
      <c r="DU145" s="19">
        <v>41882</v>
      </c>
      <c r="DV145" s="19">
        <v>41912</v>
      </c>
      <c r="DW145" s="19">
        <v>41943</v>
      </c>
      <c r="DX145" s="19">
        <v>41973</v>
      </c>
      <c r="DY145" s="19">
        <v>42004</v>
      </c>
      <c r="DZ145" s="19">
        <v>42035</v>
      </c>
      <c r="EA145" s="19">
        <v>42063</v>
      </c>
      <c r="EB145" s="19">
        <v>42094</v>
      </c>
      <c r="EC145" s="19">
        <v>42124</v>
      </c>
    </row>
    <row r="146" spans="1:133">
      <c r="A146" t="s">
        <v>140</v>
      </c>
      <c r="B146">
        <v>0</v>
      </c>
      <c r="D146" s="35" t="s">
        <v>125</v>
      </c>
      <c r="E146" s="25">
        <v>5520261</v>
      </c>
      <c r="F146" s="25">
        <v>6675016</v>
      </c>
      <c r="G146" s="25">
        <v>8426827</v>
      </c>
      <c r="H146" s="25">
        <v>10414973</v>
      </c>
      <c r="I146" s="25">
        <v>12409403</v>
      </c>
      <c r="J146" s="25">
        <v>14431431</v>
      </c>
      <c r="K146" s="25">
        <v>16856827</v>
      </c>
      <c r="L146" s="25">
        <v>16162875</v>
      </c>
      <c r="M146" s="25">
        <v>11883184</v>
      </c>
      <c r="N146" s="25">
        <v>13581107</v>
      </c>
      <c r="O146" s="25">
        <v>15809389</v>
      </c>
      <c r="P146" s="25">
        <v>18327866</v>
      </c>
      <c r="Q146" s="25">
        <v>20651356</v>
      </c>
      <c r="R146" s="25">
        <v>23060358</v>
      </c>
      <c r="S146" s="25">
        <v>25887562</v>
      </c>
      <c r="T146" s="25">
        <v>28874944</v>
      </c>
      <c r="U146" s="25">
        <v>32170637</v>
      </c>
      <c r="V146" s="25">
        <v>35290863</v>
      </c>
      <c r="W146" s="25">
        <v>38117939.855999999</v>
      </c>
      <c r="X146" s="25">
        <v>29089765.91</v>
      </c>
      <c r="Y146" s="25">
        <v>32105496</v>
      </c>
      <c r="Z146" s="25">
        <v>35615628</v>
      </c>
      <c r="AA146" s="25">
        <v>39206790</v>
      </c>
      <c r="AB146" s="25">
        <v>42155751</v>
      </c>
      <c r="AC146" s="25">
        <v>46163748</v>
      </c>
      <c r="AD146" s="25">
        <v>50362821</v>
      </c>
      <c r="AE146" s="25">
        <v>53005087</v>
      </c>
      <c r="AF146" s="25">
        <v>56824046.030000001</v>
      </c>
      <c r="AG146" s="25">
        <v>60830225</v>
      </c>
      <c r="AH146" s="25">
        <v>64380039</v>
      </c>
      <c r="AI146" s="25">
        <v>68599665</v>
      </c>
      <c r="AJ146" s="25">
        <v>60409000</v>
      </c>
      <c r="AK146" s="25">
        <v>63860224</v>
      </c>
      <c r="AL146" s="25">
        <v>58500530</v>
      </c>
      <c r="AM146" s="25">
        <v>62807134</v>
      </c>
      <c r="AN146" s="25">
        <v>63898855</v>
      </c>
      <c r="AP146" s="35" t="s">
        <v>125</v>
      </c>
      <c r="AQ146" s="25">
        <v>32655000</v>
      </c>
      <c r="AR146" s="25">
        <v>0</v>
      </c>
      <c r="AS146" s="25">
        <v>0</v>
      </c>
      <c r="AT146" s="25">
        <v>0</v>
      </c>
      <c r="AU146" s="25">
        <v>60409000</v>
      </c>
      <c r="AW146">
        <v>0</v>
      </c>
      <c r="AX146" s="67" t="s">
        <v>4</v>
      </c>
      <c r="AY146" s="48">
        <v>0.13637510656812296</v>
      </c>
      <c r="AZ146" s="48">
        <v>0.16667523383718005</v>
      </c>
      <c r="BA146" s="48">
        <v>0.21264176404049698</v>
      </c>
      <c r="BB146" s="48">
        <v>0.2648095087668394</v>
      </c>
      <c r="BC146" s="48">
        <v>0.31714222072447618</v>
      </c>
      <c r="BD146" s="48">
        <v>0.37019903570657603</v>
      </c>
      <c r="BE146" s="48">
        <v>0.43384001915057802</v>
      </c>
      <c r="BF146" s="48">
        <v>0.4156311214106081</v>
      </c>
      <c r="BG146" s="48">
        <v>5.5626546305399191E-2</v>
      </c>
      <c r="BH146" s="48">
        <v>0.10017906042358453</v>
      </c>
      <c r="BI146" s="48">
        <v>0.15864788690411294</v>
      </c>
      <c r="BJ146" s="48">
        <v>0.22473126176788771</v>
      </c>
      <c r="BK146" s="48">
        <v>0.28569829091376914</v>
      </c>
      <c r="BL146" s="48">
        <v>0.34890905283330759</v>
      </c>
      <c r="BM146" s="48">
        <v>0.4230933237234083</v>
      </c>
      <c r="BN146" s="48">
        <v>0.50148041493653772</v>
      </c>
      <c r="BO146" s="48">
        <v>0.58795753905626091</v>
      </c>
      <c r="BP146" s="48">
        <v>0.66983048469009898</v>
      </c>
      <c r="BQ146" s="48">
        <v>0.74401134529530766</v>
      </c>
      <c r="BR146" s="48">
        <v>0.71309668882402</v>
      </c>
      <c r="BS146" s="48">
        <v>8.6559148545526668E-2</v>
      </c>
      <c r="BT146" s="48">
        <v>0.20651197321773923</v>
      </c>
      <c r="BU146" s="48">
        <v>0.23297364074492768</v>
      </c>
      <c r="BV146" s="48">
        <v>0.31227092494662706</v>
      </c>
      <c r="BW146" s="48">
        <v>0.41218759117378345</v>
      </c>
      <c r="BX146" s="48">
        <v>0.48875954429370161</v>
      </c>
      <c r="BY146" s="48">
        <v>0.57751039284373362</v>
      </c>
      <c r="BZ146" s="48">
        <v>0.66912553035443001</v>
      </c>
      <c r="CA146" s="48">
        <v>0.76125896105700153</v>
      </c>
      <c r="CB146" s="48">
        <v>0.85691471288603993</v>
      </c>
      <c r="CC146" s="48">
        <v>0.91873659608446456</v>
      </c>
      <c r="CD146" s="48">
        <v>1.129344621426706</v>
      </c>
      <c r="CE146" s="48">
        <v>9.0576849762975392E-2</v>
      </c>
      <c r="CF146" s="48">
        <v>-5.0058410260095887E-2</v>
      </c>
      <c r="CG146" s="48">
        <v>6.2944405570744238E-2</v>
      </c>
      <c r="CH146" s="48">
        <v>9.1580218930696941E-2</v>
      </c>
      <c r="CK146" s="67" t="s">
        <v>4</v>
      </c>
      <c r="CL146" s="72">
        <v>0.68668561205243717</v>
      </c>
      <c r="CM146" s="72">
        <v>0</v>
      </c>
      <c r="CN146" s="72">
        <v>0</v>
      </c>
      <c r="CO146" s="72">
        <v>0</v>
      </c>
      <c r="CP146" s="72">
        <v>1.129344621426706</v>
      </c>
      <c r="CS146" s="42" t="s">
        <v>47</v>
      </c>
      <c r="CT146" s="25" t="s">
        <v>12145</v>
      </c>
      <c r="CU146" s="25" t="s">
        <v>12145</v>
      </c>
      <c r="CV146" s="25" t="s">
        <v>12145</v>
      </c>
      <c r="CW146" s="25" t="s">
        <v>12145</v>
      </c>
      <c r="CX146" s="25" t="s">
        <v>12145</v>
      </c>
      <c r="CY146" s="25" t="s">
        <v>12145</v>
      </c>
      <c r="CZ146" s="25" t="s">
        <v>12145</v>
      </c>
      <c r="DA146" s="25" t="s">
        <v>12145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1644732</v>
      </c>
      <c r="DI146" s="25">
        <v>1644732</v>
      </c>
      <c r="DJ146" s="25">
        <v>1644732</v>
      </c>
      <c r="DK146" s="25">
        <v>1644732</v>
      </c>
      <c r="DL146" s="25">
        <v>1644732</v>
      </c>
      <c r="DM146" s="25">
        <v>1644732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1630186</v>
      </c>
      <c r="DT146" s="25">
        <v>3260165</v>
      </c>
      <c r="DU146" s="25">
        <v>4890559</v>
      </c>
      <c r="DV146" s="25">
        <v>6520953</v>
      </c>
      <c r="DW146" s="25">
        <v>8151347</v>
      </c>
      <c r="DX146" s="25">
        <v>9781741</v>
      </c>
      <c r="DY146" s="25">
        <v>11412135</v>
      </c>
      <c r="DZ146" s="25">
        <v>0</v>
      </c>
      <c r="EA146" s="25">
        <v>0</v>
      </c>
      <c r="EB146" s="25">
        <v>0</v>
      </c>
      <c r="EC146" s="25">
        <v>0</v>
      </c>
    </row>
    <row r="147" spans="1:133">
      <c r="A147" t="s">
        <v>140</v>
      </c>
      <c r="B147">
        <v>0</v>
      </c>
      <c r="D147" s="68" t="s">
        <v>126</v>
      </c>
      <c r="E147" s="69">
        <v>90520261</v>
      </c>
      <c r="F147" s="69">
        <v>91675016</v>
      </c>
      <c r="G147" s="69">
        <v>93426827</v>
      </c>
      <c r="H147" s="69">
        <v>95414973</v>
      </c>
      <c r="I147" s="69">
        <v>97409403</v>
      </c>
      <c r="J147" s="69">
        <v>99431431</v>
      </c>
      <c r="K147" s="69">
        <v>101856827</v>
      </c>
      <c r="L147" s="69">
        <v>101162875</v>
      </c>
      <c r="M147" s="69">
        <v>96883184</v>
      </c>
      <c r="N147" s="69">
        <v>98581107</v>
      </c>
      <c r="O147" s="69">
        <v>100809389</v>
      </c>
      <c r="P147" s="69">
        <v>103327866</v>
      </c>
      <c r="Q147" s="69">
        <v>105651356</v>
      </c>
      <c r="R147" s="69">
        <v>108060358</v>
      </c>
      <c r="S147" s="69">
        <v>110887562</v>
      </c>
      <c r="T147" s="69">
        <v>113874944</v>
      </c>
      <c r="U147" s="69">
        <v>117170637</v>
      </c>
      <c r="V147" s="69">
        <v>120290863</v>
      </c>
      <c r="W147" s="69">
        <v>123117939.85600001</v>
      </c>
      <c r="X147" s="69">
        <v>114089765.91</v>
      </c>
      <c r="Y147" s="69">
        <v>117105496</v>
      </c>
      <c r="Z147" s="69">
        <v>120615628</v>
      </c>
      <c r="AA147" s="69">
        <v>124206790</v>
      </c>
      <c r="AB147" s="69">
        <v>127155751</v>
      </c>
      <c r="AC147" s="69">
        <v>131163748</v>
      </c>
      <c r="AD147" s="69">
        <v>135362821</v>
      </c>
      <c r="AE147" s="69">
        <v>138005087</v>
      </c>
      <c r="AF147" s="69">
        <v>141824046.03</v>
      </c>
      <c r="AG147" s="69">
        <v>145830225</v>
      </c>
      <c r="AH147" s="69">
        <v>149380039</v>
      </c>
      <c r="AI147" s="69">
        <v>153599665</v>
      </c>
      <c r="AJ147" s="69">
        <v>145409000</v>
      </c>
      <c r="AK147" s="69">
        <v>148860224</v>
      </c>
      <c r="AL147" s="69">
        <v>143500530</v>
      </c>
      <c r="AM147" s="69">
        <v>147807134</v>
      </c>
      <c r="AN147" s="69">
        <v>148898855</v>
      </c>
      <c r="AO147" s="73"/>
      <c r="AP147" s="68" t="s">
        <v>126</v>
      </c>
      <c r="AQ147" s="69">
        <v>74455000</v>
      </c>
      <c r="AR147" s="69">
        <v>0</v>
      </c>
      <c r="AS147" s="69">
        <v>0</v>
      </c>
      <c r="AT147" s="69">
        <v>0</v>
      </c>
      <c r="AU147" s="69"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">
        <v>12145</v>
      </c>
      <c r="CU147" s="25" t="s">
        <v>12145</v>
      </c>
      <c r="CV147" s="25" t="s">
        <v>12145</v>
      </c>
      <c r="CW147" s="25" t="s">
        <v>12145</v>
      </c>
      <c r="CX147" s="25" t="s">
        <v>12145</v>
      </c>
      <c r="CY147" s="25" t="s">
        <v>12145</v>
      </c>
      <c r="CZ147" s="25" t="s">
        <v>12145</v>
      </c>
      <c r="DA147" s="25" t="s">
        <v>12145</v>
      </c>
      <c r="DB147" s="25">
        <v>10229</v>
      </c>
      <c r="DC147" s="25">
        <v>25264</v>
      </c>
      <c r="DD147" s="25">
        <v>-1271</v>
      </c>
      <c r="DE147" s="25">
        <v>-44170</v>
      </c>
      <c r="DF147" s="25">
        <v>-108233</v>
      </c>
      <c r="DG147" s="25">
        <v>-184690</v>
      </c>
      <c r="DH147" s="25">
        <v>-227579</v>
      </c>
      <c r="DI147" s="25">
        <v>-327836</v>
      </c>
      <c r="DJ147" s="25">
        <v>-395844</v>
      </c>
      <c r="DK147" s="25">
        <v>-451801.22</v>
      </c>
      <c r="DL147" s="25">
        <v>-535780.65999999992</v>
      </c>
      <c r="DM147" s="25">
        <v>-608321.03599999996</v>
      </c>
      <c r="DN147" s="25">
        <v>20328.506000000001</v>
      </c>
      <c r="DO147" s="25">
        <v>78668.505999999994</v>
      </c>
      <c r="DP147" s="25">
        <v>112917.50599999999</v>
      </c>
      <c r="DQ147" s="25">
        <v>155064.50599999999</v>
      </c>
      <c r="DR147" s="25">
        <v>241610.50599999999</v>
      </c>
      <c r="DS147" s="25">
        <v>-1363189.4939999999</v>
      </c>
      <c r="DT147" s="25">
        <v>-1241260.4939999999</v>
      </c>
      <c r="DU147" s="25">
        <v>-1223409.0319999999</v>
      </c>
      <c r="DV147" s="25">
        <v>-1182931.0319999999</v>
      </c>
      <c r="DW147" s="25">
        <v>-1182931.0319999999</v>
      </c>
      <c r="DX147" s="25">
        <v>-1182931.0319999999</v>
      </c>
      <c r="DY147" s="25">
        <v>1182930.9999999998</v>
      </c>
      <c r="DZ147" s="25">
        <v>0</v>
      </c>
      <c r="EA147" s="25">
        <v>0</v>
      </c>
      <c r="EB147" s="25">
        <v>0</v>
      </c>
      <c r="EC147" s="25">
        <v>0</v>
      </c>
    </row>
    <row r="148" spans="1:133" ht="15.75" thickBot="1">
      <c r="A148" t="s">
        <v>140</v>
      </c>
      <c r="B148">
        <v>0</v>
      </c>
      <c r="D148" s="75" t="s">
        <v>127</v>
      </c>
      <c r="E148" s="76">
        <v>412671638</v>
      </c>
      <c r="F148" s="76">
        <v>422295379</v>
      </c>
      <c r="G148" s="76">
        <v>438122032</v>
      </c>
      <c r="H148" s="76">
        <v>452262206</v>
      </c>
      <c r="I148" s="76">
        <v>456586970</v>
      </c>
      <c r="J148" s="76">
        <v>453336865</v>
      </c>
      <c r="K148" s="76">
        <v>468781857</v>
      </c>
      <c r="L148" s="76">
        <v>515268910</v>
      </c>
      <c r="M148" s="76">
        <v>511487760</v>
      </c>
      <c r="N148" s="76">
        <v>522076176</v>
      </c>
      <c r="O148" s="76">
        <v>548973661</v>
      </c>
      <c r="P148" s="76">
        <v>566329383</v>
      </c>
      <c r="Q148" s="76">
        <v>595292976</v>
      </c>
      <c r="R148" s="76">
        <v>641101315</v>
      </c>
      <c r="S148" s="76">
        <v>658328328</v>
      </c>
      <c r="T148" s="76">
        <v>657414574.65999997</v>
      </c>
      <c r="U148" s="76">
        <v>692795586</v>
      </c>
      <c r="V148" s="76">
        <v>723686405</v>
      </c>
      <c r="W148" s="76">
        <v>744271521.60299993</v>
      </c>
      <c r="X148" s="76">
        <v>789514969.62399995</v>
      </c>
      <c r="Y148" s="76">
        <v>777719977.35800004</v>
      </c>
      <c r="Z148" s="76">
        <v>794421636.21000004</v>
      </c>
      <c r="AA148" s="76">
        <v>834303183</v>
      </c>
      <c r="AB148" s="76">
        <v>838269546</v>
      </c>
      <c r="AC148" s="76">
        <v>862492850</v>
      </c>
      <c r="AD148" s="76">
        <v>911200946</v>
      </c>
      <c r="AE148" s="76">
        <v>937279545</v>
      </c>
      <c r="AF148" s="76">
        <v>955327873.44700003</v>
      </c>
      <c r="AG148" s="76">
        <v>955738548</v>
      </c>
      <c r="AH148" s="76">
        <v>999911576</v>
      </c>
      <c r="AI148" s="76">
        <v>1000702434</v>
      </c>
      <c r="AJ148" s="76">
        <v>1042210000</v>
      </c>
      <c r="AK148" s="76">
        <v>1044609243</v>
      </c>
      <c r="AL148" s="76">
        <v>1253581727</v>
      </c>
      <c r="AM148" s="76">
        <v>1161484479</v>
      </c>
      <c r="AN148" s="76">
        <v>1155982525</v>
      </c>
      <c r="AO148" s="77"/>
      <c r="AP148" s="75" t="s">
        <v>127</v>
      </c>
      <c r="AQ148" s="76">
        <v>355077000</v>
      </c>
      <c r="AR148" s="76">
        <v>0</v>
      </c>
      <c r="AS148" s="76">
        <v>0</v>
      </c>
      <c r="AT148" s="76">
        <v>0</v>
      </c>
      <c r="AU148" s="76">
        <v>1042210000</v>
      </c>
      <c r="AV148" s="77"/>
      <c r="AW148" s="77">
        <v>0</v>
      </c>
      <c r="AX148" s="61" t="s">
        <v>128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#VALUE!</v>
      </c>
      <c r="CU148" s="51" t="e">
        <v>#VALUE!</v>
      </c>
      <c r="CV148" s="51" t="e">
        <v>#VALUE!</v>
      </c>
      <c r="CW148" s="51" t="e">
        <v>#VALUE!</v>
      </c>
      <c r="CX148" s="51" t="e">
        <v>#VALUE!</v>
      </c>
      <c r="CY148" s="51" t="e">
        <v>#VALUE!</v>
      </c>
      <c r="CZ148" s="51" t="e">
        <v>#VALUE!</v>
      </c>
      <c r="DA148" s="51" t="e">
        <v>#VALUE!</v>
      </c>
      <c r="DB148" s="51">
        <v>-10229</v>
      </c>
      <c r="DC148" s="51">
        <v>-25264</v>
      </c>
      <c r="DD148" s="51">
        <v>1271</v>
      </c>
      <c r="DE148" s="51">
        <v>44170</v>
      </c>
      <c r="DF148" s="51">
        <v>108233</v>
      </c>
      <c r="DG148" s="51">
        <v>184690</v>
      </c>
      <c r="DH148" s="51">
        <v>1872311</v>
      </c>
      <c r="DI148" s="51">
        <v>1972568</v>
      </c>
      <c r="DJ148" s="51">
        <v>2040576</v>
      </c>
      <c r="DK148" s="51">
        <v>2096533.22</v>
      </c>
      <c r="DL148" s="51">
        <v>2180512.66</v>
      </c>
      <c r="DM148" s="51">
        <v>2253053.0359999998</v>
      </c>
      <c r="DN148" s="51">
        <v>-20328.506000000001</v>
      </c>
      <c r="DO148" s="51">
        <v>-78668.505999999994</v>
      </c>
      <c r="DP148" s="51">
        <v>-112917.50599999999</v>
      </c>
      <c r="DQ148" s="51">
        <v>-155064.50599999999</v>
      </c>
      <c r="DR148" s="51">
        <v>-241610.50599999999</v>
      </c>
      <c r="DS148" s="51">
        <v>2993375.4939999999</v>
      </c>
      <c r="DT148" s="51">
        <v>4501425.4939999999</v>
      </c>
      <c r="DU148" s="51">
        <v>6113968.0319999997</v>
      </c>
      <c r="DV148" s="51">
        <v>7703884.0319999997</v>
      </c>
      <c r="DW148" s="51">
        <v>9334278.0319999997</v>
      </c>
      <c r="DX148" s="51">
        <v>10964672.032</v>
      </c>
      <c r="DY148" s="51">
        <v>10229204</v>
      </c>
      <c r="DZ148" s="51">
        <v>0</v>
      </c>
      <c r="EA148" s="51">
        <v>0</v>
      </c>
      <c r="EB148" s="51">
        <v>0</v>
      </c>
      <c r="EC148" s="51">
        <v>0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>
        <v>5197337</v>
      </c>
      <c r="AZ149" s="46">
        <v>6352093</v>
      </c>
      <c r="BA149" s="46">
        <v>8103905</v>
      </c>
      <c r="BB149" s="46">
        <v>10092049</v>
      </c>
      <c r="BC149" s="46">
        <v>12086480</v>
      </c>
      <c r="BD149" s="46">
        <v>14108507</v>
      </c>
      <c r="BE149" s="46">
        <v>16533903</v>
      </c>
      <c r="BF149" s="46">
        <v>15839951</v>
      </c>
      <c r="BG149" s="46">
        <v>2119961</v>
      </c>
      <c r="BH149" s="46">
        <v>3817884</v>
      </c>
      <c r="BI149" s="46">
        <v>6046166</v>
      </c>
      <c r="BJ149" s="46">
        <v>8564643</v>
      </c>
      <c r="BK149" s="46">
        <v>10888133</v>
      </c>
      <c r="BL149" s="46">
        <v>13297133</v>
      </c>
      <c r="BM149" s="46">
        <v>16124340</v>
      </c>
      <c r="BN149" s="46">
        <v>19111719</v>
      </c>
      <c r="BO149" s="46">
        <v>22407414</v>
      </c>
      <c r="BP149" s="46">
        <v>25527641</v>
      </c>
      <c r="BQ149" s="46">
        <v>28354718.032000005</v>
      </c>
      <c r="BR149" s="46">
        <v>27176541.956000008</v>
      </c>
      <c r="BS149" s="46">
        <v>3298821</v>
      </c>
      <c r="BT149" s="46">
        <v>7870295</v>
      </c>
      <c r="BU149" s="46">
        <v>8878765</v>
      </c>
      <c r="BV149" s="46">
        <v>11900832</v>
      </c>
      <c r="BW149" s="46">
        <v>15708716</v>
      </c>
      <c r="BX149" s="46">
        <v>18626919</v>
      </c>
      <c r="BY149" s="46">
        <v>22009267</v>
      </c>
      <c r="BZ149" s="46">
        <v>25500774.76800001</v>
      </c>
      <c r="CA149" s="46">
        <v>29012035</v>
      </c>
      <c r="CB149" s="46">
        <v>32657533</v>
      </c>
      <c r="CC149" s="46">
        <v>35013602</v>
      </c>
      <c r="CD149" s="46">
        <v>43040000</v>
      </c>
      <c r="CE149" s="46">
        <v>3451938</v>
      </c>
      <c r="CF149" s="46">
        <v>-1907756</v>
      </c>
      <c r="CG149" s="46">
        <v>2398849</v>
      </c>
      <c r="CH149" s="46">
        <v>3490177</v>
      </c>
      <c r="CK149" s="45" t="s">
        <v>129</v>
      </c>
      <c r="CL149" s="46">
        <v>26170000</v>
      </c>
      <c r="CM149" s="46">
        <v>0</v>
      </c>
      <c r="CN149" s="46">
        <v>0</v>
      </c>
      <c r="CO149" s="46">
        <v>0</v>
      </c>
      <c r="CP149" s="46"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>
        <v>0</v>
      </c>
      <c r="AX150" s="79"/>
      <c r="AY150" s="48">
        <v>0.13637510656812296</v>
      </c>
      <c r="AZ150" s="48">
        <v>0.16667523383718005</v>
      </c>
      <c r="BA150" s="48">
        <v>0.21264176404049698</v>
      </c>
      <c r="BB150" s="48">
        <v>0.2648095087668394</v>
      </c>
      <c r="BC150" s="48">
        <v>0.31714222072447618</v>
      </c>
      <c r="BD150" s="48">
        <v>0.37019903570657603</v>
      </c>
      <c r="BE150" s="48">
        <v>0.43384001915057802</v>
      </c>
      <c r="BF150" s="48">
        <v>0.4156311214106081</v>
      </c>
      <c r="BG150" s="48">
        <v>5.5626546305399191E-2</v>
      </c>
      <c r="BH150" s="48">
        <v>0.10017906042358453</v>
      </c>
      <c r="BI150" s="48">
        <v>0.15864788690411294</v>
      </c>
      <c r="BJ150" s="48">
        <v>0.22473126176788771</v>
      </c>
      <c r="BK150" s="48">
        <v>0.28569829091376914</v>
      </c>
      <c r="BL150" s="48">
        <v>0.34890905283330759</v>
      </c>
      <c r="BM150" s="48">
        <v>0.4230933237234083</v>
      </c>
      <c r="BN150" s="48">
        <v>0.50148041493653772</v>
      </c>
      <c r="BO150" s="48">
        <v>0.58795753905626091</v>
      </c>
      <c r="BP150" s="48">
        <v>0.66983048469009898</v>
      </c>
      <c r="BQ150" s="48">
        <v>0.74401134529530766</v>
      </c>
      <c r="BR150" s="48">
        <v>0.71309668882402</v>
      </c>
      <c r="BS150" s="48">
        <v>8.6559148545526668E-2</v>
      </c>
      <c r="BT150" s="48">
        <v>0.20651197321773923</v>
      </c>
      <c r="BU150" s="48">
        <v>0.23297364074492768</v>
      </c>
      <c r="BV150" s="48">
        <v>0.31227092494662706</v>
      </c>
      <c r="BW150" s="48">
        <v>0.41218759117378345</v>
      </c>
      <c r="BX150" s="48">
        <v>0.48875954429370161</v>
      </c>
      <c r="BY150" s="48">
        <v>0.57751039284373362</v>
      </c>
      <c r="BZ150" s="48">
        <v>0.66912553035443001</v>
      </c>
      <c r="CA150" s="48">
        <v>0.76125896105700153</v>
      </c>
      <c r="CB150" s="48">
        <v>0.85691471288603993</v>
      </c>
      <c r="CC150" s="48">
        <v>0.91873659608446456</v>
      </c>
      <c r="CD150" s="48">
        <v>1.129344621426706</v>
      </c>
      <c r="CE150" s="48">
        <v>9.0576849762975392E-2</v>
      </c>
      <c r="CF150" s="48">
        <v>-5.0058410260095887E-2</v>
      </c>
      <c r="CG150" s="48">
        <v>6.2944405570744238E-2</v>
      </c>
      <c r="CH150" s="48">
        <v>9.1580218930696941E-2</v>
      </c>
      <c r="CK150" s="79"/>
      <c r="CL150" s="80">
        <v>0.68668561205243717</v>
      </c>
      <c r="CM150" s="80">
        <v>0</v>
      </c>
      <c r="CN150" s="80">
        <v>0</v>
      </c>
      <c r="CO150" s="80">
        <v>0</v>
      </c>
      <c r="CP150" s="80">
        <v>1.129344621426706</v>
      </c>
    </row>
    <row r="151" spans="1:133" ht="15.75" thickBot="1">
      <c r="A151" t="s">
        <v>140</v>
      </c>
      <c r="B151">
        <v>0</v>
      </c>
      <c r="D151" s="18"/>
      <c r="E151" s="19">
        <v>40694</v>
      </c>
      <c r="F151" s="19">
        <v>40724</v>
      </c>
      <c r="G151" s="19">
        <v>40755</v>
      </c>
      <c r="H151" s="19">
        <v>40786</v>
      </c>
      <c r="I151" s="19">
        <v>40816</v>
      </c>
      <c r="J151" s="19">
        <v>40847</v>
      </c>
      <c r="K151" s="19">
        <v>40877</v>
      </c>
      <c r="L151" s="19">
        <v>40908</v>
      </c>
      <c r="M151" s="19">
        <v>40939</v>
      </c>
      <c r="N151" s="19">
        <v>40968</v>
      </c>
      <c r="O151" s="19">
        <v>40999</v>
      </c>
      <c r="P151" s="19">
        <v>41029</v>
      </c>
      <c r="Q151" s="19">
        <v>41060</v>
      </c>
      <c r="R151" s="19">
        <v>41090</v>
      </c>
      <c r="S151" s="19">
        <v>41121</v>
      </c>
      <c r="T151" s="19">
        <v>41152</v>
      </c>
      <c r="U151" s="19">
        <v>41182</v>
      </c>
      <c r="V151" s="19">
        <v>41213</v>
      </c>
      <c r="W151" s="19">
        <v>41243</v>
      </c>
      <c r="X151" s="19">
        <v>41274</v>
      </c>
      <c r="Y151" s="19">
        <v>41305</v>
      </c>
      <c r="Z151" s="19">
        <v>41333</v>
      </c>
      <c r="AA151" s="19">
        <v>41364</v>
      </c>
      <c r="AB151" s="19">
        <v>41394</v>
      </c>
      <c r="AC151" s="19">
        <v>41425</v>
      </c>
      <c r="AD151" s="19">
        <v>41455</v>
      </c>
      <c r="AE151" s="19">
        <v>41486</v>
      </c>
      <c r="AF151" s="19">
        <v>41517</v>
      </c>
      <c r="AG151" s="19">
        <v>41547</v>
      </c>
      <c r="AH151" s="19">
        <v>41578</v>
      </c>
      <c r="AI151" s="19">
        <v>41608</v>
      </c>
      <c r="AJ151" s="19">
        <v>41639</v>
      </c>
      <c r="AK151" s="19">
        <v>41670</v>
      </c>
      <c r="AL151" s="19">
        <v>41698</v>
      </c>
      <c r="AM151" s="19">
        <v>41729</v>
      </c>
      <c r="AN151" s="19">
        <v>41759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40694</v>
      </c>
      <c r="CU152" s="19">
        <v>40724</v>
      </c>
      <c r="CV152" s="19">
        <v>40755</v>
      </c>
      <c r="CW152" s="19">
        <v>40786</v>
      </c>
      <c r="CX152" s="19">
        <v>40816</v>
      </c>
      <c r="CY152" s="19">
        <v>40847</v>
      </c>
      <c r="CZ152" s="19">
        <v>40877</v>
      </c>
      <c r="DA152" s="19">
        <v>40908</v>
      </c>
      <c r="DB152" s="19">
        <v>40939</v>
      </c>
      <c r="DC152" s="19">
        <v>40968</v>
      </c>
      <c r="DD152" s="19">
        <v>40999</v>
      </c>
      <c r="DE152" s="19">
        <v>41029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#N/A</v>
      </c>
      <c r="F153" s="25" t="e">
        <v>#N/A</v>
      </c>
      <c r="G153" s="25" t="e">
        <v>#N/A</v>
      </c>
      <c r="H153" s="25" t="e">
        <v>#N/A</v>
      </c>
      <c r="I153" s="25" t="e">
        <v>#N/A</v>
      </c>
      <c r="J153" s="25" t="e">
        <v>#N/A</v>
      </c>
      <c r="K153" s="25" t="e">
        <v>#N/A</v>
      </c>
      <c r="L153" s="25" t="e">
        <v>#N/A</v>
      </c>
      <c r="M153" s="25" t="e">
        <v>#N/A</v>
      </c>
      <c r="N153" s="25" t="e">
        <v>#N/A</v>
      </c>
      <c r="O153" s="25" t="e">
        <v>#N/A</v>
      </c>
      <c r="P153" s="25" t="e">
        <v>#N/A</v>
      </c>
      <c r="Q153" s="25">
        <v>38866358</v>
      </c>
      <c r="R153" s="25">
        <v>45003241</v>
      </c>
      <c r="S153" s="25">
        <v>53198276</v>
      </c>
      <c r="T153" s="25">
        <v>52466732</v>
      </c>
      <c r="U153" s="25">
        <v>50204927</v>
      </c>
      <c r="V153" s="25">
        <v>37625503</v>
      </c>
      <c r="W153" s="25">
        <v>33677649</v>
      </c>
      <c r="X153" s="25">
        <v>61401049</v>
      </c>
      <c r="Y153" s="25">
        <v>48711848</v>
      </c>
      <c r="Z153" s="25">
        <v>43595329</v>
      </c>
      <c r="AA153" s="25">
        <v>48466250</v>
      </c>
      <c r="AB153" s="25">
        <v>41933953</v>
      </c>
      <c r="AC153" s="25">
        <v>45034215</v>
      </c>
      <c r="AD153" s="25">
        <v>79068685</v>
      </c>
      <c r="AE153" s="25">
        <v>80947865</v>
      </c>
      <c r="AF153" s="25">
        <v>60613908</v>
      </c>
      <c r="AG153" s="25">
        <v>78831246</v>
      </c>
      <c r="AH153" s="25">
        <v>92917121</v>
      </c>
      <c r="AI153" s="25">
        <v>96775432.370000005</v>
      </c>
      <c r="AJ153" s="25">
        <v>111104140</v>
      </c>
      <c r="AK153" s="25">
        <v>89315775</v>
      </c>
      <c r="AL153" s="25">
        <v>89557523</v>
      </c>
      <c r="AM153" s="25">
        <v>116955709</v>
      </c>
      <c r="AN153" s="25">
        <v>89942359</v>
      </c>
      <c r="AX153" s="20" t="s">
        <v>247</v>
      </c>
      <c r="AY153" s="19">
        <v>41060</v>
      </c>
      <c r="AZ153" s="19">
        <v>41090</v>
      </c>
      <c r="BA153" s="19">
        <v>41121</v>
      </c>
      <c r="BB153" s="19">
        <v>41152</v>
      </c>
      <c r="BC153" s="19">
        <v>41182</v>
      </c>
      <c r="BD153" s="19">
        <v>41213</v>
      </c>
      <c r="BE153" s="19">
        <v>41243</v>
      </c>
      <c r="BF153" s="19">
        <v>41274</v>
      </c>
      <c r="BG153" s="19">
        <v>41305</v>
      </c>
      <c r="BH153" s="19">
        <v>41333</v>
      </c>
      <c r="BI153" s="19">
        <v>41364</v>
      </c>
      <c r="BJ153" s="19">
        <v>41394</v>
      </c>
      <c r="BK153" s="19">
        <v>41425</v>
      </c>
      <c r="BL153" s="19">
        <v>41455</v>
      </c>
      <c r="BM153" s="19">
        <v>41486</v>
      </c>
      <c r="BN153" s="19">
        <v>41517</v>
      </c>
      <c r="BO153" s="19">
        <v>41547</v>
      </c>
      <c r="BP153" s="19">
        <v>41578</v>
      </c>
      <c r="BQ153" s="19">
        <v>41608</v>
      </c>
      <c r="BR153" s="19">
        <v>41639</v>
      </c>
      <c r="BS153" s="19">
        <v>41670</v>
      </c>
      <c r="BT153" s="19">
        <v>41698</v>
      </c>
      <c r="BU153" s="19">
        <v>41729</v>
      </c>
      <c r="BV153" s="19">
        <v>41759</v>
      </c>
      <c r="BW153" s="19">
        <v>41790</v>
      </c>
      <c r="BX153" s="19">
        <v>41820</v>
      </c>
      <c r="BY153" s="19">
        <v>41851</v>
      </c>
      <c r="BZ153" s="19">
        <v>41882</v>
      </c>
      <c r="CA153" s="19">
        <v>41912</v>
      </c>
      <c r="CB153" s="19">
        <v>41943</v>
      </c>
      <c r="CC153" s="19">
        <v>41973</v>
      </c>
      <c r="CD153" s="19">
        <v>42004</v>
      </c>
      <c r="CE153" s="19">
        <v>42035</v>
      </c>
      <c r="CF153" s="19">
        <v>42063</v>
      </c>
      <c r="CG153" s="19">
        <v>42094</v>
      </c>
      <c r="CH153" s="19"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#N/A</v>
      </c>
      <c r="F154" s="25" t="e">
        <v>#N/A</v>
      </c>
      <c r="G154" s="25" t="e">
        <v>#N/A</v>
      </c>
      <c r="H154" s="25" t="e">
        <v>#N/A</v>
      </c>
      <c r="I154" s="25" t="e">
        <v>#N/A</v>
      </c>
      <c r="J154" s="25" t="e">
        <v>#N/A</v>
      </c>
      <c r="K154" s="25" t="e">
        <v>#N/A</v>
      </c>
      <c r="L154" s="25" t="e">
        <v>#N/A</v>
      </c>
      <c r="M154" s="25" t="e">
        <v>#N/A</v>
      </c>
      <c r="N154" s="25" t="e">
        <v>#N/A</v>
      </c>
      <c r="O154" s="25" t="e">
        <v>#N/A</v>
      </c>
      <c r="P154" s="25" t="e">
        <v>#N/A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X154" s="24" t="s">
        <v>65</v>
      </c>
      <c r="AY154" s="1094">
        <v>38110599</v>
      </c>
      <c r="AZ154" s="1094">
        <v>7959756</v>
      </c>
      <c r="BA154" s="1094">
        <v>8503609</v>
      </c>
      <c r="BB154" s="1094">
        <v>8569521</v>
      </c>
      <c r="BC154" s="1094">
        <v>8124713</v>
      </c>
      <c r="BD154" s="1094">
        <v>9040132</v>
      </c>
      <c r="BE154" s="1094">
        <v>9202639</v>
      </c>
      <c r="BF154" s="1094">
        <v>9365411</v>
      </c>
      <c r="BG154" s="1094">
        <v>9476383</v>
      </c>
      <c r="BH154" s="1094">
        <v>9509365</v>
      </c>
      <c r="BI154" s="1094">
        <v>8897417</v>
      </c>
      <c r="BJ154" s="1094">
        <v>10946312</v>
      </c>
      <c r="BK154" s="1094">
        <v>10807754</v>
      </c>
      <c r="BL154" s="1094">
        <v>10556468</v>
      </c>
      <c r="BM154" s="1094">
        <v>11785554</v>
      </c>
      <c r="BN154" s="1094">
        <v>11409298</v>
      </c>
      <c r="BO154" s="1094">
        <v>11925006</v>
      </c>
      <c r="BP154" s="1094">
        <v>12214117</v>
      </c>
      <c r="BQ154" s="1094">
        <v>12013295.236000001</v>
      </c>
      <c r="BR154" s="1094">
        <v>13315919.526999995</v>
      </c>
      <c r="BS154" s="1094">
        <v>13268788</v>
      </c>
      <c r="BT154" s="1094">
        <v>14427293</v>
      </c>
      <c r="BU154" s="1094">
        <v>10755203</v>
      </c>
      <c r="BV154" s="1094">
        <v>13937215</v>
      </c>
      <c r="BW154" s="1094">
        <v>14185490</v>
      </c>
      <c r="BX154" s="1094">
        <v>14696382</v>
      </c>
      <c r="BY154" s="1094">
        <v>14879821</v>
      </c>
      <c r="BZ154" s="1094">
        <v>14736118.662</v>
      </c>
      <c r="CA154" s="1094">
        <v>15756987.338</v>
      </c>
      <c r="CB154" s="1094">
        <v>17902039</v>
      </c>
      <c r="CC154" s="1094">
        <v>15755814</v>
      </c>
      <c r="CD154" s="1094">
        <v>9511849</v>
      </c>
      <c r="CE154" s="1094">
        <v>16060962</v>
      </c>
      <c r="CF154" s="1094">
        <v>14956779</v>
      </c>
      <c r="CG154" s="1094">
        <v>17497757</v>
      </c>
      <c r="CH154" s="1094">
        <v>16125431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#N/A</v>
      </c>
      <c r="F155" s="25" t="e">
        <v>#N/A</v>
      </c>
      <c r="G155" s="25" t="e">
        <v>#N/A</v>
      </c>
      <c r="H155" s="25" t="e">
        <v>#N/A</v>
      </c>
      <c r="I155" s="25" t="e">
        <v>#N/A</v>
      </c>
      <c r="J155" s="25" t="e">
        <v>#N/A</v>
      </c>
      <c r="K155" s="25" t="e">
        <v>#N/A</v>
      </c>
      <c r="L155" s="25" t="e">
        <v>#N/A</v>
      </c>
      <c r="M155" s="25" t="e">
        <v>#N/A</v>
      </c>
      <c r="N155" s="25" t="e">
        <v>#N/A</v>
      </c>
      <c r="O155" s="25" t="e">
        <v>#N/A</v>
      </c>
      <c r="P155" s="25" t="e">
        <v>#N/A</v>
      </c>
      <c r="Q155" s="25">
        <v>21686864</v>
      </c>
      <c r="R155" s="25">
        <v>32054701</v>
      </c>
      <c r="S155" s="25">
        <v>32127202</v>
      </c>
      <c r="T155" s="25">
        <v>34613722</v>
      </c>
      <c r="U155" s="25">
        <v>32589087</v>
      </c>
      <c r="V155" s="25">
        <v>32826938</v>
      </c>
      <c r="W155" s="25">
        <v>29682295</v>
      </c>
      <c r="X155" s="25">
        <v>35007471</v>
      </c>
      <c r="Y155" s="25">
        <v>35644518</v>
      </c>
      <c r="Z155" s="25">
        <v>35053837</v>
      </c>
      <c r="AA155" s="25">
        <v>32139140</v>
      </c>
      <c r="AB155" s="25">
        <v>35630850</v>
      </c>
      <c r="AC155" s="25">
        <v>32087343</v>
      </c>
      <c r="AD155" s="25">
        <v>31579139</v>
      </c>
      <c r="AE155" s="25">
        <v>38713702</v>
      </c>
      <c r="AF155" s="25">
        <v>37670495</v>
      </c>
      <c r="AG155" s="25">
        <v>39744103</v>
      </c>
      <c r="AH155" s="25">
        <v>45784715</v>
      </c>
      <c r="AI155" s="25">
        <v>43628457.43</v>
      </c>
      <c r="AJ155" s="25">
        <v>42881258</v>
      </c>
      <c r="AK155" s="25">
        <v>51655915</v>
      </c>
      <c r="AL155" s="25">
        <v>50755670</v>
      </c>
      <c r="AM155" s="25">
        <v>56901726</v>
      </c>
      <c r="AN155" s="25">
        <v>51897193</v>
      </c>
      <c r="AX155" s="36" t="s">
        <v>67</v>
      </c>
      <c r="AY155" s="1094">
        <v>-10125098</v>
      </c>
      <c r="AZ155" s="1094">
        <v>-2093957</v>
      </c>
      <c r="BA155" s="1094">
        <v>-2242172</v>
      </c>
      <c r="BB155" s="1094">
        <v>-2188068</v>
      </c>
      <c r="BC155" s="1094">
        <v>-2035916</v>
      </c>
      <c r="BD155" s="1094">
        <v>-1945605</v>
      </c>
      <c r="BE155" s="1094">
        <v>-1950960</v>
      </c>
      <c r="BF155" s="1094">
        <v>-2196174</v>
      </c>
      <c r="BG155" s="1094">
        <v>-2333240</v>
      </c>
      <c r="BH155" s="1094">
        <v>-2195274</v>
      </c>
      <c r="BI155" s="1094">
        <v>-2440078</v>
      </c>
      <c r="BJ155" s="1094">
        <v>-2657384</v>
      </c>
      <c r="BK155" s="1094">
        <v>-2741779</v>
      </c>
      <c r="BL155" s="1094">
        <v>-2692210</v>
      </c>
      <c r="BM155" s="1094">
        <v>-2936986</v>
      </c>
      <c r="BN155" s="1094">
        <v>-3017483</v>
      </c>
      <c r="BO155" s="1094">
        <v>-3028037</v>
      </c>
      <c r="BP155" s="1094">
        <v>-3333357</v>
      </c>
      <c r="BQ155" s="1094">
        <v>-3182421.6649999991</v>
      </c>
      <c r="BR155" s="1094">
        <v>-3811275.8620000035</v>
      </c>
      <c r="BS155" s="1094">
        <v>-3866792</v>
      </c>
      <c r="BT155" s="1094">
        <v>-3502354</v>
      </c>
      <c r="BU155" s="1094">
        <v>-3975577</v>
      </c>
      <c r="BV155" s="1094">
        <v>-3995556</v>
      </c>
      <c r="BW155" s="1094">
        <v>-4146889</v>
      </c>
      <c r="BX155" s="1094">
        <v>-4290950</v>
      </c>
      <c r="BY155" s="1094">
        <v>-4456925</v>
      </c>
      <c r="BZ155" s="1094">
        <v>-4794755.3640000001</v>
      </c>
      <c r="CA155" s="1094">
        <v>-4407505.6359999999</v>
      </c>
      <c r="CB155" s="1094">
        <v>-4800777</v>
      </c>
      <c r="CC155" s="1094">
        <v>-4645917</v>
      </c>
      <c r="CD155" s="1094">
        <v>-4821002</v>
      </c>
      <c r="CE155" s="1094">
        <v>-4968730</v>
      </c>
      <c r="CF155" s="1094">
        <v>-4237874</v>
      </c>
      <c r="CG155" s="1094">
        <v>-5443340</v>
      </c>
      <c r="CH155" s="1094">
        <v>-4971425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#N/A</v>
      </c>
      <c r="F156" s="25" t="e">
        <v>#N/A</v>
      </c>
      <c r="G156" s="25" t="e">
        <v>#N/A</v>
      </c>
      <c r="H156" s="25" t="e">
        <v>#N/A</v>
      </c>
      <c r="I156" s="25" t="e">
        <v>#N/A</v>
      </c>
      <c r="J156" s="25" t="e">
        <v>#N/A</v>
      </c>
      <c r="K156" s="25" t="e">
        <v>#N/A</v>
      </c>
      <c r="L156" s="25" t="e">
        <v>#N/A</v>
      </c>
      <c r="M156" s="25" t="e">
        <v>#N/A</v>
      </c>
      <c r="N156" s="25" t="e">
        <v>#N/A</v>
      </c>
      <c r="O156" s="25" t="e">
        <v>#N/A</v>
      </c>
      <c r="P156" s="25" t="e">
        <v>#N/A</v>
      </c>
      <c r="Q156" s="25">
        <v>17179494</v>
      </c>
      <c r="R156" s="25">
        <v>12948540</v>
      </c>
      <c r="S156" s="25">
        <v>21071074</v>
      </c>
      <c r="T156" s="25">
        <v>17853010</v>
      </c>
      <c r="U156" s="25">
        <v>17615840</v>
      </c>
      <c r="V156" s="25">
        <v>4798565</v>
      </c>
      <c r="W156" s="25">
        <v>3995354</v>
      </c>
      <c r="X156" s="25">
        <v>26393578</v>
      </c>
      <c r="Y156" s="25">
        <v>13067330</v>
      </c>
      <c r="Z156" s="25">
        <v>8541492</v>
      </c>
      <c r="AA156" s="25">
        <v>16327110</v>
      </c>
      <c r="AB156" s="25">
        <v>6303103</v>
      </c>
      <c r="AC156" s="25">
        <v>12946872</v>
      </c>
      <c r="AD156" s="25">
        <v>47489546</v>
      </c>
      <c r="AE156" s="25">
        <v>42234163</v>
      </c>
      <c r="AF156" s="25">
        <v>22943413</v>
      </c>
      <c r="AG156" s="25">
        <v>39087143</v>
      </c>
      <c r="AH156" s="25">
        <v>47132406</v>
      </c>
      <c r="AI156" s="25">
        <v>53146974.939999998</v>
      </c>
      <c r="AJ156" s="25">
        <v>68222882</v>
      </c>
      <c r="AK156" s="25">
        <v>37659860</v>
      </c>
      <c r="AL156" s="25">
        <v>38801853</v>
      </c>
      <c r="AM156" s="25">
        <v>60053983</v>
      </c>
      <c r="AN156" s="25">
        <v>38045166</v>
      </c>
      <c r="AX156" s="36" t="s">
        <v>72</v>
      </c>
      <c r="AY156" s="1094">
        <v>29466</v>
      </c>
      <c r="AZ156" s="1094">
        <v>53024</v>
      </c>
      <c r="BA156" s="1094">
        <v>89887</v>
      </c>
      <c r="BB156" s="1094">
        <v>16492</v>
      </c>
      <c r="BC156" s="1094">
        <v>92114</v>
      </c>
      <c r="BD156" s="1094">
        <v>-22441</v>
      </c>
      <c r="BE156" s="1094">
        <v>13350</v>
      </c>
      <c r="BF156" s="1094">
        <v>2876</v>
      </c>
      <c r="BG156" s="1094">
        <v>64292</v>
      </c>
      <c r="BH156" s="1094">
        <v>3745</v>
      </c>
      <c r="BI156" s="1094">
        <v>8226</v>
      </c>
      <c r="BJ156" s="1094">
        <v>-132072</v>
      </c>
      <c r="BK156" s="1094">
        <v>-48891</v>
      </c>
      <c r="BL156" s="1094">
        <v>-82813</v>
      </c>
      <c r="BM156" s="1094">
        <v>-12015</v>
      </c>
      <c r="BN156" s="1094">
        <v>-49036</v>
      </c>
      <c r="BO156" s="1094">
        <v>5642</v>
      </c>
      <c r="BP156" s="1094">
        <v>-31873</v>
      </c>
      <c r="BQ156" s="1094">
        <v>-31646</v>
      </c>
      <c r="BR156" s="1094">
        <v>-29477.977000000014</v>
      </c>
      <c r="BS156" s="1094">
        <v>-75839</v>
      </c>
      <c r="BT156" s="1094">
        <v>-40066</v>
      </c>
      <c r="BU156" s="1094">
        <v>-11061</v>
      </c>
      <c r="BV156" s="1094">
        <v>-44175</v>
      </c>
      <c r="BW156" s="1094">
        <v>3628</v>
      </c>
      <c r="BX156" s="1094">
        <v>7473</v>
      </c>
      <c r="BY156" s="1094">
        <v>-22346</v>
      </c>
      <c r="BZ156" s="1094">
        <v>-5553.3179999999993</v>
      </c>
      <c r="CA156" s="1094">
        <v>-82682.682000000001</v>
      </c>
      <c r="CB156" s="1094">
        <v>-29803</v>
      </c>
      <c r="CC156" s="1094">
        <v>-61101</v>
      </c>
      <c r="CD156" s="1094">
        <v>1248526</v>
      </c>
      <c r="CE156" s="1094">
        <v>28908</v>
      </c>
      <c r="CF156" s="1094">
        <v>-5940506</v>
      </c>
      <c r="CG156" s="1094">
        <v>-583848</v>
      </c>
      <c r="CH156" s="1094">
        <v>135560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#N/A</v>
      </c>
      <c r="F157" s="25" t="e">
        <v>#N/A</v>
      </c>
      <c r="G157" s="25" t="e">
        <v>#N/A</v>
      </c>
      <c r="H157" s="25" t="e">
        <v>#N/A</v>
      </c>
      <c r="I157" s="25" t="e">
        <v>#N/A</v>
      </c>
      <c r="J157" s="25" t="e">
        <v>#N/A</v>
      </c>
      <c r="K157" s="25" t="e">
        <v>#N/A</v>
      </c>
      <c r="L157" s="25" t="e">
        <v>#N/A</v>
      </c>
      <c r="M157" s="25" t="e">
        <v>#N/A</v>
      </c>
      <c r="N157" s="25" t="e">
        <v>#N/A</v>
      </c>
      <c r="O157" s="25" t="e">
        <v>#N/A</v>
      </c>
      <c r="P157" s="25" t="e">
        <v>#N/A</v>
      </c>
      <c r="Q157" s="25">
        <v>339221349</v>
      </c>
      <c r="R157" s="25">
        <v>342628450</v>
      </c>
      <c r="S157" s="25">
        <v>350104350</v>
      </c>
      <c r="T157" s="25">
        <v>362295244</v>
      </c>
      <c r="U157" s="25">
        <v>367084945</v>
      </c>
      <c r="V157" s="25">
        <v>376404251</v>
      </c>
      <c r="W157" s="25">
        <v>394083786</v>
      </c>
      <c r="X157" s="25">
        <v>412125624</v>
      </c>
      <c r="Y157" s="25">
        <v>421051783</v>
      </c>
      <c r="Z157" s="25">
        <v>436810603</v>
      </c>
      <c r="AA157" s="25">
        <v>455655641</v>
      </c>
      <c r="AB157" s="25">
        <v>479771222</v>
      </c>
      <c r="AC157" s="25">
        <v>505264542</v>
      </c>
      <c r="AD157" s="25">
        <v>514798833</v>
      </c>
      <c r="AE157" s="25">
        <v>530405930</v>
      </c>
      <c r="AF157" s="25">
        <v>548671343</v>
      </c>
      <c r="AG157" s="25">
        <v>563989028</v>
      </c>
      <c r="AH157" s="25">
        <v>580271359</v>
      </c>
      <c r="AI157" s="25">
        <v>598049309.95000005</v>
      </c>
      <c r="AJ157" s="25">
        <v>627874260</v>
      </c>
      <c r="AK157" s="25">
        <v>635618516</v>
      </c>
      <c r="AL157" s="25">
        <v>652795035</v>
      </c>
      <c r="AM157" s="25">
        <v>664153787</v>
      </c>
      <c r="AN157" s="25">
        <v>695634421</v>
      </c>
      <c r="AX157" s="42" t="s">
        <v>77</v>
      </c>
      <c r="AY157" s="1094">
        <v>-1380661</v>
      </c>
      <c r="AZ157" s="1094">
        <v>-87907</v>
      </c>
      <c r="BA157" s="1094">
        <v>-328442</v>
      </c>
      <c r="BB157" s="1094">
        <v>-250248</v>
      </c>
      <c r="BC157" s="1094">
        <v>-276163</v>
      </c>
      <c r="BD157" s="1094">
        <v>-421911</v>
      </c>
      <c r="BE157" s="1094">
        <v>-83661</v>
      </c>
      <c r="BF157" s="1094">
        <v>-295394</v>
      </c>
      <c r="BG157" s="1094">
        <v>-288004</v>
      </c>
      <c r="BH157" s="1094">
        <v>-588324</v>
      </c>
      <c r="BI157" s="1094">
        <v>-421325</v>
      </c>
      <c r="BJ157" s="1094">
        <v>-337936</v>
      </c>
      <c r="BK157" s="1094">
        <v>-691035</v>
      </c>
      <c r="BL157" s="1094">
        <v>-200628</v>
      </c>
      <c r="BM157" s="1094">
        <v>-341126</v>
      </c>
      <c r="BN157" s="1094">
        <v>-472018</v>
      </c>
      <c r="BO157" s="1094">
        <v>-374492</v>
      </c>
      <c r="BP157" s="1094">
        <v>-303334</v>
      </c>
      <c r="BQ157" s="1094">
        <v>-438734.87799999956</v>
      </c>
      <c r="BR157" s="1094">
        <v>56209.987999999896</v>
      </c>
      <c r="BS157" s="1094">
        <v>-245003</v>
      </c>
      <c r="BT157" s="1094">
        <v>-78514</v>
      </c>
      <c r="BU157" s="1094">
        <v>-273205</v>
      </c>
      <c r="BV157" s="1094">
        <v>36702</v>
      </c>
      <c r="BW157" s="1094">
        <v>-100057</v>
      </c>
      <c r="BX157" s="1094">
        <v>-4765</v>
      </c>
      <c r="BY157" s="1094">
        <v>-265628</v>
      </c>
      <c r="BZ157" s="1094">
        <v>-163726.42599999998</v>
      </c>
      <c r="CA157" s="1094">
        <v>-247460.57400000002</v>
      </c>
      <c r="CB157" s="1094">
        <v>47843</v>
      </c>
      <c r="CC157" s="1094">
        <v>-931779</v>
      </c>
      <c r="CD157" s="1094">
        <v>5740593</v>
      </c>
      <c r="CE157" s="1094">
        <v>-625623</v>
      </c>
      <c r="CF157" s="1094">
        <v>-4000000</v>
      </c>
      <c r="CG157" s="1094">
        <v>-1566985</v>
      </c>
      <c r="CH157" s="1094">
        <v>-2594258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#N/A</v>
      </c>
      <c r="F158" s="25" t="e">
        <v>#N/A</v>
      </c>
      <c r="G158" s="25" t="e">
        <v>#N/A</v>
      </c>
      <c r="H158" s="25" t="e">
        <v>#N/A</v>
      </c>
      <c r="I158" s="25" t="e">
        <v>#N/A</v>
      </c>
      <c r="J158" s="25" t="e">
        <v>#N/A</v>
      </c>
      <c r="K158" s="25" t="e">
        <v>#N/A</v>
      </c>
      <c r="L158" s="25" t="e">
        <v>#N/A</v>
      </c>
      <c r="M158" s="25" t="e">
        <v>#N/A</v>
      </c>
      <c r="N158" s="25" t="e">
        <v>#N/A</v>
      </c>
      <c r="O158" s="25" t="e">
        <v>#N/A</v>
      </c>
      <c r="P158" s="25" t="e">
        <v>#N/A</v>
      </c>
      <c r="Q158" s="25">
        <v>-9254050</v>
      </c>
      <c r="R158" s="25">
        <v>-9357224</v>
      </c>
      <c r="S158" s="25">
        <v>-9691486</v>
      </c>
      <c r="T158" s="25">
        <v>-9148265</v>
      </c>
      <c r="U158" s="25">
        <v>-9429800</v>
      </c>
      <c r="V158" s="25">
        <v>-9860253</v>
      </c>
      <c r="W158" s="25">
        <v>-10079693</v>
      </c>
      <c r="X158" s="25">
        <v>-10390612</v>
      </c>
      <c r="Y158" s="25">
        <v>-10696839</v>
      </c>
      <c r="Z158" s="25">
        <v>-11285954</v>
      </c>
      <c r="AA158" s="25">
        <v>-11725074</v>
      </c>
      <c r="AB158" s="25">
        <v>-12137335</v>
      </c>
      <c r="AC158" s="25">
        <v>-12896676</v>
      </c>
      <c r="AD158" s="25">
        <v>-11546784</v>
      </c>
      <c r="AE158" s="25">
        <v>-11946675</v>
      </c>
      <c r="AF158" s="25">
        <v>-12472831</v>
      </c>
      <c r="AG158" s="25">
        <v>-12882814</v>
      </c>
      <c r="AH158" s="25">
        <v>-13193791</v>
      </c>
      <c r="AI158" s="25">
        <v>-13734258.050000001</v>
      </c>
      <c r="AJ158" s="25">
        <v>-13734258</v>
      </c>
      <c r="AK158" s="25">
        <v>-14010990</v>
      </c>
      <c r="AL158" s="25">
        <v>-13506118</v>
      </c>
      <c r="AM158" s="25">
        <v>-12498345</v>
      </c>
      <c r="AN158" s="25">
        <v>-13335656</v>
      </c>
      <c r="AX158" s="45" t="s">
        <v>82</v>
      </c>
      <c r="AY158" s="46">
        <v>26634306</v>
      </c>
      <c r="AZ158" s="46">
        <v>5830916</v>
      </c>
      <c r="BA158" s="46">
        <v>6022882</v>
      </c>
      <c r="BB158" s="46">
        <v>6147697</v>
      </c>
      <c r="BC158" s="46">
        <v>5904748</v>
      </c>
      <c r="BD158" s="46">
        <v>6650175</v>
      </c>
      <c r="BE158" s="46">
        <v>7181368</v>
      </c>
      <c r="BF158" s="46">
        <v>6876719</v>
      </c>
      <c r="BG158" s="46">
        <v>6919431</v>
      </c>
      <c r="BH158" s="46">
        <v>6729512</v>
      </c>
      <c r="BI158" s="46">
        <v>6044240</v>
      </c>
      <c r="BJ158" s="46">
        <v>7818920</v>
      </c>
      <c r="BK158" s="46">
        <v>7326049</v>
      </c>
      <c r="BL158" s="46">
        <v>7580817</v>
      </c>
      <c r="BM158" s="46">
        <v>8495427</v>
      </c>
      <c r="BN158" s="46">
        <v>7870761</v>
      </c>
      <c r="BO158" s="46">
        <v>8528119</v>
      </c>
      <c r="BP158" s="46">
        <v>8545553</v>
      </c>
      <c r="BQ158" s="46">
        <v>8360492.6930000028</v>
      </c>
      <c r="BR158" s="46">
        <v>9531375.6759999916</v>
      </c>
      <c r="BS158" s="46">
        <v>9081154</v>
      </c>
      <c r="BT158" s="46">
        <v>10806359</v>
      </c>
      <c r="BU158" s="46">
        <v>6495360</v>
      </c>
      <c r="BV158" s="46">
        <v>9934186</v>
      </c>
      <c r="BW158" s="46">
        <v>9942172</v>
      </c>
      <c r="BX158" s="46">
        <v>10408140</v>
      </c>
      <c r="BY158" s="46">
        <v>10134922</v>
      </c>
      <c r="BZ158" s="46">
        <v>9772083.5540000014</v>
      </c>
      <c r="CA158" s="46">
        <v>11019338.445999999</v>
      </c>
      <c r="CB158" s="46">
        <v>13119302</v>
      </c>
      <c r="CC158" s="46">
        <v>10117017</v>
      </c>
      <c r="CD158" s="46">
        <v>11679966</v>
      </c>
      <c r="CE158" s="46">
        <v>10495517</v>
      </c>
      <c r="CF158" s="46">
        <v>778399</v>
      </c>
      <c r="CG158" s="46">
        <v>9903584</v>
      </c>
      <c r="CH158" s="46">
        <v>8695308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#N/A</v>
      </c>
      <c r="F159" s="25" t="e">
        <v>#N/A</v>
      </c>
      <c r="G159" s="25" t="e">
        <v>#N/A</v>
      </c>
      <c r="H159" s="25" t="e">
        <v>#N/A</v>
      </c>
      <c r="I159" s="25" t="e">
        <v>#N/A</v>
      </c>
      <c r="J159" s="25" t="e">
        <v>#N/A</v>
      </c>
      <c r="K159" s="25" t="e">
        <v>#N/A</v>
      </c>
      <c r="L159" s="25" t="e">
        <v>#N/A</v>
      </c>
      <c r="M159" s="25" t="e">
        <v>#N/A</v>
      </c>
      <c r="N159" s="25" t="e">
        <v>#N/A</v>
      </c>
      <c r="O159" s="25" t="e">
        <v>#N/A</v>
      </c>
      <c r="P159" s="25" t="e">
        <v>#N/A</v>
      </c>
      <c r="Q159" s="25">
        <v>43837981</v>
      </c>
      <c r="R159" s="25">
        <v>44020912</v>
      </c>
      <c r="S159" s="25">
        <v>44510892</v>
      </c>
      <c r="T159" s="25">
        <v>46648495</v>
      </c>
      <c r="U159" s="25">
        <v>48726898</v>
      </c>
      <c r="V159" s="25">
        <v>49167364</v>
      </c>
      <c r="W159" s="25">
        <v>51100115</v>
      </c>
      <c r="X159" s="25">
        <v>52132849</v>
      </c>
      <c r="Y159" s="25">
        <v>52420968</v>
      </c>
      <c r="Z159" s="25">
        <v>52956198</v>
      </c>
      <c r="AA159" s="25">
        <v>56576844</v>
      </c>
      <c r="AB159" s="25">
        <v>56761543</v>
      </c>
      <c r="AC159" s="25">
        <v>57890895</v>
      </c>
      <c r="AD159" s="25">
        <v>58780581</v>
      </c>
      <c r="AE159" s="25">
        <v>58921208</v>
      </c>
      <c r="AF159" s="25">
        <v>60602155</v>
      </c>
      <c r="AG159" s="25">
        <v>62858126</v>
      </c>
      <c r="AH159" s="25">
        <v>63691716</v>
      </c>
      <c r="AI159" s="25">
        <v>63181037.820000008</v>
      </c>
      <c r="AJ159" s="25">
        <v>64270827.563000001</v>
      </c>
      <c r="AK159" s="25">
        <v>66796676</v>
      </c>
      <c r="AL159" s="25">
        <v>65575196</v>
      </c>
      <c r="AM159" s="25">
        <v>65692032</v>
      </c>
      <c r="AN159" s="25">
        <v>66028422</v>
      </c>
      <c r="AX159" s="47" t="s">
        <v>87</v>
      </c>
      <c r="AY159" s="48">
        <v>0.69886873202911348</v>
      </c>
      <c r="AZ159" s="48">
        <v>0.15299985182599729</v>
      </c>
      <c r="BA159" s="48">
        <v>0.15803692825714968</v>
      </c>
      <c r="BB159" s="48">
        <v>0.16131200141986748</v>
      </c>
      <c r="BC159" s="48">
        <v>0.1549371606570655</v>
      </c>
      <c r="BD159" s="48">
        <v>0.17449673252314926</v>
      </c>
      <c r="BE159" s="48">
        <v>0.18843492856147445</v>
      </c>
      <c r="BF159" s="48">
        <v>0.18044111560671089</v>
      </c>
      <c r="BG159" s="48">
        <v>0.18156185369849473</v>
      </c>
      <c r="BH159" s="48">
        <v>0.17657848935935119</v>
      </c>
      <c r="BI159" s="48">
        <v>0.15859734978188089</v>
      </c>
      <c r="BJ159" s="48">
        <v>0.20516392303358968</v>
      </c>
      <c r="BK159" s="48">
        <v>0.19223127403481641</v>
      </c>
      <c r="BL159" s="48">
        <v>0.19891623849837678</v>
      </c>
      <c r="BM159" s="48">
        <v>0.22291507409789071</v>
      </c>
      <c r="BN159" s="48">
        <v>0.20652420078729281</v>
      </c>
      <c r="BO159" s="48">
        <v>0.22377289320485358</v>
      </c>
      <c r="BP159" s="48">
        <v>0.22423035124690641</v>
      </c>
      <c r="BQ159" s="48">
        <v>0.21937447619230552</v>
      </c>
      <c r="BR159" s="48">
        <v>0.25009776613587187</v>
      </c>
      <c r="BS159" s="48">
        <v>0.23828421064701713</v>
      </c>
      <c r="BT159" s="48">
        <v>0.28355258861189769</v>
      </c>
      <c r="BU159" s="48">
        <v>0.17043447677114704</v>
      </c>
      <c r="BV159" s="48">
        <v>0.26066727526376587</v>
      </c>
      <c r="BW159" s="48">
        <v>0.26087682326903339</v>
      </c>
      <c r="BX159" s="48">
        <v>0.27310355316115603</v>
      </c>
      <c r="BY159" s="48">
        <v>0.26593447140518572</v>
      </c>
      <c r="BZ159" s="48">
        <v>0.25641380115804535</v>
      </c>
      <c r="CA159" s="48">
        <v>0.28914104567078569</v>
      </c>
      <c r="CB159" s="48">
        <v>0.34424287059880637</v>
      </c>
      <c r="CC159" s="48">
        <v>0.26546465459648116</v>
      </c>
      <c r="CD159" s="48">
        <v>0.30647552928779737</v>
      </c>
      <c r="CE159" s="48">
        <v>0.27539627493128616</v>
      </c>
      <c r="CF159" s="48">
        <v>2.042473801054662E-2</v>
      </c>
      <c r="CG159" s="48">
        <v>0.25986429654385645</v>
      </c>
      <c r="CH159" s="48">
        <v>0.228159835535516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#N/A</v>
      </c>
      <c r="F160" s="55" t="e">
        <v>#N/A</v>
      </c>
      <c r="G160" s="55" t="e">
        <v>#N/A</v>
      </c>
      <c r="H160" s="55" t="e">
        <v>#N/A</v>
      </c>
      <c r="I160" s="55" t="e">
        <v>#N/A</v>
      </c>
      <c r="J160" s="55" t="e">
        <v>#N/A</v>
      </c>
      <c r="K160" s="55" t="e">
        <v>#N/A</v>
      </c>
      <c r="L160" s="55" t="e">
        <v>#N/A</v>
      </c>
      <c r="M160" s="55" t="e">
        <v>#N/A</v>
      </c>
      <c r="N160" s="55" t="e">
        <v>#N/A</v>
      </c>
      <c r="O160" s="55" t="e">
        <v>#N/A</v>
      </c>
      <c r="P160" s="55" t="e">
        <v>#N/A</v>
      </c>
      <c r="Q160" s="55">
        <v>412671638</v>
      </c>
      <c r="R160" s="55">
        <v>422295379</v>
      </c>
      <c r="S160" s="55">
        <v>438122032</v>
      </c>
      <c r="T160" s="55">
        <v>452262206</v>
      </c>
      <c r="U160" s="55">
        <v>456586970</v>
      </c>
      <c r="V160" s="55">
        <v>453336865</v>
      </c>
      <c r="W160" s="55">
        <v>468781857</v>
      </c>
      <c r="X160" s="55">
        <v>515268910</v>
      </c>
      <c r="Y160" s="55">
        <v>511487760</v>
      </c>
      <c r="Z160" s="55">
        <v>522076176</v>
      </c>
      <c r="AA160" s="55">
        <v>548973661</v>
      </c>
      <c r="AB160" s="55">
        <v>566329383</v>
      </c>
      <c r="AC160" s="55">
        <v>595292976</v>
      </c>
      <c r="AD160" s="55">
        <v>641101315</v>
      </c>
      <c r="AE160" s="55">
        <v>658328328</v>
      </c>
      <c r="AF160" s="55">
        <v>657414575</v>
      </c>
      <c r="AG160" s="55">
        <v>692795586</v>
      </c>
      <c r="AH160" s="55">
        <v>723686405</v>
      </c>
      <c r="AI160" s="55">
        <v>744271522.09000015</v>
      </c>
      <c r="AJ160" s="55">
        <v>789514969.56299996</v>
      </c>
      <c r="AK160" s="55">
        <v>777719977</v>
      </c>
      <c r="AL160" s="55">
        <v>794421636</v>
      </c>
      <c r="AM160" s="55">
        <v>834303183</v>
      </c>
      <c r="AN160" s="55"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v>892771</v>
      </c>
      <c r="AZ161" s="1094">
        <v>220500</v>
      </c>
      <c r="BA161" s="1094">
        <v>228991</v>
      </c>
      <c r="BB161" s="1094">
        <v>188177</v>
      </c>
      <c r="BC161" s="1094">
        <v>524010</v>
      </c>
      <c r="BD161" s="1094">
        <v>8482</v>
      </c>
      <c r="BE161" s="1094">
        <v>196286</v>
      </c>
      <c r="BF161" s="1094">
        <v>135610</v>
      </c>
      <c r="BG161" s="1094">
        <v>497353</v>
      </c>
      <c r="BH161" s="1094">
        <v>-101209</v>
      </c>
      <c r="BI161" s="1094">
        <v>1131235</v>
      </c>
      <c r="BJ161" s="1094">
        <v>172398</v>
      </c>
      <c r="BK161" s="1094">
        <v>631516</v>
      </c>
      <c r="BL161" s="1094">
        <v>591522</v>
      </c>
      <c r="BM161" s="1094">
        <v>214409</v>
      </c>
      <c r="BN161" s="1094">
        <v>577065</v>
      </c>
      <c r="BO161" s="1094">
        <v>320517</v>
      </c>
      <c r="BP161" s="1094">
        <v>529566</v>
      </c>
      <c r="BQ161" s="1094">
        <v>648455.46499999985</v>
      </c>
      <c r="BR161" s="1094">
        <v>-202191.57099999953</v>
      </c>
      <c r="BS161" s="1094">
        <v>708166</v>
      </c>
      <c r="BT161" s="1094">
        <v>95068</v>
      </c>
      <c r="BU161" s="1094">
        <v>1156251</v>
      </c>
      <c r="BV161" s="1094">
        <v>334830</v>
      </c>
      <c r="BW161" s="1094">
        <v>985070</v>
      </c>
      <c r="BX161" s="1094">
        <v>22067</v>
      </c>
      <c r="BY161" s="1094">
        <v>848823</v>
      </c>
      <c r="BZ161" s="1094">
        <v>1067967.1780000003</v>
      </c>
      <c r="CA161" s="1094">
        <v>110335.82199999969</v>
      </c>
      <c r="CB161" s="1094">
        <v>-1389329</v>
      </c>
      <c r="CC161" s="1094">
        <v>303065</v>
      </c>
      <c r="CD161" s="1094">
        <v>5720686</v>
      </c>
      <c r="CE161" s="1094">
        <v>546345</v>
      </c>
      <c r="CF161" s="1094">
        <v>1463499</v>
      </c>
      <c r="CG161" s="1094">
        <v>670992</v>
      </c>
      <c r="CH161" s="1094">
        <v>961386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v>-21030404</v>
      </c>
      <c r="AZ162" s="1094">
        <v>-4607973</v>
      </c>
      <c r="BA162" s="1094">
        <v>-4062108</v>
      </c>
      <c r="BB162" s="1094">
        <v>-3850695</v>
      </c>
      <c r="BC162" s="1094">
        <v>-3935718</v>
      </c>
      <c r="BD162" s="1094">
        <v>-4131123</v>
      </c>
      <c r="BE162" s="1094">
        <v>-4345888</v>
      </c>
      <c r="BF162" s="1094">
        <v>-7354162</v>
      </c>
      <c r="BG162" s="1094">
        <v>-4766973</v>
      </c>
      <c r="BH162" s="1094">
        <v>-4505899</v>
      </c>
      <c r="BI162" s="1094">
        <v>-4460112</v>
      </c>
      <c r="BJ162" s="1094">
        <v>-4773221</v>
      </c>
      <c r="BK162" s="1094">
        <v>-5053305</v>
      </c>
      <c r="BL162" s="1094">
        <v>-5161075</v>
      </c>
      <c r="BM162" s="1094">
        <v>-5175630</v>
      </c>
      <c r="BN162" s="1094">
        <v>-4713601</v>
      </c>
      <c r="BO162" s="1094">
        <v>-4728854</v>
      </c>
      <c r="BP162" s="1094">
        <v>-5174919</v>
      </c>
      <c r="BQ162" s="1094">
        <v>-5475007.126000002</v>
      </c>
      <c r="BR162" s="1094">
        <v>-10118409.180999994</v>
      </c>
      <c r="BS162" s="1094">
        <v>-5639940</v>
      </c>
      <c r="BT162" s="1094">
        <v>-5339857</v>
      </c>
      <c r="BU162" s="1094">
        <v>-5778112</v>
      </c>
      <c r="BV162" s="1094">
        <v>-6413338</v>
      </c>
      <c r="BW162" s="1094">
        <v>-5988915</v>
      </c>
      <c r="BX162" s="1094">
        <v>-6686368</v>
      </c>
      <c r="BY162" s="1094">
        <v>-6497528</v>
      </c>
      <c r="BZ162" s="1094">
        <v>-6271465.5839999989</v>
      </c>
      <c r="CA162" s="1094">
        <v>-6488474.4160000011</v>
      </c>
      <c r="CB162" s="1094">
        <v>-7083227</v>
      </c>
      <c r="CC162" s="1094">
        <v>-6820969</v>
      </c>
      <c r="CD162" s="1094">
        <v>-9253806</v>
      </c>
      <c r="CE162" s="1094">
        <v>-6616435</v>
      </c>
      <c r="CF162" s="1094">
        <v>-8575081</v>
      </c>
      <c r="CG162" s="1094">
        <v>-6077971</v>
      </c>
      <c r="CH162" s="1094">
        <v>-8297001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#N/A</v>
      </c>
      <c r="F163" s="25" t="e">
        <v>#N/A</v>
      </c>
      <c r="G163" s="25" t="e">
        <v>#N/A</v>
      </c>
      <c r="H163" s="25" t="e">
        <v>#N/A</v>
      </c>
      <c r="I163" s="25" t="e">
        <v>#N/A</v>
      </c>
      <c r="J163" s="25" t="e">
        <v>#N/A</v>
      </c>
      <c r="K163" s="25" t="e">
        <v>#N/A</v>
      </c>
      <c r="L163" s="25" t="e">
        <v>#N/A</v>
      </c>
      <c r="M163" s="25" t="e">
        <v>#N/A</v>
      </c>
      <c r="N163" s="25" t="e">
        <v>#N/A</v>
      </c>
      <c r="O163" s="25" t="e">
        <v>#N/A</v>
      </c>
      <c r="P163" s="25" t="e">
        <v>#N/A</v>
      </c>
      <c r="Q163" s="25">
        <v>159414407</v>
      </c>
      <c r="R163" s="25">
        <v>164722517</v>
      </c>
      <c r="S163" s="25">
        <v>166405395</v>
      </c>
      <c r="T163" s="25">
        <v>163609557</v>
      </c>
      <c r="U163" s="25">
        <v>161962241</v>
      </c>
      <c r="V163" s="25">
        <v>157457361</v>
      </c>
      <c r="W163" s="25">
        <v>152976123</v>
      </c>
      <c r="X163" s="25">
        <v>163067131</v>
      </c>
      <c r="Y163" s="25">
        <v>170875052</v>
      </c>
      <c r="Z163" s="25">
        <v>176745769</v>
      </c>
      <c r="AA163" s="25">
        <v>181855505</v>
      </c>
      <c r="AB163" s="25">
        <v>191649109</v>
      </c>
      <c r="AC163" s="25">
        <v>199530390</v>
      </c>
      <c r="AD163" s="25">
        <v>203236381</v>
      </c>
      <c r="AE163" s="25">
        <v>211431888</v>
      </c>
      <c r="AF163" s="25">
        <v>213124157.14999998</v>
      </c>
      <c r="AG163" s="25">
        <v>219963503</v>
      </c>
      <c r="AH163" s="25">
        <v>233142165</v>
      </c>
      <c r="AI163" s="25">
        <v>244197254.82099998</v>
      </c>
      <c r="AJ163" s="25">
        <v>252752594.57800001</v>
      </c>
      <c r="AK163" s="25">
        <v>257496057.55000001</v>
      </c>
      <c r="AL163" s="25">
        <v>265586545.41999999</v>
      </c>
      <c r="AM163" s="25">
        <v>279310023</v>
      </c>
      <c r="AN163" s="25">
        <v>283207956</v>
      </c>
      <c r="AX163" s="45" t="s">
        <v>99</v>
      </c>
      <c r="AY163" s="46">
        <v>6496673</v>
      </c>
      <c r="AZ163" s="46">
        <v>1443443</v>
      </c>
      <c r="BA163" s="46">
        <v>2189765</v>
      </c>
      <c r="BB163" s="46">
        <v>2485179</v>
      </c>
      <c r="BC163" s="46">
        <v>2493040</v>
      </c>
      <c r="BD163" s="46">
        <v>2527534</v>
      </c>
      <c r="BE163" s="46">
        <v>3031766</v>
      </c>
      <c r="BF163" s="46">
        <v>-341833</v>
      </c>
      <c r="BG163" s="46">
        <v>2649811</v>
      </c>
      <c r="BH163" s="46">
        <v>2122404</v>
      </c>
      <c r="BI163" s="46">
        <v>2715363</v>
      </c>
      <c r="BJ163" s="46">
        <v>3218097</v>
      </c>
      <c r="BK163" s="46">
        <v>2904260</v>
      </c>
      <c r="BL163" s="46">
        <v>3011264</v>
      </c>
      <c r="BM163" s="46">
        <v>3534206</v>
      </c>
      <c r="BN163" s="46">
        <v>3734225</v>
      </c>
      <c r="BO163" s="46">
        <v>4119782</v>
      </c>
      <c r="BP163" s="46">
        <v>3900200</v>
      </c>
      <c r="BQ163" s="46">
        <v>3533941.0320000006</v>
      </c>
      <c r="BR163" s="46">
        <v>-789225.07600000128</v>
      </c>
      <c r="BS163" s="46">
        <v>4149380</v>
      </c>
      <c r="BT163" s="46">
        <v>5561570</v>
      </c>
      <c r="BU163" s="46">
        <v>1873499</v>
      </c>
      <c r="BV163" s="46">
        <v>3855678</v>
      </c>
      <c r="BW163" s="46">
        <v>4938327</v>
      </c>
      <c r="BX163" s="46">
        <v>3743839</v>
      </c>
      <c r="BY163" s="46">
        <v>4486217</v>
      </c>
      <c r="BZ163" s="46">
        <v>4568585.1480000028</v>
      </c>
      <c r="CA163" s="46">
        <v>4641199.8519999972</v>
      </c>
      <c r="CB163" s="46">
        <v>4646746</v>
      </c>
      <c r="CC163" s="46">
        <v>3599113</v>
      </c>
      <c r="CD163" s="46">
        <v>8146846</v>
      </c>
      <c r="CE163" s="46">
        <v>4425427</v>
      </c>
      <c r="CF163" s="46">
        <v>-6333183</v>
      </c>
      <c r="CG163" s="46">
        <v>4496605</v>
      </c>
      <c r="CH163" s="46">
        <v>1359693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#N/A</v>
      </c>
      <c r="F164" s="25" t="e">
        <v>#N/A</v>
      </c>
      <c r="G164" s="25" t="e">
        <v>#N/A</v>
      </c>
      <c r="H164" s="25" t="e">
        <v>#N/A</v>
      </c>
      <c r="I164" s="25" t="e">
        <v>#N/A</v>
      </c>
      <c r="J164" s="25" t="e">
        <v>#N/A</v>
      </c>
      <c r="K164" s="25" t="e">
        <v>#N/A</v>
      </c>
      <c r="L164" s="25" t="e">
        <v>#N/A</v>
      </c>
      <c r="M164" s="25" t="e">
        <v>#N/A</v>
      </c>
      <c r="N164" s="25" t="e">
        <v>#N/A</v>
      </c>
      <c r="O164" s="25" t="e">
        <v>#N/A</v>
      </c>
      <c r="P164" s="25" t="e">
        <v>#N/A</v>
      </c>
      <c r="Q164" s="25">
        <v>149985593</v>
      </c>
      <c r="R164" s="25">
        <v>152917631</v>
      </c>
      <c r="S164" s="25">
        <v>164564846</v>
      </c>
      <c r="T164" s="25">
        <v>180384094</v>
      </c>
      <c r="U164" s="25">
        <v>185303362</v>
      </c>
      <c r="V164" s="25">
        <v>184676086</v>
      </c>
      <c r="W164" s="25">
        <v>202127506</v>
      </c>
      <c r="X164" s="25">
        <v>237580126</v>
      </c>
      <c r="Y164" s="25">
        <v>229704611</v>
      </c>
      <c r="Z164" s="25">
        <v>232996335</v>
      </c>
      <c r="AA164" s="25">
        <v>251718369</v>
      </c>
      <c r="AB164" s="25">
        <v>256750039</v>
      </c>
      <c r="AC164" s="25">
        <v>274684797</v>
      </c>
      <c r="AD164" s="25">
        <v>314742537</v>
      </c>
      <c r="AE164" s="25">
        <v>321921227</v>
      </c>
      <c r="AF164" s="25">
        <v>314125292</v>
      </c>
      <c r="AG164" s="25">
        <v>338957368</v>
      </c>
      <c r="AH164" s="25">
        <v>349309695</v>
      </c>
      <c r="AI164" s="25">
        <v>357758420.06199998</v>
      </c>
      <c r="AJ164" s="25">
        <v>391573847.611</v>
      </c>
      <c r="AK164" s="25">
        <v>378525192</v>
      </c>
      <c r="AL164" s="25">
        <v>385102312</v>
      </c>
      <c r="AM164" s="25">
        <v>411102058</v>
      </c>
      <c r="AN164" s="25">
        <v>408959601</v>
      </c>
      <c r="AX164" s="47" t="s">
        <v>101</v>
      </c>
      <c r="AY164" s="48">
        <v>0.17046892912913805</v>
      </c>
      <c r="AZ164" s="48">
        <v>3.7875106607482084E-2</v>
      </c>
      <c r="BA164" s="48">
        <v>5.7458162754146162E-2</v>
      </c>
      <c r="BB164" s="48">
        <v>6.5209654668508366E-2</v>
      </c>
      <c r="BC164" s="48">
        <v>6.5415922746320521E-2</v>
      </c>
      <c r="BD164" s="48">
        <v>6.632102528747974E-2</v>
      </c>
      <c r="BE164" s="48">
        <v>7.9551780332815028E-2</v>
      </c>
      <c r="BF164" s="48">
        <v>-8.9694995347619697E-3</v>
      </c>
      <c r="BG164" s="48">
        <v>6.9529502803144086E-2</v>
      </c>
      <c r="BH164" s="48">
        <v>5.5690649207586582E-2</v>
      </c>
      <c r="BI164" s="48">
        <v>7.1249549239569818E-2</v>
      </c>
      <c r="BJ164" s="48">
        <v>8.444099763428016E-2</v>
      </c>
      <c r="BK164" s="48">
        <v>7.620609689183841E-2</v>
      </c>
      <c r="BL164" s="48">
        <v>7.9013819751298064E-2</v>
      </c>
      <c r="BM164" s="48">
        <v>9.2735514338150388E-2</v>
      </c>
      <c r="BN164" s="48">
        <v>9.7983896815686367E-2</v>
      </c>
      <c r="BO164" s="48">
        <v>0.10810068873491073</v>
      </c>
      <c r="BP164" s="48">
        <v>0.10233898449090238</v>
      </c>
      <c r="BQ164" s="48">
        <v>9.2728561731606485E-2</v>
      </c>
      <c r="BR164" s="48">
        <v>-2.0708807961795649E-2</v>
      </c>
      <c r="BS164" s="48">
        <v>0.10887732307749873</v>
      </c>
      <c r="BT164" s="48">
        <v>0.14593236910288396</v>
      </c>
      <c r="BU164" s="48">
        <v>4.915952646139201E-2</v>
      </c>
      <c r="BV164" s="48">
        <v>0.10117075304956503</v>
      </c>
      <c r="BW164" s="48">
        <v>0.12957883448643776</v>
      </c>
      <c r="BX164" s="48">
        <v>9.8236162596132381E-2</v>
      </c>
      <c r="BY164" s="48">
        <v>0.11771573047172521</v>
      </c>
      <c r="BZ164" s="48">
        <v>0.11987702287229866</v>
      </c>
      <c r="CA164" s="48">
        <v>0.12178239056279323</v>
      </c>
      <c r="CB164" s="48">
        <v>0.12192791826756647</v>
      </c>
      <c r="CC164" s="48">
        <v>9.4438636348906507E-2</v>
      </c>
      <c r="CD164" s="48">
        <v>0.21376851095937904</v>
      </c>
      <c r="CE164" s="48">
        <v>0.11612063615163855</v>
      </c>
      <c r="CF164" s="48">
        <v>-0.16617904641173445</v>
      </c>
      <c r="CG164" s="48">
        <v>0.11798830556297475</v>
      </c>
      <c r="CH164" s="48">
        <v>3.5677555212396427E-2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#N/A</v>
      </c>
      <c r="F165" s="25" t="e">
        <v>#N/A</v>
      </c>
      <c r="G165" s="25" t="e">
        <v>#N/A</v>
      </c>
      <c r="H165" s="25" t="e">
        <v>#N/A</v>
      </c>
      <c r="I165" s="25" t="e">
        <v>#N/A</v>
      </c>
      <c r="J165" s="25" t="e">
        <v>#N/A</v>
      </c>
      <c r="K165" s="25" t="e">
        <v>#N/A</v>
      </c>
      <c r="L165" s="25" t="e">
        <v>#N/A</v>
      </c>
      <c r="M165" s="25" t="e">
        <v>#N/A</v>
      </c>
      <c r="N165" s="25" t="e">
        <v>#N/A</v>
      </c>
      <c r="O165" s="25" t="e">
        <v>#N/A</v>
      </c>
      <c r="P165" s="25" t="e">
        <v>#N/A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#N/A</v>
      </c>
      <c r="F166" s="25" t="e">
        <v>#N/A</v>
      </c>
      <c r="G166" s="25" t="e">
        <v>#N/A</v>
      </c>
      <c r="H166" s="25" t="e">
        <v>#N/A</v>
      </c>
      <c r="I166" s="25" t="e">
        <v>#N/A</v>
      </c>
      <c r="J166" s="25" t="e">
        <v>#N/A</v>
      </c>
      <c r="K166" s="25" t="e">
        <v>#N/A</v>
      </c>
      <c r="L166" s="25" t="e">
        <v>#N/A</v>
      </c>
      <c r="M166" s="25" t="e">
        <v>#N/A</v>
      </c>
      <c r="N166" s="25" t="e">
        <v>#N/A</v>
      </c>
      <c r="O166" s="25" t="e">
        <v>#N/A</v>
      </c>
      <c r="P166" s="25" t="e">
        <v>#N/A</v>
      </c>
      <c r="Q166" s="25">
        <v>149985593</v>
      </c>
      <c r="R166" s="25">
        <v>152917631</v>
      </c>
      <c r="S166" s="25">
        <v>164564846</v>
      </c>
      <c r="T166" s="25">
        <v>180384094</v>
      </c>
      <c r="U166" s="25">
        <v>185303362</v>
      </c>
      <c r="V166" s="25">
        <v>184676086</v>
      </c>
      <c r="W166" s="25">
        <v>202127506</v>
      </c>
      <c r="X166" s="25">
        <v>237580126</v>
      </c>
      <c r="Y166" s="25">
        <v>229704611</v>
      </c>
      <c r="Z166" s="25">
        <v>232996335</v>
      </c>
      <c r="AA166" s="25">
        <v>251718369</v>
      </c>
      <c r="AB166" s="25">
        <v>256750039</v>
      </c>
      <c r="AC166" s="25">
        <v>274684797</v>
      </c>
      <c r="AD166" s="25">
        <v>314742537</v>
      </c>
      <c r="AE166" s="25">
        <v>321921227</v>
      </c>
      <c r="AF166" s="25">
        <v>314125292</v>
      </c>
      <c r="AG166" s="25">
        <v>338957368</v>
      </c>
      <c r="AH166" s="25">
        <v>349309695</v>
      </c>
      <c r="AI166" s="25">
        <v>357758420.06199998</v>
      </c>
      <c r="AJ166" s="25">
        <v>391573847.611</v>
      </c>
      <c r="AK166" s="25">
        <v>378525192</v>
      </c>
      <c r="AL166" s="25">
        <v>385102312</v>
      </c>
      <c r="AM166" s="25">
        <v>411102058</v>
      </c>
      <c r="AN166" s="25">
        <v>408959601</v>
      </c>
      <c r="AX166" s="61" t="s">
        <v>106</v>
      </c>
      <c r="AY166" s="1094">
        <v>0</v>
      </c>
      <c r="AZ166" s="1094">
        <v>0</v>
      </c>
      <c r="BA166" s="1094">
        <v>0</v>
      </c>
      <c r="BB166" s="1094">
        <v>0</v>
      </c>
      <c r="BC166" s="1094">
        <v>0</v>
      </c>
      <c r="BD166" s="1094">
        <v>0</v>
      </c>
      <c r="BE166" s="1094">
        <v>0</v>
      </c>
      <c r="BF166" s="1094">
        <v>0</v>
      </c>
      <c r="BG166" s="1094">
        <v>0</v>
      </c>
      <c r="BH166" s="1094">
        <v>0</v>
      </c>
      <c r="BI166" s="1094">
        <v>0</v>
      </c>
      <c r="BJ166" s="1094">
        <v>0</v>
      </c>
      <c r="BK166" s="1094">
        <v>0</v>
      </c>
      <c r="BL166" s="1094">
        <v>0</v>
      </c>
      <c r="BM166" s="1094">
        <v>0</v>
      </c>
      <c r="BN166" s="1094">
        <v>0</v>
      </c>
      <c r="BO166" s="1094">
        <v>0</v>
      </c>
      <c r="BP166" s="1094">
        <v>0</v>
      </c>
      <c r="BQ166" s="1094">
        <v>0</v>
      </c>
      <c r="BR166" s="1094">
        <v>0</v>
      </c>
      <c r="BS166" s="1094">
        <v>0</v>
      </c>
      <c r="BT166" s="1094">
        <v>0</v>
      </c>
      <c r="BU166" s="1094">
        <v>0</v>
      </c>
      <c r="BV166" s="1094">
        <v>0</v>
      </c>
      <c r="BW166" s="1094">
        <v>0</v>
      </c>
      <c r="BX166" s="1094">
        <v>0</v>
      </c>
      <c r="BY166" s="1094">
        <v>0</v>
      </c>
      <c r="BZ166" s="1094">
        <v>0</v>
      </c>
      <c r="CA166" s="1094">
        <v>0</v>
      </c>
      <c r="CB166" s="1094">
        <v>0</v>
      </c>
      <c r="CC166" s="1094">
        <v>0</v>
      </c>
      <c r="CD166" s="1094">
        <v>0</v>
      </c>
      <c r="CE166" s="1094">
        <v>0</v>
      </c>
      <c r="CF166" s="1094">
        <v>0</v>
      </c>
      <c r="CG166" s="1094">
        <v>0</v>
      </c>
      <c r="CH166" s="1094">
        <v>0</v>
      </c>
    </row>
    <row r="167" spans="1:109">
      <c r="A167" t="s">
        <v>140</v>
      </c>
      <c r="B167">
        <v>0</v>
      </c>
      <c r="D167" s="65" t="s">
        <v>112</v>
      </c>
      <c r="E167" s="25" t="e">
        <v>#N/A</v>
      </c>
      <c r="F167" s="25" t="e">
        <v>#N/A</v>
      </c>
      <c r="G167" s="25" t="e">
        <v>#N/A</v>
      </c>
      <c r="H167" s="25" t="e">
        <v>#N/A</v>
      </c>
      <c r="I167" s="25" t="e">
        <v>#N/A</v>
      </c>
      <c r="J167" s="25" t="e">
        <v>#N/A</v>
      </c>
      <c r="K167" s="25" t="e">
        <v>#N/A</v>
      </c>
      <c r="L167" s="25" t="e">
        <v>#N/A</v>
      </c>
      <c r="M167" s="25" t="e">
        <v>#N/A</v>
      </c>
      <c r="N167" s="25" t="e">
        <v>#N/A</v>
      </c>
      <c r="O167" s="25" t="e">
        <v>#N/A</v>
      </c>
      <c r="P167" s="25" t="e">
        <v>#N/A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X167" s="61" t="s">
        <v>109</v>
      </c>
      <c r="AY167" s="1094">
        <v>0</v>
      </c>
      <c r="AZ167" s="1094">
        <v>0</v>
      </c>
      <c r="BA167" s="1094">
        <v>0</v>
      </c>
      <c r="BB167" s="1094">
        <v>0</v>
      </c>
      <c r="BC167" s="1094">
        <v>0</v>
      </c>
      <c r="BD167" s="1094">
        <v>0</v>
      </c>
      <c r="BE167" s="1094">
        <v>0</v>
      </c>
      <c r="BF167" s="1094">
        <v>0</v>
      </c>
      <c r="BG167" s="1094">
        <v>0</v>
      </c>
      <c r="BH167" s="1094">
        <v>0</v>
      </c>
      <c r="BI167" s="1094">
        <v>0</v>
      </c>
      <c r="BJ167" s="1094">
        <v>0</v>
      </c>
      <c r="BK167" s="1094">
        <v>0</v>
      </c>
      <c r="BL167" s="1094">
        <v>0</v>
      </c>
      <c r="BM167" s="1094">
        <v>0</v>
      </c>
      <c r="BN167" s="1094">
        <v>0</v>
      </c>
      <c r="BO167" s="1094">
        <v>0</v>
      </c>
      <c r="BP167" s="1094">
        <v>0</v>
      </c>
      <c r="BQ167" s="1094">
        <v>0</v>
      </c>
      <c r="BR167" s="1094">
        <v>0</v>
      </c>
      <c r="BS167" s="1094">
        <v>0</v>
      </c>
      <c r="BT167" s="1094">
        <v>0</v>
      </c>
      <c r="BU167" s="1094">
        <v>0</v>
      </c>
      <c r="BV167" s="1094">
        <v>0</v>
      </c>
      <c r="BW167" s="1094">
        <v>0</v>
      </c>
      <c r="BX167" s="1094">
        <v>0</v>
      </c>
      <c r="BY167" s="1094">
        <v>0</v>
      </c>
      <c r="BZ167" s="1094">
        <v>0</v>
      </c>
      <c r="CA167" s="1094">
        <v>0</v>
      </c>
      <c r="CB167" s="1094">
        <v>0</v>
      </c>
      <c r="CC167" s="1094">
        <v>0</v>
      </c>
      <c r="CD167" s="1094">
        <v>0</v>
      </c>
      <c r="CE167" s="1094">
        <v>0</v>
      </c>
      <c r="CF167" s="1094">
        <v>0</v>
      </c>
      <c r="CG167" s="1094">
        <v>0</v>
      </c>
      <c r="CH167" s="1094">
        <v>0</v>
      </c>
    </row>
    <row r="168" spans="1:109">
      <c r="A168" t="s">
        <v>140</v>
      </c>
      <c r="B168">
        <v>0</v>
      </c>
      <c r="D168" s="66" t="s">
        <v>114</v>
      </c>
      <c r="E168" s="25" t="e">
        <v>#N/A</v>
      </c>
      <c r="F168" s="25" t="e">
        <v>#N/A</v>
      </c>
      <c r="G168" s="25" t="e">
        <v>#N/A</v>
      </c>
      <c r="H168" s="25" t="e">
        <v>#N/A</v>
      </c>
      <c r="I168" s="25" t="e">
        <v>#N/A</v>
      </c>
      <c r="J168" s="25" t="e">
        <v>#N/A</v>
      </c>
      <c r="K168" s="25" t="e">
        <v>#N/A</v>
      </c>
      <c r="L168" s="25" t="e">
        <v>#N/A</v>
      </c>
      <c r="M168" s="25" t="e">
        <v>#N/A</v>
      </c>
      <c r="N168" s="25" t="e">
        <v>#N/A</v>
      </c>
      <c r="O168" s="25" t="e">
        <v>#N/A</v>
      </c>
      <c r="P168" s="25" t="e">
        <v>#N/A</v>
      </c>
      <c r="Q168" s="25">
        <v>141963187</v>
      </c>
      <c r="R168" s="25">
        <v>144896246</v>
      </c>
      <c r="S168" s="25">
        <v>156544483</v>
      </c>
      <c r="T168" s="25">
        <v>172365773</v>
      </c>
      <c r="U168" s="25">
        <v>177286062</v>
      </c>
      <c r="V168" s="25">
        <v>176661849</v>
      </c>
      <c r="W168" s="25">
        <v>194115311</v>
      </c>
      <c r="X168" s="25">
        <v>229564868</v>
      </c>
      <c r="Y168" s="25">
        <v>221695479</v>
      </c>
      <c r="Z168" s="25">
        <v>224983119</v>
      </c>
      <c r="AA168" s="25">
        <v>243705153</v>
      </c>
      <c r="AB168" s="25">
        <v>248738865</v>
      </c>
      <c r="AC168" s="25">
        <v>266673623</v>
      </c>
      <c r="AD168" s="25">
        <v>306732384</v>
      </c>
      <c r="AE168" s="25">
        <v>313911074</v>
      </c>
      <c r="AF168" s="25">
        <v>306116160</v>
      </c>
      <c r="AG168" s="25">
        <v>330947215</v>
      </c>
      <c r="AH168" s="25">
        <v>341299542</v>
      </c>
      <c r="AI168" s="25">
        <v>349749288.17199999</v>
      </c>
      <c r="AJ168" s="25">
        <v>383563694.611</v>
      </c>
      <c r="AK168" s="25">
        <v>370518102</v>
      </c>
      <c r="AL168" s="25">
        <v>377093180</v>
      </c>
      <c r="AM168" s="25">
        <v>403093947</v>
      </c>
      <c r="AN168" s="25">
        <v>400951490</v>
      </c>
      <c r="AX168" s="64" t="s">
        <v>111</v>
      </c>
      <c r="AY168" s="25">
        <v>0</v>
      </c>
      <c r="AZ168" s="25">
        <v>0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0</v>
      </c>
      <c r="BO168" s="25">
        <v>0</v>
      </c>
      <c r="BP168" s="25">
        <v>0</v>
      </c>
      <c r="BQ168" s="25">
        <v>0</v>
      </c>
      <c r="BR168" s="25">
        <v>0</v>
      </c>
      <c r="BS168" s="25">
        <v>0</v>
      </c>
      <c r="BT168" s="25">
        <v>0</v>
      </c>
      <c r="BU168" s="25">
        <v>0</v>
      </c>
      <c r="BV168" s="25">
        <v>0</v>
      </c>
      <c r="BW168" s="25">
        <v>0</v>
      </c>
      <c r="BX168" s="25">
        <v>0</v>
      </c>
      <c r="BY168" s="25">
        <v>0</v>
      </c>
      <c r="BZ168" s="25">
        <v>0</v>
      </c>
      <c r="CA168" s="25">
        <v>0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0</v>
      </c>
      <c r="CH168" s="25">
        <v>0</v>
      </c>
    </row>
    <row r="169" spans="1:109">
      <c r="A169" t="s">
        <v>140</v>
      </c>
      <c r="B169">
        <v>0</v>
      </c>
      <c r="D169" s="65" t="s">
        <v>116</v>
      </c>
      <c r="E169" s="25" t="e">
        <v>#N/A</v>
      </c>
      <c r="F169" s="25" t="e">
        <v>#N/A</v>
      </c>
      <c r="G169" s="25" t="e">
        <v>#N/A</v>
      </c>
      <c r="H169" s="25" t="e">
        <v>#N/A</v>
      </c>
      <c r="I169" s="25" t="e">
        <v>#N/A</v>
      </c>
      <c r="J169" s="25" t="e">
        <v>#N/A</v>
      </c>
      <c r="K169" s="25" t="e">
        <v>#N/A</v>
      </c>
      <c r="L169" s="25" t="e">
        <v>#N/A</v>
      </c>
      <c r="M169" s="25" t="e">
        <v>#N/A</v>
      </c>
      <c r="N169" s="25" t="e">
        <v>#N/A</v>
      </c>
      <c r="O169" s="25" t="e">
        <v>#N/A</v>
      </c>
      <c r="P169" s="25" t="e">
        <v>#N/A</v>
      </c>
      <c r="Q169" s="25">
        <v>8022406</v>
      </c>
      <c r="R169" s="25">
        <v>8021385</v>
      </c>
      <c r="S169" s="25">
        <v>8020363</v>
      </c>
      <c r="T169" s="25">
        <v>8018321</v>
      </c>
      <c r="U169" s="25">
        <v>8017300</v>
      </c>
      <c r="V169" s="25">
        <v>8014237</v>
      </c>
      <c r="W169" s="25">
        <v>8012195</v>
      </c>
      <c r="X169" s="25">
        <v>8015258</v>
      </c>
      <c r="Y169" s="25">
        <v>8009132</v>
      </c>
      <c r="Z169" s="25">
        <v>8013216</v>
      </c>
      <c r="AA169" s="25">
        <v>8013216</v>
      </c>
      <c r="AB169" s="25">
        <v>8011174</v>
      </c>
      <c r="AC169" s="25">
        <v>8011174</v>
      </c>
      <c r="AD169" s="25">
        <v>8010153</v>
      </c>
      <c r="AE169" s="25">
        <v>8010153</v>
      </c>
      <c r="AF169" s="25">
        <v>8009132</v>
      </c>
      <c r="AG169" s="25">
        <v>8010153</v>
      </c>
      <c r="AH169" s="25">
        <v>8010153</v>
      </c>
      <c r="AI169" s="25">
        <v>8009131.8899999997</v>
      </c>
      <c r="AJ169" s="25">
        <v>8010153</v>
      </c>
      <c r="AK169" s="25">
        <v>8007090</v>
      </c>
      <c r="AL169" s="25">
        <v>8009132</v>
      </c>
      <c r="AM169" s="25">
        <v>8008111</v>
      </c>
      <c r="AN169" s="25">
        <v>8008111</v>
      </c>
      <c r="AX169" s="45" t="s">
        <v>113</v>
      </c>
      <c r="AY169" s="46">
        <v>6496673</v>
      </c>
      <c r="AZ169" s="46">
        <v>1443443</v>
      </c>
      <c r="BA169" s="46">
        <v>2189765</v>
      </c>
      <c r="BB169" s="46">
        <v>2485179</v>
      </c>
      <c r="BC169" s="46">
        <v>2493040</v>
      </c>
      <c r="BD169" s="46">
        <v>2527534</v>
      </c>
      <c r="BE169" s="46">
        <v>3031766</v>
      </c>
      <c r="BF169" s="46">
        <v>-341833</v>
      </c>
      <c r="BG169" s="46">
        <v>2649811</v>
      </c>
      <c r="BH169" s="46">
        <v>2122404</v>
      </c>
      <c r="BI169" s="46">
        <v>2715363</v>
      </c>
      <c r="BJ169" s="46">
        <v>3218097</v>
      </c>
      <c r="BK169" s="46">
        <v>2904260</v>
      </c>
      <c r="BL169" s="46">
        <v>3011264</v>
      </c>
      <c r="BM169" s="46">
        <v>3534206</v>
      </c>
      <c r="BN169" s="46">
        <v>3734225</v>
      </c>
      <c r="BO169" s="46">
        <v>4119782</v>
      </c>
      <c r="BP169" s="46">
        <v>3900200</v>
      </c>
      <c r="BQ169" s="46">
        <v>3533941.0320000006</v>
      </c>
      <c r="BR169" s="46">
        <v>-789225.07600000128</v>
      </c>
      <c r="BS169" s="46">
        <v>4149380</v>
      </c>
      <c r="BT169" s="46">
        <v>5561570</v>
      </c>
      <c r="BU169" s="46">
        <v>1873499</v>
      </c>
      <c r="BV169" s="46">
        <v>3855678</v>
      </c>
      <c r="BW169" s="46">
        <v>4938327</v>
      </c>
      <c r="BX169" s="46">
        <v>3743839</v>
      </c>
      <c r="BY169" s="46">
        <v>4486217</v>
      </c>
      <c r="BZ169" s="46">
        <v>4568585.1480000028</v>
      </c>
      <c r="CA169" s="46">
        <v>4641199.8519999972</v>
      </c>
      <c r="CB169" s="46">
        <v>4646746</v>
      </c>
      <c r="CC169" s="46">
        <v>3599113</v>
      </c>
      <c r="CD169" s="46">
        <v>8146846</v>
      </c>
      <c r="CE169" s="46">
        <v>4425427</v>
      </c>
      <c r="CF169" s="46">
        <v>-6333183</v>
      </c>
      <c r="CG169" s="46">
        <v>4496605</v>
      </c>
      <c r="CH169" s="46">
        <v>1359693</v>
      </c>
    </row>
    <row r="170" spans="1:109">
      <c r="A170" t="s">
        <v>140</v>
      </c>
      <c r="B170">
        <v>0</v>
      </c>
      <c r="D170" s="35" t="s">
        <v>117</v>
      </c>
      <c r="E170" s="25" t="e">
        <v>#N/A</v>
      </c>
      <c r="F170" s="25" t="e">
        <v>#N/A</v>
      </c>
      <c r="G170" s="25" t="e">
        <v>#N/A</v>
      </c>
      <c r="H170" s="25" t="e">
        <v>#N/A</v>
      </c>
      <c r="I170" s="25" t="e">
        <v>#N/A</v>
      </c>
      <c r="J170" s="25" t="e">
        <v>#N/A</v>
      </c>
      <c r="K170" s="25" t="e">
        <v>#N/A</v>
      </c>
      <c r="L170" s="25" t="e">
        <v>#N/A</v>
      </c>
      <c r="M170" s="25" t="e">
        <v>#N/A</v>
      </c>
      <c r="N170" s="25" t="e">
        <v>#N/A</v>
      </c>
      <c r="O170" s="25" t="e">
        <v>#N/A</v>
      </c>
      <c r="P170" s="25" t="e">
        <v>#N/A</v>
      </c>
      <c r="Q170" s="25">
        <v>12751377</v>
      </c>
      <c r="R170" s="25">
        <v>12980215</v>
      </c>
      <c r="S170" s="25">
        <v>13724964</v>
      </c>
      <c r="T170" s="25">
        <v>12853582</v>
      </c>
      <c r="U170" s="25">
        <v>11911964</v>
      </c>
      <c r="V170" s="25">
        <v>11771987</v>
      </c>
      <c r="W170" s="25">
        <v>11821401</v>
      </c>
      <c r="X170" s="25">
        <v>13458778</v>
      </c>
      <c r="Y170" s="25">
        <v>14024913</v>
      </c>
      <c r="Z170" s="25">
        <v>13752965</v>
      </c>
      <c r="AA170" s="25">
        <v>14590398</v>
      </c>
      <c r="AB170" s="25">
        <v>14602369</v>
      </c>
      <c r="AC170" s="25">
        <v>15426433</v>
      </c>
      <c r="AD170" s="25">
        <v>15062039</v>
      </c>
      <c r="AE170" s="25">
        <v>14087651</v>
      </c>
      <c r="AF170" s="25">
        <v>16290181.51</v>
      </c>
      <c r="AG170" s="25">
        <v>16704078</v>
      </c>
      <c r="AH170" s="25">
        <v>20943682</v>
      </c>
      <c r="AI170" s="25">
        <v>19197906.864</v>
      </c>
      <c r="AJ170" s="25">
        <v>31098761.524999999</v>
      </c>
      <c r="AK170" s="25">
        <v>24593231.807999998</v>
      </c>
      <c r="AL170" s="25">
        <v>23117150.789999999</v>
      </c>
      <c r="AM170" s="25">
        <v>19684312</v>
      </c>
      <c r="AN170" s="25">
        <v>18946238</v>
      </c>
      <c r="AX170" s="67" t="s">
        <v>115</v>
      </c>
      <c r="AY170" s="48">
        <v>0.17046892912913805</v>
      </c>
      <c r="AZ170" s="48">
        <v>3.7875106607482084E-2</v>
      </c>
      <c r="BA170" s="48">
        <v>5.7458162754146162E-2</v>
      </c>
      <c r="BB170" s="48">
        <v>6.5209654668508366E-2</v>
      </c>
      <c r="BC170" s="48">
        <v>6.5415922746320521E-2</v>
      </c>
      <c r="BD170" s="48">
        <v>6.632102528747974E-2</v>
      </c>
      <c r="BE170" s="48">
        <v>7.9551780332815028E-2</v>
      </c>
      <c r="BF170" s="48">
        <v>-8.9694995347619697E-3</v>
      </c>
      <c r="BG170" s="48">
        <v>6.9529502803144086E-2</v>
      </c>
      <c r="BH170" s="48">
        <v>5.5690649207586582E-2</v>
      </c>
      <c r="BI170" s="48">
        <v>7.1249549239569818E-2</v>
      </c>
      <c r="BJ170" s="48">
        <v>8.444099763428016E-2</v>
      </c>
      <c r="BK170" s="48">
        <v>7.620609689183841E-2</v>
      </c>
      <c r="BL170" s="48">
        <v>7.9013819751298064E-2</v>
      </c>
      <c r="BM170" s="48">
        <v>9.2735514338150388E-2</v>
      </c>
      <c r="BN170" s="48">
        <v>9.7983896815686367E-2</v>
      </c>
      <c r="BO170" s="48">
        <v>0.10810068873491073</v>
      </c>
      <c r="BP170" s="48">
        <v>0.10233898449090238</v>
      </c>
      <c r="BQ170" s="48">
        <v>9.2728561731606485E-2</v>
      </c>
      <c r="BR170" s="48">
        <v>-2.0708807961795649E-2</v>
      </c>
      <c r="BS170" s="48">
        <v>0.10887732307749873</v>
      </c>
      <c r="BT170" s="48">
        <v>0.14593236910288396</v>
      </c>
      <c r="BU170" s="48">
        <v>4.915952646139201E-2</v>
      </c>
      <c r="BV170" s="48">
        <v>0.10117075304956503</v>
      </c>
      <c r="BW170" s="48">
        <v>0.12957883448643776</v>
      </c>
      <c r="BX170" s="48">
        <v>9.8236162596132381E-2</v>
      </c>
      <c r="BY170" s="48">
        <v>0.11771573047172521</v>
      </c>
      <c r="BZ170" s="48">
        <v>0.11987702287229866</v>
      </c>
      <c r="CA170" s="48">
        <v>0.12178239056279323</v>
      </c>
      <c r="CB170" s="48">
        <v>0.12192791826756647</v>
      </c>
      <c r="CC170" s="48">
        <v>9.4438636348906507E-2</v>
      </c>
      <c r="CD170" s="48">
        <v>0.21376851095937904</v>
      </c>
      <c r="CE170" s="48">
        <v>0.11612063615163855</v>
      </c>
      <c r="CF170" s="48">
        <v>-0.16617904641173445</v>
      </c>
      <c r="CG170" s="48">
        <v>0.11798830556297475</v>
      </c>
      <c r="CH170" s="48">
        <v>3.5677555212396427E-2</v>
      </c>
    </row>
    <row r="171" spans="1:109">
      <c r="A171" t="s">
        <v>140</v>
      </c>
      <c r="B171">
        <v>0</v>
      </c>
      <c r="D171" s="68" t="s">
        <v>119</v>
      </c>
      <c r="E171" s="69" t="e">
        <v>#N/A</v>
      </c>
      <c r="F171" s="69" t="e">
        <v>#N/A</v>
      </c>
      <c r="G171" s="69" t="e">
        <v>#N/A</v>
      </c>
      <c r="H171" s="69" t="e">
        <v>#N/A</v>
      </c>
      <c r="I171" s="69" t="e">
        <v>#N/A</v>
      </c>
      <c r="J171" s="69" t="e">
        <v>#N/A</v>
      </c>
      <c r="K171" s="69" t="e">
        <v>#N/A</v>
      </c>
      <c r="L171" s="69" t="e">
        <v>#N/A</v>
      </c>
      <c r="M171" s="69" t="e">
        <v>#N/A</v>
      </c>
      <c r="N171" s="69" t="e">
        <v>#N/A</v>
      </c>
      <c r="O171" s="69" t="e">
        <v>#N/A</v>
      </c>
      <c r="P171" s="69" t="e">
        <v>#N/A</v>
      </c>
      <c r="Q171" s="69">
        <v>322151377</v>
      </c>
      <c r="R171" s="69">
        <v>330620363</v>
      </c>
      <c r="S171" s="69">
        <v>344695205</v>
      </c>
      <c r="T171" s="69">
        <v>356847233</v>
      </c>
      <c r="U171" s="69">
        <v>359177567</v>
      </c>
      <c r="V171" s="69">
        <v>353905434</v>
      </c>
      <c r="W171" s="69">
        <v>366925030</v>
      </c>
      <c r="X171" s="69">
        <v>414106035</v>
      </c>
      <c r="Y171" s="69">
        <v>414604576</v>
      </c>
      <c r="Z171" s="69">
        <v>423495069</v>
      </c>
      <c r="AA171" s="69">
        <v>448164272</v>
      </c>
      <c r="AB171" s="69">
        <v>463001517</v>
      </c>
      <c r="AC171" s="69">
        <v>489641620</v>
      </c>
      <c r="AD171" s="69">
        <v>533040957</v>
      </c>
      <c r="AE171" s="69">
        <v>547440766</v>
      </c>
      <c r="AF171" s="69">
        <v>543539630.65999997</v>
      </c>
      <c r="AG171" s="69">
        <v>575624949</v>
      </c>
      <c r="AH171" s="69">
        <v>603395542</v>
      </c>
      <c r="AI171" s="69">
        <v>621153581.74699998</v>
      </c>
      <c r="AJ171" s="69">
        <v>675425203.71399999</v>
      </c>
      <c r="AK171" s="69">
        <v>660614481.35800004</v>
      </c>
      <c r="AL171" s="69">
        <v>673806008.21000004</v>
      </c>
      <c r="AM171" s="69">
        <v>710096393</v>
      </c>
      <c r="AN171" s="69"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v>-1299336</v>
      </c>
      <c r="AZ172" s="1094">
        <v>-288687</v>
      </c>
      <c r="BA172" s="1094">
        <v>-437953</v>
      </c>
      <c r="BB172" s="1094">
        <v>-497035</v>
      </c>
      <c r="BC172" s="1094">
        <v>-498609</v>
      </c>
      <c r="BD172" s="1094">
        <v>-505507</v>
      </c>
      <c r="BE172" s="1094">
        <v>-606370</v>
      </c>
      <c r="BF172" s="1094">
        <v>-352119</v>
      </c>
      <c r="BG172" s="1094">
        <v>-529850</v>
      </c>
      <c r="BH172" s="1094">
        <v>-424481</v>
      </c>
      <c r="BI172" s="1094">
        <v>-487081</v>
      </c>
      <c r="BJ172" s="1094">
        <v>-699620</v>
      </c>
      <c r="BK172" s="1094">
        <v>-580770</v>
      </c>
      <c r="BL172" s="1094">
        <v>-602264</v>
      </c>
      <c r="BM172" s="1094">
        <v>-706999</v>
      </c>
      <c r="BN172" s="1094">
        <v>-746846</v>
      </c>
      <c r="BO172" s="1094">
        <v>-824087</v>
      </c>
      <c r="BP172" s="1094">
        <v>-779973</v>
      </c>
      <c r="BQ172" s="1094">
        <v>-706864</v>
      </c>
      <c r="BR172" s="1094">
        <v>-388951</v>
      </c>
      <c r="BS172" s="1094">
        <v>-850559</v>
      </c>
      <c r="BT172" s="1094">
        <v>-990096</v>
      </c>
      <c r="BU172" s="1094">
        <v>-865029</v>
      </c>
      <c r="BV172" s="1094">
        <v>-833611</v>
      </c>
      <c r="BW172" s="1094">
        <v>-1130443</v>
      </c>
      <c r="BX172" s="1094">
        <v>-825636</v>
      </c>
      <c r="BY172" s="1094">
        <v>-1103869</v>
      </c>
      <c r="BZ172" s="1094">
        <v>-1077077.3799999999</v>
      </c>
      <c r="CA172" s="1094">
        <v>-1129939.6200000001</v>
      </c>
      <c r="CB172" s="1094">
        <v>-1001248</v>
      </c>
      <c r="CC172" s="1094">
        <v>-1243044</v>
      </c>
      <c r="CD172" s="1094">
        <v>-120448</v>
      </c>
      <c r="CE172" s="1094">
        <v>-973489</v>
      </c>
      <c r="CF172" s="1094">
        <v>973489</v>
      </c>
      <c r="CG172" s="1094">
        <v>-190000</v>
      </c>
      <c r="CH172" s="1094">
        <v>-268365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v>5197337</v>
      </c>
      <c r="AZ173" s="46">
        <v>1154756</v>
      </c>
      <c r="BA173" s="46">
        <v>1751812</v>
      </c>
      <c r="BB173" s="46">
        <v>1988144</v>
      </c>
      <c r="BC173" s="46">
        <v>1994431</v>
      </c>
      <c r="BD173" s="46">
        <v>2022027</v>
      </c>
      <c r="BE173" s="46">
        <v>2425396</v>
      </c>
      <c r="BF173" s="46">
        <v>-693952</v>
      </c>
      <c r="BG173" s="46">
        <v>2119961</v>
      </c>
      <c r="BH173" s="46">
        <v>1697923</v>
      </c>
      <c r="BI173" s="46">
        <v>2228282</v>
      </c>
      <c r="BJ173" s="46">
        <v>2518477</v>
      </c>
      <c r="BK173" s="46">
        <v>2323490</v>
      </c>
      <c r="BL173" s="46">
        <v>2409000</v>
      </c>
      <c r="BM173" s="46">
        <v>2827207</v>
      </c>
      <c r="BN173" s="46">
        <v>2987379</v>
      </c>
      <c r="BO173" s="46">
        <v>3295695</v>
      </c>
      <c r="BP173" s="46">
        <v>3120227</v>
      </c>
      <c r="BQ173" s="46">
        <v>2827077.0320000006</v>
      </c>
      <c r="BR173" s="46">
        <v>-1178176.0760000013</v>
      </c>
      <c r="BS173" s="46">
        <v>3298821</v>
      </c>
      <c r="BT173" s="46">
        <v>4571474</v>
      </c>
      <c r="BU173" s="46">
        <v>1008470</v>
      </c>
      <c r="BV173" s="46">
        <v>3022067</v>
      </c>
      <c r="BW173" s="46">
        <v>3807884</v>
      </c>
      <c r="BX173" s="46">
        <v>2918203</v>
      </c>
      <c r="BY173" s="46">
        <v>3382348</v>
      </c>
      <c r="BZ173" s="46">
        <v>3491507.768000003</v>
      </c>
      <c r="CA173" s="46">
        <v>3511260.231999997</v>
      </c>
      <c r="CB173" s="46">
        <v>3645498</v>
      </c>
      <c r="CC173" s="46">
        <v>2356069</v>
      </c>
      <c r="CD173" s="46">
        <v>8026398</v>
      </c>
      <c r="CE173" s="46">
        <v>3451938</v>
      </c>
      <c r="CF173" s="46">
        <v>-5359694</v>
      </c>
      <c r="CG173" s="46">
        <v>4306605</v>
      </c>
      <c r="CH173" s="46">
        <v>1091328</v>
      </c>
    </row>
    <row r="174" spans="1:109">
      <c r="A174" t="s">
        <v>140</v>
      </c>
      <c r="B174">
        <v>0</v>
      </c>
      <c r="D174" s="35" t="s">
        <v>123</v>
      </c>
      <c r="E174" s="25" t="e">
        <v>#N/A</v>
      </c>
      <c r="F174" s="25" t="e">
        <v>#N/A</v>
      </c>
      <c r="G174" s="25" t="e">
        <v>#N/A</v>
      </c>
      <c r="H174" s="25" t="e">
        <v>#N/A</v>
      </c>
      <c r="I174" s="25" t="e">
        <v>#N/A</v>
      </c>
      <c r="J174" s="25" t="e">
        <v>#N/A</v>
      </c>
      <c r="K174" s="25" t="e">
        <v>#N/A</v>
      </c>
      <c r="L174" s="25" t="e">
        <v>#N/A</v>
      </c>
      <c r="M174" s="25" t="e">
        <v>#N/A</v>
      </c>
      <c r="N174" s="25" t="e">
        <v>#N/A</v>
      </c>
      <c r="O174" s="25" t="e">
        <v>#N/A</v>
      </c>
      <c r="P174" s="25" t="e">
        <v>#N/A</v>
      </c>
      <c r="Q174" s="25">
        <v>85000000</v>
      </c>
      <c r="R174" s="25">
        <v>85000000</v>
      </c>
      <c r="S174" s="25">
        <v>85000000</v>
      </c>
      <c r="T174" s="25">
        <v>85000000</v>
      </c>
      <c r="U174" s="25">
        <v>85000000</v>
      </c>
      <c r="V174" s="25">
        <v>85000000</v>
      </c>
      <c r="W174" s="25">
        <v>85000000</v>
      </c>
      <c r="X174" s="25">
        <v>85000000</v>
      </c>
      <c r="Y174" s="25">
        <v>85000000</v>
      </c>
      <c r="Z174" s="25">
        <v>85000000</v>
      </c>
      <c r="AA174" s="25">
        <v>85000000</v>
      </c>
      <c r="AB174" s="25">
        <v>85000000</v>
      </c>
      <c r="AC174" s="25">
        <v>85000000</v>
      </c>
      <c r="AD174" s="25">
        <v>85000000</v>
      </c>
      <c r="AE174" s="25">
        <v>85000000</v>
      </c>
      <c r="AF174" s="25">
        <v>85000000</v>
      </c>
      <c r="AG174" s="25">
        <v>85000000</v>
      </c>
      <c r="AH174" s="25">
        <v>85000000</v>
      </c>
      <c r="AI174" s="25">
        <v>85000000</v>
      </c>
      <c r="AJ174" s="25">
        <v>85000000</v>
      </c>
      <c r="AK174" s="25">
        <v>85000000</v>
      </c>
      <c r="AL174" s="25">
        <v>85000000</v>
      </c>
      <c r="AM174" s="25">
        <v>85000000</v>
      </c>
      <c r="AN174" s="25"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#N/A</v>
      </c>
      <c r="F175" s="25" t="e">
        <v>#N/A</v>
      </c>
      <c r="G175" s="25" t="e">
        <v>#N/A</v>
      </c>
      <c r="H175" s="25" t="e">
        <v>#N/A</v>
      </c>
      <c r="I175" s="25" t="e">
        <v>#N/A</v>
      </c>
      <c r="J175" s="25" t="e">
        <v>#N/A</v>
      </c>
      <c r="K175" s="25" t="e">
        <v>#N/A</v>
      </c>
      <c r="L175" s="25" t="e">
        <v>#N/A</v>
      </c>
      <c r="M175" s="25" t="e">
        <v>#N/A</v>
      </c>
      <c r="N175" s="25" t="e">
        <v>#N/A</v>
      </c>
      <c r="O175" s="25" t="e">
        <v>#N/A</v>
      </c>
      <c r="P175" s="25" t="e">
        <v>#N/A</v>
      </c>
      <c r="Q175" s="25">
        <v>5520261</v>
      </c>
      <c r="R175" s="25">
        <v>6675016</v>
      </c>
      <c r="S175" s="25">
        <v>8426827</v>
      </c>
      <c r="T175" s="25">
        <v>10414973</v>
      </c>
      <c r="U175" s="25">
        <v>12409403</v>
      </c>
      <c r="V175" s="25">
        <v>14431431</v>
      </c>
      <c r="W175" s="25">
        <v>16856827</v>
      </c>
      <c r="X175" s="25">
        <v>16162875</v>
      </c>
      <c r="Y175" s="25">
        <v>11883184</v>
      </c>
      <c r="Z175" s="25">
        <v>13581107</v>
      </c>
      <c r="AA175" s="25">
        <v>15809389</v>
      </c>
      <c r="AB175" s="25">
        <v>18327866</v>
      </c>
      <c r="AC175" s="25">
        <v>20651356</v>
      </c>
      <c r="AD175" s="25">
        <v>23060358</v>
      </c>
      <c r="AE175" s="25">
        <v>25887562</v>
      </c>
      <c r="AF175" s="25">
        <v>28874944</v>
      </c>
      <c r="AG175" s="25">
        <v>32170637</v>
      </c>
      <c r="AH175" s="25">
        <v>35290863</v>
      </c>
      <c r="AI175" s="25">
        <v>38117939.855999999</v>
      </c>
      <c r="AJ175" s="25">
        <v>29089765.91</v>
      </c>
      <c r="AK175" s="25">
        <v>32105496</v>
      </c>
      <c r="AL175" s="25">
        <v>35615628</v>
      </c>
      <c r="AM175" s="25">
        <v>39206790</v>
      </c>
      <c r="AN175" s="25">
        <v>42155751</v>
      </c>
      <c r="AX175" s="61" t="s">
        <v>122</v>
      </c>
      <c r="AY175" s="1094">
        <v>0</v>
      </c>
      <c r="AZ175" s="1094">
        <v>0</v>
      </c>
      <c r="BA175" s="1094">
        <v>0</v>
      </c>
      <c r="BB175" s="1094">
        <v>0</v>
      </c>
      <c r="BC175" s="1094">
        <v>0</v>
      </c>
      <c r="BD175" s="1094">
        <v>0</v>
      </c>
      <c r="BE175" s="1094">
        <v>0</v>
      </c>
      <c r="BF175" s="1094">
        <v>0</v>
      </c>
      <c r="BG175" s="1094">
        <v>0</v>
      </c>
      <c r="BH175" s="1094">
        <v>0</v>
      </c>
      <c r="BI175" s="1094">
        <v>0</v>
      </c>
      <c r="BJ175" s="1094">
        <v>0</v>
      </c>
      <c r="BK175" s="1094">
        <v>0</v>
      </c>
      <c r="BL175" s="1094">
        <v>0</v>
      </c>
      <c r="BM175" s="1094">
        <v>0</v>
      </c>
      <c r="BN175" s="1094">
        <v>0</v>
      </c>
      <c r="BO175" s="1094">
        <v>0</v>
      </c>
      <c r="BP175" s="1094">
        <v>0</v>
      </c>
      <c r="BQ175" s="1094">
        <v>0</v>
      </c>
      <c r="BR175" s="1094">
        <v>0</v>
      </c>
      <c r="BS175" s="1094">
        <v>0</v>
      </c>
      <c r="BT175" s="1094">
        <v>0</v>
      </c>
      <c r="BU175" s="1094">
        <v>0</v>
      </c>
      <c r="BV175" s="1094">
        <v>0</v>
      </c>
      <c r="BW175" s="1094">
        <v>0</v>
      </c>
      <c r="BX175" s="1094">
        <v>0</v>
      </c>
      <c r="BY175" s="1094">
        <v>0</v>
      </c>
      <c r="BZ175" s="1094">
        <v>0</v>
      </c>
      <c r="CA175" s="1094">
        <v>0</v>
      </c>
      <c r="CB175" s="1094">
        <v>0</v>
      </c>
      <c r="CC175" s="1094">
        <v>0</v>
      </c>
      <c r="CD175" s="1094">
        <v>0</v>
      </c>
      <c r="CE175" s="1094">
        <v>0</v>
      </c>
      <c r="CF175" s="1094">
        <v>0</v>
      </c>
      <c r="CG175" s="1094">
        <v>0</v>
      </c>
      <c r="CH175" s="1094">
        <v>0</v>
      </c>
    </row>
    <row r="176" spans="1:109">
      <c r="A176" t="s">
        <v>140</v>
      </c>
      <c r="B176">
        <v>0</v>
      </c>
      <c r="D176" s="68" t="s">
        <v>126</v>
      </c>
      <c r="E176" s="69" t="e">
        <v>#N/A</v>
      </c>
      <c r="F176" s="69" t="e">
        <v>#N/A</v>
      </c>
      <c r="G176" s="69" t="e">
        <v>#N/A</v>
      </c>
      <c r="H176" s="69" t="e">
        <v>#N/A</v>
      </c>
      <c r="I176" s="69" t="e">
        <v>#N/A</v>
      </c>
      <c r="J176" s="69" t="e">
        <v>#N/A</v>
      </c>
      <c r="K176" s="69" t="e">
        <v>#N/A</v>
      </c>
      <c r="L176" s="69" t="e">
        <v>#N/A</v>
      </c>
      <c r="M176" s="69" t="e">
        <v>#N/A</v>
      </c>
      <c r="N176" s="69" t="e">
        <v>#N/A</v>
      </c>
      <c r="O176" s="69" t="e">
        <v>#N/A</v>
      </c>
      <c r="P176" s="69" t="e">
        <v>#N/A</v>
      </c>
      <c r="Q176" s="69">
        <v>90520261</v>
      </c>
      <c r="R176" s="69">
        <v>91675016</v>
      </c>
      <c r="S176" s="69">
        <v>93426827</v>
      </c>
      <c r="T176" s="69">
        <v>95414973</v>
      </c>
      <c r="U176" s="69">
        <v>97409403</v>
      </c>
      <c r="V176" s="69">
        <v>99431431</v>
      </c>
      <c r="W176" s="69">
        <v>101856827</v>
      </c>
      <c r="X176" s="69">
        <v>101162875</v>
      </c>
      <c r="Y176" s="69">
        <v>96883184</v>
      </c>
      <c r="Z176" s="69">
        <v>98581107</v>
      </c>
      <c r="AA176" s="69">
        <v>100809389</v>
      </c>
      <c r="AB176" s="69">
        <v>103327866</v>
      </c>
      <c r="AC176" s="69">
        <v>105651356</v>
      </c>
      <c r="AD176" s="69">
        <v>108060358</v>
      </c>
      <c r="AE176" s="69">
        <v>110887562</v>
      </c>
      <c r="AF176" s="69">
        <v>113874944</v>
      </c>
      <c r="AG176" s="69">
        <v>117170637</v>
      </c>
      <c r="AH176" s="69">
        <v>120290863</v>
      </c>
      <c r="AI176" s="69">
        <v>123117939.85600001</v>
      </c>
      <c r="AJ176" s="69">
        <v>114089765.91</v>
      </c>
      <c r="AK176" s="69">
        <v>117105496</v>
      </c>
      <c r="AL176" s="69">
        <v>120615628</v>
      </c>
      <c r="AM176" s="69">
        <v>124206790</v>
      </c>
      <c r="AN176" s="69">
        <v>127155751</v>
      </c>
      <c r="AX176" s="45" t="s">
        <v>124</v>
      </c>
      <c r="AY176" s="46">
        <v>5197337</v>
      </c>
      <c r="AZ176" s="46">
        <v>1154756</v>
      </c>
      <c r="BA176" s="46">
        <v>1751812</v>
      </c>
      <c r="BB176" s="46">
        <v>1988144</v>
      </c>
      <c r="BC176" s="46">
        <v>1994431</v>
      </c>
      <c r="BD176" s="46">
        <v>2022027</v>
      </c>
      <c r="BE176" s="46">
        <v>2425396</v>
      </c>
      <c r="BF176" s="46">
        <v>-693952</v>
      </c>
      <c r="BG176" s="46">
        <v>2119961</v>
      </c>
      <c r="BH176" s="46">
        <v>1697923</v>
      </c>
      <c r="BI176" s="46">
        <v>2228282</v>
      </c>
      <c r="BJ176" s="46">
        <v>2518477</v>
      </c>
      <c r="BK176" s="46">
        <v>2323490</v>
      </c>
      <c r="BL176" s="46">
        <v>2409000</v>
      </c>
      <c r="BM176" s="46">
        <v>2827207</v>
      </c>
      <c r="BN176" s="46">
        <v>2987379</v>
      </c>
      <c r="BO176" s="46">
        <v>3295695</v>
      </c>
      <c r="BP176" s="46">
        <v>3120227</v>
      </c>
      <c r="BQ176" s="46">
        <v>2827077.0320000006</v>
      </c>
      <c r="BR176" s="46">
        <v>-1178176.0760000013</v>
      </c>
      <c r="BS176" s="46">
        <v>3298821</v>
      </c>
      <c r="BT176" s="46">
        <v>4571474</v>
      </c>
      <c r="BU176" s="46">
        <v>1008470</v>
      </c>
      <c r="BV176" s="46">
        <v>3022067</v>
      </c>
      <c r="BW176" s="46">
        <v>3807884</v>
      </c>
      <c r="BX176" s="46">
        <v>2918203</v>
      </c>
      <c r="BY176" s="46">
        <v>3382348</v>
      </c>
      <c r="BZ176" s="46">
        <v>3491507.768000003</v>
      </c>
      <c r="CA176" s="46">
        <v>3511260.231999997</v>
      </c>
      <c r="CB176" s="46">
        <v>3645498</v>
      </c>
      <c r="CC176" s="46">
        <v>2356069</v>
      </c>
      <c r="CD176" s="46">
        <v>8026398</v>
      </c>
      <c r="CE176" s="46">
        <v>3451938</v>
      </c>
      <c r="CF176" s="46">
        <v>-5359694</v>
      </c>
      <c r="CG176" s="46">
        <v>4306605</v>
      </c>
      <c r="CH176" s="46">
        <v>1091328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#N/A</v>
      </c>
      <c r="F177" s="76" t="e">
        <v>#N/A</v>
      </c>
      <c r="G177" s="76" t="e">
        <v>#N/A</v>
      </c>
      <c r="H177" s="76" t="e">
        <v>#N/A</v>
      </c>
      <c r="I177" s="76" t="e">
        <v>#N/A</v>
      </c>
      <c r="J177" s="76" t="e">
        <v>#N/A</v>
      </c>
      <c r="K177" s="76" t="e">
        <v>#N/A</v>
      </c>
      <c r="L177" s="76" t="e">
        <v>#N/A</v>
      </c>
      <c r="M177" s="76" t="e">
        <v>#N/A</v>
      </c>
      <c r="N177" s="76" t="e">
        <v>#N/A</v>
      </c>
      <c r="O177" s="76" t="e">
        <v>#N/A</v>
      </c>
      <c r="P177" s="76" t="e">
        <v>#N/A</v>
      </c>
      <c r="Q177" s="76">
        <v>412671638</v>
      </c>
      <c r="R177" s="76">
        <v>422295379</v>
      </c>
      <c r="S177" s="76">
        <v>438122032</v>
      </c>
      <c r="T177" s="76">
        <v>452262206</v>
      </c>
      <c r="U177" s="76">
        <v>456586970</v>
      </c>
      <c r="V177" s="76">
        <v>453336865</v>
      </c>
      <c r="W177" s="76">
        <v>468781857</v>
      </c>
      <c r="X177" s="76">
        <v>515268910</v>
      </c>
      <c r="Y177" s="76">
        <v>511487760</v>
      </c>
      <c r="Z177" s="76">
        <v>522076176</v>
      </c>
      <c r="AA177" s="76">
        <v>548973661</v>
      </c>
      <c r="AB177" s="76">
        <v>566329383</v>
      </c>
      <c r="AC177" s="76">
        <v>595292976</v>
      </c>
      <c r="AD177" s="76">
        <v>641101315</v>
      </c>
      <c r="AE177" s="76">
        <v>658328328</v>
      </c>
      <c r="AF177" s="76">
        <v>657414574.65999997</v>
      </c>
      <c r="AG177" s="76">
        <v>692795586</v>
      </c>
      <c r="AH177" s="76">
        <v>723686405</v>
      </c>
      <c r="AI177" s="76">
        <v>744271521.60299993</v>
      </c>
      <c r="AJ177" s="76">
        <v>789514969.62399995</v>
      </c>
      <c r="AK177" s="76">
        <v>777719977.35800004</v>
      </c>
      <c r="AL177" s="76">
        <v>794421636.21000004</v>
      </c>
      <c r="AM177" s="76">
        <v>834303183</v>
      </c>
      <c r="AN177" s="76">
        <v>838269546</v>
      </c>
      <c r="AX177" s="67" t="s">
        <v>4</v>
      </c>
      <c r="AY177" s="48">
        <v>0.13637510656812296</v>
      </c>
      <c r="AZ177" s="48">
        <v>3.0300127269057092E-2</v>
      </c>
      <c r="BA177" s="48">
        <v>4.5966530203316931E-2</v>
      </c>
      <c r="BB177" s="48">
        <v>5.2167744726342405E-2</v>
      </c>
      <c r="BC177" s="48">
        <v>5.2332711957636772E-2</v>
      </c>
      <c r="BD177" s="48">
        <v>5.3056814982099861E-2</v>
      </c>
      <c r="BE177" s="48">
        <v>6.3640983444002028E-2</v>
      </c>
      <c r="BF177" s="48">
        <v>-1.8208897739969924E-2</v>
      </c>
      <c r="BG177" s="48">
        <v>5.5626546305399191E-2</v>
      </c>
      <c r="BH177" s="48">
        <v>4.4552514118185338E-2</v>
      </c>
      <c r="BI177" s="48">
        <v>5.8468826480528424E-2</v>
      </c>
      <c r="BJ177" s="48">
        <v>6.6083374863774774E-2</v>
      </c>
      <c r="BK177" s="48">
        <v>6.0967029145881438E-2</v>
      </c>
      <c r="BL177" s="48">
        <v>6.321076191953845E-2</v>
      </c>
      <c r="BM177" s="48">
        <v>7.4184270890100684E-2</v>
      </c>
      <c r="BN177" s="48">
        <v>7.8387091213129451E-2</v>
      </c>
      <c r="BO177" s="48">
        <v>8.6477124119723234E-2</v>
      </c>
      <c r="BP177" s="48">
        <v>8.1872945633837985E-2</v>
      </c>
      <c r="BQ177" s="48">
        <v>7.4180860605208551E-2</v>
      </c>
      <c r="BR177" s="48">
        <v>-3.0914656471287719E-2</v>
      </c>
      <c r="BS177" s="48">
        <v>8.6559148545526668E-2</v>
      </c>
      <c r="BT177" s="48">
        <v>0.11995282467221258</v>
      </c>
      <c r="BU177" s="48">
        <v>2.6461667527188433E-2</v>
      </c>
      <c r="BV177" s="48">
        <v>7.9297284201699375E-2</v>
      </c>
      <c r="BW177" s="48">
        <v>9.9916666227156392E-2</v>
      </c>
      <c r="BX177" s="48">
        <v>7.6571953119918157E-2</v>
      </c>
      <c r="BY177" s="48">
        <v>8.8750848550031972E-2</v>
      </c>
      <c r="BZ177" s="48">
        <v>9.1615137510696248E-2</v>
      </c>
      <c r="CA177" s="48">
        <v>9.213343070257167E-2</v>
      </c>
      <c r="CB177" s="48">
        <v>9.5655751829038432E-2</v>
      </c>
      <c r="CC177" s="48">
        <v>6.1821883198424667E-2</v>
      </c>
      <c r="CD177" s="48">
        <v>0.21060802534224141</v>
      </c>
      <c r="CE177" s="48">
        <v>9.0576849762975392E-2</v>
      </c>
      <c r="CF177" s="48">
        <v>-0.14063526002307128</v>
      </c>
      <c r="CG177" s="48">
        <v>0.11300281583084013</v>
      </c>
      <c r="CH177" s="48">
        <v>2.8635813359952699E-2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#N/A</v>
      </c>
      <c r="F179" t="s">
        <v>140</v>
      </c>
      <c r="G179" t="s">
        <v>140</v>
      </c>
      <c r="I179" t="s">
        <v>140</v>
      </c>
      <c r="L179" t="e">
        <v>#N/A</v>
      </c>
      <c r="M179">
        <v>1</v>
      </c>
      <c r="N179">
        <v>1</v>
      </c>
      <c r="AC179" s="448"/>
      <c r="AD179" s="448"/>
      <c r="AE179" s="448"/>
      <c r="AF179" s="448"/>
      <c r="AX179" s="61" t="s">
        <v>128</v>
      </c>
      <c r="AY179" s="1094">
        <v>0</v>
      </c>
      <c r="AZ179" s="1094">
        <v>0</v>
      </c>
      <c r="BA179" s="1094">
        <v>0</v>
      </c>
      <c r="BB179" s="1094">
        <v>0</v>
      </c>
      <c r="BC179" s="1094">
        <v>0</v>
      </c>
      <c r="BD179" s="1094">
        <v>0</v>
      </c>
      <c r="BE179" s="1094">
        <v>0</v>
      </c>
      <c r="BF179" s="1094">
        <v>0</v>
      </c>
      <c r="BG179" s="1094">
        <v>0</v>
      </c>
      <c r="BH179" s="1094">
        <v>0</v>
      </c>
      <c r="BI179" s="1094">
        <v>0</v>
      </c>
      <c r="BJ179" s="1094">
        <v>0</v>
      </c>
      <c r="BK179" s="1094">
        <v>0</v>
      </c>
      <c r="BL179" s="1094">
        <v>0</v>
      </c>
      <c r="BM179" s="1094">
        <v>0</v>
      </c>
      <c r="BN179" s="1094">
        <v>0</v>
      </c>
      <c r="BO179" s="1094">
        <v>0</v>
      </c>
      <c r="BP179" s="1094">
        <v>0</v>
      </c>
      <c r="BQ179" s="1094">
        <v>0</v>
      </c>
      <c r="BR179" s="1094">
        <v>0</v>
      </c>
      <c r="BS179" s="1094">
        <v>0</v>
      </c>
      <c r="BT179" s="1094">
        <v>0</v>
      </c>
      <c r="BU179" s="1094">
        <v>0</v>
      </c>
      <c r="BV179" s="1094">
        <v>0</v>
      </c>
      <c r="BW179" s="1094">
        <v>0</v>
      </c>
      <c r="BX179" s="1094">
        <v>0</v>
      </c>
      <c r="BY179" s="1094">
        <v>0</v>
      </c>
      <c r="BZ179" s="1094">
        <v>0</v>
      </c>
      <c r="CA179" s="1094">
        <v>0</v>
      </c>
      <c r="CB179" s="1094">
        <v>0</v>
      </c>
      <c r="CC179" s="1094">
        <v>0</v>
      </c>
      <c r="CD179" s="1094">
        <v>0</v>
      </c>
      <c r="CE179" s="1094">
        <v>0</v>
      </c>
      <c r="CF179" s="1094">
        <v>0</v>
      </c>
      <c r="CG179" s="1094">
        <v>0</v>
      </c>
      <c r="CH179" s="1094">
        <v>0</v>
      </c>
    </row>
    <row r="180" spans="1:86" ht="15.75" thickBot="1">
      <c r="A180" t="s">
        <v>140</v>
      </c>
      <c r="B180">
        <v>0</v>
      </c>
      <c r="D180" s="18"/>
      <c r="E180" s="19">
        <v>40908</v>
      </c>
      <c r="F180" s="19">
        <v>41274</v>
      </c>
      <c r="G180" s="19">
        <v>41639</v>
      </c>
      <c r="I180" s="19">
        <v>42004</v>
      </c>
      <c r="L180" s="19">
        <v>40908</v>
      </c>
      <c r="M180" s="19">
        <v>41274</v>
      </c>
      <c r="N180" s="19">
        <v>41639</v>
      </c>
      <c r="P180" s="19">
        <v>42004</v>
      </c>
      <c r="R180" s="20"/>
      <c r="S180" s="19">
        <v>40908</v>
      </c>
      <c r="T180" s="19">
        <v>41274</v>
      </c>
      <c r="U180" s="19">
        <v>41639</v>
      </c>
      <c r="W180" s="19">
        <v>42004</v>
      </c>
      <c r="Y180" s="20"/>
      <c r="Z180" s="19">
        <v>40908</v>
      </c>
      <c r="AA180" s="19">
        <v>41274</v>
      </c>
      <c r="AB180" s="19">
        <v>41639</v>
      </c>
      <c r="AD180" s="19">
        <v>42004</v>
      </c>
      <c r="AG180" s="19"/>
      <c r="AH180" s="19">
        <v>40908</v>
      </c>
      <c r="AI180" s="19">
        <v>41274</v>
      </c>
      <c r="AJ180" s="19">
        <v>41639</v>
      </c>
      <c r="AL180" s="19">
        <v>42004</v>
      </c>
      <c r="AM180" s="6"/>
      <c r="AX180" s="45" t="s">
        <v>129</v>
      </c>
      <c r="AY180" s="46">
        <v>5197337</v>
      </c>
      <c r="AZ180" s="46">
        <v>1154756</v>
      </c>
      <c r="BA180" s="46">
        <v>1751812</v>
      </c>
      <c r="BB180" s="46">
        <v>1988144</v>
      </c>
      <c r="BC180" s="46">
        <v>1994431</v>
      </c>
      <c r="BD180" s="46">
        <v>2022027</v>
      </c>
      <c r="BE180" s="46">
        <v>2425396</v>
      </c>
      <c r="BF180" s="46">
        <v>-693952</v>
      </c>
      <c r="BG180" s="46">
        <v>2119961</v>
      </c>
      <c r="BH180" s="46">
        <v>1697923</v>
      </c>
      <c r="BI180" s="46">
        <v>2228282</v>
      </c>
      <c r="BJ180" s="46">
        <v>2518477</v>
      </c>
      <c r="BK180" s="46">
        <v>2323490</v>
      </c>
      <c r="BL180" s="46">
        <v>2409000</v>
      </c>
      <c r="BM180" s="46">
        <v>2827207</v>
      </c>
      <c r="BN180" s="46">
        <v>2987379</v>
      </c>
      <c r="BO180" s="46">
        <v>3295695</v>
      </c>
      <c r="BP180" s="46">
        <v>3120227</v>
      </c>
      <c r="BQ180" s="46">
        <v>2827077.0320000006</v>
      </c>
      <c r="BR180" s="46">
        <v>-1178176.0760000013</v>
      </c>
      <c r="BS180" s="46">
        <v>3298821</v>
      </c>
      <c r="BT180" s="46">
        <v>4571474</v>
      </c>
      <c r="BU180" s="46">
        <v>1008470</v>
      </c>
      <c r="BV180" s="46">
        <v>3022067</v>
      </c>
      <c r="BW180" s="46">
        <v>3807884</v>
      </c>
      <c r="BX180" s="46">
        <v>2918203</v>
      </c>
      <c r="BY180" s="46">
        <v>3382348</v>
      </c>
      <c r="BZ180" s="46">
        <v>3491507.768000003</v>
      </c>
      <c r="CA180" s="46">
        <v>3511260.231999997</v>
      </c>
      <c r="CB180" s="46">
        <v>3645498</v>
      </c>
      <c r="CC180" s="46">
        <v>2356069</v>
      </c>
      <c r="CD180" s="46">
        <v>8026398</v>
      </c>
      <c r="CE180" s="46">
        <v>3451938</v>
      </c>
      <c r="CF180" s="46">
        <v>-5359694</v>
      </c>
      <c r="CG180" s="46">
        <v>4306605</v>
      </c>
      <c r="CH180" s="46">
        <v>1091328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#N/A</v>
      </c>
      <c r="M181" s="25">
        <v>98876380</v>
      </c>
      <c r="N181" s="25">
        <v>132856888.763</v>
      </c>
      <c r="P181" s="25"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v>0.13637510656812296</v>
      </c>
      <c r="AZ181" s="48">
        <v>3.0300127269057092E-2</v>
      </c>
      <c r="BA181" s="48">
        <v>4.5966530203316931E-2</v>
      </c>
      <c r="BB181" s="48">
        <v>5.2167744726342405E-2</v>
      </c>
      <c r="BC181" s="48">
        <v>5.2332711957636772E-2</v>
      </c>
      <c r="BD181" s="48">
        <v>5.3056814982099861E-2</v>
      </c>
      <c r="BE181" s="48">
        <v>6.3640983444002028E-2</v>
      </c>
      <c r="BF181" s="48">
        <v>-1.8208897739969924E-2</v>
      </c>
      <c r="BG181" s="48">
        <v>5.5626546305399191E-2</v>
      </c>
      <c r="BH181" s="48">
        <v>4.4552514118185338E-2</v>
      </c>
      <c r="BI181" s="48">
        <v>5.8468826480528424E-2</v>
      </c>
      <c r="BJ181" s="48">
        <v>6.6083374863774774E-2</v>
      </c>
      <c r="BK181" s="48">
        <v>6.0967029145881438E-2</v>
      </c>
      <c r="BL181" s="48">
        <v>6.321076191953845E-2</v>
      </c>
      <c r="BM181" s="48">
        <v>7.4184270890100684E-2</v>
      </c>
      <c r="BN181" s="48">
        <v>7.8387091213129451E-2</v>
      </c>
      <c r="BO181" s="48">
        <v>8.6477124119723234E-2</v>
      </c>
      <c r="BP181" s="48">
        <v>8.1872945633837985E-2</v>
      </c>
      <c r="BQ181" s="48">
        <v>7.4180860605208551E-2</v>
      </c>
      <c r="BR181" s="48">
        <v>-3.0914656471287719E-2</v>
      </c>
      <c r="BS181" s="48">
        <v>8.6559148545526668E-2</v>
      </c>
      <c r="BT181" s="48">
        <v>0.11995282467221258</v>
      </c>
      <c r="BU181" s="48">
        <v>2.6461667527188433E-2</v>
      </c>
      <c r="BV181" s="48">
        <v>7.9297284201699375E-2</v>
      </c>
      <c r="BW181" s="48">
        <v>9.9916666227156392E-2</v>
      </c>
      <c r="BX181" s="48">
        <v>7.6571953119918157E-2</v>
      </c>
      <c r="BY181" s="48">
        <v>8.8750848550031972E-2</v>
      </c>
      <c r="BZ181" s="48">
        <v>9.1615137510696248E-2</v>
      </c>
      <c r="CA181" s="48">
        <v>9.213343070257167E-2</v>
      </c>
      <c r="CB181" s="48">
        <v>9.5655751829038432E-2</v>
      </c>
      <c r="CC181" s="48">
        <v>6.1821883198424667E-2</v>
      </c>
      <c r="CD181" s="48">
        <v>0.21060802534224141</v>
      </c>
      <c r="CE181" s="48">
        <v>9.0576849762975392E-2</v>
      </c>
      <c r="CF181" s="48">
        <v>-0.14063526002307128</v>
      </c>
      <c r="CG181" s="48">
        <v>0.11300281583084013</v>
      </c>
      <c r="CH181" s="48">
        <v>2.8635813359952699E-2</v>
      </c>
    </row>
    <row r="182" spans="1:86">
      <c r="A182" t="s">
        <v>140</v>
      </c>
      <c r="B182">
        <v>0</v>
      </c>
      <c r="D182" s="35" t="s">
        <v>66</v>
      </c>
      <c r="E182" s="25" t="e">
        <v>#N/A</v>
      </c>
      <c r="F182" s="25">
        <v>61401049</v>
      </c>
      <c r="G182" s="25">
        <v>111104140</v>
      </c>
      <c r="I182" s="25">
        <v>153896000</v>
      </c>
      <c r="K182" s="36" t="s">
        <v>67</v>
      </c>
      <c r="L182" s="25" t="e">
        <v>#N/A</v>
      </c>
      <c r="M182" s="25">
        <v>-24777950</v>
      </c>
      <c r="N182" s="25">
        <v>-34369525.527000003</v>
      </c>
      <c r="P182" s="25">
        <v>-51705000</v>
      </c>
      <c r="R182" s="36" t="s">
        <v>68</v>
      </c>
      <c r="S182" s="25" t="e">
        <v>#N/A</v>
      </c>
      <c r="T182" s="25">
        <v>407624996</v>
      </c>
      <c r="U182" s="25">
        <v>622214834</v>
      </c>
      <c r="W182" s="25">
        <v>815813352</v>
      </c>
      <c r="Y182" s="38" t="s">
        <v>69</v>
      </c>
      <c r="Z182" s="25" t="e">
        <v>#N/A</v>
      </c>
      <c r="AA182" s="25">
        <v>456</v>
      </c>
      <c r="AB182" s="25">
        <v>582</v>
      </c>
      <c r="AD182" s="25">
        <v>692</v>
      </c>
      <c r="AG182" s="39" t="s">
        <v>70</v>
      </c>
      <c r="AH182" s="25" t="e">
        <v>#N/A</v>
      </c>
      <c r="AI182" s="25">
        <v>274948010</v>
      </c>
      <c r="AJ182" s="25">
        <v>435796650</v>
      </c>
      <c r="AL182" s="25"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#N/A</v>
      </c>
      <c r="F183" s="25">
        <v>0</v>
      </c>
      <c r="G183" s="25">
        <v>0</v>
      </c>
      <c r="I183" s="25">
        <v>14361000</v>
      </c>
      <c r="K183" s="36" t="s">
        <v>72</v>
      </c>
      <c r="L183" s="25" t="e">
        <v>#N/A</v>
      </c>
      <c r="M183" s="25">
        <v>274768</v>
      </c>
      <c r="N183" s="25">
        <v>-335918.97700000001</v>
      </c>
      <c r="P183" s="25">
        <v>887000</v>
      </c>
      <c r="R183" s="36" t="s">
        <v>73</v>
      </c>
      <c r="S183" s="25" t="e">
        <v>#N/A</v>
      </c>
      <c r="T183" s="25">
        <v>121618</v>
      </c>
      <c r="U183" s="25">
        <v>444088.26</v>
      </c>
      <c r="W183" s="25">
        <v>1221000</v>
      </c>
      <c r="Y183" s="36" t="s">
        <v>74</v>
      </c>
      <c r="Z183" s="25" t="e">
        <v>#N/A</v>
      </c>
      <c r="AA183" s="25">
        <v>1496</v>
      </c>
      <c r="AB183" s="25">
        <v>1859</v>
      </c>
      <c r="AD183" s="25">
        <v>2184</v>
      </c>
      <c r="AG183" s="41" t="s">
        <v>75</v>
      </c>
      <c r="AH183" s="25" t="e">
        <v>#N/A</v>
      </c>
      <c r="AI183" s="25">
        <v>228883690</v>
      </c>
      <c r="AJ183" s="25">
        <v>350213030</v>
      </c>
      <c r="AL183" s="25">
        <v>463926980</v>
      </c>
      <c r="AY183">
        <v>2011</v>
      </c>
      <c r="AZ183">
        <v>2011</v>
      </c>
      <c r="BA183">
        <v>2011</v>
      </c>
      <c r="BB183">
        <v>2011</v>
      </c>
      <c r="BC183">
        <v>2011</v>
      </c>
      <c r="BD183">
        <v>2011</v>
      </c>
      <c r="BE183">
        <v>2011</v>
      </c>
      <c r="BF183">
        <v>2011</v>
      </c>
      <c r="BG183">
        <v>2012</v>
      </c>
      <c r="BH183">
        <v>2012</v>
      </c>
      <c r="BI183">
        <v>2012</v>
      </c>
      <c r="BJ183">
        <v>2012</v>
      </c>
      <c r="BK183">
        <v>2012</v>
      </c>
      <c r="BL183">
        <v>2012</v>
      </c>
      <c r="BM183">
        <v>2012</v>
      </c>
      <c r="BN183">
        <v>2012</v>
      </c>
      <c r="BO183">
        <v>2012</v>
      </c>
      <c r="BP183">
        <v>2012</v>
      </c>
      <c r="BQ183">
        <v>2012</v>
      </c>
      <c r="BR183">
        <v>2012</v>
      </c>
      <c r="BS183">
        <v>2013</v>
      </c>
      <c r="BT183">
        <v>2013</v>
      </c>
      <c r="BU183">
        <v>2013</v>
      </c>
      <c r="BV183">
        <v>2013</v>
      </c>
      <c r="BW183">
        <v>2013</v>
      </c>
      <c r="BX183">
        <v>2013</v>
      </c>
      <c r="BY183">
        <v>2013</v>
      </c>
      <c r="BZ183">
        <v>2013</v>
      </c>
      <c r="CA183">
        <v>2013</v>
      </c>
      <c r="CB183">
        <v>2013</v>
      </c>
      <c r="CC183">
        <v>2013</v>
      </c>
      <c r="CD183">
        <v>2013</v>
      </c>
      <c r="CE183">
        <v>2014</v>
      </c>
      <c r="CF183">
        <v>2014</v>
      </c>
      <c r="CG183">
        <v>2014</v>
      </c>
      <c r="CH183">
        <v>2014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#N/A</v>
      </c>
      <c r="F184" s="25">
        <v>35007471</v>
      </c>
      <c r="G184" s="25">
        <v>42881258</v>
      </c>
      <c r="I184" s="25">
        <v>84250000</v>
      </c>
      <c r="K184" s="42" t="s">
        <v>77</v>
      </c>
      <c r="L184" s="25" t="e">
        <v>#N/A</v>
      </c>
      <c r="M184" s="25">
        <v>-3124387</v>
      </c>
      <c r="N184" s="25">
        <v>-4400746.8899999997</v>
      </c>
      <c r="P184" s="25">
        <v>3515000</v>
      </c>
      <c r="R184" s="43" t="s">
        <v>78</v>
      </c>
      <c r="S184" s="51" t="e">
        <v>#N/A</v>
      </c>
      <c r="T184" s="51">
        <v>1921756</v>
      </c>
      <c r="U184" s="51">
        <v>1938216.4366000001</v>
      </c>
      <c r="W184" s="51">
        <v>6837000</v>
      </c>
      <c r="Y184" s="36" t="s">
        <v>79</v>
      </c>
      <c r="Z184" s="25" t="e">
        <v>#N/A</v>
      </c>
      <c r="AA184" s="25">
        <v>34</v>
      </c>
      <c r="AB184" s="25">
        <v>41</v>
      </c>
      <c r="AD184" s="25">
        <v>44</v>
      </c>
      <c r="AG184" s="44" t="s">
        <v>80</v>
      </c>
      <c r="AH184" s="25" t="e">
        <v>#N/A</v>
      </c>
      <c r="AI184" s="25">
        <v>273069880</v>
      </c>
      <c r="AJ184" s="25">
        <v>428326680</v>
      </c>
      <c r="AL184" s="25">
        <v>603608535</v>
      </c>
      <c r="AY184" s="19">
        <v>40694</v>
      </c>
      <c r="AZ184" s="19">
        <v>40724</v>
      </c>
      <c r="BA184" s="19">
        <v>40755</v>
      </c>
      <c r="BB184" s="19">
        <v>40786</v>
      </c>
      <c r="BC184" s="19">
        <v>40816</v>
      </c>
      <c r="BD184" s="19">
        <v>40847</v>
      </c>
      <c r="BE184" s="19">
        <v>40877</v>
      </c>
      <c r="BF184" s="19">
        <v>40908</v>
      </c>
      <c r="BG184" s="19">
        <v>40939</v>
      </c>
      <c r="BH184" s="19">
        <v>40968</v>
      </c>
      <c r="BI184" s="19">
        <v>40999</v>
      </c>
      <c r="BJ184" s="19">
        <v>41029</v>
      </c>
      <c r="BK184" s="19">
        <v>41060</v>
      </c>
      <c r="BL184" s="19">
        <v>41090</v>
      </c>
      <c r="BM184" s="19">
        <v>41121</v>
      </c>
      <c r="BN184" s="19">
        <v>41152</v>
      </c>
      <c r="BO184" s="19">
        <v>41182</v>
      </c>
      <c r="BP184" s="19">
        <v>41213</v>
      </c>
      <c r="BQ184" s="19">
        <v>41243</v>
      </c>
      <c r="BR184" s="19">
        <v>41274</v>
      </c>
      <c r="BS184" s="19">
        <v>41305</v>
      </c>
      <c r="BT184" s="19">
        <v>41333</v>
      </c>
      <c r="BU184" s="19">
        <v>41364</v>
      </c>
      <c r="BV184" s="19">
        <v>41394</v>
      </c>
      <c r="BW184" s="19">
        <v>41425</v>
      </c>
      <c r="BX184" s="19">
        <v>41455</v>
      </c>
      <c r="BY184" s="19">
        <v>41486</v>
      </c>
      <c r="BZ184" s="19">
        <v>41517</v>
      </c>
      <c r="CA184" s="19">
        <v>41547</v>
      </c>
      <c r="CB184" s="19">
        <v>41578</v>
      </c>
      <c r="CC184" s="19">
        <v>41608</v>
      </c>
      <c r="CD184" s="19">
        <v>41639</v>
      </c>
      <c r="CE184" s="19">
        <v>41670</v>
      </c>
      <c r="CF184" s="19">
        <v>41698</v>
      </c>
      <c r="CG184" s="19">
        <v>41729</v>
      </c>
      <c r="CH184" s="19">
        <v>41759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#N/A</v>
      </c>
      <c r="F185" s="25">
        <v>26393578</v>
      </c>
      <c r="G185" s="25">
        <v>68222882</v>
      </c>
      <c r="I185" s="25">
        <v>55285000</v>
      </c>
      <c r="K185" s="45" t="s">
        <v>82</v>
      </c>
      <c r="L185" s="46" t="e">
        <v>#N/A</v>
      </c>
      <c r="M185" s="46">
        <v>71248811</v>
      </c>
      <c r="N185" s="46">
        <v>93750697.369000003</v>
      </c>
      <c r="P185" s="46">
        <v>122510000</v>
      </c>
      <c r="R185" s="42" t="s">
        <v>83</v>
      </c>
      <c r="S185" s="25" t="e">
        <v>#N/A</v>
      </c>
      <c r="T185" s="25">
        <v>181284</v>
      </c>
      <c r="U185" s="25">
        <v>134832.60500000001</v>
      </c>
      <c r="W185" s="25">
        <v>390660</v>
      </c>
      <c r="Y185" s="42" t="s">
        <v>84</v>
      </c>
      <c r="Z185" s="25" t="e">
        <v>#N/A</v>
      </c>
      <c r="AA185" s="25">
        <v>127200</v>
      </c>
      <c r="AB185" s="25">
        <v>160431</v>
      </c>
      <c r="AD185" s="25">
        <v>178484</v>
      </c>
      <c r="AG185" s="41" t="s">
        <v>85</v>
      </c>
      <c r="AH185" s="25" t="e">
        <v>#N/A</v>
      </c>
      <c r="AI185" s="25">
        <v>47481560</v>
      </c>
      <c r="AJ185" s="25">
        <v>72812930</v>
      </c>
      <c r="AL185" s="25">
        <v>106156610</v>
      </c>
      <c r="AX185" s="20" t="s">
        <v>441</v>
      </c>
      <c r="AY185" s="19">
        <v>41060</v>
      </c>
      <c r="AZ185" s="19">
        <v>41090</v>
      </c>
      <c r="BA185" s="19">
        <v>41121</v>
      </c>
      <c r="BB185" s="19">
        <v>41152</v>
      </c>
      <c r="BC185" s="19">
        <v>41182</v>
      </c>
      <c r="BD185" s="19">
        <v>41213</v>
      </c>
      <c r="BE185" s="19">
        <v>41243</v>
      </c>
      <c r="BF185" s="19">
        <v>41274</v>
      </c>
      <c r="BG185" s="19">
        <v>41305</v>
      </c>
      <c r="BH185" s="19">
        <v>41333</v>
      </c>
      <c r="BI185" s="19">
        <v>41364</v>
      </c>
      <c r="BJ185" s="19">
        <v>41394</v>
      </c>
      <c r="BK185" s="19">
        <v>41425</v>
      </c>
      <c r="BL185" s="19">
        <v>41455</v>
      </c>
      <c r="BM185" s="19">
        <v>41486</v>
      </c>
      <c r="BN185" s="19">
        <v>41517</v>
      </c>
      <c r="BO185" s="19">
        <v>41547</v>
      </c>
      <c r="BP185" s="19">
        <v>41578</v>
      </c>
      <c r="BQ185" s="19">
        <v>41608</v>
      </c>
      <c r="BR185" s="19">
        <v>41639</v>
      </c>
      <c r="BS185" s="19">
        <v>41670</v>
      </c>
      <c r="BT185" s="19">
        <v>41698</v>
      </c>
      <c r="BU185" s="19">
        <v>41729</v>
      </c>
      <c r="BV185" s="19">
        <v>41759</v>
      </c>
      <c r="BW185" s="19">
        <v>41790</v>
      </c>
      <c r="BX185" s="19">
        <v>41820</v>
      </c>
      <c r="BY185" s="19">
        <v>41851</v>
      </c>
      <c r="BZ185" s="19">
        <v>41882</v>
      </c>
      <c r="CA185" s="19">
        <v>41912</v>
      </c>
      <c r="CB185" s="19">
        <v>41943</v>
      </c>
      <c r="CC185" s="19">
        <v>41973</v>
      </c>
      <c r="CD185" s="19">
        <v>42004</v>
      </c>
      <c r="CE185" s="19">
        <v>42035</v>
      </c>
      <c r="CF185" s="19">
        <v>42063</v>
      </c>
      <c r="CG185" s="19">
        <v>42094</v>
      </c>
      <c r="CH185" s="19">
        <v>42124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#N/A</v>
      </c>
      <c r="F186" s="25">
        <v>412125624</v>
      </c>
      <c r="G186" s="25">
        <v>627874260</v>
      </c>
      <c r="I186" s="25">
        <v>828920000</v>
      </c>
      <c r="K186" s="47" t="s">
        <v>87</v>
      </c>
      <c r="L186" s="48" t="e">
        <v>#N/A</v>
      </c>
      <c r="M186" s="48">
        <v>1.869527450880528</v>
      </c>
      <c r="N186" s="48">
        <v>2.4599638900716307</v>
      </c>
      <c r="P186" s="48">
        <v>3.2145913004411186</v>
      </c>
      <c r="R186" s="42" t="s">
        <v>88</v>
      </c>
      <c r="S186" s="25" t="e">
        <v>#N/A</v>
      </c>
      <c r="T186" s="25">
        <v>118196</v>
      </c>
      <c r="U186" s="25">
        <v>198198.818</v>
      </c>
      <c r="W186" s="25">
        <v>847340</v>
      </c>
      <c r="Y186" s="42" t="s">
        <v>89</v>
      </c>
      <c r="Z186" s="25" t="e">
        <v>#N/A</v>
      </c>
      <c r="AA186" s="25">
        <v>124397</v>
      </c>
      <c r="AB186" s="25">
        <v>147601</v>
      </c>
      <c r="AD186" s="25">
        <v>157146</v>
      </c>
      <c r="AG186" s="49" t="s">
        <v>90</v>
      </c>
      <c r="AH186" s="25" t="e">
        <v>#N/A</v>
      </c>
      <c r="AI186" s="25">
        <v>221083100</v>
      </c>
      <c r="AJ186" s="25">
        <v>347950760</v>
      </c>
      <c r="AL186" s="25">
        <v>492436670</v>
      </c>
      <c r="AX186" s="24" t="s">
        <v>65</v>
      </c>
      <c r="AY186" s="25" t="e">
        <v>#N/A</v>
      </c>
      <c r="AZ186" s="25" t="e">
        <v>#N/A</v>
      </c>
      <c r="BA186" s="25" t="e">
        <v>#N/A</v>
      </c>
      <c r="BB186" s="25" t="e">
        <v>#N/A</v>
      </c>
      <c r="BC186" s="25" t="e">
        <v>#N/A</v>
      </c>
      <c r="BD186" s="25" t="e">
        <v>#N/A</v>
      </c>
      <c r="BE186" s="25" t="e">
        <v>#N/A</v>
      </c>
      <c r="BF186" s="25" t="e">
        <v>#N/A</v>
      </c>
      <c r="BG186" s="25" t="e">
        <v>#N/A</v>
      </c>
      <c r="BH186" s="25" t="e">
        <v>#N/A</v>
      </c>
      <c r="BI186" s="25" t="e">
        <v>#N/A</v>
      </c>
      <c r="BJ186" s="25">
        <v>137705857</v>
      </c>
      <c r="BK186" s="25">
        <v>110403012</v>
      </c>
      <c r="BL186" s="25">
        <v>112999724</v>
      </c>
      <c r="BM186" s="25">
        <v>116281669</v>
      </c>
      <c r="BN186" s="25">
        <v>119121446</v>
      </c>
      <c r="BO186" s="25">
        <v>122921739</v>
      </c>
      <c r="BP186" s="25">
        <v>126095724</v>
      </c>
      <c r="BQ186" s="25">
        <v>128906380.236</v>
      </c>
      <c r="BR186" s="25">
        <v>132856888.763</v>
      </c>
      <c r="BS186" s="25">
        <v>136649293.76300001</v>
      </c>
      <c r="BT186" s="25">
        <v>141567221.76300001</v>
      </c>
      <c r="BU186" s="25">
        <v>143425007.76300001</v>
      </c>
      <c r="BV186" s="25">
        <v>146415910.76300001</v>
      </c>
      <c r="BW186" s="25">
        <v>149793646.76300001</v>
      </c>
      <c r="BX186" s="25">
        <v>153933560.76300001</v>
      </c>
      <c r="BY186" s="25">
        <v>157027827.76300001</v>
      </c>
      <c r="BZ186" s="25">
        <v>160354648.42500001</v>
      </c>
      <c r="CA186" s="25">
        <v>164186629.76300001</v>
      </c>
      <c r="CB186" s="25">
        <v>169874551.76300001</v>
      </c>
      <c r="CC186" s="25">
        <v>173617070.52700001</v>
      </c>
      <c r="CD186" s="25">
        <v>169813000</v>
      </c>
      <c r="CE186" s="25">
        <v>172605174</v>
      </c>
      <c r="CF186" s="25">
        <v>173134660</v>
      </c>
      <c r="CG186" s="25">
        <v>179877214</v>
      </c>
      <c r="CH186" s="25">
        <v>182065430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#N/A</v>
      </c>
      <c r="F187" s="25">
        <v>-10390612</v>
      </c>
      <c r="G187" s="25">
        <v>-13734258</v>
      </c>
      <c r="I187" s="25">
        <v>-9140000</v>
      </c>
      <c r="K187" s="50"/>
      <c r="L187" s="51" t="e">
        <v>#N/A</v>
      </c>
      <c r="M187" s="51">
        <v>0</v>
      </c>
      <c r="N187" s="51">
        <v>0</v>
      </c>
      <c r="P187" s="51">
        <v>0</v>
      </c>
      <c r="R187" s="42" t="s">
        <v>92</v>
      </c>
      <c r="S187" s="25" t="e">
        <v>#N/A</v>
      </c>
      <c r="T187" s="25">
        <v>222644</v>
      </c>
      <c r="U187" s="25">
        <v>451921.1936</v>
      </c>
      <c r="W187" s="25">
        <v>3850650</v>
      </c>
      <c r="Y187" s="52" t="s">
        <v>93</v>
      </c>
      <c r="Z187" s="25" t="e">
        <v>#N/A</v>
      </c>
      <c r="AA187" s="25">
        <v>122231</v>
      </c>
      <c r="AB187" s="25">
        <v>166417</v>
      </c>
      <c r="AD187" s="25">
        <v>333224</v>
      </c>
      <c r="AX187" s="36" t="s">
        <v>67</v>
      </c>
      <c r="AY187" s="25" t="e">
        <v>#N/A</v>
      </c>
      <c r="AZ187" s="25" t="e">
        <v>#N/A</v>
      </c>
      <c r="BA187" s="25" t="e">
        <v>#N/A</v>
      </c>
      <c r="BB187" s="25" t="e">
        <v>#N/A</v>
      </c>
      <c r="BC187" s="25" t="e">
        <v>#N/A</v>
      </c>
      <c r="BD187" s="25" t="e">
        <v>#N/A</v>
      </c>
      <c r="BE187" s="25" t="e">
        <v>#N/A</v>
      </c>
      <c r="BF187" s="25" t="e">
        <v>#N/A</v>
      </c>
      <c r="BG187" s="25" t="e">
        <v>#N/A</v>
      </c>
      <c r="BH187" s="25" t="e">
        <v>#N/A</v>
      </c>
      <c r="BI187" s="25" t="e">
        <v>#N/A</v>
      </c>
      <c r="BJ187" s="25">
        <v>-34403926</v>
      </c>
      <c r="BK187" s="25">
        <v>-27020607</v>
      </c>
      <c r="BL187" s="25">
        <v>-27618860</v>
      </c>
      <c r="BM187" s="25">
        <v>-28313674</v>
      </c>
      <c r="BN187" s="25">
        <v>-29143089</v>
      </c>
      <c r="BO187" s="25">
        <v>-30135210</v>
      </c>
      <c r="BP187" s="25">
        <v>-31522962</v>
      </c>
      <c r="BQ187" s="25">
        <v>-32754423.664999999</v>
      </c>
      <c r="BR187" s="25">
        <v>-34369525.527000003</v>
      </c>
      <c r="BS187" s="25">
        <v>-35903077.527000003</v>
      </c>
      <c r="BT187" s="25">
        <v>-37210157.527000003</v>
      </c>
      <c r="BU187" s="25">
        <v>-38745656.527000003</v>
      </c>
      <c r="BV187" s="25">
        <v>-40083828.527000003</v>
      </c>
      <c r="BW187" s="25">
        <v>-41488938.527000003</v>
      </c>
      <c r="BX187" s="25">
        <v>-43087678.527000003</v>
      </c>
      <c r="BY187" s="25">
        <v>-44607617.527000003</v>
      </c>
      <c r="BZ187" s="25">
        <v>-46384889.891000003</v>
      </c>
      <c r="CA187" s="25">
        <v>-47764358.527000003</v>
      </c>
      <c r="CB187" s="25">
        <v>-49231778.527000003</v>
      </c>
      <c r="CC187" s="25">
        <v>-50695273.862000003</v>
      </c>
      <c r="CD187" s="25">
        <v>-51705000</v>
      </c>
      <c r="CE187" s="25">
        <v>-52806938</v>
      </c>
      <c r="CF187" s="25">
        <v>-53542458</v>
      </c>
      <c r="CG187" s="25">
        <v>-55010221</v>
      </c>
      <c r="CH187" s="25">
        <v>-55986090</v>
      </c>
    </row>
    <row r="188" spans="1:86">
      <c r="A188" t="s">
        <v>140</v>
      </c>
      <c r="B188">
        <v>0</v>
      </c>
      <c r="D188" s="35" t="s">
        <v>94</v>
      </c>
      <c r="E188" s="25" t="e">
        <v>#N/A</v>
      </c>
      <c r="F188" s="25">
        <v>52132849</v>
      </c>
      <c r="G188" s="25">
        <v>64270827.563000001</v>
      </c>
      <c r="I188" s="25">
        <v>68534000</v>
      </c>
      <c r="K188" s="53" t="s">
        <v>95</v>
      </c>
      <c r="L188" s="25" t="e">
        <v>#N/A</v>
      </c>
      <c r="M188" s="25">
        <v>2394827</v>
      </c>
      <c r="N188" s="25">
        <v>5010635.8940000003</v>
      </c>
      <c r="P188" s="25">
        <v>9963000</v>
      </c>
      <c r="R188" s="42" t="s">
        <v>96</v>
      </c>
      <c r="S188" s="25" t="e">
        <v>#N/A</v>
      </c>
      <c r="T188" s="25">
        <v>1399632</v>
      </c>
      <c r="U188" s="25">
        <v>1153263.82</v>
      </c>
      <c r="W188" s="25">
        <v>1748350</v>
      </c>
      <c r="AX188" s="36" t="s">
        <v>72</v>
      </c>
      <c r="AY188" s="25" t="e">
        <v>#N/A</v>
      </c>
      <c r="AZ188" s="25" t="e">
        <v>#N/A</v>
      </c>
      <c r="BA188" s="25" t="e">
        <v>#N/A</v>
      </c>
      <c r="BB188" s="25" t="e">
        <v>#N/A</v>
      </c>
      <c r="BC188" s="25" t="e">
        <v>#N/A</v>
      </c>
      <c r="BD188" s="25" t="e">
        <v>#N/A</v>
      </c>
      <c r="BE188" s="25" t="e">
        <v>#N/A</v>
      </c>
      <c r="BF188" s="25" t="e">
        <v>#N/A</v>
      </c>
      <c r="BG188" s="25" t="e">
        <v>#N/A</v>
      </c>
      <c r="BH188" s="25" t="e">
        <v>#N/A</v>
      </c>
      <c r="BI188" s="25" t="e">
        <v>#N/A</v>
      </c>
      <c r="BJ188" s="25">
        <v>218959</v>
      </c>
      <c r="BK188" s="25">
        <v>140602</v>
      </c>
      <c r="BL188" s="25">
        <v>4765</v>
      </c>
      <c r="BM188" s="25">
        <v>-97137</v>
      </c>
      <c r="BN188" s="25">
        <v>-162665</v>
      </c>
      <c r="BO188" s="25">
        <v>-249137</v>
      </c>
      <c r="BP188" s="25">
        <v>-258569</v>
      </c>
      <c r="BQ188" s="25">
        <v>-303565</v>
      </c>
      <c r="BR188" s="25">
        <v>-335918.97700000001</v>
      </c>
      <c r="BS188" s="25">
        <v>-476049.97700000001</v>
      </c>
      <c r="BT188" s="25">
        <v>-519860.97700000001</v>
      </c>
      <c r="BU188" s="25">
        <v>-539147.97699999996</v>
      </c>
      <c r="BV188" s="25">
        <v>-451250.97700000001</v>
      </c>
      <c r="BW188" s="25">
        <v>-398731.97700000001</v>
      </c>
      <c r="BX188" s="25">
        <v>-308445.97700000001</v>
      </c>
      <c r="BY188" s="25">
        <v>-318776.97700000001</v>
      </c>
      <c r="BZ188" s="25">
        <v>-275294.29500000004</v>
      </c>
      <c r="CA188" s="25">
        <v>-363618.97700000007</v>
      </c>
      <c r="CB188" s="25">
        <v>-361548.97700000001</v>
      </c>
      <c r="CC188" s="25">
        <v>-391003.97700000001</v>
      </c>
      <c r="CD188" s="25">
        <v>887000</v>
      </c>
      <c r="CE188" s="25">
        <v>991747</v>
      </c>
      <c r="CF188" s="25">
        <v>-4908693</v>
      </c>
      <c r="CG188" s="25">
        <v>-5481480</v>
      </c>
      <c r="CH188" s="25">
        <v>-5301745</v>
      </c>
    </row>
    <row r="189" spans="1:86">
      <c r="A189" t="s">
        <v>140</v>
      </c>
      <c r="B189">
        <v>0</v>
      </c>
      <c r="D189" s="54" t="s">
        <v>97</v>
      </c>
      <c r="E189" s="55" t="e">
        <v>#N/A</v>
      </c>
      <c r="F189" s="55">
        <v>515268910</v>
      </c>
      <c r="G189" s="55">
        <v>789514969.56299996</v>
      </c>
      <c r="I189" s="55">
        <v>1042210000</v>
      </c>
      <c r="K189" s="53" t="s">
        <v>98</v>
      </c>
      <c r="L189" s="25" t="e">
        <v>#N/A</v>
      </c>
      <c r="M189" s="25">
        <v>-53318071</v>
      </c>
      <c r="N189" s="25">
        <v>-64107005.306999996</v>
      </c>
      <c r="P189" s="25">
        <v>-78262000</v>
      </c>
      <c r="R189" s="42" t="s">
        <v>30</v>
      </c>
      <c r="S189" s="25" t="e">
        <v>#N/A</v>
      </c>
      <c r="T189" s="25">
        <v>2457254</v>
      </c>
      <c r="U189" s="25">
        <v>3277121.17</v>
      </c>
      <c r="W189" s="25">
        <v>5048648</v>
      </c>
      <c r="AX189" s="42" t="s">
        <v>77</v>
      </c>
      <c r="AY189" s="25" t="e">
        <v>#N/A</v>
      </c>
      <c r="AZ189" s="25" t="e">
        <v>#N/A</v>
      </c>
      <c r="BA189" s="25" t="e">
        <v>#N/A</v>
      </c>
      <c r="BB189" s="25" t="e">
        <v>#N/A</v>
      </c>
      <c r="BC189" s="25" t="e">
        <v>#N/A</v>
      </c>
      <c r="BD189" s="25" t="e">
        <v>#N/A</v>
      </c>
      <c r="BE189" s="25" t="e">
        <v>#N/A</v>
      </c>
      <c r="BF189" s="25" t="e">
        <v>#N/A</v>
      </c>
      <c r="BG189" s="25" t="e">
        <v>#N/A</v>
      </c>
      <c r="BH189" s="25" t="e">
        <v>#N/A</v>
      </c>
      <c r="BI189" s="25" t="e">
        <v>#N/A</v>
      </c>
      <c r="BJ189" s="25">
        <v>-4759976</v>
      </c>
      <c r="BK189" s="25">
        <v>-4070350</v>
      </c>
      <c r="BL189" s="25">
        <v>-4183071</v>
      </c>
      <c r="BM189" s="25">
        <v>-4195755</v>
      </c>
      <c r="BN189" s="25">
        <v>-4417525</v>
      </c>
      <c r="BO189" s="25">
        <v>-4515854</v>
      </c>
      <c r="BP189" s="25">
        <v>-4397277</v>
      </c>
      <c r="BQ189" s="25">
        <v>-4752350.8779999996</v>
      </c>
      <c r="BR189" s="25">
        <v>-4400746.8899999997</v>
      </c>
      <c r="BS189" s="25">
        <v>-4357745.8899999997</v>
      </c>
      <c r="BT189" s="25">
        <v>-3847935.8899999997</v>
      </c>
      <c r="BU189" s="25">
        <v>-3699815.8899999997</v>
      </c>
      <c r="BV189" s="25">
        <v>-3325177.8899999997</v>
      </c>
      <c r="BW189" s="25">
        <v>-2734199.8899999997</v>
      </c>
      <c r="BX189" s="25">
        <v>-2538336.8899999997</v>
      </c>
      <c r="BY189" s="25">
        <v>-2462838.8899999997</v>
      </c>
      <c r="BZ189" s="25">
        <v>-2154547.3159999996</v>
      </c>
      <c r="CA189" s="25">
        <v>-2027515.8899999997</v>
      </c>
      <c r="CB189" s="25">
        <v>-1676338.8899999997</v>
      </c>
      <c r="CC189" s="25">
        <v>-2169383.0120000001</v>
      </c>
      <c r="CD189" s="25">
        <v>3515000</v>
      </c>
      <c r="CE189" s="25">
        <v>3134380</v>
      </c>
      <c r="CF189" s="25">
        <v>-787106</v>
      </c>
      <c r="CG189" s="25">
        <v>-2080886</v>
      </c>
      <c r="CH189" s="25">
        <v>-4711846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>
        <v>0</v>
      </c>
      <c r="K190" s="45" t="s">
        <v>99</v>
      </c>
      <c r="L190" s="46" t="e">
        <v>#N/A</v>
      </c>
      <c r="M190" s="46">
        <v>20325567</v>
      </c>
      <c r="N190" s="46">
        <v>34654327.956000008</v>
      </c>
      <c r="P190" s="46">
        <v>54211000</v>
      </c>
      <c r="R190" s="42" t="s">
        <v>47</v>
      </c>
      <c r="S190" s="25" t="e">
        <v>#N/A</v>
      </c>
      <c r="T190" s="25">
        <v>902857</v>
      </c>
      <c r="U190" s="25">
        <v>1644732</v>
      </c>
      <c r="W190" s="25">
        <v>11412135</v>
      </c>
      <c r="AX190" s="45" t="s">
        <v>82</v>
      </c>
      <c r="AY190" s="46" t="e">
        <v>#N/A</v>
      </c>
      <c r="AZ190" s="46" t="e">
        <v>#N/A</v>
      </c>
      <c r="BA190" s="46" t="e">
        <v>#N/A</v>
      </c>
      <c r="BB190" s="46" t="e">
        <v>#N/A</v>
      </c>
      <c r="BC190" s="46" t="e">
        <v>#N/A</v>
      </c>
      <c r="BD190" s="46" t="e">
        <v>#N/A</v>
      </c>
      <c r="BE190" s="46" t="e">
        <v>#N/A</v>
      </c>
      <c r="BF190" s="46" t="e">
        <v>#N/A</v>
      </c>
      <c r="BG190" s="46" t="e">
        <v>#N/A</v>
      </c>
      <c r="BH190" s="46" t="e">
        <v>#N/A</v>
      </c>
      <c r="BI190" s="46" t="e">
        <v>#N/A</v>
      </c>
      <c r="BJ190" s="46">
        <v>98760914</v>
      </c>
      <c r="BK190" s="46">
        <v>79452657</v>
      </c>
      <c r="BL190" s="46">
        <v>81202558</v>
      </c>
      <c r="BM190" s="46">
        <v>83675103</v>
      </c>
      <c r="BN190" s="46">
        <v>85398167</v>
      </c>
      <c r="BO190" s="46">
        <v>88021538</v>
      </c>
      <c r="BP190" s="46">
        <v>89916916</v>
      </c>
      <c r="BQ190" s="46">
        <v>91096040.693000004</v>
      </c>
      <c r="BR190" s="46">
        <v>93750697.369000003</v>
      </c>
      <c r="BS190" s="46">
        <v>95912420.369000003</v>
      </c>
      <c r="BT190" s="46">
        <v>99989267.369000003</v>
      </c>
      <c r="BU190" s="46">
        <v>100440387.369</v>
      </c>
      <c r="BV190" s="46">
        <v>102555653.369</v>
      </c>
      <c r="BW190" s="46">
        <v>105171776.369</v>
      </c>
      <c r="BX190" s="46">
        <v>107999099.369</v>
      </c>
      <c r="BY190" s="46">
        <v>109638594.369</v>
      </c>
      <c r="BZ190" s="46">
        <v>111539916.92300001</v>
      </c>
      <c r="CA190" s="46">
        <v>114031136.369</v>
      </c>
      <c r="CB190" s="46">
        <v>118604885.369</v>
      </c>
      <c r="CC190" s="46">
        <v>120361409.67600001</v>
      </c>
      <c r="CD190" s="46">
        <v>122510000</v>
      </c>
      <c r="CE190" s="46">
        <v>123924363</v>
      </c>
      <c r="CF190" s="46">
        <v>113896403</v>
      </c>
      <c r="CG190" s="46">
        <v>117304627</v>
      </c>
      <c r="CH190" s="46">
        <v>116065749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>
        <v>0</v>
      </c>
      <c r="K191" s="47" t="s">
        <v>101</v>
      </c>
      <c r="L191" s="48" t="e">
        <v>#N/A</v>
      </c>
      <c r="M191" s="48">
        <v>0.533331081991128</v>
      </c>
      <c r="N191" s="48">
        <v>0.90930945367717808</v>
      </c>
      <c r="P191" s="48">
        <v>1.4224651782565789</v>
      </c>
      <c r="R191" s="42" t="s">
        <v>102</v>
      </c>
      <c r="S191" s="25" t="e">
        <v>#N/A</v>
      </c>
      <c r="T191" s="25">
        <v>289358</v>
      </c>
      <c r="U191" s="25">
        <v>-608321.03599999996</v>
      </c>
      <c r="W191" s="25">
        <v>1182930.9999999998</v>
      </c>
      <c r="AX191" s="47" t="s">
        <v>87</v>
      </c>
      <c r="AY191" s="48" t="e">
        <v>#N/A</v>
      </c>
      <c r="AZ191" s="48" t="e">
        <v>#N/A</v>
      </c>
      <c r="BA191" s="48" t="e">
        <v>#N/A</v>
      </c>
      <c r="BB191" s="48" t="e">
        <v>#N/A</v>
      </c>
      <c r="BC191" s="48" t="e">
        <v>#N/A</v>
      </c>
      <c r="BD191" s="48" t="e">
        <v>#N/A</v>
      </c>
      <c r="BE191" s="48" t="e">
        <v>#N/A</v>
      </c>
      <c r="BF191" s="48" t="e">
        <v>#N/A</v>
      </c>
      <c r="BG191" s="48" t="e">
        <v>#N/A</v>
      </c>
      <c r="BH191" s="48" t="e">
        <v>#N/A</v>
      </c>
      <c r="BI191" s="48" t="e">
        <v>#N/A</v>
      </c>
      <c r="BJ191" s="48">
        <v>0.54244737180474079</v>
      </c>
      <c r="BK191" s="48">
        <v>0.43639617361736383</v>
      </c>
      <c r="BL191" s="48">
        <v>0.44600755893087446</v>
      </c>
      <c r="BM191" s="48">
        <v>0.45958808874370055</v>
      </c>
      <c r="BN191" s="48">
        <v>0.46905207100546215</v>
      </c>
      <c r="BO191" s="48">
        <v>0.48346101728373148</v>
      </c>
      <c r="BP191" s="48">
        <v>0.49387143951490409</v>
      </c>
      <c r="BQ191" s="48">
        <v>0.50034781832553277</v>
      </c>
      <c r="BR191" s="48">
        <v>0.51492860214594283</v>
      </c>
      <c r="BS191" s="48">
        <v>0.52680193251953433</v>
      </c>
      <c r="BT191" s="48">
        <v>0.54919414063943939</v>
      </c>
      <c r="BU191" s="48">
        <v>0.55167193117880753</v>
      </c>
      <c r="BV191" s="48">
        <v>0.56329009504440242</v>
      </c>
      <c r="BW191" s="48">
        <v>0.57765923145871245</v>
      </c>
      <c r="BX191" s="48">
        <v>0.59318839039899007</v>
      </c>
      <c r="BY191" s="48">
        <v>0.60219336734601403</v>
      </c>
      <c r="BZ191" s="48">
        <v>0.61263644022371522</v>
      </c>
      <c r="CA191" s="48">
        <v>0.62631954000822676</v>
      </c>
      <c r="CB191" s="48">
        <v>0.65144099771713937</v>
      </c>
      <c r="CC191" s="48">
        <v>0.66108876174900422</v>
      </c>
      <c r="CD191" s="48">
        <v>0.67288996049387295</v>
      </c>
      <c r="CE191" s="48">
        <v>0.68065839297443786</v>
      </c>
      <c r="CF191" s="48">
        <v>0.62557951281580471</v>
      </c>
      <c r="CG191" s="48">
        <v>0.64429928844811446</v>
      </c>
      <c r="CH191" s="48">
        <v>0.63749471275244285</v>
      </c>
    </row>
    <row r="192" spans="1:86">
      <c r="A192" t="s">
        <v>140</v>
      </c>
      <c r="B192">
        <v>0</v>
      </c>
      <c r="D192" s="35" t="s">
        <v>103</v>
      </c>
      <c r="E192" s="25" t="e">
        <v>#N/A</v>
      </c>
      <c r="F192" s="25">
        <v>163067131</v>
      </c>
      <c r="G192" s="25">
        <v>252752594.57800001</v>
      </c>
      <c r="I192" s="25">
        <v>338785000</v>
      </c>
      <c r="K192" s="59"/>
      <c r="L192" s="51" t="e">
        <v>#N/A</v>
      </c>
      <c r="M192" s="51">
        <v>0</v>
      </c>
      <c r="N192" s="51">
        <v>0</v>
      </c>
      <c r="P192" s="51">
        <v>0</v>
      </c>
      <c r="R192" s="60" t="s">
        <v>104</v>
      </c>
      <c r="S192" s="51" t="e">
        <v>#N/A</v>
      </c>
      <c r="T192" s="51">
        <v>613499</v>
      </c>
      <c r="U192" s="51">
        <v>2253053.0359999998</v>
      </c>
      <c r="V192" s="51"/>
      <c r="W192" s="51"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#N/A</v>
      </c>
      <c r="F193" s="25">
        <v>237580126</v>
      </c>
      <c r="G193" s="25">
        <v>391573847.611</v>
      </c>
      <c r="I193" s="25">
        <v>532345000</v>
      </c>
      <c r="K193" s="61" t="s">
        <v>106</v>
      </c>
      <c r="L193" s="25" t="e">
        <v>#N/A</v>
      </c>
      <c r="M193" s="25">
        <v>0</v>
      </c>
      <c r="N193" s="25">
        <v>0</v>
      </c>
      <c r="P193" s="25">
        <v>0</v>
      </c>
      <c r="R193" s="62" t="s">
        <v>107</v>
      </c>
      <c r="S193" s="63" t="e">
        <v>#N/A</v>
      </c>
      <c r="T193" s="63">
        <v>0</v>
      </c>
      <c r="U193" s="63">
        <v>0</v>
      </c>
      <c r="W193" s="63">
        <v>0</v>
      </c>
      <c r="AX193" s="53" t="s">
        <v>95</v>
      </c>
      <c r="AY193" s="25" t="e">
        <v>#N/A</v>
      </c>
      <c r="AZ193" s="25" t="e">
        <v>#N/A</v>
      </c>
      <c r="BA193" s="25" t="e">
        <v>#N/A</v>
      </c>
      <c r="BB193" s="25" t="e">
        <v>#N/A</v>
      </c>
      <c r="BC193" s="25" t="e">
        <v>#N/A</v>
      </c>
      <c r="BD193" s="25" t="e">
        <v>#N/A</v>
      </c>
      <c r="BE193" s="25" t="e">
        <v>#N/A</v>
      </c>
      <c r="BF193" s="25" t="e">
        <v>#N/A</v>
      </c>
      <c r="BG193" s="25" t="e">
        <v>#N/A</v>
      </c>
      <c r="BH193" s="25" t="e">
        <v>#N/A</v>
      </c>
      <c r="BI193" s="25" t="e">
        <v>#N/A</v>
      </c>
      <c r="BJ193" s="25">
        <v>4094604</v>
      </c>
      <c r="BK193" s="25">
        <v>3833349</v>
      </c>
      <c r="BL193" s="25">
        <v>4204371</v>
      </c>
      <c r="BM193" s="25">
        <v>4189789</v>
      </c>
      <c r="BN193" s="25">
        <v>4578677</v>
      </c>
      <c r="BO193" s="25">
        <v>4375184</v>
      </c>
      <c r="BP193" s="25">
        <v>4896268</v>
      </c>
      <c r="BQ193" s="25">
        <v>5348437.4649999999</v>
      </c>
      <c r="BR193" s="25">
        <v>5010635.8940000003</v>
      </c>
      <c r="BS193" s="25">
        <v>5221448.8940000003</v>
      </c>
      <c r="BT193" s="25">
        <v>5417725.8940000003</v>
      </c>
      <c r="BU193" s="25">
        <v>5442741.8940000003</v>
      </c>
      <c r="BV193" s="25">
        <v>5605173.8940000003</v>
      </c>
      <c r="BW193" s="25">
        <v>5958727.8940000003</v>
      </c>
      <c r="BX193" s="25">
        <v>5389272.8940000003</v>
      </c>
      <c r="BY193" s="25">
        <v>6023686.8940000003</v>
      </c>
      <c r="BZ193" s="25">
        <v>6514589.0720000006</v>
      </c>
      <c r="CA193" s="25">
        <v>6304407.8940000003</v>
      </c>
      <c r="CB193" s="25">
        <v>4385512.8940000003</v>
      </c>
      <c r="CC193" s="25">
        <v>4040122.4290000005</v>
      </c>
      <c r="CD193" s="25">
        <v>9963000</v>
      </c>
      <c r="CE193" s="25">
        <v>9801179</v>
      </c>
      <c r="CF193" s="25">
        <v>11169610</v>
      </c>
      <c r="CG193" s="25">
        <v>10684351</v>
      </c>
      <c r="CH193" s="25">
        <v>11310907</v>
      </c>
    </row>
    <row r="194" spans="1:86">
      <c r="A194" t="s">
        <v>140</v>
      </c>
      <c r="B194">
        <v>0</v>
      </c>
      <c r="D194" s="40" t="s">
        <v>108</v>
      </c>
      <c r="E194" s="25" t="e">
        <v>#N/A</v>
      </c>
      <c r="F194" s="25">
        <v>0</v>
      </c>
      <c r="G194" s="25">
        <v>0</v>
      </c>
      <c r="I194" s="25">
        <v>0</v>
      </c>
      <c r="K194" s="61" t="s">
        <v>109</v>
      </c>
      <c r="L194" s="25" t="e">
        <v>#N/A</v>
      </c>
      <c r="M194" s="25">
        <v>0</v>
      </c>
      <c r="N194" s="25">
        <v>0</v>
      </c>
      <c r="P194" s="25">
        <v>0</v>
      </c>
      <c r="AX194" s="53" t="s">
        <v>98</v>
      </c>
      <c r="AY194" s="25" t="e">
        <v>#N/A</v>
      </c>
      <c r="AZ194" s="25" t="e">
        <v>#N/A</v>
      </c>
      <c r="BA194" s="25" t="e">
        <v>#N/A</v>
      </c>
      <c r="BB194" s="25" t="e">
        <v>#N/A</v>
      </c>
      <c r="BC194" s="25" t="e">
        <v>#N/A</v>
      </c>
      <c r="BD194" s="25" t="e">
        <v>#N/A</v>
      </c>
      <c r="BE194" s="25" t="e">
        <v>#N/A</v>
      </c>
      <c r="BF194" s="25" t="e">
        <v>#N/A</v>
      </c>
      <c r="BG194" s="25" t="e">
        <v>#N/A</v>
      </c>
      <c r="BH194" s="25" t="e">
        <v>#N/A</v>
      </c>
      <c r="BI194" s="25" t="e">
        <v>#N/A</v>
      </c>
      <c r="BJ194" s="25">
        <v>-71824276</v>
      </c>
      <c r="BK194" s="25">
        <v>-55847177</v>
      </c>
      <c r="BL194" s="25">
        <v>-56400279</v>
      </c>
      <c r="BM194" s="25">
        <v>-57513801</v>
      </c>
      <c r="BN194" s="25">
        <v>-58376707</v>
      </c>
      <c r="BO194" s="25">
        <v>-59169843</v>
      </c>
      <c r="BP194" s="25">
        <v>-60213639</v>
      </c>
      <c r="BQ194" s="25">
        <v>-61342758.126000002</v>
      </c>
      <c r="BR194" s="25">
        <v>-64107005.306999996</v>
      </c>
      <c r="BS194" s="25">
        <v>-64979972.306999996</v>
      </c>
      <c r="BT194" s="25">
        <v>-65813930.306999996</v>
      </c>
      <c r="BU194" s="25">
        <v>-67131930.306999996</v>
      </c>
      <c r="BV194" s="25">
        <v>-68772047.306999996</v>
      </c>
      <c r="BW194" s="25">
        <v>-69707657.306999996</v>
      </c>
      <c r="BX194" s="25">
        <v>-71232950.306999996</v>
      </c>
      <c r="BY194" s="25">
        <v>-72554848.306999996</v>
      </c>
      <c r="BZ194" s="25">
        <v>-74112712.891000003</v>
      </c>
      <c r="CA194" s="25">
        <v>-75872333.307000011</v>
      </c>
      <c r="CB194" s="25">
        <v>-77780641.306999996</v>
      </c>
      <c r="CC194" s="25">
        <v>-79126603.180999994</v>
      </c>
      <c r="CD194" s="25">
        <v>-78262000</v>
      </c>
      <c r="CE194" s="25">
        <v>-79238495</v>
      </c>
      <c r="CF194" s="25">
        <v>-82473719</v>
      </c>
      <c r="CG194" s="25">
        <v>-82773578</v>
      </c>
      <c r="CH194" s="25">
        <v>-84657241</v>
      </c>
    </row>
    <row r="195" spans="1:86">
      <c r="A195" t="s">
        <v>140</v>
      </c>
      <c r="B195">
        <v>0</v>
      </c>
      <c r="D195" s="40" t="s">
        <v>110</v>
      </c>
      <c r="E195" s="25" t="e">
        <v>#N/A</v>
      </c>
      <c r="F195" s="25">
        <v>237580126</v>
      </c>
      <c r="G195" s="25">
        <v>391573847.611</v>
      </c>
      <c r="I195" s="25">
        <v>532345000</v>
      </c>
      <c r="K195" s="64" t="s">
        <v>111</v>
      </c>
      <c r="L195" s="25" t="e">
        <v>#N/A</v>
      </c>
      <c r="M195" s="25">
        <v>0</v>
      </c>
      <c r="N195" s="25">
        <v>0</v>
      </c>
      <c r="P195" s="25">
        <v>0</v>
      </c>
      <c r="AX195" s="45" t="s">
        <v>99</v>
      </c>
      <c r="AY195" s="46" t="e">
        <v>#N/A</v>
      </c>
      <c r="AZ195" s="46" t="e">
        <v>#N/A</v>
      </c>
      <c r="BA195" s="46" t="e">
        <v>#N/A</v>
      </c>
      <c r="BB195" s="46" t="e">
        <v>#N/A</v>
      </c>
      <c r="BC195" s="46" t="e">
        <v>#N/A</v>
      </c>
      <c r="BD195" s="46" t="e">
        <v>#N/A</v>
      </c>
      <c r="BE195" s="46" t="e">
        <v>#N/A</v>
      </c>
      <c r="BF195" s="46" t="e">
        <v>#N/A</v>
      </c>
      <c r="BG195" s="46" t="e">
        <v>#N/A</v>
      </c>
      <c r="BH195" s="46" t="e">
        <v>#N/A</v>
      </c>
      <c r="BI195" s="46" t="e">
        <v>#N/A</v>
      </c>
      <c r="BJ195" s="46">
        <v>31031242</v>
      </c>
      <c r="BK195" s="46">
        <v>27438829</v>
      </c>
      <c r="BL195" s="46">
        <v>29006650</v>
      </c>
      <c r="BM195" s="46">
        <v>30351091</v>
      </c>
      <c r="BN195" s="46">
        <v>31600137</v>
      </c>
      <c r="BO195" s="46">
        <v>33226879</v>
      </c>
      <c r="BP195" s="46">
        <v>34599545</v>
      </c>
      <c r="BQ195" s="46">
        <v>35101720.032000005</v>
      </c>
      <c r="BR195" s="46">
        <v>34654327.956000008</v>
      </c>
      <c r="BS195" s="46">
        <v>36153896.956000008</v>
      </c>
      <c r="BT195" s="46">
        <v>39593062.956000008</v>
      </c>
      <c r="BU195" s="46">
        <v>38751198.956000008</v>
      </c>
      <c r="BV195" s="46">
        <v>39388779.956000008</v>
      </c>
      <c r="BW195" s="46">
        <v>41422846.956000008</v>
      </c>
      <c r="BX195" s="46">
        <v>42155421.956000008</v>
      </c>
      <c r="BY195" s="46">
        <v>43107432.956000008</v>
      </c>
      <c r="BZ195" s="46">
        <v>43941793.104000002</v>
      </c>
      <c r="CA195" s="46">
        <v>44463210.955999985</v>
      </c>
      <c r="CB195" s="46">
        <v>45209756.956</v>
      </c>
      <c r="CC195" s="46">
        <v>45274928.924000025</v>
      </c>
      <c r="CD195" s="46">
        <v>54211000</v>
      </c>
      <c r="CE195" s="46">
        <v>54487047</v>
      </c>
      <c r="CF195" s="46">
        <v>42592294</v>
      </c>
      <c r="CG195" s="46">
        <v>45215400</v>
      </c>
      <c r="CH195" s="46">
        <v>42719415</v>
      </c>
    </row>
    <row r="196" spans="1:86">
      <c r="A196" t="s">
        <v>140</v>
      </c>
      <c r="B196">
        <v>0</v>
      </c>
      <c r="D196" s="65" t="s">
        <v>112</v>
      </c>
      <c r="E196" s="25" t="e">
        <v>#N/A</v>
      </c>
      <c r="F196" s="25">
        <v>0</v>
      </c>
      <c r="G196" s="25">
        <v>0</v>
      </c>
      <c r="I196" s="25">
        <v>0</v>
      </c>
      <c r="K196" s="45" t="s">
        <v>113</v>
      </c>
      <c r="L196" s="46" t="e">
        <v>#N/A</v>
      </c>
      <c r="M196" s="46">
        <v>20325567</v>
      </c>
      <c r="N196" s="46">
        <v>34654327.956000008</v>
      </c>
      <c r="P196" s="46">
        <v>54211000</v>
      </c>
      <c r="AX196" s="47" t="s">
        <v>101</v>
      </c>
      <c r="AY196" s="48" t="e">
        <v>#N/A</v>
      </c>
      <c r="AZ196" s="48" t="e">
        <v>#N/A</v>
      </c>
      <c r="BA196" s="48" t="e">
        <v>#N/A</v>
      </c>
      <c r="BB196" s="48" t="e">
        <v>#N/A</v>
      </c>
      <c r="BC196" s="48" t="e">
        <v>#N/A</v>
      </c>
      <c r="BD196" s="48" t="e">
        <v>#N/A</v>
      </c>
      <c r="BE196" s="48" t="e">
        <v>#N/A</v>
      </c>
      <c r="BF196" s="48" t="e">
        <v>#N/A</v>
      </c>
      <c r="BG196" s="48" t="e">
        <v>#N/A</v>
      </c>
      <c r="BH196" s="48" t="e">
        <v>#N/A</v>
      </c>
      <c r="BI196" s="48" t="e">
        <v>#N/A</v>
      </c>
      <c r="BJ196" s="48">
        <v>0.17044005553388142</v>
      </c>
      <c r="BK196" s="48">
        <v>0.15070861612772946</v>
      </c>
      <c r="BL196" s="48">
        <v>0.1593199214150649</v>
      </c>
      <c r="BM196" s="48">
        <v>0.16670430515007709</v>
      </c>
      <c r="BN196" s="48">
        <v>0.17356472889993449</v>
      </c>
      <c r="BO196" s="48">
        <v>0.18249965960039752</v>
      </c>
      <c r="BP196" s="48">
        <v>0.19003907002004719</v>
      </c>
      <c r="BQ196" s="48">
        <v>0.19279728190024875</v>
      </c>
      <c r="BR196" s="48">
        <v>0.19033996709864145</v>
      </c>
      <c r="BS196" s="48">
        <v>0.19857639616702638</v>
      </c>
      <c r="BT196" s="48">
        <v>0.21746612169042748</v>
      </c>
      <c r="BU196" s="48">
        <v>0.21284215765727743</v>
      </c>
      <c r="BV196" s="48">
        <v>0.21634409100069138</v>
      </c>
      <c r="BW196" s="48">
        <v>0.22751626684978035</v>
      </c>
      <c r="BX196" s="48">
        <v>0.23153995767345842</v>
      </c>
      <c r="BY196" s="48">
        <v>0.23676890750759222</v>
      </c>
      <c r="BZ196" s="48">
        <v>0.24135165640176723</v>
      </c>
      <c r="CA196" s="48">
        <v>0.24421556006541156</v>
      </c>
      <c r="CB196" s="48">
        <v>0.2483159870382862</v>
      </c>
      <c r="CC196" s="48">
        <v>0.24867394608630547</v>
      </c>
      <c r="CD196" s="48">
        <v>0.29775559259108114</v>
      </c>
      <c r="CE196" s="48">
        <v>0.29927178926828668</v>
      </c>
      <c r="CF196" s="48">
        <v>0.23393949087424229</v>
      </c>
      <c r="CG196" s="48">
        <v>0.24834698163182323</v>
      </c>
      <c r="CH196" s="48">
        <v>0.23463770689471361</v>
      </c>
    </row>
    <row r="197" spans="1:86">
      <c r="A197" t="s">
        <v>140</v>
      </c>
      <c r="B197">
        <v>0</v>
      </c>
      <c r="D197" s="66" t="s">
        <v>114</v>
      </c>
      <c r="E197" s="25" t="e">
        <v>#N/A</v>
      </c>
      <c r="F197" s="25">
        <v>229564868</v>
      </c>
      <c r="G197" s="25">
        <v>383563694.611</v>
      </c>
      <c r="I197" s="25">
        <v>516352000</v>
      </c>
      <c r="K197" s="67" t="s">
        <v>115</v>
      </c>
      <c r="L197" s="48" t="e">
        <v>#N/A</v>
      </c>
      <c r="M197" s="48">
        <v>0.533331081991128</v>
      </c>
      <c r="N197" s="48">
        <v>0.90930945367717808</v>
      </c>
      <c r="P197" s="48"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#N/A</v>
      </c>
      <c r="F198" s="25">
        <v>8015258</v>
      </c>
      <c r="G198" s="25">
        <v>8010153</v>
      </c>
      <c r="I198" s="25">
        <v>15993000</v>
      </c>
      <c r="K198" s="47"/>
      <c r="L198" s="51" t="e">
        <v>#N/A</v>
      </c>
      <c r="M198" s="51">
        <v>0</v>
      </c>
      <c r="N198" s="51">
        <v>0</v>
      </c>
      <c r="P198" s="51">
        <v>0</v>
      </c>
      <c r="AX198" s="61" t="s">
        <v>106</v>
      </c>
      <c r="AY198" s="25" t="e">
        <v>#N/A</v>
      </c>
      <c r="AZ198" s="25" t="e">
        <v>#N/A</v>
      </c>
      <c r="BA198" s="25" t="e">
        <v>#N/A</v>
      </c>
      <c r="BB198" s="25" t="e">
        <v>#N/A</v>
      </c>
      <c r="BC198" s="25" t="e">
        <v>#N/A</v>
      </c>
      <c r="BD198" s="25" t="e">
        <v>#N/A</v>
      </c>
      <c r="BE198" s="25" t="e">
        <v>#N/A</v>
      </c>
      <c r="BF198" s="25" t="e">
        <v>#N/A</v>
      </c>
      <c r="BG198" s="25" t="e">
        <v>#N/A</v>
      </c>
      <c r="BH198" s="25" t="e">
        <v>#N/A</v>
      </c>
      <c r="BI198" s="25" t="e">
        <v>#N/A</v>
      </c>
      <c r="BJ198" s="25">
        <v>0</v>
      </c>
      <c r="BK198" s="25">
        <v>0</v>
      </c>
      <c r="BL198" s="25">
        <v>0</v>
      </c>
      <c r="BM198" s="25">
        <v>0</v>
      </c>
      <c r="BN198" s="25">
        <v>0</v>
      </c>
      <c r="BO198" s="25">
        <v>0</v>
      </c>
      <c r="BP198" s="25">
        <v>0</v>
      </c>
      <c r="BQ198" s="25">
        <v>0</v>
      </c>
      <c r="BR198" s="25">
        <v>0</v>
      </c>
      <c r="BS198" s="25">
        <v>0</v>
      </c>
      <c r="BT198" s="25">
        <v>0</v>
      </c>
      <c r="BU198" s="25">
        <v>0</v>
      </c>
      <c r="BV198" s="25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5">
        <v>0</v>
      </c>
      <c r="CC198" s="25">
        <v>0</v>
      </c>
      <c r="CD198" s="25">
        <v>0</v>
      </c>
      <c r="CE198" s="25">
        <v>0</v>
      </c>
      <c r="CF198" s="25">
        <v>0</v>
      </c>
      <c r="CG198" s="25">
        <v>0</v>
      </c>
      <c r="CH198" s="25">
        <v>0</v>
      </c>
    </row>
    <row r="199" spans="1:86">
      <c r="A199" t="s">
        <v>140</v>
      </c>
      <c r="B199">
        <v>0</v>
      </c>
      <c r="D199" s="35" t="s">
        <v>117</v>
      </c>
      <c r="E199" s="25" t="e">
        <v>#N/A</v>
      </c>
      <c r="F199" s="25">
        <v>13458778</v>
      </c>
      <c r="G199" s="25">
        <v>31098761.524999999</v>
      </c>
      <c r="I199" s="25">
        <v>25671000</v>
      </c>
      <c r="K199" s="61" t="s">
        <v>118</v>
      </c>
      <c r="L199" s="25" t="e">
        <v>#N/A</v>
      </c>
      <c r="M199" s="25">
        <v>-4485616</v>
      </c>
      <c r="N199" s="25">
        <v>-7477786</v>
      </c>
      <c r="P199" s="25">
        <v>-11171000</v>
      </c>
      <c r="AX199" s="61" t="s">
        <v>109</v>
      </c>
      <c r="AY199" s="25" t="e">
        <v>#N/A</v>
      </c>
      <c r="AZ199" s="25" t="e">
        <v>#N/A</v>
      </c>
      <c r="BA199" s="25" t="e">
        <v>#N/A</v>
      </c>
      <c r="BB199" s="25" t="e">
        <v>#N/A</v>
      </c>
      <c r="BC199" s="25" t="e">
        <v>#N/A</v>
      </c>
      <c r="BD199" s="25" t="e">
        <v>#N/A</v>
      </c>
      <c r="BE199" s="25" t="e">
        <v>#N/A</v>
      </c>
      <c r="BF199" s="25" t="e">
        <v>#N/A</v>
      </c>
      <c r="BG199" s="25" t="e">
        <v>#N/A</v>
      </c>
      <c r="BH199" s="25" t="e">
        <v>#N/A</v>
      </c>
      <c r="BI199" s="25" t="e">
        <v>#N/A</v>
      </c>
      <c r="BJ199" s="25">
        <v>0</v>
      </c>
      <c r="BK199" s="25">
        <v>0</v>
      </c>
      <c r="BL199" s="25">
        <v>0</v>
      </c>
      <c r="BM199" s="25">
        <v>0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</row>
    <row r="200" spans="1:86">
      <c r="A200" t="s">
        <v>140</v>
      </c>
      <c r="B200">
        <v>0</v>
      </c>
      <c r="D200" s="68" t="s">
        <v>119</v>
      </c>
      <c r="E200" s="69" t="e">
        <v>#N/A</v>
      </c>
      <c r="F200" s="69">
        <v>414106035</v>
      </c>
      <c r="G200" s="69">
        <v>675425203.71399999</v>
      </c>
      <c r="I200" s="69">
        <v>896801000</v>
      </c>
      <c r="K200" s="45" t="s">
        <v>120</v>
      </c>
      <c r="L200" s="46" t="e">
        <v>#N/A</v>
      </c>
      <c r="M200" s="46">
        <v>15839951</v>
      </c>
      <c r="N200" s="46">
        <v>27176541.956000008</v>
      </c>
      <c r="P200" s="46">
        <v>43040000</v>
      </c>
      <c r="AX200" s="64" t="s">
        <v>111</v>
      </c>
      <c r="AY200" s="25" t="e">
        <v>#N/A</v>
      </c>
      <c r="AZ200" s="25" t="e">
        <v>#N/A</v>
      </c>
      <c r="BA200" s="25" t="e">
        <v>#N/A</v>
      </c>
      <c r="BB200" s="25" t="e">
        <v>#N/A</v>
      </c>
      <c r="BC200" s="25" t="e">
        <v>#N/A</v>
      </c>
      <c r="BD200" s="25" t="e">
        <v>#N/A</v>
      </c>
      <c r="BE200" s="25" t="e">
        <v>#N/A</v>
      </c>
      <c r="BF200" s="25" t="e">
        <v>#N/A</v>
      </c>
      <c r="BG200" s="25" t="e">
        <v>#N/A</v>
      </c>
      <c r="BH200" s="25" t="e">
        <v>#N/A</v>
      </c>
      <c r="BI200" s="25" t="e">
        <v>#N/A</v>
      </c>
      <c r="BJ200" s="25">
        <v>0</v>
      </c>
      <c r="BK200" s="25">
        <v>0</v>
      </c>
      <c r="BL200" s="25">
        <v>0</v>
      </c>
      <c r="BM200" s="25">
        <v>0</v>
      </c>
      <c r="BN200" s="25">
        <v>0</v>
      </c>
      <c r="BO200" s="25">
        <v>0</v>
      </c>
      <c r="BP200" s="25">
        <v>0</v>
      </c>
      <c r="BQ200" s="25">
        <v>0</v>
      </c>
      <c r="BR200" s="25">
        <v>0</v>
      </c>
      <c r="BS200" s="25">
        <v>0</v>
      </c>
      <c r="BT200" s="25">
        <v>0</v>
      </c>
      <c r="BU200" s="25">
        <v>0</v>
      </c>
      <c r="BV200" s="25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5">
        <v>0</v>
      </c>
      <c r="CC200" s="25">
        <v>0</v>
      </c>
      <c r="CD200" s="25">
        <v>0</v>
      </c>
      <c r="CE200" s="25">
        <v>0</v>
      </c>
      <c r="CF200" s="25">
        <v>0</v>
      </c>
      <c r="CG200" s="25">
        <v>0</v>
      </c>
      <c r="CH200" s="25">
        <v>0</v>
      </c>
    </row>
    <row r="201" spans="1:86">
      <c r="A201" t="s">
        <v>140</v>
      </c>
      <c r="B201">
        <v>0</v>
      </c>
      <c r="D201" s="70"/>
      <c r="E201" s="71" t="e">
        <v>#N/A</v>
      </c>
      <c r="F201" s="71">
        <v>0</v>
      </c>
      <c r="G201" s="71">
        <v>0</v>
      </c>
      <c r="I201" s="71">
        <v>0</v>
      </c>
      <c r="K201" s="47"/>
      <c r="L201" s="51" t="e">
        <v>#N/A</v>
      </c>
      <c r="M201" s="51">
        <v>0</v>
      </c>
      <c r="N201" s="51">
        <v>0</v>
      </c>
      <c r="P201" s="51">
        <v>0</v>
      </c>
      <c r="AX201" s="45" t="s">
        <v>113</v>
      </c>
      <c r="AY201" s="46" t="e">
        <v>#N/A</v>
      </c>
      <c r="AZ201" s="46" t="e">
        <v>#N/A</v>
      </c>
      <c r="BA201" s="46" t="e">
        <v>#N/A</v>
      </c>
      <c r="BB201" s="46" t="e">
        <v>#N/A</v>
      </c>
      <c r="BC201" s="46" t="e">
        <v>#N/A</v>
      </c>
      <c r="BD201" s="46" t="e">
        <v>#N/A</v>
      </c>
      <c r="BE201" s="46" t="e">
        <v>#N/A</v>
      </c>
      <c r="BF201" s="46" t="e">
        <v>#N/A</v>
      </c>
      <c r="BG201" s="46" t="e">
        <v>#N/A</v>
      </c>
      <c r="BH201" s="46" t="e">
        <v>#N/A</v>
      </c>
      <c r="BI201" s="46" t="e">
        <v>#N/A</v>
      </c>
      <c r="BJ201" s="46">
        <v>31031242</v>
      </c>
      <c r="BK201" s="46">
        <v>27438829</v>
      </c>
      <c r="BL201" s="46">
        <v>29006650</v>
      </c>
      <c r="BM201" s="46">
        <v>30351091</v>
      </c>
      <c r="BN201" s="46">
        <v>31600137</v>
      </c>
      <c r="BO201" s="46">
        <v>33226879</v>
      </c>
      <c r="BP201" s="46">
        <v>34599545</v>
      </c>
      <c r="BQ201" s="46">
        <v>35101720.032000005</v>
      </c>
      <c r="BR201" s="46">
        <v>34654327.956000008</v>
      </c>
      <c r="BS201" s="46">
        <v>36153896.956000008</v>
      </c>
      <c r="BT201" s="46">
        <v>39593062.956000008</v>
      </c>
      <c r="BU201" s="46">
        <v>38751198.956000008</v>
      </c>
      <c r="BV201" s="46">
        <v>39388779.956000008</v>
      </c>
      <c r="BW201" s="46">
        <v>41422846.956000008</v>
      </c>
      <c r="BX201" s="46">
        <v>42155421.956000008</v>
      </c>
      <c r="BY201" s="46">
        <v>43107432.956000008</v>
      </c>
      <c r="BZ201" s="46">
        <v>43941793.104000002</v>
      </c>
      <c r="CA201" s="46">
        <v>44463210.955999985</v>
      </c>
      <c r="CB201" s="46">
        <v>45209756.956</v>
      </c>
      <c r="CC201" s="46">
        <v>45274928.924000025</v>
      </c>
      <c r="CD201" s="46">
        <v>54211000</v>
      </c>
      <c r="CE201" s="46">
        <v>54487047</v>
      </c>
      <c r="CF201" s="46">
        <v>42592294</v>
      </c>
      <c r="CG201" s="46">
        <v>45215400</v>
      </c>
      <c r="CH201" s="46">
        <v>42719415</v>
      </c>
    </row>
    <row r="202" spans="1:86">
      <c r="A202" t="s">
        <v>140</v>
      </c>
      <c r="B202">
        <v>0</v>
      </c>
      <c r="D202" s="58" t="s">
        <v>121</v>
      </c>
      <c r="E202" s="71" t="e">
        <v>#N/A</v>
      </c>
      <c r="F202" s="71">
        <v>0</v>
      </c>
      <c r="G202" s="71">
        <v>0</v>
      </c>
      <c r="I202" s="71">
        <v>0</v>
      </c>
      <c r="K202" s="61" t="s">
        <v>122</v>
      </c>
      <c r="L202" s="25" t="e">
        <v>#N/A</v>
      </c>
      <c r="M202" s="25">
        <v>0</v>
      </c>
      <c r="N202" s="25">
        <v>0</v>
      </c>
      <c r="P202" s="25">
        <v>0</v>
      </c>
      <c r="AX202" s="67" t="s">
        <v>115</v>
      </c>
      <c r="AY202" s="48" t="e">
        <v>#N/A</v>
      </c>
      <c r="AZ202" s="48" t="e">
        <v>#N/A</v>
      </c>
      <c r="BA202" s="48" t="e">
        <v>#N/A</v>
      </c>
      <c r="BB202" s="48" t="e">
        <v>#N/A</v>
      </c>
      <c r="BC202" s="48" t="e">
        <v>#N/A</v>
      </c>
      <c r="BD202" s="48" t="e">
        <v>#N/A</v>
      </c>
      <c r="BE202" s="48" t="e">
        <v>#N/A</v>
      </c>
      <c r="BF202" s="48" t="e">
        <v>#N/A</v>
      </c>
      <c r="BG202" s="48" t="e">
        <v>#N/A</v>
      </c>
      <c r="BH202" s="48" t="e">
        <v>#N/A</v>
      </c>
      <c r="BI202" s="48" t="e">
        <v>#N/A</v>
      </c>
      <c r="BJ202" s="48">
        <v>0.17044005553388142</v>
      </c>
      <c r="BK202" s="48">
        <v>0.15070861612772946</v>
      </c>
      <c r="BL202" s="48">
        <v>0.1593199214150649</v>
      </c>
      <c r="BM202" s="48">
        <v>0.16670430515007709</v>
      </c>
      <c r="BN202" s="48">
        <v>0.17356472889993449</v>
      </c>
      <c r="BO202" s="48">
        <v>0.18249965960039752</v>
      </c>
      <c r="BP202" s="48">
        <v>0.19003907002004719</v>
      </c>
      <c r="BQ202" s="48">
        <v>0.19279728190024875</v>
      </c>
      <c r="BR202" s="48">
        <v>0.19033996709864145</v>
      </c>
      <c r="BS202" s="48">
        <v>0.19857639616702638</v>
      </c>
      <c r="BT202" s="48">
        <v>0.21746612169042748</v>
      </c>
      <c r="BU202" s="48">
        <v>0.21284215765727743</v>
      </c>
      <c r="BV202" s="48">
        <v>0.21634409100069138</v>
      </c>
      <c r="BW202" s="48">
        <v>0.22751626684978035</v>
      </c>
      <c r="BX202" s="48">
        <v>0.23153995767345842</v>
      </c>
      <c r="BY202" s="48">
        <v>0.23676890750759222</v>
      </c>
      <c r="BZ202" s="48">
        <v>0.24135165640176723</v>
      </c>
      <c r="CA202" s="48">
        <v>0.24421556006541156</v>
      </c>
      <c r="CB202" s="48">
        <v>0.2483159870382862</v>
      </c>
      <c r="CC202" s="48">
        <v>0.24867394608630547</v>
      </c>
      <c r="CD202" s="48">
        <v>0.29775559259108114</v>
      </c>
      <c r="CE202" s="48">
        <v>0.29927178926828668</v>
      </c>
      <c r="CF202" s="48">
        <v>0.23393949087424229</v>
      </c>
      <c r="CG202" s="48">
        <v>0.24834698163182323</v>
      </c>
      <c r="CH202" s="48">
        <v>0.23463770689471361</v>
      </c>
    </row>
    <row r="203" spans="1:86">
      <c r="A203" t="s">
        <v>140</v>
      </c>
      <c r="B203">
        <v>0</v>
      </c>
      <c r="D203" s="35" t="s">
        <v>123</v>
      </c>
      <c r="E203" s="25" t="e">
        <v>#N/A</v>
      </c>
      <c r="F203" s="25">
        <v>85000000</v>
      </c>
      <c r="G203" s="25">
        <v>85000000</v>
      </c>
      <c r="I203" s="25">
        <v>85000000</v>
      </c>
      <c r="K203" s="45" t="s">
        <v>124</v>
      </c>
      <c r="L203" s="46" t="e">
        <v>#N/A</v>
      </c>
      <c r="M203" s="46">
        <v>15839951</v>
      </c>
      <c r="N203" s="46">
        <v>27176541.956000008</v>
      </c>
      <c r="P203" s="46"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#N/A</v>
      </c>
      <c r="F204" s="25">
        <v>16162875</v>
      </c>
      <c r="G204" s="25">
        <v>29089765.91</v>
      </c>
      <c r="I204" s="25">
        <v>60409000</v>
      </c>
      <c r="K204" s="67" t="s">
        <v>4</v>
      </c>
      <c r="L204" s="48" t="e">
        <v>#N/A</v>
      </c>
      <c r="M204" s="48">
        <v>0.4156311214106081</v>
      </c>
      <c r="N204" s="48">
        <v>0.71309668882402</v>
      </c>
      <c r="P204" s="48">
        <v>1.129344621426706</v>
      </c>
      <c r="AX204" s="61" t="s">
        <v>118</v>
      </c>
      <c r="AY204" s="25" t="e">
        <v>#N/A</v>
      </c>
      <c r="AZ204" s="25" t="e">
        <v>#N/A</v>
      </c>
      <c r="BA204" s="25" t="e">
        <v>#N/A</v>
      </c>
      <c r="BB204" s="25" t="e">
        <v>#N/A</v>
      </c>
      <c r="BC204" s="25" t="e">
        <v>#N/A</v>
      </c>
      <c r="BD204" s="25" t="e">
        <v>#N/A</v>
      </c>
      <c r="BE204" s="25" t="e">
        <v>#N/A</v>
      </c>
      <c r="BF204" s="25" t="e">
        <v>#N/A</v>
      </c>
      <c r="BG204" s="25" t="e">
        <v>#N/A</v>
      </c>
      <c r="BH204" s="25" t="e">
        <v>#N/A</v>
      </c>
      <c r="BI204" s="25" t="e">
        <v>#N/A</v>
      </c>
      <c r="BJ204" s="25">
        <v>-6626648</v>
      </c>
      <c r="BK204" s="25">
        <v>-5908082</v>
      </c>
      <c r="BL204" s="25">
        <v>-6221659</v>
      </c>
      <c r="BM204" s="25">
        <v>-6490705</v>
      </c>
      <c r="BN204" s="25">
        <v>-6740516</v>
      </c>
      <c r="BO204" s="25">
        <v>-7065994</v>
      </c>
      <c r="BP204" s="25">
        <v>-7340460</v>
      </c>
      <c r="BQ204" s="25">
        <v>-7440954</v>
      </c>
      <c r="BR204" s="25">
        <v>-7477786</v>
      </c>
      <c r="BS204" s="25">
        <v>-7798495</v>
      </c>
      <c r="BT204" s="25">
        <v>-8364110</v>
      </c>
      <c r="BU204" s="25">
        <v>-8742058</v>
      </c>
      <c r="BV204" s="25">
        <v>-8876049</v>
      </c>
      <c r="BW204" s="25">
        <v>-9425722</v>
      </c>
      <c r="BX204" s="25">
        <v>-9649094</v>
      </c>
      <c r="BY204" s="25">
        <v>-10045964</v>
      </c>
      <c r="BZ204" s="25">
        <v>-10376195.379999999</v>
      </c>
      <c r="CA204" s="25">
        <v>-10682048</v>
      </c>
      <c r="CB204" s="25">
        <v>-10903323</v>
      </c>
      <c r="CC204" s="25">
        <v>-11439503</v>
      </c>
      <c r="CD204" s="25">
        <v>-11171000</v>
      </c>
      <c r="CE204" s="25">
        <v>-11293930</v>
      </c>
      <c r="CF204" s="25">
        <v>-9330345</v>
      </c>
      <c r="CG204" s="25">
        <v>-8655316</v>
      </c>
      <c r="CH204" s="25">
        <v>-8090070</v>
      </c>
    </row>
    <row r="205" spans="1:86">
      <c r="A205" t="s">
        <v>140</v>
      </c>
      <c r="B205">
        <v>0</v>
      </c>
      <c r="D205" s="68" t="s">
        <v>126</v>
      </c>
      <c r="E205" s="69" t="e">
        <v>#N/A</v>
      </c>
      <c r="F205" s="69">
        <v>101162875</v>
      </c>
      <c r="G205" s="69">
        <v>114089765.91</v>
      </c>
      <c r="I205" s="69">
        <v>145409000</v>
      </c>
      <c r="K205" s="67"/>
      <c r="L205" s="74" t="e">
        <v>#N/A</v>
      </c>
      <c r="M205" s="74">
        <v>0</v>
      </c>
      <c r="N205" s="74">
        <v>0</v>
      </c>
      <c r="P205" s="74">
        <v>0</v>
      </c>
      <c r="AX205" s="45" t="s">
        <v>120</v>
      </c>
      <c r="AY205" s="46" t="e">
        <v>#N/A</v>
      </c>
      <c r="AZ205" s="46" t="e">
        <v>#N/A</v>
      </c>
      <c r="BA205" s="46" t="e">
        <v>#N/A</v>
      </c>
      <c r="BB205" s="46" t="e">
        <v>#N/A</v>
      </c>
      <c r="BC205" s="46" t="e">
        <v>#N/A</v>
      </c>
      <c r="BD205" s="46" t="e">
        <v>#N/A</v>
      </c>
      <c r="BE205" s="46" t="e">
        <v>#N/A</v>
      </c>
      <c r="BF205" s="46" t="e">
        <v>#N/A</v>
      </c>
      <c r="BG205" s="46" t="e">
        <v>#N/A</v>
      </c>
      <c r="BH205" s="46" t="e">
        <v>#N/A</v>
      </c>
      <c r="BI205" s="46" t="e">
        <v>#N/A</v>
      </c>
      <c r="BJ205" s="46">
        <v>24404594</v>
      </c>
      <c r="BK205" s="46">
        <v>21530747</v>
      </c>
      <c r="BL205" s="46">
        <v>22784991</v>
      </c>
      <c r="BM205" s="46">
        <v>23860386</v>
      </c>
      <c r="BN205" s="46">
        <v>24859621</v>
      </c>
      <c r="BO205" s="46">
        <v>26160885</v>
      </c>
      <c r="BP205" s="46">
        <v>27259085</v>
      </c>
      <c r="BQ205" s="46">
        <v>27660766.032000005</v>
      </c>
      <c r="BR205" s="46">
        <v>27176541.956000008</v>
      </c>
      <c r="BS205" s="46">
        <v>28355401.956000008</v>
      </c>
      <c r="BT205" s="46">
        <v>31228952.956000008</v>
      </c>
      <c r="BU205" s="46">
        <v>30009140.956000008</v>
      </c>
      <c r="BV205" s="46">
        <v>30512730.956000008</v>
      </c>
      <c r="BW205" s="46">
        <v>31997124.956000008</v>
      </c>
      <c r="BX205" s="46">
        <v>32506327.956000008</v>
      </c>
      <c r="BY205" s="46">
        <v>33061468.956000008</v>
      </c>
      <c r="BZ205" s="46">
        <v>33565597.724000007</v>
      </c>
      <c r="CA205" s="46">
        <v>33781162.955999985</v>
      </c>
      <c r="CB205" s="46">
        <v>34306433.956</v>
      </c>
      <c r="CC205" s="46">
        <v>33835425.924000025</v>
      </c>
      <c r="CD205" s="46">
        <v>43040000</v>
      </c>
      <c r="CE205" s="46">
        <v>43193117</v>
      </c>
      <c r="CF205" s="46">
        <v>33261949</v>
      </c>
      <c r="CG205" s="46">
        <v>36560084</v>
      </c>
      <c r="CH205" s="46">
        <v>34629345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#N/A</v>
      </c>
      <c r="F206" s="76">
        <v>515268910</v>
      </c>
      <c r="G206" s="76">
        <v>789514969.62399995</v>
      </c>
      <c r="I206" s="76">
        <v>1042210000</v>
      </c>
      <c r="K206" s="61" t="s">
        <v>128</v>
      </c>
      <c r="L206" s="25" t="e">
        <v>#N/A</v>
      </c>
      <c r="M206" s="25">
        <v>0</v>
      </c>
      <c r="N206" s="25">
        <v>0</v>
      </c>
      <c r="P206" s="25"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#N/A</v>
      </c>
      <c r="M207" s="46">
        <v>15839951</v>
      </c>
      <c r="N207" s="46">
        <v>27176541.956000008</v>
      </c>
      <c r="P207" s="46">
        <v>43040000</v>
      </c>
      <c r="AX207" s="61" t="s">
        <v>122</v>
      </c>
      <c r="AY207" s="25" t="e">
        <v>#N/A</v>
      </c>
      <c r="AZ207" s="25" t="e">
        <v>#N/A</v>
      </c>
      <c r="BA207" s="25" t="e">
        <v>#N/A</v>
      </c>
      <c r="BB207" s="25" t="e">
        <v>#N/A</v>
      </c>
      <c r="BC207" s="25" t="e">
        <v>#N/A</v>
      </c>
      <c r="BD207" s="25" t="e">
        <v>#N/A</v>
      </c>
      <c r="BE207" s="25" t="e">
        <v>#N/A</v>
      </c>
      <c r="BF207" s="25" t="e">
        <v>#N/A</v>
      </c>
      <c r="BG207" s="25" t="e">
        <v>#N/A</v>
      </c>
      <c r="BH207" s="25" t="e">
        <v>#N/A</v>
      </c>
      <c r="BI207" s="25" t="e">
        <v>#N/A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</row>
    <row r="208" spans="1:86" ht="15.75" thickBot="1">
      <c r="A208" t="s">
        <v>140</v>
      </c>
      <c r="B208">
        <v>0</v>
      </c>
      <c r="K208" s="79"/>
      <c r="L208" s="48" t="e">
        <v>#N/A</v>
      </c>
      <c r="M208" s="48">
        <v>0.4156311214106081</v>
      </c>
      <c r="N208" s="48">
        <v>0.71309668882402</v>
      </c>
      <c r="P208" s="48">
        <v>1.129344621426706</v>
      </c>
      <c r="AX208" s="45" t="s">
        <v>124</v>
      </c>
      <c r="AY208" s="46" t="e">
        <v>#N/A</v>
      </c>
      <c r="AZ208" s="46" t="e">
        <v>#N/A</v>
      </c>
      <c r="BA208" s="46" t="e">
        <v>#N/A</v>
      </c>
      <c r="BB208" s="46" t="e">
        <v>#N/A</v>
      </c>
      <c r="BC208" s="46" t="e">
        <v>#N/A</v>
      </c>
      <c r="BD208" s="46" t="e">
        <v>#N/A</v>
      </c>
      <c r="BE208" s="46" t="e">
        <v>#N/A</v>
      </c>
      <c r="BF208" s="46" t="e">
        <v>#N/A</v>
      </c>
      <c r="BG208" s="46" t="e">
        <v>#N/A</v>
      </c>
      <c r="BH208" s="46" t="e">
        <v>#N/A</v>
      </c>
      <c r="BI208" s="46" t="e">
        <v>#N/A</v>
      </c>
      <c r="BJ208" s="46">
        <v>24404594</v>
      </c>
      <c r="BK208" s="46">
        <v>21530747</v>
      </c>
      <c r="BL208" s="46">
        <v>22784991</v>
      </c>
      <c r="BM208" s="46">
        <v>23860386</v>
      </c>
      <c r="BN208" s="46">
        <v>24859621</v>
      </c>
      <c r="BO208" s="46">
        <v>26160885</v>
      </c>
      <c r="BP208" s="46">
        <v>27259085</v>
      </c>
      <c r="BQ208" s="46">
        <v>27660766.032000005</v>
      </c>
      <c r="BR208" s="46">
        <v>27176541.956000008</v>
      </c>
      <c r="BS208" s="46">
        <v>28355401.956000008</v>
      </c>
      <c r="BT208" s="46">
        <v>31228952.956000008</v>
      </c>
      <c r="BU208" s="46">
        <v>30009140.956000008</v>
      </c>
      <c r="BV208" s="46">
        <v>30512730.956000008</v>
      </c>
      <c r="BW208" s="46">
        <v>31997124.956000008</v>
      </c>
      <c r="BX208" s="46">
        <v>32506327.956000008</v>
      </c>
      <c r="BY208" s="46">
        <v>33061468.956000008</v>
      </c>
      <c r="BZ208" s="46">
        <v>33565597.724000007</v>
      </c>
      <c r="CA208" s="46">
        <v>33781162.955999985</v>
      </c>
      <c r="CB208" s="46">
        <v>34306433.956</v>
      </c>
      <c r="CC208" s="46">
        <v>33835425.924000025</v>
      </c>
      <c r="CD208" s="46">
        <v>43040000</v>
      </c>
      <c r="CE208" s="46">
        <v>43193117</v>
      </c>
      <c r="CF208" s="46">
        <v>33261949</v>
      </c>
      <c r="CG208" s="46">
        <v>36560084</v>
      </c>
      <c r="CH208" s="46">
        <v>34629345</v>
      </c>
    </row>
    <row r="209" spans="1:86">
      <c r="A209" t="s">
        <v>140</v>
      </c>
      <c r="B209">
        <v>0</v>
      </c>
      <c r="AX209" s="67" t="s">
        <v>4</v>
      </c>
      <c r="AY209" s="48" t="e">
        <v>#N/A</v>
      </c>
      <c r="AZ209" s="48" t="e">
        <v>#N/A</v>
      </c>
      <c r="BA209" s="48" t="e">
        <v>#N/A</v>
      </c>
      <c r="BB209" s="48" t="e">
        <v>#N/A</v>
      </c>
      <c r="BC209" s="48" t="e">
        <v>#N/A</v>
      </c>
      <c r="BD209" s="48" t="e">
        <v>#N/A</v>
      </c>
      <c r="BE209" s="48" t="e">
        <v>#N/A</v>
      </c>
      <c r="BF209" s="48" t="e">
        <v>#N/A</v>
      </c>
      <c r="BG209" s="48" t="e">
        <v>#N/A</v>
      </c>
      <c r="BH209" s="48" t="e">
        <v>#N/A</v>
      </c>
      <c r="BI209" s="48" t="e">
        <v>#N/A</v>
      </c>
      <c r="BJ209" s="48">
        <v>0.13404298663398098</v>
      </c>
      <c r="BK209" s="48">
        <v>0.11825829318613644</v>
      </c>
      <c r="BL209" s="48">
        <v>0.12514726711160928</v>
      </c>
      <c r="BM209" s="48">
        <v>0.13105390737824307</v>
      </c>
      <c r="BN209" s="48">
        <v>0.13654223649157338</v>
      </c>
      <c r="BO209" s="48">
        <v>0.14368946921993922</v>
      </c>
      <c r="BP209" s="48">
        <v>0.14972136665373542</v>
      </c>
      <c r="BQ209" s="48">
        <v>0.1519276121337258</v>
      </c>
      <c r="BR209" s="48">
        <v>0.14926799643402927</v>
      </c>
      <c r="BS209" s="48">
        <v>0.15574292141017659</v>
      </c>
      <c r="BT209" s="48">
        <v>0.1715259890688749</v>
      </c>
      <c r="BU209" s="48">
        <v>0.16482613396733256</v>
      </c>
      <c r="BV209" s="48">
        <v>0.16759211760299583</v>
      </c>
      <c r="BW209" s="48">
        <v>0.17574519751498133</v>
      </c>
      <c r="BX209" s="48">
        <v>0.17854201072658335</v>
      </c>
      <c r="BY209" s="48">
        <v>0.18159113982264513</v>
      </c>
      <c r="BZ209" s="48">
        <v>0.18436008265819606</v>
      </c>
      <c r="CA209" s="48">
        <v>0.18554408135580699</v>
      </c>
      <c r="CB209" s="48">
        <v>0.18842914855390175</v>
      </c>
      <c r="CC209" s="48">
        <v>0.18584212238424408</v>
      </c>
      <c r="CD209" s="48">
        <v>0.23639852991311969</v>
      </c>
      <c r="CE209" s="48">
        <v>0.23723952976685359</v>
      </c>
      <c r="CF209" s="48">
        <v>0.18269228265904186</v>
      </c>
      <c r="CG209" s="48">
        <v>0.20080739105716006</v>
      </c>
      <c r="CH209" s="48">
        <v>0.19020274744085133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#N/A</v>
      </c>
      <c r="AZ211" s="25" t="e">
        <v>#N/A</v>
      </c>
      <c r="BA211" s="25" t="e">
        <v>#N/A</v>
      </c>
      <c r="BB211" s="25" t="e">
        <v>#N/A</v>
      </c>
      <c r="BC211" s="25" t="e">
        <v>#N/A</v>
      </c>
      <c r="BD211" s="25" t="e">
        <v>#N/A</v>
      </c>
      <c r="BE211" s="25" t="e">
        <v>#N/A</v>
      </c>
      <c r="BF211" s="25" t="e">
        <v>#N/A</v>
      </c>
      <c r="BG211" s="25" t="e">
        <v>#N/A</v>
      </c>
      <c r="BH211" s="25" t="e">
        <v>#N/A</v>
      </c>
      <c r="BI211" s="25" t="e">
        <v>#N/A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</row>
    <row r="212" spans="1:86">
      <c r="A212" t="s">
        <v>140</v>
      </c>
      <c r="B212">
        <v>0</v>
      </c>
      <c r="AX212" s="45" t="s">
        <v>129</v>
      </c>
      <c r="AY212" s="46" t="e">
        <v>#N/A</v>
      </c>
      <c r="AZ212" s="46" t="e">
        <v>#N/A</v>
      </c>
      <c r="BA212" s="46" t="e">
        <v>#N/A</v>
      </c>
      <c r="BB212" s="46" t="e">
        <v>#N/A</v>
      </c>
      <c r="BC212" s="46" t="e">
        <v>#N/A</v>
      </c>
      <c r="BD212" s="46" t="e">
        <v>#N/A</v>
      </c>
      <c r="BE212" s="46" t="e">
        <v>#N/A</v>
      </c>
      <c r="BF212" s="46" t="e">
        <v>#N/A</v>
      </c>
      <c r="BG212" s="46" t="e">
        <v>#N/A</v>
      </c>
      <c r="BH212" s="46" t="e">
        <v>#N/A</v>
      </c>
      <c r="BI212" s="46" t="e">
        <v>#N/A</v>
      </c>
      <c r="BJ212" s="46">
        <v>24404594</v>
      </c>
      <c r="BK212" s="46">
        <v>21530747</v>
      </c>
      <c r="BL212" s="46">
        <v>22784991</v>
      </c>
      <c r="BM212" s="46">
        <v>23860386</v>
      </c>
      <c r="BN212" s="46">
        <v>24859621</v>
      </c>
      <c r="BO212" s="46">
        <v>26160885</v>
      </c>
      <c r="BP212" s="46">
        <v>27259085</v>
      </c>
      <c r="BQ212" s="46">
        <v>27660766.032000005</v>
      </c>
      <c r="BR212" s="46">
        <v>27176541.956000008</v>
      </c>
      <c r="BS212" s="46">
        <v>28355401.956000008</v>
      </c>
      <c r="BT212" s="46">
        <v>31228952.956000008</v>
      </c>
      <c r="BU212" s="46">
        <v>30009140.956000008</v>
      </c>
      <c r="BV212" s="46">
        <v>30512730.956000008</v>
      </c>
      <c r="BW212" s="46">
        <v>31997124.956000008</v>
      </c>
      <c r="BX212" s="46">
        <v>32506327.956000008</v>
      </c>
      <c r="BY212" s="46">
        <v>33061468.956000008</v>
      </c>
      <c r="BZ212" s="46">
        <v>33565597.724000007</v>
      </c>
      <c r="CA212" s="46">
        <v>33781162.955999985</v>
      </c>
      <c r="CB212" s="46">
        <v>34306433.956</v>
      </c>
      <c r="CC212" s="46">
        <v>33835425.924000025</v>
      </c>
      <c r="CD212" s="46">
        <v>43040000</v>
      </c>
      <c r="CE212" s="46">
        <v>43193117</v>
      </c>
      <c r="CF212" s="46">
        <v>33261949</v>
      </c>
      <c r="CG212" s="46">
        <v>36560084</v>
      </c>
      <c r="CH212" s="46">
        <v>34629345</v>
      </c>
    </row>
    <row r="213" spans="1:86" ht="15.75" thickBot="1">
      <c r="A213" t="s">
        <v>140</v>
      </c>
      <c r="B213">
        <v>0</v>
      </c>
      <c r="AX213" s="79"/>
      <c r="AY213" s="48" t="e">
        <v>#N/A</v>
      </c>
      <c r="AZ213" s="48" t="e">
        <v>#N/A</v>
      </c>
      <c r="BA213" s="48" t="e">
        <v>#N/A</v>
      </c>
      <c r="BB213" s="48" t="e">
        <v>#N/A</v>
      </c>
      <c r="BC213" s="48" t="e">
        <v>#N/A</v>
      </c>
      <c r="BD213" s="48" t="e">
        <v>#N/A</v>
      </c>
      <c r="BE213" s="48" t="e">
        <v>#N/A</v>
      </c>
      <c r="BF213" s="48" t="e">
        <v>#N/A</v>
      </c>
      <c r="BG213" s="48" t="e">
        <v>#N/A</v>
      </c>
      <c r="BH213" s="48" t="e">
        <v>#N/A</v>
      </c>
      <c r="BI213" s="48" t="e">
        <v>#N/A</v>
      </c>
      <c r="BJ213" s="48">
        <v>0.13404298663398098</v>
      </c>
      <c r="BK213" s="48">
        <v>0.11825829318613644</v>
      </c>
      <c r="BL213" s="48">
        <v>0.12514726711160928</v>
      </c>
      <c r="BM213" s="48">
        <v>0.13105390737824307</v>
      </c>
      <c r="BN213" s="48">
        <v>0.13654223649157338</v>
      </c>
      <c r="BO213" s="48">
        <v>0.14368946921993922</v>
      </c>
      <c r="BP213" s="48">
        <v>0.14972136665373542</v>
      </c>
      <c r="BQ213" s="48">
        <v>0.1519276121337258</v>
      </c>
      <c r="BR213" s="48">
        <v>0.14926799643402927</v>
      </c>
      <c r="BS213" s="48">
        <v>0.15574292141017659</v>
      </c>
      <c r="BT213" s="48">
        <v>0.1715259890688749</v>
      </c>
      <c r="BU213" s="48">
        <v>0.16482613396733256</v>
      </c>
      <c r="BV213" s="48">
        <v>0.16759211760299583</v>
      </c>
      <c r="BW213" s="48">
        <v>0.17574519751498133</v>
      </c>
      <c r="BX213" s="48">
        <v>0.17854201072658335</v>
      </c>
      <c r="BY213" s="48">
        <v>0.18159113982264513</v>
      </c>
      <c r="BZ213" s="48">
        <v>0.18436008265819606</v>
      </c>
      <c r="CA213" s="48">
        <v>0.18554408135580699</v>
      </c>
      <c r="CB213" s="48">
        <v>0.18842914855390175</v>
      </c>
      <c r="CC213" s="48">
        <v>0.18584212238424408</v>
      </c>
      <c r="CD213" s="48">
        <v>0.23639852991311969</v>
      </c>
      <c r="CE213" s="48">
        <v>0.23723952976685359</v>
      </c>
      <c r="CF213" s="48">
        <v>0.18269228265904186</v>
      </c>
      <c r="CG213" s="48">
        <v>0.20080739105716006</v>
      </c>
      <c r="CH213" s="48">
        <v>0.19020274744085133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>
        <v>2012</v>
      </c>
      <c r="AZ215">
        <v>2012</v>
      </c>
      <c r="BA215">
        <v>2012</v>
      </c>
      <c r="BB215">
        <v>2012</v>
      </c>
      <c r="BC215">
        <v>2012</v>
      </c>
      <c r="BD215">
        <v>2012</v>
      </c>
      <c r="BE215">
        <v>2012</v>
      </c>
      <c r="BF215">
        <v>2012</v>
      </c>
      <c r="BG215">
        <v>2012</v>
      </c>
      <c r="BH215">
        <v>2012</v>
      </c>
      <c r="BI215">
        <v>2012</v>
      </c>
      <c r="BJ215">
        <v>2013</v>
      </c>
      <c r="BK215">
        <v>2013</v>
      </c>
      <c r="BL215">
        <v>2013</v>
      </c>
      <c r="BM215">
        <v>2013</v>
      </c>
      <c r="BN215">
        <v>2013</v>
      </c>
      <c r="BO215">
        <v>2013</v>
      </c>
      <c r="BP215">
        <v>2013</v>
      </c>
      <c r="BQ215">
        <v>2013</v>
      </c>
      <c r="BR215">
        <v>2013</v>
      </c>
      <c r="BS215">
        <v>2013</v>
      </c>
      <c r="BT215">
        <v>2013</v>
      </c>
      <c r="BU215">
        <v>2013</v>
      </c>
      <c r="BV215">
        <v>2014</v>
      </c>
      <c r="BW215">
        <v>2014</v>
      </c>
      <c r="BX215">
        <v>2014</v>
      </c>
      <c r="BY215">
        <v>2014</v>
      </c>
      <c r="BZ215">
        <v>2014</v>
      </c>
      <c r="CA215">
        <v>2014</v>
      </c>
      <c r="CB215">
        <v>2014</v>
      </c>
      <c r="CC215">
        <v>2014</v>
      </c>
      <c r="CD215">
        <v>2014</v>
      </c>
      <c r="CE215">
        <v>2014</v>
      </c>
      <c r="CF215">
        <v>2014</v>
      </c>
      <c r="CG215">
        <v>2014</v>
      </c>
      <c r="CH215">
        <v>2015</v>
      </c>
    </row>
    <row r="216" spans="1:86" ht="15.75" thickBot="1">
      <c r="A216" t="s">
        <v>140</v>
      </c>
      <c r="B216">
        <v>0</v>
      </c>
      <c r="AY216" s="19">
        <v>40968</v>
      </c>
      <c r="AZ216" s="19">
        <v>40999</v>
      </c>
      <c r="BA216" s="19">
        <v>41029</v>
      </c>
      <c r="BB216" s="19">
        <v>41060</v>
      </c>
      <c r="BC216" s="19">
        <v>41090</v>
      </c>
      <c r="BD216" s="19">
        <v>41121</v>
      </c>
      <c r="BE216" s="19">
        <v>41152</v>
      </c>
      <c r="BF216" s="19">
        <v>41182</v>
      </c>
      <c r="BG216" s="19">
        <v>41213</v>
      </c>
      <c r="BH216" s="19">
        <v>41243</v>
      </c>
      <c r="BI216" s="19">
        <v>41274</v>
      </c>
      <c r="BJ216" s="19">
        <v>41305</v>
      </c>
      <c r="BK216" s="19">
        <v>41333</v>
      </c>
      <c r="BL216" s="19">
        <v>41364</v>
      </c>
      <c r="BM216" s="19">
        <v>41394</v>
      </c>
      <c r="BN216" s="19">
        <v>41425</v>
      </c>
      <c r="BO216" s="19">
        <v>41455</v>
      </c>
      <c r="BP216" s="19">
        <v>41486</v>
      </c>
      <c r="BQ216" s="19">
        <v>41517</v>
      </c>
      <c r="BR216" s="19">
        <v>41547</v>
      </c>
      <c r="BS216" s="19">
        <v>41578</v>
      </c>
      <c r="BT216" s="19">
        <v>41608</v>
      </c>
      <c r="BU216" s="19">
        <v>41639</v>
      </c>
      <c r="BV216" s="19">
        <v>41670</v>
      </c>
      <c r="BW216" s="19">
        <v>41698</v>
      </c>
      <c r="BX216" s="19">
        <v>41729</v>
      </c>
      <c r="BY216" s="19">
        <v>41759</v>
      </c>
      <c r="BZ216" s="19">
        <v>41790</v>
      </c>
      <c r="CA216" s="19">
        <v>41820</v>
      </c>
      <c r="CB216" s="19">
        <v>41851</v>
      </c>
      <c r="CC216" s="19">
        <v>41882</v>
      </c>
      <c r="CD216" s="19">
        <v>41912</v>
      </c>
      <c r="CE216" s="19">
        <v>41943</v>
      </c>
      <c r="CF216" s="19">
        <v>41973</v>
      </c>
      <c r="CG216" s="19">
        <v>42004</v>
      </c>
      <c r="CH216" s="19">
        <v>42035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41060</v>
      </c>
      <c r="AZ217" s="19">
        <v>41090</v>
      </c>
      <c r="BA217" s="19">
        <v>41121</v>
      </c>
      <c r="BB217" s="19">
        <v>41152</v>
      </c>
      <c r="BC217" s="19">
        <v>41182</v>
      </c>
      <c r="BD217" s="19">
        <v>41213</v>
      </c>
      <c r="BE217" s="19">
        <v>41243</v>
      </c>
      <c r="BF217" s="19">
        <v>41274</v>
      </c>
      <c r="BG217" s="19">
        <v>41305</v>
      </c>
      <c r="BH217" s="19">
        <v>41333</v>
      </c>
      <c r="BI217" s="19">
        <v>41364</v>
      </c>
      <c r="BJ217" s="19">
        <v>41394</v>
      </c>
      <c r="BK217" s="19">
        <v>41425</v>
      </c>
      <c r="BL217" s="19">
        <v>41455</v>
      </c>
      <c r="BM217" s="19">
        <v>41486</v>
      </c>
      <c r="BN217" s="19">
        <v>41517</v>
      </c>
      <c r="BO217" s="19">
        <v>41547</v>
      </c>
      <c r="BP217" s="19">
        <v>41578</v>
      </c>
      <c r="BQ217" s="19">
        <v>41608</v>
      </c>
      <c r="BR217" s="19">
        <v>41639</v>
      </c>
      <c r="BS217" s="19">
        <v>41670</v>
      </c>
      <c r="BT217" s="19">
        <v>41698</v>
      </c>
      <c r="BU217" s="19">
        <v>41729</v>
      </c>
      <c r="BV217" s="19">
        <v>41759</v>
      </c>
      <c r="BW217" s="19">
        <v>41790</v>
      </c>
      <c r="BX217" s="19">
        <v>41820</v>
      </c>
      <c r="BY217" s="19">
        <v>41851</v>
      </c>
      <c r="BZ217" s="19">
        <v>41882</v>
      </c>
      <c r="CA217" s="19">
        <v>41912</v>
      </c>
      <c r="CB217" s="19">
        <v>41943</v>
      </c>
      <c r="CC217" s="19">
        <v>41973</v>
      </c>
      <c r="CD217" s="19">
        <v>42004</v>
      </c>
      <c r="CE217" s="19">
        <v>42035</v>
      </c>
      <c r="CF217" s="19">
        <v>42063</v>
      </c>
      <c r="CG217" s="19">
        <v>42094</v>
      </c>
      <c r="CH217" s="19">
        <v>42124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>
        <v>54573964</v>
      </c>
      <c r="BB218" s="25">
        <v>25032886</v>
      </c>
      <c r="BC218" s="25">
        <v>25197843</v>
      </c>
      <c r="BD218" s="25">
        <v>25734366</v>
      </c>
      <c r="BE218" s="25">
        <v>26367484</v>
      </c>
      <c r="BF218" s="25">
        <v>27608182</v>
      </c>
      <c r="BG218" s="25">
        <v>28044433</v>
      </c>
      <c r="BH218" s="25">
        <v>28351159</v>
      </c>
      <c r="BI218" s="25">
        <v>27883165</v>
      </c>
      <c r="BJ218" s="25">
        <v>29353094</v>
      </c>
      <c r="BK218" s="25">
        <v>30651483</v>
      </c>
      <c r="BL218" s="25">
        <v>32310534</v>
      </c>
      <c r="BM218" s="25">
        <v>33149776</v>
      </c>
      <c r="BN218" s="25">
        <v>33751320</v>
      </c>
      <c r="BO218" s="25">
        <v>35119858</v>
      </c>
      <c r="BP218" s="25">
        <v>35548421</v>
      </c>
      <c r="BQ218" s="25">
        <v>36152418.236000001</v>
      </c>
      <c r="BR218" s="25">
        <v>37543331.762999997</v>
      </c>
      <c r="BS218" s="25">
        <v>38598002.762999997</v>
      </c>
      <c r="BT218" s="25">
        <v>41012000.526999995</v>
      </c>
      <c r="BU218" s="25">
        <v>38451284</v>
      </c>
      <c r="BV218" s="25">
        <v>39119711</v>
      </c>
      <c r="BW218" s="25">
        <v>38877908</v>
      </c>
      <c r="BX218" s="25">
        <v>42819087</v>
      </c>
      <c r="BY218" s="25">
        <v>43761693</v>
      </c>
      <c r="BZ218" s="25">
        <v>44312321.662</v>
      </c>
      <c r="CA218" s="25">
        <v>45372927</v>
      </c>
      <c r="CB218" s="25">
        <v>48395145</v>
      </c>
      <c r="CC218" s="25">
        <v>49414840.338</v>
      </c>
      <c r="CD218" s="25">
        <v>43169702</v>
      </c>
      <c r="CE218" s="25">
        <v>41328625</v>
      </c>
      <c r="CF218" s="25">
        <v>40529590</v>
      </c>
      <c r="CG218" s="25">
        <v>48515498</v>
      </c>
      <c r="CH218" s="25">
        <v>48579967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>
        <v>-14461227</v>
      </c>
      <c r="BB219" s="25">
        <v>-6524197</v>
      </c>
      <c r="BC219" s="25">
        <v>-6466156</v>
      </c>
      <c r="BD219" s="25">
        <v>-6169589</v>
      </c>
      <c r="BE219" s="25">
        <v>-5932481</v>
      </c>
      <c r="BF219" s="25">
        <v>-6092739</v>
      </c>
      <c r="BG219" s="25">
        <v>-6480374</v>
      </c>
      <c r="BH219" s="25">
        <v>-6724688</v>
      </c>
      <c r="BI219" s="25">
        <v>-6968592</v>
      </c>
      <c r="BJ219" s="25">
        <v>-7292736</v>
      </c>
      <c r="BK219" s="25">
        <v>-7839241</v>
      </c>
      <c r="BL219" s="25">
        <v>-8091373</v>
      </c>
      <c r="BM219" s="25">
        <v>-8370975</v>
      </c>
      <c r="BN219" s="25">
        <v>-8646679</v>
      </c>
      <c r="BO219" s="25">
        <v>-8982506</v>
      </c>
      <c r="BP219" s="25">
        <v>-9378877</v>
      </c>
      <c r="BQ219" s="25">
        <v>-9543815.6649999991</v>
      </c>
      <c r="BR219" s="25">
        <v>-10327054.527000003</v>
      </c>
      <c r="BS219" s="25">
        <v>-10860489.527000003</v>
      </c>
      <c r="BT219" s="25">
        <v>-11180421.862000003</v>
      </c>
      <c r="BU219" s="25">
        <v>-11344723</v>
      </c>
      <c r="BV219" s="25">
        <v>-11473487</v>
      </c>
      <c r="BW219" s="25">
        <v>-12118022</v>
      </c>
      <c r="BX219" s="25">
        <v>-12433395</v>
      </c>
      <c r="BY219" s="25">
        <v>-12894764</v>
      </c>
      <c r="BZ219" s="25">
        <v>-13542630.364</v>
      </c>
      <c r="CA219" s="25">
        <v>-13659186</v>
      </c>
      <c r="CB219" s="25">
        <v>-14003038</v>
      </c>
      <c r="CC219" s="25">
        <v>-13854199.636</v>
      </c>
      <c r="CD219" s="25">
        <v>-14267696</v>
      </c>
      <c r="CE219" s="25">
        <v>-14435649</v>
      </c>
      <c r="CF219" s="25">
        <v>-14027606</v>
      </c>
      <c r="CG219" s="25">
        <v>-14649944</v>
      </c>
      <c r="CH219" s="25">
        <v>-14652639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>
        <v>172377</v>
      </c>
      <c r="BB220" s="25">
        <v>159403</v>
      </c>
      <c r="BC220" s="25">
        <v>198493</v>
      </c>
      <c r="BD220" s="25">
        <v>86165</v>
      </c>
      <c r="BE220" s="25">
        <v>83023</v>
      </c>
      <c r="BF220" s="25">
        <v>-6215</v>
      </c>
      <c r="BG220" s="25">
        <v>80518</v>
      </c>
      <c r="BH220" s="25">
        <v>70913</v>
      </c>
      <c r="BI220" s="25">
        <v>76263</v>
      </c>
      <c r="BJ220" s="25">
        <v>-120101</v>
      </c>
      <c r="BK220" s="25">
        <v>-172737</v>
      </c>
      <c r="BL220" s="25">
        <v>-263776</v>
      </c>
      <c r="BM220" s="25">
        <v>-143719</v>
      </c>
      <c r="BN220" s="25">
        <v>-143864</v>
      </c>
      <c r="BO220" s="25">
        <v>-55409</v>
      </c>
      <c r="BP220" s="25">
        <v>-75267</v>
      </c>
      <c r="BQ220" s="25">
        <v>-57877</v>
      </c>
      <c r="BR220" s="25">
        <v>-92996.977000000014</v>
      </c>
      <c r="BS220" s="25">
        <v>-136962.97700000001</v>
      </c>
      <c r="BT220" s="25">
        <v>-145382.97700000001</v>
      </c>
      <c r="BU220" s="25">
        <v>-126966</v>
      </c>
      <c r="BV220" s="25">
        <v>-95302</v>
      </c>
      <c r="BW220" s="25">
        <v>-51608</v>
      </c>
      <c r="BX220" s="25">
        <v>-33074</v>
      </c>
      <c r="BY220" s="25">
        <v>-11245</v>
      </c>
      <c r="BZ220" s="25">
        <v>-20426.317999999999</v>
      </c>
      <c r="CA220" s="25">
        <v>-110582</v>
      </c>
      <c r="CB220" s="25">
        <v>-118039</v>
      </c>
      <c r="CC220" s="25">
        <v>-173586.682</v>
      </c>
      <c r="CD220" s="25">
        <v>1157622</v>
      </c>
      <c r="CE220" s="25">
        <v>1216333</v>
      </c>
      <c r="CF220" s="25">
        <v>-4663072</v>
      </c>
      <c r="CG220" s="25">
        <v>-6495446</v>
      </c>
      <c r="CH220" s="25">
        <v>-6388794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>
        <v>-1797010</v>
      </c>
      <c r="BB221" s="25">
        <v>-666597</v>
      </c>
      <c r="BC221" s="25">
        <v>-854853</v>
      </c>
      <c r="BD221" s="25">
        <v>-948322</v>
      </c>
      <c r="BE221" s="25">
        <v>-781735</v>
      </c>
      <c r="BF221" s="25">
        <v>-800966</v>
      </c>
      <c r="BG221" s="25">
        <v>-667059</v>
      </c>
      <c r="BH221" s="25">
        <v>-1171722</v>
      </c>
      <c r="BI221" s="25">
        <v>-1297653</v>
      </c>
      <c r="BJ221" s="25">
        <v>-1347585</v>
      </c>
      <c r="BK221" s="25">
        <v>-1450296</v>
      </c>
      <c r="BL221" s="25">
        <v>-1229599</v>
      </c>
      <c r="BM221" s="25">
        <v>-1232789</v>
      </c>
      <c r="BN221" s="25">
        <v>-1013772</v>
      </c>
      <c r="BO221" s="25">
        <v>-1187636</v>
      </c>
      <c r="BP221" s="25">
        <v>-1149844</v>
      </c>
      <c r="BQ221" s="25">
        <v>-1116560.8779999996</v>
      </c>
      <c r="BR221" s="25">
        <v>-685858.88999999966</v>
      </c>
      <c r="BS221" s="25">
        <v>-627527.88999999966</v>
      </c>
      <c r="BT221" s="25">
        <v>-267307.0120000001</v>
      </c>
      <c r="BU221" s="25">
        <v>-596722</v>
      </c>
      <c r="BV221" s="25">
        <v>-315017</v>
      </c>
      <c r="BW221" s="25">
        <v>-336560</v>
      </c>
      <c r="BX221" s="25">
        <v>-68120</v>
      </c>
      <c r="BY221" s="25">
        <v>-370450</v>
      </c>
      <c r="BZ221" s="25">
        <v>-434119.42599999998</v>
      </c>
      <c r="CA221" s="25">
        <v>-676815</v>
      </c>
      <c r="CB221" s="25">
        <v>-363344</v>
      </c>
      <c r="CC221" s="25">
        <v>-1131396.574</v>
      </c>
      <c r="CD221" s="25">
        <v>4856657</v>
      </c>
      <c r="CE221" s="25">
        <v>4183191</v>
      </c>
      <c r="CF221" s="25">
        <v>1114970</v>
      </c>
      <c r="CG221" s="25">
        <v>-6192608</v>
      </c>
      <c r="CH221" s="25">
        <v>-8161243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>
        <v>38488104</v>
      </c>
      <c r="BB222" s="46">
        <v>18001495</v>
      </c>
      <c r="BC222" s="46">
        <v>18075327</v>
      </c>
      <c r="BD222" s="46">
        <v>18702620</v>
      </c>
      <c r="BE222" s="46">
        <v>19736291</v>
      </c>
      <c r="BF222" s="46">
        <v>20708262</v>
      </c>
      <c r="BG222" s="46">
        <v>20977518</v>
      </c>
      <c r="BH222" s="46">
        <v>20525662</v>
      </c>
      <c r="BI222" s="46">
        <v>19693183</v>
      </c>
      <c r="BJ222" s="46">
        <v>20592672</v>
      </c>
      <c r="BK222" s="46">
        <v>21189209</v>
      </c>
      <c r="BL222" s="46">
        <v>22725786</v>
      </c>
      <c r="BM222" s="46">
        <v>23402293</v>
      </c>
      <c r="BN222" s="46">
        <v>23947005</v>
      </c>
      <c r="BO222" s="46">
        <v>24894307</v>
      </c>
      <c r="BP222" s="46">
        <v>24944433</v>
      </c>
      <c r="BQ222" s="46">
        <v>25434164.693000004</v>
      </c>
      <c r="BR222" s="46">
        <v>26437421.368999992</v>
      </c>
      <c r="BS222" s="46">
        <v>26973022.368999992</v>
      </c>
      <c r="BT222" s="46">
        <v>29418888.675999992</v>
      </c>
      <c r="BU222" s="46">
        <v>26382873</v>
      </c>
      <c r="BV222" s="46">
        <v>27235905</v>
      </c>
      <c r="BW222" s="46">
        <v>26371718</v>
      </c>
      <c r="BX222" s="46">
        <v>30284498</v>
      </c>
      <c r="BY222" s="46">
        <v>30485234</v>
      </c>
      <c r="BZ222" s="46">
        <v>30315145.554000001</v>
      </c>
      <c r="CA222" s="46">
        <v>30926344</v>
      </c>
      <c r="CB222" s="46">
        <v>33910724</v>
      </c>
      <c r="CC222" s="46">
        <v>34255657.446000002</v>
      </c>
      <c r="CD222" s="46">
        <v>34916285</v>
      </c>
      <c r="CE222" s="46">
        <v>32292500</v>
      </c>
      <c r="CF222" s="46">
        <v>22953882</v>
      </c>
      <c r="CG222" s="46">
        <v>21177500</v>
      </c>
      <c r="CH222" s="46">
        <v>19377291</v>
      </c>
    </row>
    <row r="223" spans="1:86">
      <c r="A223" t="s">
        <v>140</v>
      </c>
      <c r="B223">
        <v>0</v>
      </c>
      <c r="AX223" s="47" t="s">
        <v>87</v>
      </c>
      <c r="AY223" s="48">
        <v>0</v>
      </c>
      <c r="AZ223" s="48">
        <v>0</v>
      </c>
      <c r="BA223" s="48">
        <v>0.21139710048195312</v>
      </c>
      <c r="BB223" s="48">
        <v>9.88737675241258E-2</v>
      </c>
      <c r="BC223" s="48">
        <v>9.927929206549535E-2</v>
      </c>
      <c r="BD223" s="48">
        <v>0.10272471825101558</v>
      </c>
      <c r="BE223" s="48">
        <v>0.10840218815839998</v>
      </c>
      <c r="BF223" s="48">
        <v>0.11374076890928717</v>
      </c>
      <c r="BG223" s="48">
        <v>0.11521966580915444</v>
      </c>
      <c r="BH223" s="48">
        <v>0.11273783276704424</v>
      </c>
      <c r="BI223" s="48">
        <v>0.10816541613638569</v>
      </c>
      <c r="BJ223" s="48">
        <v>0.11310588726261762</v>
      </c>
      <c r="BK223" s="48">
        <v>0.1163823851677938</v>
      </c>
      <c r="BL223" s="48">
        <v>0.12482208181970625</v>
      </c>
      <c r="BM223" s="48">
        <v>0.12853781742091291</v>
      </c>
      <c r="BN223" s="48">
        <v>0.13152966491222415</v>
      </c>
      <c r="BO223" s="48">
        <v>0.13673275041835234</v>
      </c>
      <c r="BP223" s="48">
        <v>0.1370080690222191</v>
      </c>
      <c r="BQ223" s="48">
        <v>0.13969793547847059</v>
      </c>
      <c r="BR223" s="48">
        <v>0.14520835377149849</v>
      </c>
      <c r="BS223" s="48">
        <v>0.14815015881378465</v>
      </c>
      <c r="BT223" s="48">
        <v>0.16158415508095081</v>
      </c>
      <c r="BU223" s="48">
        <v>0.14490874516925042</v>
      </c>
      <c r="BV223" s="48">
        <v>0.14959404978748575</v>
      </c>
      <c r="BW223" s="48">
        <v>0.14484747598706685</v>
      </c>
      <c r="BX223" s="48">
        <v>0.16633854103988879</v>
      </c>
      <c r="BY223" s="48">
        <v>0.16744108972252447</v>
      </c>
      <c r="BZ223" s="48">
        <v>0.16650687367722691</v>
      </c>
      <c r="CA223" s="48">
        <v>0.16986390002758897</v>
      </c>
      <c r="CB223" s="48">
        <v>0.18625569939334446</v>
      </c>
      <c r="CC223" s="48">
        <v>0.18815025700375959</v>
      </c>
      <c r="CD223" s="48">
        <v>0.19177877425714482</v>
      </c>
      <c r="CE223" s="48">
        <v>0.17736755407108312</v>
      </c>
      <c r="CF223" s="48">
        <v>0.12607490614775138</v>
      </c>
      <c r="CG223" s="48">
        <v>0.11631807312349192</v>
      </c>
      <c r="CH223" s="48">
        <v>0.10643036956549082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>
        <v>1342262</v>
      </c>
      <c r="BB225" s="25">
        <v>637668</v>
      </c>
      <c r="BC225" s="25">
        <v>941178</v>
      </c>
      <c r="BD225" s="25">
        <v>720669</v>
      </c>
      <c r="BE225" s="25">
        <v>728778</v>
      </c>
      <c r="BF225" s="25">
        <v>340378</v>
      </c>
      <c r="BG225" s="25">
        <v>829249</v>
      </c>
      <c r="BH225" s="25">
        <v>531754</v>
      </c>
      <c r="BI225" s="25">
        <v>1527379</v>
      </c>
      <c r="BJ225" s="25">
        <v>1202424</v>
      </c>
      <c r="BK225" s="25">
        <v>1935149</v>
      </c>
      <c r="BL225" s="25">
        <v>1395436</v>
      </c>
      <c r="BM225" s="25">
        <v>1437447</v>
      </c>
      <c r="BN225" s="25">
        <v>1382996</v>
      </c>
      <c r="BO225" s="25">
        <v>1111991</v>
      </c>
      <c r="BP225" s="25">
        <v>1427148</v>
      </c>
      <c r="BQ225" s="25">
        <v>1498538.4649999999</v>
      </c>
      <c r="BR225" s="25">
        <v>975829.89400000032</v>
      </c>
      <c r="BS225" s="25">
        <v>1154429.8940000003</v>
      </c>
      <c r="BT225" s="25">
        <v>601042.42900000047</v>
      </c>
      <c r="BU225" s="25">
        <v>1959485</v>
      </c>
      <c r="BV225" s="25">
        <v>1586149</v>
      </c>
      <c r="BW225" s="25">
        <v>2476151</v>
      </c>
      <c r="BX225" s="25">
        <v>1341967</v>
      </c>
      <c r="BY225" s="25">
        <v>1855960</v>
      </c>
      <c r="BZ225" s="25">
        <v>1938857.1780000003</v>
      </c>
      <c r="CA225" s="25">
        <v>2027126</v>
      </c>
      <c r="CB225" s="25">
        <v>-211026</v>
      </c>
      <c r="CC225" s="25">
        <v>-975928.17800000031</v>
      </c>
      <c r="CD225" s="25">
        <v>4634422</v>
      </c>
      <c r="CE225" s="25">
        <v>6570096</v>
      </c>
      <c r="CF225" s="25">
        <v>7730530</v>
      </c>
      <c r="CG225" s="25">
        <v>2680836</v>
      </c>
      <c r="CH225" s="25">
        <v>3095877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>
        <v>-29700485</v>
      </c>
      <c r="BB226" s="25">
        <v>-12520776</v>
      </c>
      <c r="BC226" s="25">
        <v>-11848521</v>
      </c>
      <c r="BD226" s="25">
        <v>-11917536</v>
      </c>
      <c r="BE226" s="25">
        <v>-12412729</v>
      </c>
      <c r="BF226" s="25">
        <v>-15831173</v>
      </c>
      <c r="BG226" s="25">
        <v>-16467023</v>
      </c>
      <c r="BH226" s="25">
        <v>-16627034</v>
      </c>
      <c r="BI226" s="25">
        <v>-13732984</v>
      </c>
      <c r="BJ226" s="25">
        <v>-13739232</v>
      </c>
      <c r="BK226" s="25">
        <v>-14286638</v>
      </c>
      <c r="BL226" s="25">
        <v>-14987601</v>
      </c>
      <c r="BM226" s="25">
        <v>-15390010</v>
      </c>
      <c r="BN226" s="25">
        <v>-15050306</v>
      </c>
      <c r="BO226" s="25">
        <v>-14618085</v>
      </c>
      <c r="BP226" s="25">
        <v>-14617374</v>
      </c>
      <c r="BQ226" s="25">
        <v>-15378780.126000002</v>
      </c>
      <c r="BR226" s="25">
        <v>-20768335.306999996</v>
      </c>
      <c r="BS226" s="25">
        <v>-21233356.306999996</v>
      </c>
      <c r="BT226" s="25">
        <v>-21098206.180999994</v>
      </c>
      <c r="BU226" s="25">
        <v>-16757909</v>
      </c>
      <c r="BV226" s="25">
        <v>-17531307</v>
      </c>
      <c r="BW226" s="25">
        <v>-18180365</v>
      </c>
      <c r="BX226" s="25">
        <v>-19088621</v>
      </c>
      <c r="BY226" s="25">
        <v>-19172811</v>
      </c>
      <c r="BZ226" s="25">
        <v>-19455361.583999999</v>
      </c>
      <c r="CA226" s="25">
        <v>-19257468</v>
      </c>
      <c r="CB226" s="25">
        <v>-19843167</v>
      </c>
      <c r="CC226" s="25">
        <v>-20392670.416000001</v>
      </c>
      <c r="CD226" s="25">
        <v>-23158002</v>
      </c>
      <c r="CE226" s="25">
        <v>-22691210</v>
      </c>
      <c r="CF226" s="25">
        <v>-24445322</v>
      </c>
      <c r="CG226" s="25">
        <v>-21269487</v>
      </c>
      <c r="CH226" s="25">
        <v>-22950053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>
        <v>10129881</v>
      </c>
      <c r="BB227" s="46">
        <v>6118387</v>
      </c>
      <c r="BC227" s="46">
        <v>7167984</v>
      </c>
      <c r="BD227" s="46">
        <v>7505753</v>
      </c>
      <c r="BE227" s="46">
        <v>8052340</v>
      </c>
      <c r="BF227" s="46">
        <v>5217467</v>
      </c>
      <c r="BG227" s="46">
        <v>5339744</v>
      </c>
      <c r="BH227" s="46">
        <v>4430382</v>
      </c>
      <c r="BI227" s="46">
        <v>7487578</v>
      </c>
      <c r="BJ227" s="46">
        <v>8055864</v>
      </c>
      <c r="BK227" s="46">
        <v>8837720</v>
      </c>
      <c r="BL227" s="46">
        <v>9133621</v>
      </c>
      <c r="BM227" s="46">
        <v>9449730</v>
      </c>
      <c r="BN227" s="46">
        <v>10279695</v>
      </c>
      <c r="BO227" s="46">
        <v>11388213</v>
      </c>
      <c r="BP227" s="46">
        <v>11754207</v>
      </c>
      <c r="BQ227" s="46">
        <v>11553923.032000002</v>
      </c>
      <c r="BR227" s="46">
        <v>6644915.9559999965</v>
      </c>
      <c r="BS227" s="46">
        <v>6894095.9559999965</v>
      </c>
      <c r="BT227" s="46">
        <v>8921724.9239999987</v>
      </c>
      <c r="BU227" s="46">
        <v>11584449</v>
      </c>
      <c r="BV227" s="46">
        <v>11290747</v>
      </c>
      <c r="BW227" s="46">
        <v>10667504</v>
      </c>
      <c r="BX227" s="46">
        <v>12537844</v>
      </c>
      <c r="BY227" s="46">
        <v>13168383</v>
      </c>
      <c r="BZ227" s="46">
        <v>12798641.148000002</v>
      </c>
      <c r="CA227" s="46">
        <v>13696002</v>
      </c>
      <c r="CB227" s="46">
        <v>13856531</v>
      </c>
      <c r="CC227" s="46">
        <v>12887058.852000002</v>
      </c>
      <c r="CD227" s="46">
        <v>16392705</v>
      </c>
      <c r="CE227" s="46">
        <v>16171386</v>
      </c>
      <c r="CF227" s="46">
        <v>6239090</v>
      </c>
      <c r="CG227" s="46">
        <v>2588849</v>
      </c>
      <c r="CH227" s="46">
        <v>-476885</v>
      </c>
    </row>
    <row r="228" spans="1:86">
      <c r="A228" t="s">
        <v>140</v>
      </c>
      <c r="B228">
        <v>0</v>
      </c>
      <c r="AX228" s="47" t="s">
        <v>101</v>
      </c>
      <c r="AY228" s="48">
        <v>0</v>
      </c>
      <c r="AZ228" s="48">
        <v>0</v>
      </c>
      <c r="BA228" s="48">
        <v>5.5638684400437802E-2</v>
      </c>
      <c r="BB228" s="48">
        <v>3.3605429652405733E-2</v>
      </c>
      <c r="BC228" s="48">
        <v>3.9370373606895062E-2</v>
      </c>
      <c r="BD228" s="48">
        <v>4.1225580276277603E-2</v>
      </c>
      <c r="BE228" s="48">
        <v>4.4227726263025333E-2</v>
      </c>
      <c r="BF228" s="48">
        <v>2.8657098714456666E-2</v>
      </c>
      <c r="BG228" s="48">
        <v>2.9328708915250964E-2</v>
      </c>
      <c r="BH228" s="48">
        <v>2.4334010031448583E-2</v>
      </c>
      <c r="BI228" s="48">
        <v>4.1125753527179759E-2</v>
      </c>
      <c r="BJ228" s="48">
        <v>4.424708194191506E-2</v>
      </c>
      <c r="BK228" s="48">
        <v>4.8541450180849821E-2</v>
      </c>
      <c r="BL228" s="48">
        <v>5.0166695566533415E-2</v>
      </c>
      <c r="BM228" s="48">
        <v>5.190293401663347E-2</v>
      </c>
      <c r="BN228" s="48">
        <v>5.646154242461076E-2</v>
      </c>
      <c r="BO228" s="48">
        <v>6.2550111792227664E-2</v>
      </c>
      <c r="BP228" s="48">
        <v>6.45603451462477E-2</v>
      </c>
      <c r="BQ228" s="48">
        <v>6.3460279263339567E-2</v>
      </c>
      <c r="BR228" s="48">
        <v>3.6497406212700548E-2</v>
      </c>
      <c r="BS228" s="48">
        <v>3.7866035062230081E-2</v>
      </c>
      <c r="BT228" s="48">
        <v>4.9002849821627309E-2</v>
      </c>
      <c r="BU228" s="48">
        <v>6.3627944085815735E-2</v>
      </c>
      <c r="BV228" s="48">
        <v>6.2014776775580073E-2</v>
      </c>
      <c r="BW228" s="48">
        <v>5.8591595340202696E-2</v>
      </c>
      <c r="BX228" s="48">
        <v>6.8864495582714416E-2</v>
      </c>
      <c r="BY228" s="48">
        <v>7.2327750523534309E-2</v>
      </c>
      <c r="BZ228" s="48">
        <v>7.0296931976597657E-2</v>
      </c>
      <c r="CA228" s="48">
        <v>7.5225714184180933E-2</v>
      </c>
      <c r="CB228" s="48">
        <v>7.610742467694169E-2</v>
      </c>
      <c r="CC228" s="48">
        <v>7.0782568947877711E-2</v>
      </c>
      <c r="CD228" s="48">
        <v>9.0037438738370043E-2</v>
      </c>
      <c r="CE228" s="48">
        <v>8.8821837292230602E-2</v>
      </c>
      <c r="CF228" s="48">
        <v>3.4268394609564268E-2</v>
      </c>
      <c r="CG228" s="48">
        <v>1.4219333126557853E-2</v>
      </c>
      <c r="CH228" s="48">
        <v>-2.6193055979929851E-3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>
        <v>0</v>
      </c>
      <c r="BB230" s="25">
        <v>0</v>
      </c>
      <c r="BC230" s="25">
        <v>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25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>
        <v>0</v>
      </c>
      <c r="BB232" s="25">
        <v>0</v>
      </c>
      <c r="BC232" s="25">
        <v>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25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>
        <v>10129881</v>
      </c>
      <c r="BB233" s="46">
        <v>6118387</v>
      </c>
      <c r="BC233" s="46">
        <v>7167984</v>
      </c>
      <c r="BD233" s="46">
        <v>7505753</v>
      </c>
      <c r="BE233" s="46">
        <v>8052340</v>
      </c>
      <c r="BF233" s="46">
        <v>5217467</v>
      </c>
      <c r="BG233" s="46">
        <v>5339744</v>
      </c>
      <c r="BH233" s="46">
        <v>4430382</v>
      </c>
      <c r="BI233" s="46">
        <v>7487578</v>
      </c>
      <c r="BJ233" s="46">
        <v>8055864</v>
      </c>
      <c r="BK233" s="46">
        <v>8837720</v>
      </c>
      <c r="BL233" s="46">
        <v>9133621</v>
      </c>
      <c r="BM233" s="46">
        <v>9449730</v>
      </c>
      <c r="BN233" s="46">
        <v>10279695</v>
      </c>
      <c r="BO233" s="46">
        <v>11388213</v>
      </c>
      <c r="BP233" s="46">
        <v>11754207</v>
      </c>
      <c r="BQ233" s="46">
        <v>11553923.032000002</v>
      </c>
      <c r="BR233" s="46">
        <v>6644915.9559999965</v>
      </c>
      <c r="BS233" s="46">
        <v>6894095.9559999965</v>
      </c>
      <c r="BT233" s="46">
        <v>8921724.9239999987</v>
      </c>
      <c r="BU233" s="46">
        <v>11584449</v>
      </c>
      <c r="BV233" s="46">
        <v>11290747</v>
      </c>
      <c r="BW233" s="46">
        <v>10667504</v>
      </c>
      <c r="BX233" s="46">
        <v>12537844</v>
      </c>
      <c r="BY233" s="46">
        <v>13168383</v>
      </c>
      <c r="BZ233" s="46">
        <v>12798641.148000002</v>
      </c>
      <c r="CA233" s="46">
        <v>13696002</v>
      </c>
      <c r="CB233" s="46">
        <v>13856531</v>
      </c>
      <c r="CC233" s="46">
        <v>12887058.852000002</v>
      </c>
      <c r="CD233" s="46">
        <v>16392705</v>
      </c>
      <c r="CE233" s="46">
        <v>16171386</v>
      </c>
      <c r="CF233" s="46">
        <v>6239090</v>
      </c>
      <c r="CG233" s="46">
        <v>2588849</v>
      </c>
      <c r="CH233" s="46">
        <v>-476885</v>
      </c>
    </row>
    <row r="234" spans="1:86">
      <c r="A234" t="s">
        <v>140</v>
      </c>
      <c r="B234">
        <v>0</v>
      </c>
      <c r="AX234" s="67" t="s">
        <v>115</v>
      </c>
      <c r="AY234" s="48">
        <v>0</v>
      </c>
      <c r="AZ234" s="48">
        <v>0</v>
      </c>
      <c r="BA234" s="48">
        <v>5.5638684400437802E-2</v>
      </c>
      <c r="BB234" s="48">
        <v>3.3605429652405733E-2</v>
      </c>
      <c r="BC234" s="48">
        <v>3.9370373606895062E-2</v>
      </c>
      <c r="BD234" s="48">
        <v>4.1225580276277603E-2</v>
      </c>
      <c r="BE234" s="48">
        <v>4.4227726263025333E-2</v>
      </c>
      <c r="BF234" s="48">
        <v>2.8657098714456666E-2</v>
      </c>
      <c r="BG234" s="48">
        <v>2.9328708915250964E-2</v>
      </c>
      <c r="BH234" s="48">
        <v>2.4334010031448583E-2</v>
      </c>
      <c r="BI234" s="48">
        <v>4.1125753527179759E-2</v>
      </c>
      <c r="BJ234" s="48">
        <v>4.424708194191506E-2</v>
      </c>
      <c r="BK234" s="48">
        <v>4.8541450180849821E-2</v>
      </c>
      <c r="BL234" s="48">
        <v>5.0166695566533415E-2</v>
      </c>
      <c r="BM234" s="48">
        <v>5.190293401663347E-2</v>
      </c>
      <c r="BN234" s="48">
        <v>5.646154242461076E-2</v>
      </c>
      <c r="BO234" s="48">
        <v>6.2550111792227664E-2</v>
      </c>
      <c r="BP234" s="48">
        <v>6.45603451462477E-2</v>
      </c>
      <c r="BQ234" s="48">
        <v>6.3460279263339567E-2</v>
      </c>
      <c r="BR234" s="48">
        <v>3.6497406212700548E-2</v>
      </c>
      <c r="BS234" s="48">
        <v>3.7866035062230081E-2</v>
      </c>
      <c r="BT234" s="48">
        <v>4.9002849821627309E-2</v>
      </c>
      <c r="BU234" s="48">
        <v>6.3627944085815735E-2</v>
      </c>
      <c r="BV234" s="48">
        <v>6.2014776775580073E-2</v>
      </c>
      <c r="BW234" s="48">
        <v>5.8591595340202696E-2</v>
      </c>
      <c r="BX234" s="48">
        <v>6.8864495582714416E-2</v>
      </c>
      <c r="BY234" s="48">
        <v>7.2327750523534309E-2</v>
      </c>
      <c r="BZ234" s="48">
        <v>7.0296931976597657E-2</v>
      </c>
      <c r="CA234" s="48">
        <v>7.5225714184180933E-2</v>
      </c>
      <c r="CB234" s="48">
        <v>7.610742467694169E-2</v>
      </c>
      <c r="CC234" s="48">
        <v>7.0782568947877711E-2</v>
      </c>
      <c r="CD234" s="48">
        <v>9.0037438738370043E-2</v>
      </c>
      <c r="CE234" s="48">
        <v>8.8821837292230602E-2</v>
      </c>
      <c r="CF234" s="48">
        <v>3.4268394609564268E-2</v>
      </c>
      <c r="CG234" s="48">
        <v>1.4219333126557853E-2</v>
      </c>
      <c r="CH234" s="48">
        <v>-2.6193055979929851E-3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>
        <v>-2025976</v>
      </c>
      <c r="BB236" s="25">
        <v>-1223675</v>
      </c>
      <c r="BC236" s="25">
        <v>-1433597</v>
      </c>
      <c r="BD236" s="25">
        <v>-1501151</v>
      </c>
      <c r="BE236" s="25">
        <v>-1610486</v>
      </c>
      <c r="BF236" s="25">
        <v>-1463996</v>
      </c>
      <c r="BG236" s="25">
        <v>-1488339</v>
      </c>
      <c r="BH236" s="25">
        <v>-1306450</v>
      </c>
      <c r="BI236" s="25">
        <v>-1441412</v>
      </c>
      <c r="BJ236" s="25">
        <v>-1611182</v>
      </c>
      <c r="BK236" s="25">
        <v>-1767471</v>
      </c>
      <c r="BL236" s="25">
        <v>-1882654</v>
      </c>
      <c r="BM236" s="25">
        <v>-1890033</v>
      </c>
      <c r="BN236" s="25">
        <v>-2056109</v>
      </c>
      <c r="BO236" s="25">
        <v>-2277932</v>
      </c>
      <c r="BP236" s="25">
        <v>-2350906</v>
      </c>
      <c r="BQ236" s="25">
        <v>-2310924</v>
      </c>
      <c r="BR236" s="25">
        <v>-1875788</v>
      </c>
      <c r="BS236" s="25">
        <v>-1946374</v>
      </c>
      <c r="BT236" s="25">
        <v>-2229606</v>
      </c>
      <c r="BU236" s="25">
        <v>-2705684</v>
      </c>
      <c r="BV236" s="25">
        <v>-2688736</v>
      </c>
      <c r="BW236" s="25">
        <v>-2829083</v>
      </c>
      <c r="BX236" s="25">
        <v>-2789690</v>
      </c>
      <c r="BY236" s="25">
        <v>-3059948</v>
      </c>
      <c r="BZ236" s="25">
        <v>-3006582.38</v>
      </c>
      <c r="CA236" s="25">
        <v>-3310886</v>
      </c>
      <c r="CB236" s="25">
        <v>-3208265</v>
      </c>
      <c r="CC236" s="25">
        <v>-3374231.62</v>
      </c>
      <c r="CD236" s="25">
        <v>-2364740</v>
      </c>
      <c r="CE236" s="25">
        <v>-2336981</v>
      </c>
      <c r="CF236" s="25">
        <v>-120448</v>
      </c>
      <c r="CG236" s="25">
        <v>-190000</v>
      </c>
      <c r="CH236" s="25">
        <v>515124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>
        <v>8103905</v>
      </c>
      <c r="BB237" s="46">
        <v>4894712</v>
      </c>
      <c r="BC237" s="46">
        <v>5734387</v>
      </c>
      <c r="BD237" s="46">
        <v>6004602</v>
      </c>
      <c r="BE237" s="46">
        <v>6441854</v>
      </c>
      <c r="BF237" s="46">
        <v>3753471</v>
      </c>
      <c r="BG237" s="46">
        <v>3851405</v>
      </c>
      <c r="BH237" s="46">
        <v>3123932</v>
      </c>
      <c r="BI237" s="46">
        <v>6046166</v>
      </c>
      <c r="BJ237" s="46">
        <v>6444682</v>
      </c>
      <c r="BK237" s="46">
        <v>7070249</v>
      </c>
      <c r="BL237" s="46">
        <v>7250967</v>
      </c>
      <c r="BM237" s="46">
        <v>7559697</v>
      </c>
      <c r="BN237" s="46">
        <v>8223586</v>
      </c>
      <c r="BO237" s="46">
        <v>9110281</v>
      </c>
      <c r="BP237" s="46">
        <v>9403301</v>
      </c>
      <c r="BQ237" s="46">
        <v>9242999.0320000015</v>
      </c>
      <c r="BR237" s="46">
        <v>4769127.9559999965</v>
      </c>
      <c r="BS237" s="46">
        <v>4947721.9559999965</v>
      </c>
      <c r="BT237" s="46">
        <v>6692118.9239999987</v>
      </c>
      <c r="BU237" s="46">
        <v>8878765</v>
      </c>
      <c r="BV237" s="46">
        <v>8602011</v>
      </c>
      <c r="BW237" s="46">
        <v>7838421</v>
      </c>
      <c r="BX237" s="46">
        <v>9748154</v>
      </c>
      <c r="BY237" s="46">
        <v>10108435</v>
      </c>
      <c r="BZ237" s="46">
        <v>9792058.768000003</v>
      </c>
      <c r="CA237" s="46">
        <v>10385116</v>
      </c>
      <c r="CB237" s="46">
        <v>10648266</v>
      </c>
      <c r="CC237" s="46">
        <v>9512827.2320000008</v>
      </c>
      <c r="CD237" s="46">
        <v>14027965</v>
      </c>
      <c r="CE237" s="46">
        <v>13834405</v>
      </c>
      <c r="CF237" s="46">
        <v>6118642</v>
      </c>
      <c r="CG237" s="46">
        <v>2398849</v>
      </c>
      <c r="CH237" s="46">
        <v>38239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>
        <v>8103905</v>
      </c>
      <c r="BB240" s="46">
        <v>4894712</v>
      </c>
      <c r="BC240" s="46">
        <v>5734387</v>
      </c>
      <c r="BD240" s="46">
        <v>6004602</v>
      </c>
      <c r="BE240" s="46">
        <v>6441854</v>
      </c>
      <c r="BF240" s="46">
        <v>3753471</v>
      </c>
      <c r="BG240" s="46">
        <v>3851405</v>
      </c>
      <c r="BH240" s="46">
        <v>3123932</v>
      </c>
      <c r="BI240" s="46">
        <v>6046166</v>
      </c>
      <c r="BJ240" s="46">
        <v>6444682</v>
      </c>
      <c r="BK240" s="46">
        <v>7070249</v>
      </c>
      <c r="BL240" s="46">
        <v>7250967</v>
      </c>
      <c r="BM240" s="46">
        <v>7559697</v>
      </c>
      <c r="BN240" s="46">
        <v>8223586</v>
      </c>
      <c r="BO240" s="46">
        <v>9110281</v>
      </c>
      <c r="BP240" s="46">
        <v>9403301</v>
      </c>
      <c r="BQ240" s="46">
        <v>9242999.0320000015</v>
      </c>
      <c r="BR240" s="46">
        <v>4769127.9559999965</v>
      </c>
      <c r="BS240" s="46">
        <v>4947721.9559999965</v>
      </c>
      <c r="BT240" s="46">
        <v>6692118.9239999987</v>
      </c>
      <c r="BU240" s="46">
        <v>8878765</v>
      </c>
      <c r="BV240" s="46">
        <v>8602011</v>
      </c>
      <c r="BW240" s="46">
        <v>7838421</v>
      </c>
      <c r="BX240" s="46">
        <v>9748154</v>
      </c>
      <c r="BY240" s="46">
        <v>10108435</v>
      </c>
      <c r="BZ240" s="46">
        <v>9792058.768000003</v>
      </c>
      <c r="CA240" s="46">
        <v>10385116</v>
      </c>
      <c r="CB240" s="46">
        <v>10648266</v>
      </c>
      <c r="CC240" s="46">
        <v>9512827.2320000008</v>
      </c>
      <c r="CD240" s="46">
        <v>14027965</v>
      </c>
      <c r="CE240" s="46">
        <v>13834405</v>
      </c>
      <c r="CF240" s="46">
        <v>6118642</v>
      </c>
      <c r="CG240" s="46">
        <v>2398849</v>
      </c>
      <c r="CH240" s="46">
        <v>38239</v>
      </c>
    </row>
    <row r="241" spans="1:86">
      <c r="A241" t="s">
        <v>140</v>
      </c>
      <c r="B241">
        <v>0</v>
      </c>
      <c r="AX241" s="67" t="s">
        <v>4</v>
      </c>
      <c r="AY241" s="48">
        <v>0</v>
      </c>
      <c r="AZ241" s="48">
        <v>0</v>
      </c>
      <c r="BA241" s="48">
        <v>4.4510948618856419E-2</v>
      </c>
      <c r="BB241" s="48">
        <v>2.6884356903998742E-2</v>
      </c>
      <c r="BC241" s="48">
        <v>3.1496297787009866E-2</v>
      </c>
      <c r="BD241" s="48">
        <v>3.298046202400972E-2</v>
      </c>
      <c r="BE241" s="48">
        <v>3.5382082144864074E-2</v>
      </c>
      <c r="BF241" s="48">
        <v>2.0616055447758533E-2</v>
      </c>
      <c r="BG241" s="48">
        <v>2.1153960968867073E-2</v>
      </c>
      <c r="BH241" s="48">
        <v>1.7158293037838099E-2</v>
      </c>
      <c r="BI241" s="48">
        <v>3.3208753578315223E-2</v>
      </c>
      <c r="BJ241" s="48">
        <v>3.5397615022247773E-2</v>
      </c>
      <c r="BK241" s="48">
        <v>3.8833561099435518E-2</v>
      </c>
      <c r="BL241" s="48">
        <v>3.9826160298525648E-2</v>
      </c>
      <c r="BM241" s="48">
        <v>4.1521869363118524E-2</v>
      </c>
      <c r="BN241" s="48">
        <v>4.5168300209435693E-2</v>
      </c>
      <c r="BO241" s="48">
        <v>5.0038499895339823E-2</v>
      </c>
      <c r="BP241" s="48">
        <v>5.1647921299502055E-2</v>
      </c>
      <c r="BQ241" s="48">
        <v>5.0767457787016468E-2</v>
      </c>
      <c r="BR241" s="48">
        <v>2.6194582661848525E-2</v>
      </c>
      <c r="BS241" s="48">
        <v>2.7175515725308186E-2</v>
      </c>
      <c r="BT241" s="48">
        <v>3.6756669972987176E-2</v>
      </c>
      <c r="BU241" s="48">
        <v>4.8766891111618499E-2</v>
      </c>
      <c r="BV241" s="48">
        <v>4.7246811215067019E-2</v>
      </c>
      <c r="BW241" s="48">
        <v>4.305276954554195E-2</v>
      </c>
      <c r="BX241" s="48">
        <v>5.354203705777643E-2</v>
      </c>
      <c r="BY241" s="48">
        <v>5.5520891582767802E-2</v>
      </c>
      <c r="BZ241" s="48">
        <v>5.3783185352650434E-2</v>
      </c>
      <c r="CA241" s="48">
        <v>5.7040570524563614E-2</v>
      </c>
      <c r="CB241" s="48">
        <v>5.848593003075872E-2</v>
      </c>
      <c r="CC241" s="48">
        <v>5.2249497513064402E-2</v>
      </c>
      <c r="CD241" s="48">
        <v>7.7049031219161151E-2</v>
      </c>
      <c r="CE241" s="48">
        <v>7.598589693826005E-2</v>
      </c>
      <c r="CF241" s="48">
        <v>3.3606830247785095E-2</v>
      </c>
      <c r="CG241" s="48">
        <v>1.3175752255658859E-2</v>
      </c>
      <c r="CH241" s="48">
        <v>2.1002888906477193E-4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#N/A</v>
      </c>
      <c r="BB243" s="25" t="e">
        <v>#N/A</v>
      </c>
      <c r="BC243" s="25" t="e">
        <v>#N/A</v>
      </c>
      <c r="BD243" s="25" t="e">
        <v>#N/A</v>
      </c>
      <c r="BE243" s="25" t="e">
        <v>#N/A</v>
      </c>
      <c r="BF243" s="25" t="e">
        <v>#N/A</v>
      </c>
      <c r="BG243" s="25" t="e">
        <v>#N/A</v>
      </c>
      <c r="BH243" s="25" t="e">
        <v>#N/A</v>
      </c>
      <c r="BI243" s="25" t="e">
        <v>#N/A</v>
      </c>
      <c r="BJ243" s="25" t="e">
        <v>#N/A</v>
      </c>
      <c r="BK243" s="25" t="e">
        <v>#N/A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25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5">
        <v>0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#N/A</v>
      </c>
      <c r="BB244" s="46" t="e">
        <v>#N/A</v>
      </c>
      <c r="BC244" s="46" t="e">
        <v>#N/A</v>
      </c>
      <c r="BD244" s="46" t="e">
        <v>#N/A</v>
      </c>
      <c r="BE244" s="46" t="e">
        <v>#N/A</v>
      </c>
      <c r="BF244" s="46" t="e">
        <v>#N/A</v>
      </c>
      <c r="BG244" s="46" t="e">
        <v>#N/A</v>
      </c>
      <c r="BH244" s="46" t="e">
        <v>#N/A</v>
      </c>
      <c r="BI244" s="46" t="e">
        <v>#N/A</v>
      </c>
      <c r="BJ244" s="46" t="e">
        <v>#N/A</v>
      </c>
      <c r="BK244" s="46" t="e">
        <v>#N/A</v>
      </c>
      <c r="BL244" s="46">
        <v>7250967</v>
      </c>
      <c r="BM244" s="46">
        <v>7559697</v>
      </c>
      <c r="BN244" s="46">
        <v>8223586</v>
      </c>
      <c r="BO244" s="46">
        <v>9110281</v>
      </c>
      <c r="BP244" s="46">
        <v>9403301</v>
      </c>
      <c r="BQ244" s="46">
        <v>9242999.0320000015</v>
      </c>
      <c r="BR244" s="46">
        <v>4769127.9559999965</v>
      </c>
      <c r="BS244" s="46">
        <v>4947721.9559999965</v>
      </c>
      <c r="BT244" s="46">
        <v>6692118.9239999987</v>
      </c>
      <c r="BU244" s="46">
        <v>8878765</v>
      </c>
      <c r="BV244" s="46">
        <v>8602011</v>
      </c>
      <c r="BW244" s="46">
        <v>7838421</v>
      </c>
      <c r="BX244" s="46">
        <v>9748154</v>
      </c>
      <c r="BY244" s="46">
        <v>10108435</v>
      </c>
      <c r="BZ244" s="46">
        <v>9792058.768000003</v>
      </c>
      <c r="CA244" s="46">
        <v>10385116</v>
      </c>
      <c r="CB244" s="46">
        <v>10648266</v>
      </c>
      <c r="CC244" s="46">
        <v>9512827.2320000008</v>
      </c>
      <c r="CD244" s="46">
        <v>14027965</v>
      </c>
      <c r="CE244" s="46">
        <v>13834405</v>
      </c>
      <c r="CF244" s="46">
        <v>6118642</v>
      </c>
      <c r="CG244" s="46">
        <v>2398849</v>
      </c>
      <c r="CH244" s="46">
        <v>38239</v>
      </c>
    </row>
    <row r="245" spans="1:86" ht="15.75" thickBot="1">
      <c r="A245" t="s">
        <v>140</v>
      </c>
      <c r="B245">
        <v>0</v>
      </c>
      <c r="AX245" s="79"/>
      <c r="AY245" s="48">
        <v>0</v>
      </c>
      <c r="AZ245" s="48">
        <v>0</v>
      </c>
      <c r="BA245" s="48" t="e">
        <v>#N/A</v>
      </c>
      <c r="BB245" s="48" t="e">
        <v>#N/A</v>
      </c>
      <c r="BC245" s="48" t="e">
        <v>#N/A</v>
      </c>
      <c r="BD245" s="48" t="e">
        <v>#N/A</v>
      </c>
      <c r="BE245" s="48" t="e">
        <v>#N/A</v>
      </c>
      <c r="BF245" s="48" t="e">
        <v>#N/A</v>
      </c>
      <c r="BG245" s="48" t="e">
        <v>#N/A</v>
      </c>
      <c r="BH245" s="48" t="e">
        <v>#N/A</v>
      </c>
      <c r="BI245" s="48" t="e">
        <v>#N/A</v>
      </c>
      <c r="BJ245" s="48" t="e">
        <v>#N/A</v>
      </c>
      <c r="BK245" s="48" t="e">
        <v>#N/A</v>
      </c>
      <c r="BL245" s="48">
        <v>3.9826160298525648E-2</v>
      </c>
      <c r="BM245" s="48">
        <v>4.1521869363118524E-2</v>
      </c>
      <c r="BN245" s="48">
        <v>4.5168300209435693E-2</v>
      </c>
      <c r="BO245" s="48">
        <v>5.0038499895339823E-2</v>
      </c>
      <c r="BP245" s="48">
        <v>5.1647921299502055E-2</v>
      </c>
      <c r="BQ245" s="48">
        <v>5.0767457787016468E-2</v>
      </c>
      <c r="BR245" s="48">
        <v>2.6194582661848525E-2</v>
      </c>
      <c r="BS245" s="48">
        <v>2.7175515725308186E-2</v>
      </c>
      <c r="BT245" s="48">
        <v>3.6756669972987176E-2</v>
      </c>
      <c r="BU245" s="48">
        <v>4.8766891111618499E-2</v>
      </c>
      <c r="BV245" s="48">
        <v>4.7246811215067019E-2</v>
      </c>
      <c r="BW245" s="48">
        <v>4.305276954554195E-2</v>
      </c>
      <c r="BX245" s="48">
        <v>5.354203705777643E-2</v>
      </c>
      <c r="BY245" s="48">
        <v>5.5520891582767802E-2</v>
      </c>
      <c r="BZ245" s="48">
        <v>5.3783185352650434E-2</v>
      </c>
      <c r="CA245" s="48">
        <v>5.7040570524563614E-2</v>
      </c>
      <c r="CB245" s="48">
        <v>5.848593003075872E-2</v>
      </c>
      <c r="CC245" s="48">
        <v>5.2249497513064402E-2</v>
      </c>
      <c r="CD245" s="48">
        <v>7.7049031219161151E-2</v>
      </c>
      <c r="CE245" s="48">
        <v>7.598589693826005E-2</v>
      </c>
      <c r="CF245" s="48">
        <v>3.3606830247785095E-2</v>
      </c>
      <c r="CG245" s="48">
        <v>1.3175752255658859E-2</v>
      </c>
      <c r="CH245" s="48">
        <v>2.1002888906477193E-4</v>
      </c>
    </row>
    <row r="246" spans="1:86">
      <c r="A246" t="s">
        <v>140</v>
      </c>
      <c r="B246">
        <v>0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>18.9%</v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1496289.2483349999</v>
      </c>
      <c r="E12" s="1095">
        <f>IF(DB_LOAD!V4=3,"-",IF(ISBLANK(DB_LOAD!S4),"",DB_LOAD!U4))</f>
        <v>8.5</v>
      </c>
      <c r="F12" s="718">
        <f>IF(DB_LOAD!V4=3,"Equity",IF(ISBLANK(DB_LOAD!T4),"",DB_LOAD!T4))</f>
        <v>42292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1528449.096099</v>
      </c>
      <c r="E13" s="1095">
        <f>IF(DB_LOAD!V5=3,"-",IF(ISBLANK(DB_LOAD!S5),"",DB_LOAD!U5))</f>
        <v>10.75</v>
      </c>
      <c r="F13" s="718">
        <f>IF(DB_LOAD!V5=3,"Equity",IF(ISBLANK(DB_LOAD!T5),"",DB_LOAD!T5))</f>
        <v>42292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11024738.344434001</v>
      </c>
      <c r="E18" s="710"/>
      <c r="F18" s="710"/>
      <c r="G18"/>
      <c r="K18" s="37"/>
    </row>
    <row r="19" spans="2:11">
      <c r="B19" s="747" t="e">
        <f ca="1">B2&amp;" "&amp;TEXT(D18/H41,"0.0%")</f>
        <v>#DIV/0!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>
        <f ca="1">($D$18)/IF('Balance Sheet'!E5="USD",'Balance Sheet'!AQ18,'Balance Sheet'!AQ18/DB_LOAD!K2)</f>
        <v>9.9872682610551884E-3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0.22676275135927931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0.49887805299041449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13.6%</v>
      </c>
      <c r="M37" s="743">
        <f t="shared" si="2"/>
        <v>1496289.2483349999</v>
      </c>
      <c r="N37" s="744">
        <f t="shared" si="3"/>
        <v>0.13572106671270101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AIMF II 13.9%</v>
      </c>
      <c r="M38" s="743">
        <f t="shared" si="2"/>
        <v>1528449.096099</v>
      </c>
      <c r="N38" s="744">
        <f t="shared" si="3"/>
        <v>0.1386381289376051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</v>
      </c>
      <c r="D44" s="1099">
        <f>IFERROR(SMALL(DB_LOAD!$AC$2:$AC$300,D43),"")</f>
        <v>40983</v>
      </c>
      <c r="E44" s="1099">
        <f>IFERROR(SMALL(DB_LOAD!$AC$2:$AC$300,E43),"")</f>
        <v>41150</v>
      </c>
      <c r="F44" s="1099">
        <f>IFERROR(SMALL(DB_LOAD!$AC$2:$AC$300,F43),"")</f>
        <v>41243</v>
      </c>
      <c r="G44" s="1099">
        <f>IFERROR(SMALL(DB_LOAD!$AC$2:$AC$300,G43),"")</f>
        <v>41614</v>
      </c>
      <c r="H44" s="1099">
        <f>IFERROR(SMALL(DB_LOAD!$AC$2:$AC$300,H43),"")</f>
        <v>41636</v>
      </c>
      <c r="I44" s="1099">
        <f>IFERROR(SMALL(DB_LOAD!$AC$2:$AC$300,I43),"")</f>
        <v>41704</v>
      </c>
      <c r="J44" s="1099">
        <f>IFERROR(SMALL(DB_LOAD!$AC$2:$AC$300,J43),"")</f>
        <v>41726</v>
      </c>
      <c r="K44" s="1099">
        <f>IFERROR(SMALL(DB_LOAD!$AC$2:$AC$300,K43),"")</f>
        <v>41744</v>
      </c>
      <c r="L44" s="740"/>
      <c r="M44" s="740"/>
      <c r="N44" s="740"/>
      <c r="O44" s="740"/>
      <c r="Q44" s="1099">
        <f>IFERROR(SMALL(DB_LOAD!$AC$2:$AC$300,Q43),"")</f>
        <v>42216</v>
      </c>
      <c r="R44" s="1099">
        <f>IFERROR(SMALL(DB_LOAD!$AC$2:$AC$300,R43),"")</f>
        <v>42247</v>
      </c>
      <c r="S44" s="1099">
        <f>IFERROR(SMALL(DB_LOAD!$AC$2:$AC$300,S43),"")</f>
        <v>42292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2283254.0437679999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1496289.2483349999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1496289.2483349999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2013558.5156990001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2013558.5156990001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3024738.3444340001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2283254.0437679999</v>
      </c>
      <c r="G49" s="1101">
        <f t="shared" si="6"/>
        <v>2013558.5156990001</v>
      </c>
      <c r="H49" s="1101">
        <f t="shared" si="6"/>
        <v>1496289.2483349999</v>
      </c>
      <c r="I49" s="1101">
        <f>SUM(I45:I48)</f>
        <v>2013558.5156990001</v>
      </c>
      <c r="J49" s="1101">
        <f t="shared" ref="J49:K49" si="7">SUM(J45:J48)</f>
        <v>1496289.2483349999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3024738.3444340001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>
        <f ca="1">'Balance Sheet'!AQ8</f>
        <v>1.0471999999999999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>
        <f ca="1">IF('Balance Sheet'!$E$5&lt;&gt;"USD","",'Balance Sheet'!AQ8)</f>
        <v>1.0471999999999999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>
        <f ca="1">IF('Balance Sheet'!$E$5="USD",AVERAGE((OFFSET(DB_LOAD!$K:$K,MATCH(T13,DB_LOAD!$H:$H,0)-1,0,12,1))),1)</f>
        <v>0.84962083333333327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>
        <f t="shared" ca="1" si="4"/>
        <v>0.18947004673151835</v>
      </c>
      <c r="U14" s="899">
        <f t="shared" ca="1" si="3"/>
        <v>1.433871543695411E-2</v>
      </c>
      <c r="W14" s="968">
        <f t="shared" ref="W14:W20" ca="1" si="5">IFERROR(+T14/S14-1,0)</f>
        <v>0.77115095141050971</v>
      </c>
      <c r="X14" s="968">
        <f ca="1">IFERROR(+T14/U14-1,0)</f>
        <v>12.213878716304755</v>
      </c>
      <c r="Y14" s="968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>
        <f ca="1">'Portfolio Quality'!AY24</f>
        <v>2.0763706922375152E-2</v>
      </c>
      <c r="U15" s="900">
        <f t="shared" ca="1" si="3"/>
        <v>8.2480818414322251E-3</v>
      </c>
      <c r="W15" s="968">
        <f t="shared" ca="1" si="5"/>
        <v>0.77866582161563414</v>
      </c>
      <c r="X15" s="968">
        <f t="shared" ref="X15:X20" ca="1" si="7">IFERROR(+T15/U15-1,0)</f>
        <v>1.5173982656274991</v>
      </c>
      <c r="Y15" s="968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>
        <f ca="1">'Portfolio Quality'!AY29</f>
        <v>0.16870633980914321</v>
      </c>
      <c r="U16" s="900">
        <f t="shared" ca="1" si="3"/>
        <v>6.0906335955218842E-3</v>
      </c>
      <c r="W16" s="968">
        <f t="shared" ca="1" si="5"/>
        <v>0.77023043737485142</v>
      </c>
      <c r="X16" s="968">
        <f t="shared" ca="1" si="7"/>
        <v>26.69930864552153</v>
      </c>
      <c r="Y16" s="968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>
        <f ca="1">'Portfolio Quality'!AY31</f>
        <v>1.5238433855255947E-2</v>
      </c>
      <c r="U17" s="901">
        <f t="shared" ca="1" si="3"/>
        <v>1.576806532982953E-2</v>
      </c>
      <c r="W17" s="968">
        <f t="shared" ca="1" si="5"/>
        <v>2.0531277958424354E-5</v>
      </c>
      <c r="X17" s="968">
        <f t="shared" ca="1" si="7"/>
        <v>-3.3588868608480649E-2</v>
      </c>
      <c r="Y17" s="968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>
        <f ca="1">'Portfolio Quality'!AY33</f>
        <v>1.3863640639278049E-2</v>
      </c>
      <c r="U18" s="902">
        <f t="shared" ca="1" si="3"/>
        <v>1.4131303186358057E-2</v>
      </c>
      <c r="W18" s="968">
        <f t="shared" ca="1" si="5"/>
        <v>4.0954503378158869E-3</v>
      </c>
      <c r="X18" s="968">
        <f t="shared" ca="1" si="7"/>
        <v>-1.8941108512794624E-2</v>
      </c>
      <c r="Y18" s="968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>
        <f ca="1">-'Balance Sheet'!AQ16/SUM('Portfolio Quality'!AY10+'Portfolio Quality'!AY15)</f>
        <v>0.10695995990947682</v>
      </c>
      <c r="U19" s="903">
        <f t="shared" ca="1" si="3"/>
        <v>0.76899467323952386</v>
      </c>
      <c r="W19" s="968">
        <f t="shared" ca="1" si="5"/>
        <v>-0.30949748958131007</v>
      </c>
      <c r="X19" s="968">
        <f t="shared" ca="1" si="7"/>
        <v>-0.86090936175293731</v>
      </c>
      <c r="Y19" s="968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>
        <f ca="1">ABS('Balance Sheet'!AQ16/'Balance Sheet'!AQ15)</f>
        <v>2.0265708602449906E-2</v>
      </c>
      <c r="U20" s="904">
        <f t="shared" ca="1" si="3"/>
        <v>1.1026395792115042E-2</v>
      </c>
      <c r="W20" s="968">
        <f t="shared" ca="1" si="5"/>
        <v>0.22298417827940842</v>
      </c>
      <c r="X20" s="968">
        <f t="shared" ca="1" si="7"/>
        <v>0.83792682437010679</v>
      </c>
      <c r="Y20" s="968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-3.9097392705234824E-2</v>
      </c>
      <c r="X23" s="968">
        <f t="shared" ref="X23:X28" ca="1" si="10">IFERROR(+T23/U23-1,0)</f>
        <v>-0.19967765628099476</v>
      </c>
      <c r="Y23" s="968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>
        <f ca="1">('Balance Sheet'!AQ15-'Balance Sheet'!AE15)/ABS('Balance Sheet'!AE15)</f>
        <v>-4.5541990679831647E-2</v>
      </c>
      <c r="U24" s="161">
        <f t="shared" ca="1" si="8"/>
        <v>0.32062210634572091</v>
      </c>
      <c r="W24" s="968">
        <f t="shared" ca="1" si="9"/>
        <v>-2.1279778590048153</v>
      </c>
      <c r="X24" s="968">
        <f t="shared" ca="1" si="10"/>
        <v>-1.1420425784076302</v>
      </c>
      <c r="Y24" s="968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>
        <f ca="1">'Portfolio Quality'!AY10/$U$9</f>
        <v>17.589975171886941</v>
      </c>
      <c r="U25" s="161">
        <f t="shared" ca="1" si="8"/>
        <v>8.7306857361767332</v>
      </c>
      <c r="V25" s="1078"/>
      <c r="W25" s="968">
        <f t="shared" ca="1" si="9"/>
        <v>0.70912462549654887</v>
      </c>
      <c r="X25" s="968">
        <f t="shared" ca="1" si="10"/>
        <v>1.0147300800211592</v>
      </c>
      <c r="Y25" s="968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>
        <f ca="1">'Portfolio Quality'!AY15/$U$9</f>
        <v>142.91958269671505</v>
      </c>
      <c r="U26" s="161">
        <f t="shared" ca="1" si="8"/>
        <v>6.4470029370450765</v>
      </c>
      <c r="V26" s="1078"/>
      <c r="W26" s="968">
        <f t="shared" ca="1" si="9"/>
        <v>0.70101904278604721</v>
      </c>
      <c r="X26" s="968">
        <f t="shared" ca="1" si="10"/>
        <v>21.168375614579897</v>
      </c>
      <c r="Y26" s="968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>
        <f ca="1">'Portfolio Quality'!AY16/$U$9</f>
        <v>0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-1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>
        <f ca="1">AGGREGATED_DATA!AL23/AGGREGATED_DATA!AL9/$U$9</f>
        <v>13.432032916644189</v>
      </c>
      <c r="U28" s="907">
        <f t="shared" ca="1" si="8"/>
        <v>14.563105619124592</v>
      </c>
      <c r="V28" s="1078"/>
      <c r="W28" s="968">
        <f t="shared" ca="1" si="9"/>
        <v>-2.5839958020489662E-2</v>
      </c>
      <c r="X28" s="968">
        <f t="shared" ca="1" si="10"/>
        <v>-7.7666998514043128E-2</v>
      </c>
      <c r="Y28" s="968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>
        <f ca="1">'Balance Sheet'!AQ11/'Balance Sheet'!AQ18</f>
        <v>0.17413608366409977</v>
      </c>
      <c r="U33" s="162">
        <f t="shared" ca="1" si="16"/>
        <v>0.14766313890674626</v>
      </c>
      <c r="W33" s="968">
        <f t="shared" ref="W33:W38" ca="1" si="17">IFERROR(+T33/S33-1,0)</f>
        <v>0.22333471023787621</v>
      </c>
      <c r="X33" s="968">
        <f t="shared" ref="X33:X38" ca="1" si="18">IFERROR(+T33/U33-1,0)</f>
        <v>0.17927930391668001</v>
      </c>
      <c r="Y33" s="968">
        <f t="shared" ref="Y33:Y38" ca="1" si="19">IFERROR(+T33/H33-1,0)</f>
        <v>0.62296138791871059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>
        <f t="shared" ca="1" si="20"/>
        <v>1.3708846075125833</v>
      </c>
      <c r="U34" s="908">
        <f t="shared" ca="1" si="16"/>
        <v>1.494457175046076</v>
      </c>
      <c r="W34" s="968">
        <f t="shared" ca="1" si="17"/>
        <v>-1.9110986477908987E-2</v>
      </c>
      <c r="X34" s="968">
        <f t="shared" ca="1" si="18"/>
        <v>-8.2687259024122106E-2</v>
      </c>
      <c r="Y34" s="968">
        <f t="shared" ca="1" si="19"/>
        <v>-9.4554667143002868E-2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>
        <f ca="1">'Balance Sheet'!AQ34/'Balance Sheet'!AQ18</f>
        <v>0.12880720275623997</v>
      </c>
      <c r="U35" s="901">
        <f t="shared" ca="1" si="16"/>
        <v>0.13951986643766612</v>
      </c>
      <c r="W35" s="968">
        <f t="shared" ca="1" si="17"/>
        <v>1.218095998518387E-2</v>
      </c>
      <c r="X35" s="968">
        <f t="shared" ca="1" si="18"/>
        <v>-7.6782353330393183E-2</v>
      </c>
      <c r="Y35" s="968">
        <f t="shared" ca="1" si="19"/>
        <v>-0.15084331989039779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>
        <f t="shared" ca="1" si="22"/>
        <v>-1.0452789208031858E-3</v>
      </c>
      <c r="U36" s="902">
        <f t="shared" ca="1" si="16"/>
        <v>0.13688541848571786</v>
      </c>
      <c r="W36" s="968">
        <f t="shared" ca="1" si="17"/>
        <v>-1.0189228801354067</v>
      </c>
      <c r="X36" s="968">
        <f t="shared" ca="1" si="18"/>
        <v>-1.0076361597339329</v>
      </c>
      <c r="Y36" s="968">
        <f t="shared" ca="1" si="19"/>
        <v>-1.0065669980427367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>
        <f ca="1">SUM('Balance Sheet'!AQ21:AQ22)/'Balance Sheet'!AQ34</f>
        <v>6.5822581375793652</v>
      </c>
      <c r="U37" s="909">
        <f t="shared" ca="1" si="16"/>
        <v>5.9908946488869326</v>
      </c>
      <c r="W37" s="968">
        <f t="shared" ca="1" si="17"/>
        <v>-1.376201262637633E-2</v>
      </c>
      <c r="X37" s="968">
        <f t="shared" ca="1" si="18"/>
        <v>9.8710380227150951E-2</v>
      </c>
      <c r="Y37" s="968">
        <f t="shared" ca="1" si="19"/>
        <v>0.20920428629648358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>
        <f ca="1">(SUM('Balance Sheet'!AQ21:AQ22)/$U$9)/T49</f>
        <v>-811.1158099979848</v>
      </c>
      <c r="U38" s="910">
        <f t="shared" ca="1" si="16"/>
        <v>6.106193270995063</v>
      </c>
      <c r="W38" s="968">
        <f t="shared" ca="1" si="17"/>
        <v>-53.753666761639487</v>
      </c>
      <c r="X38" s="968">
        <f t="shared" ca="1" si="18"/>
        <v>-133.83493888915274</v>
      </c>
      <c r="Y38" s="968">
        <f t="shared" ca="1" si="19"/>
        <v>-157.35818537535602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0.22021372662499994</v>
      </c>
      <c r="X41" s="968">
        <f t="shared" ref="X41:X49" ca="1" si="26">IFERROR(+T41/U41-1,0)</f>
        <v>-2.1861753961024966E-2</v>
      </c>
      <c r="Y41" s="968">
        <f t="shared" ref="Y41:Y49" ca="1" si="27">IFERROR(+T41/H41-1,0)</f>
        <v>0.67503400594829976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>
        <f ca="1">'Balance Sheet'!AQ18/$U$9</f>
        <v>1103.8792647058826</v>
      </c>
      <c r="U42" s="1079">
        <f t="shared" ca="1" si="24"/>
        <v>1330.8772825948151</v>
      </c>
      <c r="V42" s="1078"/>
      <c r="W42" s="968">
        <f t="shared" ca="1" si="25"/>
        <v>-2.5512098910932535E-3</v>
      </c>
      <c r="X42" s="968">
        <f t="shared" ca="1" si="26"/>
        <v>-0.17056269639403099</v>
      </c>
      <c r="Y42" s="968">
        <f t="shared" ca="1" si="27"/>
        <v>3.208493955384073E-2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8"/>
      <c r="W43" s="968">
        <f t="shared" ca="1" si="25"/>
        <v>-4.2707758734839119E-2</v>
      </c>
      <c r="X43" s="968">
        <f t="shared" ca="1" si="26"/>
        <v>-0.20715452770734888</v>
      </c>
      <c r="Y43" s="968">
        <f t="shared" ca="1" si="27"/>
        <v>-4.6607757614157364E-2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>
        <f ca="1">'Balance Sheet'!AQ29/$U$9</f>
        <v>961.69181627196338</v>
      </c>
      <c r="U44" s="1079">
        <f t="shared" ca="1" si="24"/>
        <v>1145.1934618822627</v>
      </c>
      <c r="V44" s="1078"/>
      <c r="W44" s="968">
        <f t="shared" ca="1" si="25"/>
        <v>-4.3226612927551589E-3</v>
      </c>
      <c r="X44" s="968">
        <f t="shared" ca="1" si="26"/>
        <v>-0.1602363720350729</v>
      </c>
      <c r="Y44" s="968">
        <f t="shared" ca="1" si="27"/>
        <v>5.9923132278922209E-2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8"/>
      <c r="W45" s="968">
        <f t="shared" ca="1" si="25"/>
        <v>-2.4056516009085427E-2</v>
      </c>
      <c r="X45" s="968">
        <f t="shared" ca="1" si="26"/>
        <v>-0.13568684170985457</v>
      </c>
      <c r="Y45" s="968">
        <f t="shared" ca="1" si="27"/>
        <v>5.2953952921217518E-2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>
        <f ca="1">'Balance Sheet'!AQ22/$U$9</f>
        <v>622.27040870893813</v>
      </c>
      <c r="U46" s="161">
        <f t="shared" ca="1" si="24"/>
        <v>679.7918528923509</v>
      </c>
      <c r="V46" s="1078"/>
      <c r="W46" s="968">
        <f t="shared" ca="1" si="25"/>
        <v>1.7992862205758131E-2</v>
      </c>
      <c r="X46" s="968">
        <f t="shared" ca="1" si="26"/>
        <v>-8.4616260019405698E-2</v>
      </c>
      <c r="Y46" s="968">
        <f t="shared" ca="1" si="27"/>
        <v>0.19254917021896789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>
        <f ca="1">'Balance Sheet'!AQ34/$U$9</f>
        <v>142.18760026737971</v>
      </c>
      <c r="U47" s="1079">
        <f t="shared" ca="1" si="24"/>
        <v>185.68382071255266</v>
      </c>
      <c r="V47" s="1078"/>
      <c r="W47" s="968">
        <f t="shared" ca="1" si="25"/>
        <v>9.5986739084936712E-3</v>
      </c>
      <c r="X47" s="968">
        <f t="shared" ca="1" si="26"/>
        <v>-0.23424884450491334</v>
      </c>
      <c r="Y47" s="968">
        <f t="shared" ca="1" si="27"/>
        <v>-0.12359817913734117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>
        <f ca="1">-('Portfolio Quality'!AY10+'Portfolio Quality'!AY15+'Balance Sheet'!AQ16)/$U$9</f>
        <v>-143.34146199388849</v>
      </c>
      <c r="U48" s="911">
        <f t="shared" ca="1" si="24"/>
        <v>-3.5061269314263819</v>
      </c>
      <c r="V48" s="1078"/>
      <c r="W48" s="968">
        <f t="shared" ca="1" si="25"/>
        <v>0.79845101128558693</v>
      </c>
      <c r="X48" s="968">
        <f t="shared" ca="1" si="26"/>
        <v>39.883135379121462</v>
      </c>
      <c r="Y48" s="968">
        <f t="shared" ca="1" si="27"/>
        <v>-18.909487801787364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>
        <f t="shared" ca="1" si="29"/>
        <v>-1.1538617265087794</v>
      </c>
      <c r="U49" s="912">
        <f t="shared" ca="1" si="24"/>
        <v>182.17769378112627</v>
      </c>
      <c r="V49" s="1078"/>
      <c r="W49" s="968">
        <f t="shared" ca="1" si="25"/>
        <v>-1.0188746038964371</v>
      </c>
      <c r="X49" s="968">
        <f t="shared" ca="1" si="26"/>
        <v>-1.0063337157396177</v>
      </c>
      <c r="Y49" s="968">
        <f t="shared" ca="1" si="27"/>
        <v>-1.006777699777988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>
        <f ca="1">+((T57+T59)-(T58+T60))/T47</f>
        <v>0.11925073567556969</v>
      </c>
      <c r="U54" s="924">
        <f ca="1">HLOOKUP(1,$I$12:$T$114,ROW(A54)-ROW($A$12)+1,FALSE)</f>
        <v>-5.0013816201198054E-2</v>
      </c>
      <c r="W54" s="968">
        <f ca="1">IFERROR(+T54/S54-1,0)</f>
        <v>-0.64938023841244719</v>
      </c>
      <c r="X54" s="968">
        <f ca="1">IFERROR(+T54/U54-1,0)</f>
        <v>-3.3843558587059612</v>
      </c>
      <c r="Y54" s="968">
        <f ca="1">IFERROR(+T54/H54-1,0)</f>
        <v>-3.4304187892717923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>
        <f ca="1">'Balance Sheet'!AQ41/$U$9</f>
        <v>746.38503342245997</v>
      </c>
      <c r="U57" s="161">
        <f ca="1">HLOOKUP(1,$I$12:$T$114,ROW(A57)-ROW($A$12)+1,FALSE)</f>
        <v>761.50692887243008</v>
      </c>
      <c r="W57" s="968">
        <f ca="1">IFERROR(+T57/S57-1,0)</f>
        <v>-1.3802889605156743E-2</v>
      </c>
      <c r="X57" s="968">
        <f ca="1">IFERROR(+T57/U57-1,0)</f>
        <v>-1.9857856674214691E-2</v>
      </c>
      <c r="Y57" s="968">
        <f ca="1">IFERROR(+T57/H57-1,0)</f>
        <v>0.25792948347235178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>
        <f ca="1">'Balance Sheet'!AQ43/$U$9</f>
        <v>774.49351508785344</v>
      </c>
      <c r="U58" s="161">
        <f ca="1">HLOOKUP(1,$I$12:$T$114,ROW(A58)-ROW($A$12)+1,FALSE)</f>
        <v>770.7936853530839</v>
      </c>
      <c r="W58" s="968">
        <f ca="1">IFERROR(+T58/S58-1,0)</f>
        <v>2.0569550931427205E-2</v>
      </c>
      <c r="X58" s="968">
        <f ca="1">IFERROR(+T58/U58-1,0)</f>
        <v>4.8000260057587951E-3</v>
      </c>
      <c r="Y58" s="968">
        <f ca="1">IFERROR(+T58/H58-1,0)</f>
        <v>0.2880220187921132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>
        <f ca="1">'Balance Sheet'!AQ50/$U$9</f>
        <v>45.064457601222315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>
        <f ca="1">'Balance Sheet'!AQ56/$U$9</f>
        <v>0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>
        <f ca="1">T80/(AGGREGATED_DATA!AL31/AGGREGATED_DATA!AL9/$U$9)</f>
        <v>0.22677162806588383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-9.4590692471249183E-3</v>
      </c>
      <c r="X65" s="968">
        <f t="shared" ref="X65:X69" ca="1" si="37">IFERROR(+T65/U65-1,0)</f>
        <v>-3.3403687154804129E-2</v>
      </c>
      <c r="Y65" s="968">
        <f t="shared" ref="Y65:Y69" ca="1" si="38">IFERROR(+T65/H65-1,0)</f>
        <v>-9.4859014723196688E-2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>
        <f ca="1">-T81/((AGGREGATED_DATA!AL34+AGGREGATED_DATA!AL51)/AGGREGATED_DATA!AL9/$U$9)</f>
        <v>6.6648755482799416E-2</v>
      </c>
      <c r="U66" s="1043">
        <f ca="1">HLOOKUP(1,$I$12:$T$114,ROW(A66)-ROW($A$12)+1,FALSE)</f>
        <v>6.9817271933911115E-2</v>
      </c>
      <c r="V66" s="919"/>
      <c r="W66" s="968">
        <f t="shared" ca="1" si="36"/>
        <v>-9.2576116918706708E-3</v>
      </c>
      <c r="X66" s="968">
        <f t="shared" ca="1" si="37"/>
        <v>-4.5382988526263435E-2</v>
      </c>
      <c r="Y66" s="968">
        <f t="shared" ca="1" si="38"/>
        <v>-3.3293915401783725E-2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>
        <f ca="1">'Income Statement'!AQ16/('Income Statement'!AQ16+'Income Statement'!AQ11+'Income Statement'!AQ9)</f>
        <v>0.50998929309243957</v>
      </c>
      <c r="U67" s="1049">
        <f ca="1">HLOOKUP(1,$I$12:$T$114,ROW(A67)-ROW($A$12)+1,FALSE)</f>
        <v>0.61890677885679934</v>
      </c>
      <c r="V67" s="919"/>
      <c r="W67" s="968">
        <f t="shared" ca="1" si="36"/>
        <v>9.7417488391349227E-3</v>
      </c>
      <c r="X67" s="968">
        <f t="shared" ca="1" si="37"/>
        <v>-0.17598366908429153</v>
      </c>
      <c r="Y67" s="968">
        <f t="shared" ca="1" si="38"/>
        <v>-0.14005188738574426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>AGGREGATED_DATA!Z49/AGGREGATED_DATA!Z32</f>
        <v>4.2590611203363368E-2</v>
      </c>
      <c r="I68" s="1005">
        <f>AGGREGATED_DATA!AA49/AGGREGATED_DATA!AA32</f>
        <v>4.3286095924310264E-2</v>
      </c>
      <c r="J68" s="1005">
        <f>AGGREGATED_DATA!AB49/AGGREGATED_DATA!AB32</f>
        <v>4.2575323783749071E-2</v>
      </c>
      <c r="K68" s="1005">
        <f>AGGREGATED_DATA!AC49/AGGREGATED_DATA!AC32</f>
        <v>4.2047715701792658E-2</v>
      </c>
      <c r="L68" s="1005">
        <f>AGGREGATED_DATA!AD49/AGGREGATED_DATA!AD32</f>
        <v>4.1483531988037517E-2</v>
      </c>
      <c r="M68" s="1005">
        <f>AGGREGATED_DATA!AE49/AGGREGATED_DATA!AE32</f>
        <v>4.0598520980243517E-2</v>
      </c>
      <c r="N68" s="1005">
        <f>AGGREGATED_DATA!AF49/AGGREGATED_DATA!AF32</f>
        <v>4.0091522839968342E-2</v>
      </c>
      <c r="O68" s="1005">
        <f>AGGREGATED_DATA!AG49/AGGREGATED_DATA!AG32</f>
        <v>3.8580351383381097E-2</v>
      </c>
      <c r="P68" s="1005">
        <f>AGGREGATED_DATA!AH49/AGGREGATED_DATA!AH32</f>
        <v>4.7825930879687076E-2</v>
      </c>
      <c r="Q68" s="1005">
        <f>AGGREGATED_DATA!AI49/AGGREGATED_DATA!AI32</f>
        <v>4.6971870282265432E-2</v>
      </c>
      <c r="R68" s="1005">
        <f>AGGREGATED_DATA!AJ49/AGGREGATED_DATA!AJ32</f>
        <v>3.4787099050562792E-2</v>
      </c>
      <c r="S68" s="1005">
        <f>AGGREGATED_DATA!AK49/AGGREGATED_DATA!AK32</f>
        <v>3.7139716147685818E-2</v>
      </c>
      <c r="T68" s="1005">
        <f>AGGREGATED_DATA!AL49/AGGREGATED_DATA!AL32</f>
        <v>3.4315775954915764E-2</v>
      </c>
      <c r="U68" s="920">
        <f ca="1">HLOOKUP(1,$I$12:$T$114,ROW(A68)-ROW($A$12)+1,FALSE)</f>
        <v>4.7825930879687076E-2</v>
      </c>
      <c r="V68" s="919"/>
      <c r="W68" s="1053">
        <f t="shared" si="36"/>
        <v>-7.6035589005060689E-2</v>
      </c>
      <c r="X68" s="1053">
        <f t="shared" ca="1" si="37"/>
        <v>-0.28248597938967512</v>
      </c>
      <c r="Y68" s="1053">
        <f t="shared" si="38"/>
        <v>-0.1942877788002757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>AGGREGATED_DATA!Z49/AGGREGATED_DATA!Z33</f>
        <v>0.26346796617777113</v>
      </c>
      <c r="I69" s="1005">
        <f>AGGREGATED_DATA!AA49/AGGREGATED_DATA!AA33</f>
        <v>0.27126979887446512</v>
      </c>
      <c r="J69" s="1005">
        <f>AGGREGATED_DATA!AB49/AGGREGATED_DATA!AB33</f>
        <v>0.27034843618992049</v>
      </c>
      <c r="K69" s="1005">
        <f>AGGREGATED_DATA!AC49/AGGREGATED_DATA!AC33</f>
        <v>0.26979686574710982</v>
      </c>
      <c r="L69" s="1005">
        <f>AGGREGATED_DATA!AD49/AGGREGATED_DATA!AD33</f>
        <v>0.26869285673101656</v>
      </c>
      <c r="M69" s="1005">
        <f>AGGREGATED_DATA!AE49/AGGREGATED_DATA!AE33</f>
        <v>0.26520009013165269</v>
      </c>
      <c r="N69" s="1005">
        <f>AGGREGATED_DATA!AF49/AGGREGATED_DATA!AF33</f>
        <v>0.26418512396121013</v>
      </c>
      <c r="O69" s="1005">
        <f>AGGREGATED_DATA!AG49/AGGREGATED_DATA!AG33</f>
        <v>0.25551642390898688</v>
      </c>
      <c r="P69" s="1005">
        <f>AGGREGATED_DATA!AH49/AGGREGATED_DATA!AH33</f>
        <v>0.32087204121535096</v>
      </c>
      <c r="Q69" s="1005">
        <f>AGGREGATED_DATA!AI49/AGGREGATED_DATA!AI33</f>
        <v>0.3157181185779997</v>
      </c>
      <c r="R69" s="1005">
        <f>AGGREGATED_DATA!AJ49/AGGREGATED_DATA!AJ33</f>
        <v>0.23957121715581778</v>
      </c>
      <c r="S69" s="1005">
        <f>AGGREGATED_DATA!AK49/AGGREGATED_DATA!AK33</f>
        <v>0.25941803358821436</v>
      </c>
      <c r="T69" s="1005">
        <f>AGGREGATED_DATA!AL49/AGGREGATED_DATA!AL33</f>
        <v>0.24245055042980343</v>
      </c>
      <c r="U69" s="920">
        <f ca="1">HLOOKUP(1,$I$12:$T$114,ROW(A69)-ROW($A$12)+1,FALSE)</f>
        <v>0.32087204121535096</v>
      </c>
      <c r="V69" s="919"/>
      <c r="W69" s="1053">
        <f t="shared" si="36"/>
        <v>-6.5405950865174423E-2</v>
      </c>
      <c r="X69" s="1053">
        <f t="shared" ca="1" si="37"/>
        <v>-0.24440113413594522</v>
      </c>
      <c r="Y69" s="1053">
        <f t="shared" si="38"/>
        <v>-7.9772186550324364E-2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>-SUM(DATA_FORMATTING!BV123,DATA_FORMATTING!BV130)/SUM(DATA_FORMATTING!BV124:'DATA_FORMATTING'!BV126,DATA_FORMATTING!BV131)</f>
        <v>1.3934523392855336</v>
      </c>
      <c r="I71" s="1005">
        <f>-SUM(DATA_FORMATTING!BW123,DATA_FORMATTING!BW130)/SUM(DATA_FORMATTING!BW124:'DATA_FORMATTING'!BW126,DATA_FORMATTING!BW131)</f>
        <v>1.4118946326744946</v>
      </c>
      <c r="J71" s="1005">
        <f>-SUM(DATA_FORMATTING!BX123,DATA_FORMATTING!BX130)/SUM(DATA_FORMATTING!BX124:'DATA_FORMATTING'!BX126,DATA_FORMATTING!BX131)</f>
        <v>1.3990484789542614</v>
      </c>
      <c r="K71" s="1005">
        <f>-SUM(DATA_FORMATTING!BY123,DATA_FORMATTING!BY130)/SUM(DATA_FORMATTING!BY124:'DATA_FORMATTING'!BY126,DATA_FORMATTING!BY131)</f>
        <v>1.3990476923373705</v>
      </c>
      <c r="L71" s="1005">
        <f>-SUM(DATA_FORMATTING!BZ123,DATA_FORMATTING!BZ130)/SUM(DATA_FORMATTING!BZ124:'DATA_FORMATTING'!BZ126,DATA_FORMATTING!BZ131)</f>
        <v>1.4000737038294686</v>
      </c>
      <c r="M71" s="1005">
        <f>-SUM(DATA_FORMATTING!CA123,DATA_FORMATTING!CA130)/SUM(DATA_FORMATTING!CA124:'DATA_FORMATTING'!CA126,DATA_FORMATTING!CA131)</f>
        <v>1.401666029038237</v>
      </c>
      <c r="N71" s="1005">
        <f>-SUM(DATA_FORMATTING!CB123,DATA_FORMATTING!CB130)/SUM(DATA_FORMATTING!CB124:'DATA_FORMATTING'!CB126,DATA_FORMATTING!CB131)</f>
        <v>1.4005397401016955</v>
      </c>
      <c r="O71" s="1005">
        <f>-SUM(DATA_FORMATTING!CC123,DATA_FORMATTING!CC130)/SUM(DATA_FORMATTING!CC124:'DATA_FORMATTING'!CC126,DATA_FORMATTING!CC131)</f>
        <v>1.3887949179582924</v>
      </c>
      <c r="P71" s="1005">
        <f>-SUM(DATA_FORMATTING!CD123,DATA_FORMATTING!CD130)/SUM(DATA_FORMATTING!CD124:'DATA_FORMATTING'!CD126,DATA_FORMATTING!CD131)</f>
        <v>1.4317365507904272</v>
      </c>
      <c r="Q71" s="1005">
        <f>-SUM(DATA_FORMATTING!CE123,DATA_FORMATTING!CE130)/SUM(DATA_FORMATTING!CE124:'DATA_FORMATTING'!CE126,DATA_FORMATTING!CE131)</f>
        <v>1.3632794773877266</v>
      </c>
      <c r="R71" s="1005">
        <f>-SUM(DATA_FORMATTING!CF123,DATA_FORMATTING!CF130)/SUM(DATA_FORMATTING!CF124:'DATA_FORMATTING'!CF126,DATA_FORMATTING!CF131)</f>
        <v>0.9453918025302801</v>
      </c>
      <c r="S71" s="1005">
        <f>-SUM(DATA_FORMATTING!CG123,DATA_FORMATTING!CG130)/SUM(DATA_FORMATTING!CG124:'DATA_FORMATTING'!CG126,DATA_FORMATTING!CG131)</f>
        <v>1.0532602951993917</v>
      </c>
      <c r="T71" s="1005">
        <f>-SUM(DATA_FORMATTING!CH123,DATA_FORMATTING!CH130)/SUM(DATA_FORMATTING!CH124:'DATA_FORMATTING'!CH126,DATA_FORMATTING!CH131)</f>
        <v>1.0613750835106497</v>
      </c>
      <c r="U71" s="920">
        <f ca="1">HLOOKUP(1,$I$12:$T$114,ROW(A71)-ROW($A$12)+1,FALSE)</f>
        <v>1.4317365507904272</v>
      </c>
      <c r="V71" s="919"/>
      <c r="W71" s="968">
        <f t="shared" ref="W71:W76" si="39">IFERROR(+T71/S71-1,0)</f>
        <v>7.7044471800977732E-3</v>
      </c>
      <c r="X71" s="968">
        <f t="shared" ref="X71:X76" ca="1" si="40">IFERROR(+T71/U71-1,0)</f>
        <v>-0.25867989964725691</v>
      </c>
      <c r="Y71" s="968">
        <f t="shared" ref="Y71:Y76" si="41">IFERROR(+T71/H71-1,0)</f>
        <v>-0.23831260417930777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7.0074896713743368E-2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>DATA_FORMATTING!BV132/DATA_FORMATTING!BV123</f>
        <v>0.29472359954424349</v>
      </c>
      <c r="I73" s="980">
        <f>DATA_FORMATTING!BW132/DATA_FORMATTING!BW123</f>
        <v>0.3061023427633276</v>
      </c>
      <c r="J73" s="980">
        <f>DATA_FORMATTING!BX132/DATA_FORMATTING!BX123</f>
        <v>0.29681534245733909</v>
      </c>
      <c r="K73" s="980">
        <f>DATA_FORMATTING!BY132/DATA_FORMATTING!BY123</f>
        <v>0.29753981146496306</v>
      </c>
      <c r="L73" s="980">
        <f>DATA_FORMATTING!BZ132/DATA_FORMATTING!BZ123</f>
        <v>0.29919919735745687</v>
      </c>
      <c r="M73" s="980">
        <f>DATA_FORMATTING!CA132/DATA_FORMATTING!CA123</f>
        <v>0.29862057919559232</v>
      </c>
      <c r="N73" s="980">
        <f>DATA_FORMATTING!CB132/DATA_FORMATTING!CB123</f>
        <v>0.2937835414227164</v>
      </c>
      <c r="O73" s="980">
        <f>DATA_FORMATTING!CC132/DATA_FORMATTING!CC123</f>
        <v>0.28736009512495642</v>
      </c>
      <c r="P73" s="980">
        <f>DATA_FORMATTING!CD132/DATA_FORMATTING!CD123</f>
        <v>0.31923939863261352</v>
      </c>
      <c r="Q73" s="980">
        <f>DATA_FORMATTING!CE132/DATA_FORMATTING!CE123</f>
        <v>0.27553934814116365</v>
      </c>
      <c r="R73" s="980">
        <f>DATA_FORMATTING!CF132/DATA_FORMATTING!CF123</f>
        <v>-6.1505317231193596E-2</v>
      </c>
      <c r="S73" s="980">
        <f>DATA_FORMATTING!CG132/DATA_FORMATTING!CG123</f>
        <v>5.3361278492905506E-2</v>
      </c>
      <c r="T73" s="980">
        <f>DATA_FORMATTING!CH132/DATA_FORMATTING!CH123</f>
        <v>6.1084239677310331E-2</v>
      </c>
      <c r="U73" s="920">
        <f ca="1">HLOOKUP(1,$I$12:$T$114,ROW(A73)-ROW($A$12)+1,FALSE)</f>
        <v>0.31923939863261352</v>
      </c>
      <c r="V73" s="919"/>
      <c r="W73" s="968">
        <f t="shared" si="39"/>
        <v>0.14472968794088414</v>
      </c>
      <c r="X73" s="968">
        <f t="shared" ca="1" si="40"/>
        <v>-0.8086569516828116</v>
      </c>
      <c r="Y73" s="968">
        <f t="shared" si="41"/>
        <v>-0.79274058890509558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>DATA_FORMATTING!BV145/DATA_FORMATTING!BV123</f>
        <v>0.22716497374738681</v>
      </c>
      <c r="I74" s="980">
        <f>DATA_FORMATTING!BW145/DATA_FORMATTING!BW123</f>
        <v>0.23595876161183613</v>
      </c>
      <c r="J74" s="980">
        <f>DATA_FORMATTING!BX145/DATA_FORMATTING!BX123</f>
        <v>0.22919692343966289</v>
      </c>
      <c r="K74" s="980">
        <f>DATA_FORMATTING!BY145/DATA_FORMATTING!BY123</f>
        <v>0.2289050759253814</v>
      </c>
      <c r="L74" s="980">
        <f>DATA_FORMATTING!BZ145/DATA_FORMATTING!BZ123</f>
        <v>0.22997225370524441</v>
      </c>
      <c r="M74" s="980">
        <f>DATA_FORMATTING!CA145/DATA_FORMATTING!CA123</f>
        <v>0.22908464528458505</v>
      </c>
      <c r="N74" s="980">
        <f>DATA_FORMATTING!CB145/DATA_FORMATTING!CB123</f>
        <v>0.22593280196925342</v>
      </c>
      <c r="O74" s="980">
        <f>DATA_FORMATTING!CC145/DATA_FORMATTING!CC123</f>
        <v>0.21842389640733148</v>
      </c>
      <c r="P74" s="980">
        <f>DATA_FORMATTING!CD145/DATA_FORMATTING!CD123</f>
        <v>0.25345527138676072</v>
      </c>
      <c r="Q74" s="980">
        <f>DATA_FORMATTING!CE145/DATA_FORMATTING!CE123</f>
        <v>0.21492722540530262</v>
      </c>
      <c r="R74" s="980">
        <f>DATA_FORMATTING!CF145/DATA_FORMATTING!CF123</f>
        <v>-6.1505317231193596E-2</v>
      </c>
      <c r="S74" s="980">
        <f>DATA_FORMATTING!CG145/DATA_FORMATTING!CG123</f>
        <v>4.9445004151044684E-2</v>
      </c>
      <c r="T74" s="980">
        <f>DATA_FORMATTING!CH145/DATA_FORMATTING!CH123</f>
        <v>5.3993298889624557E-2</v>
      </c>
      <c r="U74" s="1055">
        <f ca="1">HLOOKUP(1,$I$12:$T$114,ROW(A74)-ROW($A$12)+1,FALSE)</f>
        <v>0.25345527138676072</v>
      </c>
      <c r="V74" s="919"/>
      <c r="W74" s="968">
        <f t="shared" si="39"/>
        <v>9.1986942193102772E-2</v>
      </c>
      <c r="X74" s="968">
        <f t="shared" ca="1" si="40"/>
        <v>-0.78697109515929797</v>
      </c>
      <c r="Y74" s="968">
        <f t="shared" si="41"/>
        <v>-0.76231679559161936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9.2530714240449258E-3</v>
      </c>
      <c r="U75" s="1055" t="e">
        <f>AGGREGATED_DATA!AM16/AGGREGATED_DATA!AM36</f>
        <v>#DIV/0!</v>
      </c>
      <c r="V75" s="919"/>
      <c r="W75" s="968">
        <f t="shared" ca="1" si="39"/>
        <v>8.5319136450062949E-2</v>
      </c>
      <c r="X75" s="968">
        <f t="shared" ca="1" si="40"/>
        <v>0</v>
      </c>
      <c r="Y75" s="968">
        <f t="shared" ca="1" si="41"/>
        <v>-0.7908885028045769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7.1278943517131238E-2</v>
      </c>
      <c r="U76" s="1055" t="e">
        <f>AGGREGATED_DATA!AM16/AGGREGATED_DATA!AM33</f>
        <v>#DIV/0!</v>
      </c>
      <c r="V76" s="919"/>
      <c r="W76" s="968">
        <f t="shared" ca="1" si="39"/>
        <v>8.7482526116938963E-2</v>
      </c>
      <c r="X76" s="968">
        <f t="shared" ca="1" si="40"/>
        <v>0</v>
      </c>
      <c r="Y76" s="968">
        <f t="shared" ca="1" si="41"/>
        <v>-0.75915653116875559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8">
        <f t="shared" ref="W80:W88" ca="1" si="42">IFERROR(+T80/S80-1,0)</f>
        <v>-1.3989248622576445E-2</v>
      </c>
      <c r="X80" s="968">
        <f t="shared" ref="X80:X88" ca="1" si="43">IFERROR(+T80/U80-1,0)</f>
        <v>-1.1118380107933978E-2</v>
      </c>
      <c r="Y80" s="968">
        <f t="shared" ref="Y80:Y88" ca="1" si="44">IFERROR(+T80/H80-1,0)</f>
        <v>0.14715985736016335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8">
        <f t="shared" ca="1" si="42"/>
        <v>-8.5585770566407593E-3</v>
      </c>
      <c r="X81" s="968">
        <f t="shared" ca="1" si="43"/>
        <v>-1.2993244142167626E-3</v>
      </c>
      <c r="Y81" s="968">
        <f t="shared" ca="1" si="44"/>
        <v>0.28853335674641922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>
        <f ca="1">AGGREGATED_DATA!AL42/AGGREGATED_DATA!AL9/$U$9</f>
        <v>-5.5458221069202445</v>
      </c>
      <c r="U82" s="161"/>
      <c r="W82" s="968">
        <f t="shared" ref="W82" ca="1" si="45">IFERROR(+T82/S82-1,0)</f>
        <v>1.2058354456519909</v>
      </c>
      <c r="X82" s="968">
        <f t="shared" ref="X82" ca="1" si="46">IFERROR(+T82/U82-1,0)</f>
        <v>0</v>
      </c>
      <c r="Y82" s="968">
        <f t="shared" ref="Y82" ca="1" si="47">IFERROR(+T82/H82-1,0)</f>
        <v>0.30725685253137347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8">
        <f t="shared" ca="1" si="42"/>
        <v>1.2058354456519909</v>
      </c>
      <c r="X83" s="968">
        <f t="shared" ca="1" si="43"/>
        <v>-2.2363843709017357</v>
      </c>
      <c r="Y83" s="968">
        <f t="shared" ca="1" si="44"/>
        <v>0.30725685253137347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>
        <f ca="1">AGGREGATED_DATA!AL44/AGGREGATED_DATA!AL9/$U$9</f>
        <v>13.312888003962552</v>
      </c>
      <c r="U84" s="161">
        <f t="shared" ca="1" si="48"/>
        <v>12.713854268577993</v>
      </c>
      <c r="W84" s="968">
        <f t="shared" ca="1" si="42"/>
        <v>3.1287126185421732E-2</v>
      </c>
      <c r="X84" s="968">
        <f t="shared" ca="1" si="43"/>
        <v>4.7116611747316961E-2</v>
      </c>
      <c r="Y84" s="968">
        <f t="shared" ca="1" si="44"/>
        <v>0.86162869441195911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>
        <f ca="1">AGGREGATED_DATA!AL43/AGGREGATED_DATA!AL9/$U$9</f>
        <v>-99.641201908694569</v>
      </c>
      <c r="U85" s="161">
        <f t="shared" ca="1" si="48"/>
        <v>-99.870687821685308</v>
      </c>
      <c r="W85" s="968">
        <f t="shared" ca="1" si="42"/>
        <v>-3.6711781816471944E-3</v>
      </c>
      <c r="X85" s="968">
        <f t="shared" ca="1" si="43"/>
        <v>-2.297830504586873E-3</v>
      </c>
      <c r="Y85" s="968">
        <f t="shared" ca="1" si="44"/>
        <v>0.13563006276002842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>
        <f ca="1">DATA_FORMATTING!CH176/'Balance Sheet'!AQ8/$U$9</f>
        <v>1.0421390374331552</v>
      </c>
      <c r="U86" s="161">
        <f t="shared" ca="1" si="48"/>
        <v>10.249518580002555</v>
      </c>
      <c r="W86" s="968">
        <f t="shared" ca="1" si="42"/>
        <v>-0.7460354688237959</v>
      </c>
      <c r="X86" s="968">
        <f t="shared" ca="1" si="43"/>
        <v>-0.89832312324732666</v>
      </c>
      <c r="Y86" s="968">
        <f t="shared" ca="1" si="44"/>
        <v>-0.72972919839691341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>
        <f ca="1">DATA_FORMATTING!CH145/'Balance Sheet'!AQ8/$U$9</f>
        <v>3.3328657372039729</v>
      </c>
      <c r="U87" s="161">
        <f t="shared" ca="1" si="48"/>
        <v>54.961052228323325</v>
      </c>
      <c r="W87" s="968">
        <f t="shared" ca="1" si="42"/>
        <v>0.45813370962306088</v>
      </c>
      <c r="X87" s="968">
        <f t="shared" ca="1" si="43"/>
        <v>-0.9393594990984101</v>
      </c>
      <c r="Y87" s="968">
        <f t="shared" ca="1" si="44"/>
        <v>-0.78050832735613662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>
        <f ca="1">AGGREGATED_DATA!AL35/AGGREGATED_DATA!AL9/$U$9</f>
        <v>40.758587409089351</v>
      </c>
      <c r="U88" s="907">
        <f t="shared" ca="1" si="48"/>
        <v>54.923646263133271</v>
      </c>
      <c r="W88" s="968">
        <f t="shared" ca="1" si="42"/>
        <v>-7.7285375522579525E-2</v>
      </c>
      <c r="X88" s="968">
        <f t="shared" ca="1" si="43"/>
        <v>-0.25790456056359856</v>
      </c>
      <c r="Y88" s="968">
        <f t="shared" ca="1" si="44"/>
        <v>4.7002987448335531E-2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si="52">H112/H111</f>
        <v>244.42155309033279</v>
      </c>
      <c r="I93" s="1000">
        <f t="shared" si="52"/>
        <v>246.19842519685039</v>
      </c>
      <c r="J93" s="1000">
        <f t="shared" si="52"/>
        <v>244.65781250000001</v>
      </c>
      <c r="K93" s="1000">
        <f t="shared" si="52"/>
        <v>240.5382262996942</v>
      </c>
      <c r="L93" s="1000">
        <f t="shared" si="52"/>
        <v>237.6911544227886</v>
      </c>
      <c r="M93" s="1000">
        <f t="shared" si="52"/>
        <v>237.01777777777778</v>
      </c>
      <c r="N93" s="1000">
        <f t="shared" si="52"/>
        <v>232.39270072992701</v>
      </c>
      <c r="O93" s="1000">
        <f t="shared" si="52"/>
        <v>228.04899135446686</v>
      </c>
      <c r="P93" s="1000">
        <f t="shared" si="52"/>
        <v>227.08959537572255</v>
      </c>
      <c r="Q93" s="1000">
        <f t="shared" si="52"/>
        <v>226.44985673352434</v>
      </c>
      <c r="R93" s="1000">
        <f t="shared" si="52"/>
        <v>222.48300283286119</v>
      </c>
      <c r="S93" s="1000">
        <f t="shared" si="52"/>
        <v>211.96537396121883</v>
      </c>
      <c r="T93" s="1000">
        <f t="shared" si="52"/>
        <v>205.56624825662482</v>
      </c>
      <c r="U93" s="915">
        <f t="shared" ca="1" si="51"/>
        <v>227.08959537572255</v>
      </c>
      <c r="W93" s="968">
        <f t="shared" ref="W93:W99" si="53">IFERROR(+T93/S93-1,0)</f>
        <v>-3.0189486070327676E-2</v>
      </c>
      <c r="X93" s="968">
        <f t="shared" ref="X93:X99" ca="1" si="54">IFERROR(+T93/U93-1,0)</f>
        <v>-9.4779098458857569E-2</v>
      </c>
      <c r="Y93" s="968">
        <f t="shared" ref="Y93:Y99" si="55">IFERROR(+T93/H93-1,0)</f>
        <v>-0.15896840660098377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si="56">H112/H110</f>
        <v>78.809402146142048</v>
      </c>
      <c r="I94" s="1001">
        <f t="shared" si="56"/>
        <v>78.442548921224287</v>
      </c>
      <c r="J94" s="1001">
        <f t="shared" si="56"/>
        <v>77.51534653465346</v>
      </c>
      <c r="K94" s="1001">
        <f t="shared" si="56"/>
        <v>77.000489476260398</v>
      </c>
      <c r="L94" s="1001">
        <f t="shared" si="56"/>
        <v>76.589371980676333</v>
      </c>
      <c r="M94" s="1001">
        <f t="shared" si="56"/>
        <v>75.787304594978679</v>
      </c>
      <c r="N94" s="1001">
        <f t="shared" si="56"/>
        <v>74.631504922644169</v>
      </c>
      <c r="O94" s="1001">
        <f t="shared" si="56"/>
        <v>72.366712391403752</v>
      </c>
      <c r="P94" s="1001">
        <f t="shared" si="56"/>
        <v>71.953296703296701</v>
      </c>
      <c r="Q94" s="1001">
        <f t="shared" si="56"/>
        <v>71.586050724637687</v>
      </c>
      <c r="R94" s="1001">
        <f t="shared" si="56"/>
        <v>68.982433025911291</v>
      </c>
      <c r="S94" s="1001">
        <f t="shared" si="56"/>
        <v>67.210803689064562</v>
      </c>
      <c r="T94" s="1001">
        <f t="shared" si="56"/>
        <v>66.542212189616251</v>
      </c>
      <c r="U94" s="166">
        <f t="shared" ca="1" si="51"/>
        <v>71.953296703296701</v>
      </c>
      <c r="W94" s="968">
        <f t="shared" si="53"/>
        <v>-9.947678985381514E-3</v>
      </c>
      <c r="X94" s="968">
        <f t="shared" ca="1" si="54"/>
        <v>-7.5202732350031831E-2</v>
      </c>
      <c r="Y94" s="968">
        <f t="shared" si="55"/>
        <v>-0.15565642705648053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si="57">H110/H111</f>
        <v>3.1014263074484942</v>
      </c>
      <c r="I95" s="1002">
        <f t="shared" si="57"/>
        <v>3.1385826771653544</v>
      </c>
      <c r="J95" s="1002">
        <f t="shared" si="57"/>
        <v>3.15625</v>
      </c>
      <c r="K95" s="1002">
        <f t="shared" si="57"/>
        <v>3.1238532110091741</v>
      </c>
      <c r="L95" s="1002">
        <f t="shared" si="57"/>
        <v>3.103448275862069</v>
      </c>
      <c r="M95" s="1002">
        <f t="shared" si="57"/>
        <v>3.1274074074074072</v>
      </c>
      <c r="N95" s="1002">
        <f t="shared" si="57"/>
        <v>3.1138686131386861</v>
      </c>
      <c r="O95" s="1002">
        <f t="shared" si="57"/>
        <v>3.1512968299711814</v>
      </c>
      <c r="P95" s="1002">
        <f t="shared" si="57"/>
        <v>3.1560693641618496</v>
      </c>
      <c r="Q95" s="1002">
        <f t="shared" si="57"/>
        <v>3.1633237822349569</v>
      </c>
      <c r="R95" s="1002">
        <f t="shared" si="57"/>
        <v>3.2252124645892351</v>
      </c>
      <c r="S95" s="1002">
        <f t="shared" si="57"/>
        <v>3.1537396121883656</v>
      </c>
      <c r="T95" s="1002">
        <f t="shared" si="57"/>
        <v>3.0892608089260807</v>
      </c>
      <c r="U95" s="916">
        <f t="shared" ca="1" si="51"/>
        <v>3.1560693641618496</v>
      </c>
      <c r="W95" s="968">
        <f t="shared" si="53"/>
        <v>-2.0445189264545305E-2</v>
      </c>
      <c r="X95" s="968">
        <f t="shared" ca="1" si="54"/>
        <v>-2.1168278490454218E-2</v>
      </c>
      <c r="Y95" s="968">
        <f t="shared" si="55"/>
        <v>-3.9225496002263105E-3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>
        <f t="shared" ca="1" si="58"/>
        <v>78.900259948685317</v>
      </c>
      <c r="U96" s="917">
        <f t="shared" ca="1" si="51"/>
        <v>88.319023479705493</v>
      </c>
      <c r="W96" s="968">
        <f t="shared" ca="1" si="53"/>
        <v>-4.3981410406710886E-2</v>
      </c>
      <c r="X96" s="968">
        <f t="shared" ca="1" si="54"/>
        <v>-0.10664478795085952</v>
      </c>
      <c r="Y96" s="968">
        <f t="shared" ca="1" si="55"/>
        <v>-0.16289536715995134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>
        <f t="shared" ca="1" si="59"/>
        <v>0.61618086326025756</v>
      </c>
      <c r="U97" s="1073">
        <f t="shared" ca="1" si="51"/>
        <v>0.61108291494561617</v>
      </c>
      <c r="V97" s="1074"/>
      <c r="W97" s="968">
        <f t="shared" ca="1" si="53"/>
        <v>9.067702280649792E-3</v>
      </c>
      <c r="X97" s="968">
        <f t="shared" ca="1" si="54"/>
        <v>8.3424821574256125E-3</v>
      </c>
      <c r="Y97" s="968">
        <f t="shared" ca="1" si="55"/>
        <v>2.930664624076762E-3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>
        <f t="shared" ca="1" si="61"/>
        <v>1160.7384898662619</v>
      </c>
      <c r="U98" s="167">
        <f t="shared" ca="1" si="51"/>
        <v>1026.8558235809789</v>
      </c>
      <c r="W98" s="968">
        <f t="shared" ca="1" si="53"/>
        <v>5.1196480833948232E-2</v>
      </c>
      <c r="X98" s="968">
        <f t="shared" ca="1" si="54"/>
        <v>0.13038117251786208</v>
      </c>
      <c r="Y98" s="968">
        <f t="shared" ca="1" si="55"/>
        <v>0.25081651240232383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>
        <f t="shared" ca="1" si="62"/>
        <v>5029.5070000586538</v>
      </c>
      <c r="U99" s="918">
        <f t="shared" ca="1" si="51"/>
        <v>5930.5654615732647</v>
      </c>
      <c r="W99" s="968">
        <f t="shared" ca="1" si="53"/>
        <v>-2.3695495733406791E-3</v>
      </c>
      <c r="X99" s="968">
        <f t="shared" ca="1" si="54"/>
        <v>-0.15193466244542175</v>
      </c>
      <c r="Y99" s="968">
        <f t="shared" ca="1" si="55"/>
        <v>-3.0338525630756452E-2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0.24154056114367023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-2.2066223456388201E-2</v>
      </c>
      <c r="X101" s="968">
        <f t="shared" ref="X101:X104" ca="1" si="64">IFERROR(+T101/U101-1,0)</f>
        <v>2.9547733970497703E-2</v>
      </c>
      <c r="Y101" s="968">
        <f t="shared" ref="Y101:Y104" ca="1" si="65">IFERROR(+T101/H101-1,0)</f>
        <v>-0.10185047114046819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7.3318198732369944E-2</v>
      </c>
      <c r="U102" s="920">
        <f ca="1">HLOOKUP(1,$I$12:$T$114,ROW(A102)-ROW($A$12)+1,FALSE)</f>
        <v>7.1434036574813148E-2</v>
      </c>
      <c r="W102" s="968">
        <f t="shared" ca="1" si="63"/>
        <v>-1.6949810437890234E-2</v>
      </c>
      <c r="X102" s="968">
        <f t="shared" ca="1" si="64"/>
        <v>2.6376252104744369E-2</v>
      </c>
      <c r="Y102" s="968">
        <f t="shared" ca="1" si="65"/>
        <v>-6.8949882192851586E-2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3.2833447432883231E-2</v>
      </c>
      <c r="U103" s="920">
        <f ca="1">HLOOKUP(1,$I$12:$T$114,ROW(A103)-ROW($A$12)+1,FALSE)</f>
        <v>-4.8562158120194999E-3</v>
      </c>
      <c r="W103" s="968">
        <f t="shared" ca="1" si="63"/>
        <v>4.1460408219926137E-2</v>
      </c>
      <c r="X103" s="968">
        <f t="shared" ca="1" si="64"/>
        <v>-7.7611178546921193</v>
      </c>
      <c r="Y103" s="968">
        <f t="shared" ca="1" si="65"/>
        <v>10.421088025256422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0.11047963284326548</v>
      </c>
      <c r="U104" s="920">
        <f ca="1">HLOOKUP(1,$I$12:$T$114,ROW(A104)-ROW($A$12)+1,FALSE)</f>
        <v>0.10812437037845521</v>
      </c>
      <c r="W104" s="968">
        <f t="shared" ca="1" si="63"/>
        <v>2.0293397185119355E-2</v>
      </c>
      <c r="X104" s="968">
        <f t="shared" ca="1" si="64"/>
        <v>2.1782901084800965E-2</v>
      </c>
      <c r="Y104" s="968">
        <f t="shared" ca="1" si="65"/>
        <v>-7.1189007633886248E-2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>
        <f t="shared" ca="1" si="66"/>
        <v>227.60310177579214</v>
      </c>
      <c r="U107" s="161">
        <f ca="1">HLOOKUP(1,$I$12:$T$114,ROW(A106)-ROW($A$12)+1,FALSE)</f>
        <v>0</v>
      </c>
      <c r="W107" s="968">
        <f ca="1">IFERROR(+T107/S107-1,0)</f>
        <v>-1.145070586629604E-2</v>
      </c>
      <c r="X107" s="968">
        <f ca="1">IFERROR(+T107/U107-1,0)</f>
        <v>0</v>
      </c>
      <c r="Y107" s="968">
        <f ca="1">IFERROR(+T107/H107-1,0)</f>
        <v>0.17350305891378337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>
        <f t="shared" ca="1" si="67"/>
        <v>-171.08240675987821</v>
      </c>
      <c r="U108" s="161">
        <f ca="1">HLOOKUP(1,$I$12:$T$114,ROW(A107)-ROW($A$12)+1,FALSE)</f>
        <v>229.41341613850014</v>
      </c>
      <c r="W108" s="968">
        <f ca="1">IFERROR(+T108/S108-1,0)</f>
        <v>1.2401417328893105E-2</v>
      </c>
      <c r="X108" s="968">
        <f ca="1">IFERROR(+T108/U108-1,0)</f>
        <v>-1.7457384561005505</v>
      </c>
      <c r="Y108" s="968">
        <f ca="1">IFERROR(+T108/H108-1,0)</f>
        <v>0.19535172521228605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>'Organizational Data'!AA10</f>
        <v>43</v>
      </c>
      <c r="I109" s="1065">
        <f>'Organizational Data'!AB10</f>
        <v>43</v>
      </c>
      <c r="J109" s="1065">
        <f>'Organizational Data'!AC10</f>
        <v>43</v>
      </c>
      <c r="K109" s="1065">
        <f>'Organizational Data'!AD10</f>
        <v>43</v>
      </c>
      <c r="L109" s="1065">
        <f>'Organizational Data'!AE10</f>
        <v>43</v>
      </c>
      <c r="M109" s="1065">
        <f>'Organizational Data'!AF10</f>
        <v>43</v>
      </c>
      <c r="N109" s="1065">
        <f>'Organizational Data'!AG10</f>
        <v>43</v>
      </c>
      <c r="O109" s="1065">
        <f>'Organizational Data'!AH10</f>
        <v>44</v>
      </c>
      <c r="P109" s="1065">
        <f>'Organizational Data'!AI10</f>
        <v>44</v>
      </c>
      <c r="Q109" s="1065">
        <f>'Organizational Data'!AJ10</f>
        <v>43</v>
      </c>
      <c r="R109" s="1065">
        <f>'Organizational Data'!AK10</f>
        <v>43</v>
      </c>
      <c r="S109" s="1065">
        <f>'Organizational Data'!AL10</f>
        <v>43</v>
      </c>
      <c r="T109" s="1065">
        <f>'Organizational Data'!AM10</f>
        <v>43</v>
      </c>
      <c r="U109" s="921">
        <f t="shared" ref="U109:U114" ca="1" si="68">HLOOKUP(1,$I$12:$T$114,ROW(A109)-ROW($A$12)+1,FALSE)</f>
        <v>44</v>
      </c>
      <c r="W109" s="968">
        <f t="shared" ref="W109:W114" si="69">IFERROR(+T109/S109-1,0)</f>
        <v>0</v>
      </c>
      <c r="X109" s="968">
        <f t="shared" ref="X109:X114" ca="1" si="70">IFERROR(+T109/U109-1,0)</f>
        <v>-2.2727272727272707E-2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>'Organizational Data'!AA9</f>
        <v>1957</v>
      </c>
      <c r="I110" s="1007">
        <f>'Organizational Data'!AB9</f>
        <v>1993</v>
      </c>
      <c r="J110" s="1007">
        <f>'Organizational Data'!AC9</f>
        <v>2020</v>
      </c>
      <c r="K110" s="1007">
        <f>'Organizational Data'!AD9</f>
        <v>2043</v>
      </c>
      <c r="L110" s="1007">
        <f>'Organizational Data'!AE9</f>
        <v>2070</v>
      </c>
      <c r="M110" s="1007">
        <f>'Organizational Data'!AF9</f>
        <v>2111</v>
      </c>
      <c r="N110" s="1007">
        <f>'Organizational Data'!AG9</f>
        <v>2133</v>
      </c>
      <c r="O110" s="1007">
        <f>'Organizational Data'!AH9</f>
        <v>2187</v>
      </c>
      <c r="P110" s="1007">
        <f>'Organizational Data'!AI9</f>
        <v>2184</v>
      </c>
      <c r="Q110" s="1007">
        <f>'Organizational Data'!AJ9</f>
        <v>2208</v>
      </c>
      <c r="R110" s="1007">
        <f>'Organizational Data'!AK9</f>
        <v>2277</v>
      </c>
      <c r="S110" s="1007">
        <f>'Organizational Data'!AL9</f>
        <v>2277</v>
      </c>
      <c r="T110" s="1007">
        <f>'Organizational Data'!AM9</f>
        <v>2215</v>
      </c>
      <c r="U110" s="922">
        <f t="shared" ca="1" si="68"/>
        <v>2184</v>
      </c>
      <c r="W110" s="968">
        <f t="shared" si="69"/>
        <v>-2.722880983750553E-2</v>
      </c>
      <c r="X110" s="968">
        <f t="shared" ca="1" si="70"/>
        <v>1.4194139194139144E-2</v>
      </c>
      <c r="Y110" s="968">
        <f t="shared" si="71"/>
        <v>0.13183444047010728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>'Organizational Data'!AA8</f>
        <v>631</v>
      </c>
      <c r="I111" s="1007">
        <f>'Organizational Data'!AB8</f>
        <v>635</v>
      </c>
      <c r="J111" s="1007">
        <f>'Organizational Data'!AC8</f>
        <v>640</v>
      </c>
      <c r="K111" s="1007">
        <f>'Organizational Data'!AD8</f>
        <v>654</v>
      </c>
      <c r="L111" s="1007">
        <f>'Organizational Data'!AE8</f>
        <v>667</v>
      </c>
      <c r="M111" s="1007">
        <f>'Organizational Data'!AF8</f>
        <v>675</v>
      </c>
      <c r="N111" s="1007">
        <f>'Organizational Data'!AG8</f>
        <v>685</v>
      </c>
      <c r="O111" s="1007">
        <f>'Organizational Data'!AH8</f>
        <v>694</v>
      </c>
      <c r="P111" s="1007">
        <f>'Organizational Data'!AI8</f>
        <v>692</v>
      </c>
      <c r="Q111" s="1007">
        <f>'Organizational Data'!AJ8</f>
        <v>698</v>
      </c>
      <c r="R111" s="1007">
        <f>'Organizational Data'!AK8</f>
        <v>706</v>
      </c>
      <c r="S111" s="1007">
        <f>'Organizational Data'!AL8</f>
        <v>722</v>
      </c>
      <c r="T111" s="1007">
        <f>'Organizational Data'!AM8</f>
        <v>717</v>
      </c>
      <c r="U111" s="922">
        <f t="shared" ca="1" si="68"/>
        <v>692</v>
      </c>
      <c r="W111" s="968">
        <f t="shared" si="69"/>
        <v>-6.9252077562327319E-3</v>
      </c>
      <c r="X111" s="968">
        <f t="shared" ca="1" si="70"/>
        <v>3.6127167630057855E-2</v>
      </c>
      <c r="Y111" s="968">
        <f t="shared" si="71"/>
        <v>0.13629160063391432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>'Organizational Data'!AA12</f>
        <v>154230</v>
      </c>
      <c r="I112" s="1007">
        <f>'Organizational Data'!AB12</f>
        <v>156336</v>
      </c>
      <c r="J112" s="1007">
        <f>'Organizational Data'!AC12</f>
        <v>156581</v>
      </c>
      <c r="K112" s="1007">
        <f>'Organizational Data'!AD12</f>
        <v>157312</v>
      </c>
      <c r="L112" s="1007">
        <f>'Organizational Data'!AE12</f>
        <v>158540</v>
      </c>
      <c r="M112" s="1007">
        <f>'Organizational Data'!AF12</f>
        <v>159987</v>
      </c>
      <c r="N112" s="1007">
        <f>'Organizational Data'!AG12</f>
        <v>159189</v>
      </c>
      <c r="O112" s="1007">
        <f>'Organizational Data'!AH12</f>
        <v>158266</v>
      </c>
      <c r="P112" s="1007">
        <f>'Organizational Data'!AI12</f>
        <v>157146</v>
      </c>
      <c r="Q112" s="1007">
        <f>'Organizational Data'!AJ12</f>
        <v>158062</v>
      </c>
      <c r="R112" s="1007">
        <f>'Organizational Data'!AK12</f>
        <v>157073</v>
      </c>
      <c r="S112" s="1007">
        <f>'Organizational Data'!AL12</f>
        <v>153039</v>
      </c>
      <c r="T112" s="1007">
        <f>'Organizational Data'!AM12</f>
        <v>147391</v>
      </c>
      <c r="U112" s="922">
        <f t="shared" ca="1" si="68"/>
        <v>157146</v>
      </c>
      <c r="V112" s="2"/>
      <c r="W112" s="968">
        <f t="shared" si="69"/>
        <v>-3.6905625363469419E-2</v>
      </c>
      <c r="X112" s="968">
        <f t="shared" ca="1" si="70"/>
        <v>-6.2076031206648619E-2</v>
      </c>
      <c r="Y112" s="968">
        <f t="shared" si="71"/>
        <v>-4.4342864552940453E-2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>'Organizational Data'!AA11</f>
        <v>171119</v>
      </c>
      <c r="I113" s="1007">
        <f>'Organizational Data'!AB11</f>
        <v>174602</v>
      </c>
      <c r="J113" s="1007">
        <f>'Organizational Data'!AC11</f>
        <v>175816</v>
      </c>
      <c r="K113" s="1007">
        <f>'Organizational Data'!AD11</f>
        <v>177567</v>
      </c>
      <c r="L113" s="1007">
        <f>'Organizational Data'!AE11</f>
        <v>176987</v>
      </c>
      <c r="M113" s="1007">
        <f>'Organizational Data'!AF11</f>
        <v>180249</v>
      </c>
      <c r="N113" s="1007">
        <f>'Organizational Data'!AG11</f>
        <v>176925</v>
      </c>
      <c r="O113" s="1007">
        <f>'Organizational Data'!AH11</f>
        <v>179245</v>
      </c>
      <c r="P113" s="1007">
        <f>'Organizational Data'!AI11</f>
        <v>178484</v>
      </c>
      <c r="Q113" s="1007">
        <f>'Organizational Data'!AJ11</f>
        <v>180227</v>
      </c>
      <c r="R113" s="1007">
        <f>'Organizational Data'!AK11</f>
        <v>179494</v>
      </c>
      <c r="S113" s="1007">
        <f>'Organizational Data'!AL11</f>
        <v>174874</v>
      </c>
      <c r="T113" s="1007">
        <f>'Organizational Data'!AM11</f>
        <v>168436</v>
      </c>
      <c r="U113" s="922">
        <f t="shared" ca="1" si="68"/>
        <v>178484</v>
      </c>
      <c r="V113" s="150"/>
      <c r="W113" s="968">
        <f t="shared" si="69"/>
        <v>-3.6815078284936575E-2</v>
      </c>
      <c r="X113" s="968">
        <f t="shared" ca="1" si="70"/>
        <v>-5.6296362699177482E-2</v>
      </c>
      <c r="Y113" s="968">
        <f t="shared" si="71"/>
        <v>-1.5679147260093895E-2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>'Organizational Data'!AA13</f>
        <v>208654</v>
      </c>
      <c r="I114" s="1008">
        <f>'Organizational Data'!AB13</f>
        <v>219893</v>
      </c>
      <c r="J114" s="1008">
        <f>'Organizational Data'!AC13</f>
        <v>228621</v>
      </c>
      <c r="K114" s="1008">
        <f>'Organizational Data'!AD13</f>
        <v>238275</v>
      </c>
      <c r="L114" s="1008">
        <f>'Organizational Data'!AE13</f>
        <v>248987</v>
      </c>
      <c r="M114" s="1008">
        <f>'Organizational Data'!AF13</f>
        <v>264286</v>
      </c>
      <c r="N114" s="1008">
        <f>'Organizational Data'!AG13</f>
        <v>322750</v>
      </c>
      <c r="O114" s="1008">
        <f>'Organizational Data'!AH13</f>
        <v>327402</v>
      </c>
      <c r="P114" s="1008">
        <f>'Organizational Data'!AI13</f>
        <v>333224</v>
      </c>
      <c r="Q114" s="1008">
        <f>'Organizational Data'!AJ13</f>
        <v>340873</v>
      </c>
      <c r="R114" s="1008">
        <f>'Organizational Data'!AK13</f>
        <v>346119</v>
      </c>
      <c r="S114" s="1008">
        <f>'Organizational Data'!AL13</f>
        <v>348646</v>
      </c>
      <c r="T114" s="1008">
        <f>'Organizational Data'!AM13</f>
        <v>351082</v>
      </c>
      <c r="U114" s="923">
        <f t="shared" ca="1" si="68"/>
        <v>333224</v>
      </c>
      <c r="V114" s="150"/>
      <c r="W114" s="968">
        <f t="shared" si="69"/>
        <v>6.9870298239476103E-3</v>
      </c>
      <c r="X114" s="968">
        <f t="shared" ca="1" si="70"/>
        <v>5.3591578037596399E-2</v>
      </c>
      <c r="Y114" s="968">
        <f t="shared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>DATA_FORMATTING!E3</f>
        <v/>
      </c>
      <c r="I5" s="169" t="str">
        <f>DATA_FORMATTING!F3</f>
        <v/>
      </c>
      <c r="J5" s="169" t="str">
        <f>DATA_FORMATTING!G3</f>
        <v/>
      </c>
      <c r="K5" s="169" t="str">
        <f>DATA_FORMATTING!H3</f>
        <v/>
      </c>
      <c r="L5" s="169" t="str">
        <f>DATA_FORMATTING!I3</f>
        <v/>
      </c>
      <c r="M5" s="169" t="str">
        <f>DATA_FORMATTING!J3</f>
        <v/>
      </c>
      <c r="N5" s="169" t="str">
        <f>DATA_FORMATTING!K3</f>
        <v/>
      </c>
      <c r="O5" s="169" t="str">
        <f>DATA_FORMATTING!L3</f>
        <v/>
      </c>
      <c r="P5" s="169" t="str">
        <f>DATA_FORMATTING!M3</f>
        <v/>
      </c>
      <c r="Q5" s="169" t="str">
        <f>DATA_FORMATTING!N3</f>
        <v/>
      </c>
      <c r="R5" s="169" t="str">
        <f>DATA_FORMATTING!O3</f>
        <v/>
      </c>
      <c r="S5" s="169" t="str">
        <f>DATA_FORMATTING!P3</f>
        <v/>
      </c>
      <c r="T5" s="169" t="str">
        <f>DATA_FORMATTING!Q3</f>
        <v/>
      </c>
      <c r="U5" s="169" t="str">
        <f>DATA_FORMATTING!R3</f>
        <v/>
      </c>
      <c r="V5" s="169" t="str">
        <f>DATA_FORMATTING!S3</f>
        <v/>
      </c>
      <c r="W5" s="169" t="str">
        <f>DATA_FORMATTING!T3</f>
        <v/>
      </c>
      <c r="X5" s="169" t="str">
        <f>DATA_FORMATTING!U3</f>
        <v/>
      </c>
      <c r="Y5" s="169" t="str">
        <f>DATA_FORMATTING!V3</f>
        <v/>
      </c>
      <c r="Z5" s="169" t="str">
        <f>DATA_FORMATTING!W3</f>
        <v/>
      </c>
      <c r="AA5" s="169" t="str">
        <f>DATA_FORMATTING!X3</f>
        <v/>
      </c>
      <c r="AB5" s="169" t="str">
        <f>DATA_FORMATTING!Y3</f>
        <v/>
      </c>
      <c r="AC5" s="169" t="str">
        <f>DATA_FORMATTING!Z3</f>
        <v/>
      </c>
      <c r="AD5" s="169" t="str">
        <f>DATA_FORMATTING!AA3</f>
        <v/>
      </c>
      <c r="AE5" s="169" t="str">
        <f>DATA_FORMATTING!AB3</f>
        <v/>
      </c>
      <c r="AF5" s="169" t="str">
        <f>DATA_FORMATTING!AC3</f>
        <v/>
      </c>
      <c r="AG5" s="169" t="str">
        <f>DATA_FORMATTING!AD3</f>
        <v/>
      </c>
      <c r="AH5" s="169" t="str">
        <f>DATA_FORMATTING!AE3</f>
        <v/>
      </c>
      <c r="AI5" s="169" t="str">
        <f>DATA_FORMATTING!AF3</f>
        <v/>
      </c>
      <c r="AJ5" s="169" t="str">
        <f>DATA_FORMATTING!AG3</f>
        <v/>
      </c>
      <c r="AK5" s="169" t="str">
        <f>DATA_FORMATTING!AH3</f>
        <v/>
      </c>
      <c r="AL5" s="169" t="str">
        <f>DATA_FORMATTING!AI3</f>
        <v/>
      </c>
      <c r="AM5" s="169">
        <f>DATA_FORMATTING!AJ3</f>
        <v>2014</v>
      </c>
      <c r="AN5" s="169" t="str">
        <f>DATA_FORMATTING!AK3</f>
        <v/>
      </c>
      <c r="AO5" s="169" t="str">
        <f>DATA_FORMATTING!AL3</f>
        <v/>
      </c>
      <c r="AP5" s="169" t="str">
        <f>DATA_FORMATTING!AM3</f>
        <v/>
      </c>
      <c r="AQ5" s="169" t="str">
        <f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42124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si="1">IF(H5=YEAR(H9),"Audited","")</f>
        <v/>
      </c>
      <c r="I10" s="179" t="str">
        <f t="shared" si="1"/>
        <v/>
      </c>
      <c r="J10" s="579" t="str">
        <f t="shared" si="1"/>
        <v/>
      </c>
      <c r="K10" s="179" t="str">
        <f t="shared" si="1"/>
        <v/>
      </c>
      <c r="L10" s="180" t="str">
        <f t="shared" si="1"/>
        <v/>
      </c>
      <c r="M10" s="179" t="str">
        <f t="shared" si="1"/>
        <v/>
      </c>
      <c r="N10" s="179" t="str">
        <f t="shared" si="1"/>
        <v/>
      </c>
      <c r="O10" s="179" t="str">
        <f t="shared" si="1"/>
        <v/>
      </c>
      <c r="P10" s="179" t="str">
        <f t="shared" si="1"/>
        <v/>
      </c>
      <c r="Q10" s="180" t="str">
        <f t="shared" si="1"/>
        <v/>
      </c>
      <c r="R10" s="179" t="str">
        <f t="shared" si="1"/>
        <v/>
      </c>
      <c r="S10" s="179" t="str">
        <f t="shared" si="1"/>
        <v/>
      </c>
      <c r="T10" s="179" t="str">
        <f t="shared" si="1"/>
        <v/>
      </c>
      <c r="U10" s="179" t="str">
        <f t="shared" si="1"/>
        <v/>
      </c>
      <c r="V10" s="179" t="str">
        <f t="shared" si="1"/>
        <v/>
      </c>
      <c r="W10" s="179" t="str">
        <f t="shared" si="1"/>
        <v/>
      </c>
      <c r="X10" s="179" t="str">
        <f t="shared" si="1"/>
        <v/>
      </c>
      <c r="Y10" s="179" t="str">
        <f t="shared" si="1"/>
        <v/>
      </c>
      <c r="Z10" s="179" t="str">
        <f t="shared" si="1"/>
        <v/>
      </c>
      <c r="AA10" s="179" t="str">
        <f t="shared" si="1"/>
        <v/>
      </c>
      <c r="AB10" s="179" t="str">
        <f t="shared" si="1"/>
        <v/>
      </c>
      <c r="AC10" s="179" t="str">
        <f t="shared" si="1"/>
        <v/>
      </c>
      <c r="AD10" s="179" t="str">
        <f t="shared" si="1"/>
        <v/>
      </c>
      <c r="AE10" s="179" t="str">
        <f t="shared" si="1"/>
        <v/>
      </c>
      <c r="AF10" s="179" t="str">
        <f t="shared" si="1"/>
        <v/>
      </c>
      <c r="AG10" s="179" t="str">
        <f t="shared" si="1"/>
        <v/>
      </c>
      <c r="AH10" s="179" t="str">
        <f t="shared" si="1"/>
        <v/>
      </c>
      <c r="AI10" s="179" t="str">
        <f t="shared" si="1"/>
        <v/>
      </c>
      <c r="AJ10" s="179" t="str">
        <f t="shared" si="1"/>
        <v/>
      </c>
      <c r="AK10" s="179" t="str">
        <f t="shared" si="1"/>
        <v/>
      </c>
      <c r="AL10" s="179" t="str">
        <f t="shared" si="1"/>
        <v/>
      </c>
      <c r="AM10" s="179" t="str">
        <f t="shared" si="1"/>
        <v>Audited</v>
      </c>
      <c r="AN10" s="179" t="str">
        <f t="shared" si="1"/>
        <v/>
      </c>
      <c r="AO10" s="179" t="str">
        <f t="shared" si="1"/>
        <v/>
      </c>
      <c r="AP10" s="179" t="str">
        <f t="shared" si="1"/>
        <v/>
      </c>
      <c r="AQ10" s="181" t="str">
        <f t="shared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>
        <f t="shared" ref="D11:E18" ca="1" si="2">HLOOKUP(D$9,BS,(ROW($C11)-ROW($C$9)+1),FALSE)</f>
        <v>192225211.9938885</v>
      </c>
      <c r="E11" s="183">
        <f t="shared" ca="1" si="2"/>
        <v>114758990.74960127</v>
      </c>
      <c r="F11" s="183">
        <f t="shared" ref="F11:F18" ca="1" si="3">+E11-D11</f>
        <v>-77466221.244287223</v>
      </c>
      <c r="G11" s="184">
        <f ca="1">IFERROR(E11/D11-1,0)</f>
        <v>-0.40299719501284847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4283725.1718869368</v>
      </c>
      <c r="E12" s="183">
        <f t="shared" ca="1" si="2"/>
        <v>0</v>
      </c>
      <c r="F12" s="183">
        <f t="shared" ca="1" si="3"/>
        <v>-4283725.1718869368</v>
      </c>
      <c r="G12" s="184">
        <f t="shared" ref="G12:G18" ca="1" si="4">IFERROR(E12/D12-1,0)</f>
        <v>-1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55160649.350649357</v>
      </c>
      <c r="E13" s="183">
        <f t="shared" ca="1" si="2"/>
        <v>66216514.194577359</v>
      </c>
      <c r="F13" s="183">
        <f t="shared" ca="1" si="3"/>
        <v>11055864.843928002</v>
      </c>
      <c r="G13" s="184">
        <f t="shared" ca="1" si="4"/>
        <v>0.200430288150657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132780837.47135219</v>
      </c>
      <c r="E14" s="183">
        <f t="shared" ca="1" si="2"/>
        <v>48542476.555023924</v>
      </c>
      <c r="F14" s="183">
        <f t="shared" ca="1" si="3"/>
        <v>-84238360.916328266</v>
      </c>
      <c r="G14" s="184">
        <f t="shared" ca="1" si="4"/>
        <v>-0.63441655076548908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847150041.0618794</v>
      </c>
      <c r="E15" s="183">
        <f t="shared" ca="1" si="2"/>
        <v>887571829.02711332</v>
      </c>
      <c r="F15" s="183">
        <f t="shared" ca="1" si="3"/>
        <v>40421787.965233922</v>
      </c>
      <c r="G15" s="184">
        <f t="shared" ca="1" si="4"/>
        <v>4.7715028042218277E-2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-17168095.874713521</v>
      </c>
      <c r="E16" s="183">
        <f t="shared" ca="1" si="2"/>
        <v>-17015191.068580542</v>
      </c>
      <c r="F16" s="183">
        <f t="shared" ca="1" si="3"/>
        <v>152904.80613297969</v>
      </c>
      <c r="G16" s="184">
        <f t="shared" ca="1" si="4"/>
        <v>-8.9063345899756952E-3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81672107.524828121</v>
      </c>
      <c r="E17" s="183">
        <f t="shared" ca="1" si="2"/>
        <v>84246790.430622011</v>
      </c>
      <c r="F17" s="183">
        <f t="shared" ca="1" si="3"/>
        <v>2574682.9057938904</v>
      </c>
      <c r="G17" s="184">
        <f t="shared" ca="1" si="4"/>
        <v>3.1524629201116205E-2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1103879264.7058825</v>
      </c>
      <c r="E18" s="190">
        <f t="shared" ca="1" si="2"/>
        <v>1069562419.138756</v>
      </c>
      <c r="F18" s="190">
        <f t="shared" ca="1" si="3"/>
        <v>-34316845.567126513</v>
      </c>
      <c r="G18" s="191">
        <f t="shared" ca="1" si="4"/>
        <v>-3.1087499026689169E-2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313645080.21390378</v>
      </c>
      <c r="E21" s="183">
        <f t="shared" ca="1" si="6"/>
        <v>361349864.11483258</v>
      </c>
      <c r="F21" s="183">
        <f t="shared" ref="F21:F29" ca="1" si="7">+E21-D21</f>
        <v>47704783.900928795</v>
      </c>
      <c r="G21" s="184">
        <f t="shared" ref="G21:G29" ca="1" si="8">IFERROR(E21/D21-1,0)</f>
        <v>0.15209798243414019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622270408.70893812</v>
      </c>
      <c r="E22" s="205">
        <f t="shared" ca="1" si="6"/>
        <v>521798533.9712919</v>
      </c>
      <c r="F22" s="205">
        <f t="shared" ca="1" si="7"/>
        <v>-100471874.73764622</v>
      </c>
      <c r="G22" s="198">
        <f t="shared" ca="1" si="8"/>
        <v>-0.16146015193957441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622270408.70893812</v>
      </c>
      <c r="E24" s="183">
        <f t="shared" ca="1" si="6"/>
        <v>521798533.9712919</v>
      </c>
      <c r="F24" s="183">
        <f t="shared" ca="1" si="7"/>
        <v>-100471874.73764622</v>
      </c>
      <c r="G24" s="184">
        <f t="shared" ca="1" si="8"/>
        <v>-0.16146015193957441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602241760.88617265</v>
      </c>
      <c r="E26" s="183">
        <f t="shared" ca="1" si="6"/>
        <v>511580848.4848485</v>
      </c>
      <c r="F26" s="183">
        <f t="shared" ca="1" si="7"/>
        <v>-90660912.401324153</v>
      </c>
      <c r="G26" s="184">
        <f t="shared" ca="1" si="8"/>
        <v>-0.15053906635089631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20028647.822765473</v>
      </c>
      <c r="E27" s="183">
        <f t="shared" ca="1" si="6"/>
        <v>10217685.486443382</v>
      </c>
      <c r="F27" s="183">
        <f t="shared" ca="1" si="7"/>
        <v>-9810962.3363220915</v>
      </c>
      <c r="G27" s="184">
        <f t="shared" ca="1" si="8"/>
        <v>-0.48984646508040874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25776327.34912147</v>
      </c>
      <c r="E28" s="183">
        <f t="shared" ca="1" si="6"/>
        <v>24173828.389154706</v>
      </c>
      <c r="F28" s="183">
        <f t="shared" ca="1" si="7"/>
        <v>-1602498.9599667639</v>
      </c>
      <c r="G28" s="184">
        <f t="shared" ca="1" si="8"/>
        <v>-6.2169405992641646E-2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961691816.27196336</v>
      </c>
      <c r="E29" s="209">
        <f t="shared" ca="1" si="6"/>
        <v>907322226.47527909</v>
      </c>
      <c r="F29" s="209">
        <f t="shared" ca="1" si="7"/>
        <v>-54369589.796684265</v>
      </c>
      <c r="G29" s="210">
        <f t="shared" ca="1" si="8"/>
        <v>-5.6535356625420974E-2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81168831.16883117</v>
      </c>
      <c r="E32" s="183">
        <f t="shared" ca="1" si="10"/>
        <v>108452950.55821373</v>
      </c>
      <c r="F32" s="183">
        <f ca="1">+E32-D32</f>
        <v>27284119.389382556</v>
      </c>
      <c r="G32" s="184">
        <f t="shared" ref="G32:G35" ca="1" si="11">IFERROR(E32/D32-1,0)</f>
        <v>0.33614035087719318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61018769.098548517</v>
      </c>
      <c r="E33" s="183">
        <f t="shared" ca="1" si="10"/>
        <v>53787242.105263159</v>
      </c>
      <c r="F33" s="183">
        <f ca="1">+E33-D33</f>
        <v>-7231526.993285358</v>
      </c>
      <c r="G33" s="184">
        <f t="shared" ca="1" si="11"/>
        <v>-0.11851315751070068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142187600.2673797</v>
      </c>
      <c r="E34" s="209">
        <f t="shared" ca="1" si="10"/>
        <v>162240192.66347688</v>
      </c>
      <c r="F34" s="219">
        <f ca="1">+E34-D34</f>
        <v>20052592.396097183</v>
      </c>
      <c r="G34" s="220">
        <f t="shared" ca="1" si="11"/>
        <v>0.14102912179675897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1103879416.5393431</v>
      </c>
      <c r="E35" s="225">
        <f t="shared" ca="1" si="10"/>
        <v>1069562419.138756</v>
      </c>
      <c r="F35" s="225">
        <f ca="1">+E35-D35</f>
        <v>-34316997.400587082</v>
      </c>
      <c r="G35" s="226">
        <f t="shared" ca="1" si="11"/>
        <v>-3.1087632296080581E-2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str">
        <f t="shared" ca="1" si="14"/>
        <v>B/S Error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>IF(H10=YEAR(H39),"Audited","")</f>
        <v/>
      </c>
      <c r="I40" s="235" t="str">
        <f t="shared" ref="I40:AQ40" si="16">IF(I10=YEAR(I39),"Audited","")</f>
        <v/>
      </c>
      <c r="J40" s="179" t="str">
        <f t="shared" si="16"/>
        <v/>
      </c>
      <c r="K40" s="179" t="str">
        <f t="shared" si="16"/>
        <v/>
      </c>
      <c r="L40" s="179" t="str">
        <f t="shared" si="16"/>
        <v/>
      </c>
      <c r="M40" s="179" t="str">
        <f t="shared" si="16"/>
        <v/>
      </c>
      <c r="N40" s="179" t="str">
        <f t="shared" si="16"/>
        <v/>
      </c>
      <c r="O40" s="179" t="str">
        <f t="shared" si="16"/>
        <v/>
      </c>
      <c r="P40" s="179" t="str">
        <f t="shared" si="16"/>
        <v/>
      </c>
      <c r="Q40" s="179" t="str">
        <f t="shared" si="16"/>
        <v/>
      </c>
      <c r="R40" s="179" t="str">
        <f t="shared" si="16"/>
        <v/>
      </c>
      <c r="S40" s="179" t="str">
        <f t="shared" si="16"/>
        <v/>
      </c>
      <c r="T40" s="179" t="str">
        <f t="shared" si="16"/>
        <v/>
      </c>
      <c r="U40" s="179" t="str">
        <f t="shared" si="16"/>
        <v/>
      </c>
      <c r="V40" s="179" t="str">
        <f t="shared" si="16"/>
        <v/>
      </c>
      <c r="W40" s="179" t="str">
        <f t="shared" si="16"/>
        <v/>
      </c>
      <c r="X40" s="179" t="str">
        <f t="shared" si="16"/>
        <v/>
      </c>
      <c r="Y40" s="179" t="str">
        <f t="shared" si="16"/>
        <v/>
      </c>
      <c r="Z40" s="179" t="str">
        <f t="shared" si="16"/>
        <v/>
      </c>
      <c r="AA40" s="179" t="str">
        <f t="shared" si="16"/>
        <v/>
      </c>
      <c r="AB40" s="179" t="str">
        <f t="shared" si="16"/>
        <v/>
      </c>
      <c r="AC40" s="179" t="str">
        <f t="shared" si="16"/>
        <v/>
      </c>
      <c r="AD40" s="179" t="str">
        <f t="shared" si="16"/>
        <v/>
      </c>
      <c r="AE40" s="179" t="str">
        <f t="shared" si="16"/>
        <v/>
      </c>
      <c r="AF40" s="179" t="str">
        <f t="shared" si="16"/>
        <v/>
      </c>
      <c r="AG40" s="179" t="str">
        <f t="shared" si="16"/>
        <v/>
      </c>
      <c r="AH40" s="179" t="str">
        <f t="shared" si="16"/>
        <v/>
      </c>
      <c r="AI40" s="179" t="str">
        <f t="shared" si="16"/>
        <v/>
      </c>
      <c r="AJ40" s="179" t="str">
        <f t="shared" si="16"/>
        <v/>
      </c>
      <c r="AK40" s="179" t="str">
        <f t="shared" si="16"/>
        <v/>
      </c>
      <c r="AL40" s="179" t="str">
        <f t="shared" si="16"/>
        <v/>
      </c>
      <c r="AM40" s="179" t="str">
        <f t="shared" si="16"/>
        <v/>
      </c>
      <c r="AN40" s="179" t="str">
        <f t="shared" si="16"/>
        <v/>
      </c>
      <c r="AO40" s="179" t="str">
        <f t="shared" si="16"/>
        <v/>
      </c>
      <c r="AP40" s="179" t="str">
        <f t="shared" si="16"/>
        <v/>
      </c>
      <c r="AQ40" s="181" t="str">
        <f t="shared" si="16"/>
        <v/>
      </c>
    </row>
    <row r="41" spans="1:43">
      <c r="C41" s="857" t="s">
        <v>70</v>
      </c>
      <c r="D41" s="858">
        <f t="shared" ref="D41:E45" ca="1" si="17">HLOOKUP(D$39,FX_1,(ROW($C41)-ROW($C$39)+1),FALSE)</f>
        <v>746385033.42245996</v>
      </c>
      <c r="E41" s="859">
        <f t="shared" ca="1" si="17"/>
        <v>593344096.969697</v>
      </c>
      <c r="F41" s="859">
        <f ca="1">+E41-D41</f>
        <v>-153040936.45276296</v>
      </c>
      <c r="G41" s="198">
        <f t="shared" ref="G41:G45" ca="1" si="18">IFERROR(E41/D41-1,0)</f>
        <v>-0.20504287947872146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552794069.90068758</v>
      </c>
      <c r="E42" s="183">
        <f t="shared" ca="1" si="17"/>
        <v>502038445.93301439</v>
      </c>
      <c r="F42" s="183">
        <f ca="1">+E42-D42</f>
        <v>-50755623.967673182</v>
      </c>
      <c r="G42" s="184">
        <f t="shared" ca="1" si="18"/>
        <v>-9.1816513112725096E-2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7" t="s">
        <v>80</v>
      </c>
      <c r="D43" s="858">
        <f t="shared" ca="1" si="17"/>
        <v>774493515.08785343</v>
      </c>
      <c r="E43" s="859">
        <f t="shared" ca="1" si="17"/>
        <v>601304561.40350878</v>
      </c>
      <c r="F43" s="859">
        <f ca="1">+E43-D43</f>
        <v>-173188953.68434465</v>
      </c>
      <c r="G43" s="198">
        <f t="shared" ca="1" si="18"/>
        <v>-0.22361575702115366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184444346.82964095</v>
      </c>
      <c r="E44" s="183">
        <f t="shared" ca="1" si="17"/>
        <v>112428363.63636364</v>
      </c>
      <c r="F44" s="183">
        <f ca="1">+E44-D44</f>
        <v>-72015983.193277314</v>
      </c>
      <c r="G44" s="184">
        <f t="shared" ca="1" si="18"/>
        <v>-0.3904483082899457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559484883.49885416</v>
      </c>
      <c r="E45" s="240">
        <f t="shared" ca="1" si="17"/>
        <v>476774098.88357258</v>
      </c>
      <c r="F45" s="240">
        <f ca="1">+E45-D45</f>
        <v>-82710784.615281582</v>
      </c>
      <c r="G45" s="241">
        <f t="shared" ca="1" si="18"/>
        <v>-0.14783381473692836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63" t="s">
        <v>526</v>
      </c>
      <c r="D48" s="864">
        <f>D9</f>
        <v>42124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</v>
      </c>
    </row>
    <row r="49" spans="3:43">
      <c r="C49" s="273"/>
      <c r="D49" s="860"/>
      <c r="E49" s="860"/>
      <c r="F49" s="860"/>
      <c r="G49" s="860"/>
      <c r="H49" s="861" t="str">
        <f>H40</f>
        <v/>
      </c>
      <c r="I49" s="861" t="str">
        <f t="shared" ref="I49:AQ49" si="20">I40</f>
        <v/>
      </c>
      <c r="J49" s="861" t="str">
        <f t="shared" si="20"/>
        <v/>
      </c>
      <c r="K49" s="861" t="str">
        <f t="shared" si="20"/>
        <v/>
      </c>
      <c r="L49" s="861" t="str">
        <f t="shared" si="20"/>
        <v/>
      </c>
      <c r="M49" s="861" t="str">
        <f t="shared" si="20"/>
        <v/>
      </c>
      <c r="N49" s="861" t="str">
        <f t="shared" si="20"/>
        <v/>
      </c>
      <c r="O49" s="861" t="str">
        <f t="shared" si="20"/>
        <v/>
      </c>
      <c r="P49" s="861" t="str">
        <f t="shared" si="20"/>
        <v/>
      </c>
      <c r="Q49" s="861" t="str">
        <f t="shared" si="20"/>
        <v/>
      </c>
      <c r="R49" s="861" t="str">
        <f t="shared" si="20"/>
        <v/>
      </c>
      <c r="S49" s="861" t="str">
        <f t="shared" si="20"/>
        <v/>
      </c>
      <c r="T49" s="861" t="str">
        <f t="shared" si="20"/>
        <v/>
      </c>
      <c r="U49" s="861" t="str">
        <f t="shared" si="20"/>
        <v/>
      </c>
      <c r="V49" s="861" t="str">
        <f t="shared" si="20"/>
        <v/>
      </c>
      <c r="W49" s="861" t="str">
        <f t="shared" si="20"/>
        <v/>
      </c>
      <c r="X49" s="861" t="str">
        <f t="shared" si="20"/>
        <v/>
      </c>
      <c r="Y49" s="861" t="str">
        <f t="shared" si="20"/>
        <v/>
      </c>
      <c r="Z49" s="861" t="str">
        <f t="shared" si="20"/>
        <v/>
      </c>
      <c r="AA49" s="861" t="str">
        <f t="shared" si="20"/>
        <v/>
      </c>
      <c r="AB49" s="861" t="str">
        <f t="shared" si="20"/>
        <v/>
      </c>
      <c r="AC49" s="861" t="str">
        <f t="shared" si="20"/>
        <v/>
      </c>
      <c r="AD49" s="861" t="str">
        <f t="shared" si="20"/>
        <v/>
      </c>
      <c r="AE49" s="861" t="str">
        <f t="shared" si="20"/>
        <v/>
      </c>
      <c r="AF49" s="861" t="str">
        <f t="shared" si="20"/>
        <v/>
      </c>
      <c r="AG49" s="861" t="str">
        <f t="shared" si="20"/>
        <v/>
      </c>
      <c r="AH49" s="861" t="str">
        <f t="shared" si="20"/>
        <v/>
      </c>
      <c r="AI49" s="861" t="str">
        <f t="shared" si="20"/>
        <v/>
      </c>
      <c r="AJ49" s="861" t="str">
        <f t="shared" si="20"/>
        <v/>
      </c>
      <c r="AK49" s="861" t="str">
        <f t="shared" si="20"/>
        <v/>
      </c>
      <c r="AL49" s="861" t="str">
        <f t="shared" si="20"/>
        <v/>
      </c>
      <c r="AM49" s="861" t="str">
        <f t="shared" si="20"/>
        <v/>
      </c>
      <c r="AN49" s="861" t="str">
        <f t="shared" si="20"/>
        <v/>
      </c>
      <c r="AO49" s="861" t="str">
        <f t="shared" si="20"/>
        <v/>
      </c>
      <c r="AP49" s="861" t="str">
        <f t="shared" si="20"/>
        <v/>
      </c>
      <c r="AQ49" s="866" t="str">
        <f t="shared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>
        <f t="shared" ca="1" si="21"/>
        <v>45064457.601222314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>
        <f t="shared" ca="1" si="22"/>
        <v>0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>DATA_FORMATTING!AY3</f>
        <v/>
      </c>
      <c r="I2" s="509" t="str">
        <f>DATA_FORMATTING!AZ3</f>
        <v/>
      </c>
      <c r="J2" s="509" t="str">
        <f>DATA_FORMATTING!BA3</f>
        <v/>
      </c>
      <c r="K2" s="509" t="str">
        <f>DATA_FORMATTING!BB3</f>
        <v/>
      </c>
      <c r="L2" s="509" t="str">
        <f>DATA_FORMATTING!BC3</f>
        <v/>
      </c>
      <c r="M2" s="509" t="str">
        <f>DATA_FORMATTING!BD3</f>
        <v/>
      </c>
      <c r="N2" s="509" t="str">
        <f>DATA_FORMATTING!BE3</f>
        <v/>
      </c>
      <c r="O2" s="509" t="str">
        <f>DATA_FORMATTING!BF3</f>
        <v/>
      </c>
      <c r="P2" s="509" t="str">
        <f>DATA_FORMATTING!BG3</f>
        <v/>
      </c>
      <c r="Q2" s="509" t="str">
        <f>DATA_FORMATTING!BH3</f>
        <v/>
      </c>
      <c r="R2" s="509" t="str">
        <f>DATA_FORMATTING!BI3</f>
        <v/>
      </c>
      <c r="S2" s="509" t="str">
        <f>DATA_FORMATTING!BJ3</f>
        <v/>
      </c>
      <c r="T2" s="509" t="str">
        <f>DATA_FORMATTING!BK3</f>
        <v/>
      </c>
      <c r="U2" s="509" t="str">
        <f>DATA_FORMATTING!BL3</f>
        <v/>
      </c>
      <c r="V2" s="509" t="str">
        <f>DATA_FORMATTING!BM3</f>
        <v/>
      </c>
      <c r="W2" s="509" t="str">
        <f>DATA_FORMATTING!BN3</f>
        <v/>
      </c>
      <c r="X2" s="509" t="str">
        <f>DATA_FORMATTING!BO3</f>
        <v/>
      </c>
      <c r="Y2" s="509" t="str">
        <f>DATA_FORMATTING!BP3</f>
        <v/>
      </c>
      <c r="Z2" s="509" t="str">
        <f>DATA_FORMATTING!BQ3</f>
        <v/>
      </c>
      <c r="AA2" s="509" t="str">
        <f>DATA_FORMATTING!BR3</f>
        <v/>
      </c>
      <c r="AB2" s="509" t="str">
        <f>DATA_FORMATTING!BS3</f>
        <v/>
      </c>
      <c r="AC2" s="509" t="str">
        <f>DATA_FORMATTING!BT3</f>
        <v/>
      </c>
      <c r="AD2" s="509" t="str">
        <f>DATA_FORMATTING!BU3</f>
        <v/>
      </c>
      <c r="AE2" s="509" t="str">
        <f>DATA_FORMATTING!BV3</f>
        <v/>
      </c>
      <c r="AF2" s="509" t="str">
        <f>DATA_FORMATTING!BW3</f>
        <v/>
      </c>
      <c r="AG2" s="509" t="str">
        <f>DATA_FORMATTING!BX3</f>
        <v/>
      </c>
      <c r="AH2" s="509" t="str">
        <f>DATA_FORMATTING!BY3</f>
        <v/>
      </c>
      <c r="AI2" s="509" t="str">
        <f>DATA_FORMATTING!BZ3</f>
        <v/>
      </c>
      <c r="AJ2" s="509" t="str">
        <f>DATA_FORMATTING!CA3</f>
        <v/>
      </c>
      <c r="AK2" s="509" t="str">
        <f>DATA_FORMATTING!CB3</f>
        <v/>
      </c>
      <c r="AL2" s="509" t="str">
        <f>DATA_FORMATTING!CC3</f>
        <v/>
      </c>
      <c r="AM2" s="509">
        <f>DATA_FORMATTING!CD3</f>
        <v>2014</v>
      </c>
      <c r="AN2" s="509" t="str">
        <f>DATA_FORMATTING!CE3</f>
        <v/>
      </c>
      <c r="AO2" s="509" t="str">
        <f>DATA_FORMATTING!CF3</f>
        <v/>
      </c>
      <c r="AP2" s="509" t="str">
        <f>DATA_FORMATTING!CG3</f>
        <v/>
      </c>
      <c r="AQ2" s="509" t="str">
        <f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42124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si="0">IF(H2=YEAR(H6),"Audited","")</f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3" t="str">
        <f t="shared" si="0"/>
        <v/>
      </c>
      <c r="M7" s="252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3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>Audited</v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4" t="str">
        <f t="shared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61727395.912910625</v>
      </c>
      <c r="E8" s="183">
        <f t="shared" ca="1" si="1"/>
        <v>66843379.904306225</v>
      </c>
      <c r="F8" s="183">
        <f ca="1">+E8-D8</f>
        <v>5115983.9913956001</v>
      </c>
      <c r="G8" s="184">
        <f ca="1">IFERROR(E8/D8-1,0)</f>
        <v>8.288028217833121E-2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-18736983.384262796</v>
      </c>
      <c r="E9" s="183">
        <f t="shared" ca="1" si="1"/>
        <v>-19572923.763955344</v>
      </c>
      <c r="F9" s="183">
        <f ca="1">+E9-D9</f>
        <v>-835940.37969254702</v>
      </c>
      <c r="G9" s="184">
        <f t="shared" ref="G9:G34" ca="1" si="2">IFERROR(E9/D9-1,0)</f>
        <v>4.4614459144723062E-2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-6073229.5645530941</v>
      </c>
      <c r="E10" s="183">
        <f t="shared" ca="1" si="1"/>
        <v>-218361.7224880383</v>
      </c>
      <c r="F10" s="183">
        <f ca="1">+E10-D10</f>
        <v>5854867.8420650559</v>
      </c>
      <c r="G10" s="184">
        <f t="shared" ca="1" si="2"/>
        <v>-0.96404520524590009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-8390819.3277310934</v>
      </c>
      <c r="E11" s="183">
        <f t="shared" ca="1" si="1"/>
        <v>-714539.07496012759</v>
      </c>
      <c r="F11" s="183">
        <f ca="1">+E11-D11</f>
        <v>7676280.2527709659</v>
      </c>
      <c r="G11" s="184">
        <f t="shared" ca="1" si="2"/>
        <v>-0.91484275288843087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28526363.636363633</v>
      </c>
      <c r="E12" s="211">
        <f t="shared" ca="1" si="1"/>
        <v>46337555.342902713</v>
      </c>
      <c r="F12" s="211">
        <f ca="1">+E12-D12</f>
        <v>17811191.70653908</v>
      </c>
      <c r="G12" s="210">
        <f t="shared" ca="1" si="2"/>
        <v>0.62437652178823377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0.46213457111669903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3478057.6776165012</v>
      </c>
      <c r="E15" s="183">
        <f t="shared" ca="1" si="5"/>
        <v>2927355.6618819777</v>
      </c>
      <c r="F15" s="183">
        <f ca="1">+E15-D15</f>
        <v>-550702.01573452353</v>
      </c>
      <c r="G15" s="184">
        <f t="shared" ca="1" si="2"/>
        <v>-0.15833607915091197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-28233850.267379683</v>
      </c>
      <c r="E16" s="183">
        <f t="shared" ca="1" si="5"/>
        <v>-29564589.473684214</v>
      </c>
      <c r="F16" s="183">
        <f ca="1">+E16-D16</f>
        <v>-1330739.2063045315</v>
      </c>
      <c r="G16" s="184">
        <f t="shared" ca="1" si="2"/>
        <v>4.7132757087757771E-2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3770571.0466004498</v>
      </c>
      <c r="E17" s="211">
        <f t="shared" ca="1" si="5"/>
        <v>19700321.531100474</v>
      </c>
      <c r="F17" s="211">
        <f ca="1">+E17-D17</f>
        <v>15929750.484500024</v>
      </c>
      <c r="G17" s="210">
        <f t="shared" ca="1" si="2"/>
        <v>4.2247580771252942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6.1084239677310186E-2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3770571.0466004498</v>
      </c>
      <c r="E23" s="211">
        <f t="shared" ca="1" si="8"/>
        <v>19700321.531100474</v>
      </c>
      <c r="F23" s="211">
        <f ca="1">+E23-D23</f>
        <v>15929750.484500024</v>
      </c>
      <c r="G23" s="210">
        <f t="shared" ca="1" si="2"/>
        <v>4.2247580771252942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6.1084239677310186E-2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-437705.30939648591</v>
      </c>
      <c r="E26" s="183">
        <f ca="1">HLOOKUP(E$6,IS,(ROW($C26)-ROW($C$6)+1),FALSE)</f>
        <v>-4515846.889952153</v>
      </c>
      <c r="F26" s="183">
        <f ca="1">+E26-D26</f>
        <v>-4078141.5805556672</v>
      </c>
      <c r="G26" s="184">
        <f t="shared" ca="1" si="2"/>
        <v>9.3170941567482117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3332865.737203964</v>
      </c>
      <c r="E27" s="211">
        <f ca="1">HLOOKUP(E$6,IS,(ROW($C27)-ROW($C$6)+1),FALSE)</f>
        <v>15184474.641148321</v>
      </c>
      <c r="F27" s="211">
        <f ca="1">+E27-D27</f>
        <v>11851608.903944358</v>
      </c>
      <c r="G27" s="210">
        <f t="shared" ca="1" si="2"/>
        <v>3.5559815001389792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3332865.737203964</v>
      </c>
      <c r="E30" s="211">
        <f ca="1">HLOOKUP(E$6,IS,(ROW($C30)-ROW($C$6)+1),FALSE)</f>
        <v>15184474.641148321</v>
      </c>
      <c r="F30" s="211">
        <f ca="1">+E30-D30</f>
        <v>11851608.903944358</v>
      </c>
      <c r="G30" s="210">
        <f t="shared" ca="1" si="2"/>
        <v>3.5559815001389792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5.3993298889624418E-2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3332865.737203964</v>
      </c>
      <c r="E34" s="211">
        <f ca="1">HLOOKUP(E$6,IS,(ROW($C34)-ROW($C$6)+1),FALSE)</f>
        <v>15184474.641148321</v>
      </c>
      <c r="F34" s="211">
        <f ca="1">+E34-D34</f>
        <v>11851608.903944358</v>
      </c>
      <c r="G34" s="210">
        <f t="shared" ca="1" si="2"/>
        <v>3.5559815001389792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>DATA_FORMATTING!E3</f>
        <v/>
      </c>
      <c r="Q3" s="245" t="str">
        <f>DATA_FORMATTING!F3</f>
        <v/>
      </c>
      <c r="R3" s="245" t="str">
        <f>DATA_FORMATTING!G3</f>
        <v/>
      </c>
      <c r="S3" s="245" t="str">
        <f>DATA_FORMATTING!H3</f>
        <v/>
      </c>
      <c r="T3" s="245" t="str">
        <f>DATA_FORMATTING!I3</f>
        <v/>
      </c>
      <c r="U3" s="245" t="str">
        <f>DATA_FORMATTING!J3</f>
        <v/>
      </c>
      <c r="V3" s="245" t="str">
        <f>DATA_FORMATTING!K3</f>
        <v/>
      </c>
      <c r="W3" s="245" t="str">
        <f>DATA_FORMATTING!L3</f>
        <v/>
      </c>
      <c r="X3" s="245" t="str">
        <f>DATA_FORMATTING!M3</f>
        <v/>
      </c>
      <c r="Y3" s="245" t="str">
        <f>DATA_FORMATTING!N3</f>
        <v/>
      </c>
      <c r="Z3" s="245" t="str">
        <f>DATA_FORMATTING!O3</f>
        <v/>
      </c>
      <c r="AA3" s="245" t="str">
        <f>DATA_FORMATTING!P3</f>
        <v/>
      </c>
      <c r="AB3" s="245" t="str">
        <f>DATA_FORMATTING!Q3</f>
        <v/>
      </c>
      <c r="AC3" s="245" t="str">
        <f>DATA_FORMATTING!R3</f>
        <v/>
      </c>
      <c r="AD3" s="245" t="str">
        <f>DATA_FORMATTING!S3</f>
        <v/>
      </c>
      <c r="AE3" s="245" t="str">
        <f>DATA_FORMATTING!T3</f>
        <v/>
      </c>
      <c r="AF3" s="245" t="str">
        <f>DATA_FORMATTING!U3</f>
        <v/>
      </c>
      <c r="AG3" s="245" t="str">
        <f>DATA_FORMATTING!V3</f>
        <v/>
      </c>
      <c r="AH3" s="245" t="str">
        <f>DATA_FORMATTING!W3</f>
        <v/>
      </c>
      <c r="AI3" s="245" t="str">
        <f>DATA_FORMATTING!X3</f>
        <v/>
      </c>
      <c r="AJ3" s="245" t="str">
        <f>DATA_FORMATTING!Y3</f>
        <v/>
      </c>
      <c r="AK3" s="245" t="str">
        <f>DATA_FORMATTING!Z3</f>
        <v/>
      </c>
      <c r="AL3" s="245" t="str">
        <f>DATA_FORMATTING!AA3</f>
        <v/>
      </c>
      <c r="AM3" s="245" t="str">
        <f>DATA_FORMATTING!AB3</f>
        <v/>
      </c>
      <c r="AN3" s="260" t="str">
        <f>DATA_FORMATTING!AC3</f>
        <v/>
      </c>
      <c r="AO3" s="260" t="str">
        <f>DATA_FORMATTING!AD3</f>
        <v/>
      </c>
      <c r="AP3" s="260" t="str">
        <f>DATA_FORMATTING!AE3</f>
        <v/>
      </c>
      <c r="AQ3" s="260" t="str">
        <f>DATA_FORMATTING!AF3</f>
        <v/>
      </c>
      <c r="AR3" s="260" t="str">
        <f>DATA_FORMATTING!AG3</f>
        <v/>
      </c>
      <c r="AS3" s="260" t="str">
        <f>DATA_FORMATTING!AH3</f>
        <v/>
      </c>
      <c r="AT3" s="260" t="str">
        <f>DATA_FORMATTING!AI3</f>
        <v/>
      </c>
      <c r="AU3" s="260">
        <f>DATA_FORMATTING!AJ3</f>
        <v>2014</v>
      </c>
      <c r="AV3" s="260" t="str">
        <f>DATA_FORMATTING!AK3</f>
        <v/>
      </c>
      <c r="AW3" s="260" t="str">
        <f>DATA_FORMATTING!AL3</f>
        <v/>
      </c>
      <c r="AX3" s="260" t="str">
        <f>DATA_FORMATTING!AM3</f>
        <v/>
      </c>
      <c r="AY3" s="260" t="str">
        <f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si="0">IF(P3=YEAR(P6),"Audited","")</f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3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3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/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2" t="str">
        <f t="shared" si="0"/>
        <v/>
      </c>
      <c r="AR7" s="252" t="str">
        <f t="shared" si="0"/>
        <v/>
      </c>
      <c r="AS7" s="252" t="str">
        <f t="shared" si="0"/>
        <v/>
      </c>
      <c r="AT7" s="252" t="str">
        <f t="shared" si="0"/>
        <v/>
      </c>
      <c r="AU7" s="252" t="str">
        <f t="shared" si="0"/>
        <v>Audited</v>
      </c>
      <c r="AV7" s="252" t="str">
        <f t="shared" si="0"/>
        <v/>
      </c>
      <c r="AW7" s="252" t="str">
        <f t="shared" si="0"/>
        <v/>
      </c>
      <c r="AX7" s="252" t="str">
        <f t="shared" si="0"/>
        <v/>
      </c>
      <c r="AY7" s="254" t="str">
        <f t="shared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>
        <f t="shared" ca="1" si="5"/>
        <v>0.18947004673151835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>
        <f ca="1">SUM(AN16:AY16)/AVERAGEIF('Balance Sheet'!AE6:AQ6,1,'Balance Sheet'!AE15:AQ15)</f>
        <v>1.5238433855255947E-2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>DATA_FORMATTING!E3</f>
        <v/>
      </c>
      <c r="E4" s="245" t="str">
        <f>DATA_FORMATTING!F3</f>
        <v/>
      </c>
      <c r="F4" s="245" t="str">
        <f>DATA_FORMATTING!G3</f>
        <v/>
      </c>
      <c r="G4" s="245" t="str">
        <f>DATA_FORMATTING!H3</f>
        <v/>
      </c>
      <c r="H4" s="245" t="str">
        <f>DATA_FORMATTING!I3</f>
        <v/>
      </c>
      <c r="I4" s="245" t="str">
        <f>DATA_FORMATTING!J3</f>
        <v/>
      </c>
      <c r="J4" s="245" t="str">
        <f>DATA_FORMATTING!K3</f>
        <v/>
      </c>
      <c r="K4" s="245" t="str">
        <f>DATA_FORMATTING!L3</f>
        <v/>
      </c>
      <c r="L4" s="245" t="str">
        <f>DATA_FORMATTING!M3</f>
        <v/>
      </c>
      <c r="M4" s="245" t="str">
        <f>DATA_FORMATTING!N3</f>
        <v/>
      </c>
      <c r="N4" s="245" t="str">
        <f>DATA_FORMATTING!O3</f>
        <v/>
      </c>
      <c r="O4" s="245" t="str">
        <f>DATA_FORMATTING!P3</f>
        <v/>
      </c>
      <c r="P4" s="245" t="str">
        <f>DATA_FORMATTING!Q3</f>
        <v/>
      </c>
      <c r="Q4" s="245" t="str">
        <f>DATA_FORMATTING!R3</f>
        <v/>
      </c>
      <c r="R4" s="245" t="str">
        <f>DATA_FORMATTING!S3</f>
        <v/>
      </c>
      <c r="S4" s="245" t="str">
        <f>DATA_FORMATTING!T3</f>
        <v/>
      </c>
      <c r="T4" s="245" t="str">
        <f>DATA_FORMATTING!U3</f>
        <v/>
      </c>
      <c r="U4" s="245" t="str">
        <f>DATA_FORMATTING!V3</f>
        <v/>
      </c>
      <c r="V4" s="245" t="str">
        <f>DATA_FORMATTING!W3</f>
        <v/>
      </c>
      <c r="W4" s="245" t="str">
        <f>DATA_FORMATTING!X3</f>
        <v/>
      </c>
      <c r="X4" s="245" t="str">
        <f>DATA_FORMATTING!Y3</f>
        <v/>
      </c>
      <c r="Y4" s="245" t="str">
        <f>DATA_FORMATTING!Z3</f>
        <v/>
      </c>
      <c r="Z4" s="245" t="str">
        <f>DATA_FORMATTING!AA3</f>
        <v/>
      </c>
      <c r="AA4" s="245" t="str">
        <f>DATA_FORMATTING!AB3</f>
        <v/>
      </c>
      <c r="AB4" s="245" t="str">
        <f>DATA_FORMATTING!AC3</f>
        <v/>
      </c>
      <c r="AC4" s="245" t="str">
        <f>DATA_FORMATTING!AD3</f>
        <v/>
      </c>
      <c r="AD4" s="245" t="str">
        <f>DATA_FORMATTING!AE3</f>
        <v/>
      </c>
      <c r="AE4" s="245" t="str">
        <f>DATA_FORMATTING!AF3</f>
        <v/>
      </c>
      <c r="AF4" s="245" t="str">
        <f>DATA_FORMATTING!AG3</f>
        <v/>
      </c>
      <c r="AG4" s="245" t="str">
        <f>DATA_FORMATTING!AH3</f>
        <v/>
      </c>
      <c r="AH4" s="245" t="str">
        <f>DATA_FORMATTING!AI3</f>
        <v/>
      </c>
      <c r="AI4" s="245">
        <f>DATA_FORMATTING!AJ3</f>
        <v>2014</v>
      </c>
      <c r="AJ4" s="245" t="str">
        <f>DATA_FORMATTING!AK3</f>
        <v/>
      </c>
      <c r="AK4" s="245" t="str">
        <f>DATA_FORMATTING!AL3</f>
        <v/>
      </c>
      <c r="AL4" s="245" t="str">
        <f>DATA_FORMATTING!AM3</f>
        <v/>
      </c>
      <c r="AM4" s="245" t="str">
        <f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si="0">IF(D4=YEAR(D6),"Audited","")</f>
        <v/>
      </c>
      <c r="E7" s="252" t="str">
        <f t="shared" si="0"/>
        <v/>
      </c>
      <c r="F7" s="252" t="str">
        <f t="shared" si="0"/>
        <v/>
      </c>
      <c r="G7" s="252" t="str">
        <f t="shared" si="0"/>
        <v/>
      </c>
      <c r="H7" s="253" t="str">
        <f t="shared" si="0"/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2" t="str">
        <f t="shared" si="0"/>
        <v/>
      </c>
      <c r="M7" s="253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>Audited</v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4" t="str">
        <f t="shared" si="0"/>
        <v/>
      </c>
    </row>
    <row r="8" spans="1:39">
      <c r="A8" s="245">
        <v>3</v>
      </c>
      <c r="B8" s="260">
        <f>DATA_FORMATTING!EO11</f>
        <v>0</v>
      </c>
      <c r="C8" s="282" t="s">
        <v>69</v>
      </c>
      <c r="D8" s="255">
        <f>DATA_FORMATTING!EO124</f>
        <v>447</v>
      </c>
      <c r="E8" s="255">
        <f>DATA_FORMATTING!EP124</f>
        <v>447</v>
      </c>
      <c r="F8" s="255">
        <f>DATA_FORMATTING!EQ124</f>
        <v>446</v>
      </c>
      <c r="G8" s="255">
        <f>DATA_FORMATTING!ER124</f>
        <v>444</v>
      </c>
      <c r="H8" s="255">
        <f>DATA_FORMATTING!ES124</f>
        <v>441</v>
      </c>
      <c r="I8" s="255">
        <f>DATA_FORMATTING!ET124</f>
        <v>450</v>
      </c>
      <c r="J8" s="255">
        <f>DATA_FORMATTING!EU124</f>
        <v>453</v>
      </c>
      <c r="K8" s="255">
        <f>DATA_FORMATTING!EV124</f>
        <v>456</v>
      </c>
      <c r="L8" s="255">
        <f>DATA_FORMATTING!EW124</f>
        <v>458</v>
      </c>
      <c r="M8" s="255">
        <f>DATA_FORMATTING!EX124</f>
        <v>456</v>
      </c>
      <c r="N8" s="255">
        <f>DATA_FORMATTING!EY124</f>
        <v>463</v>
      </c>
      <c r="O8" s="255">
        <f>DATA_FORMATTING!EZ124</f>
        <v>467</v>
      </c>
      <c r="P8" s="255">
        <f>DATA_FORMATTING!FA124</f>
        <v>478</v>
      </c>
      <c r="Q8" s="255">
        <f>DATA_FORMATTING!FB124</f>
        <v>473</v>
      </c>
      <c r="R8" s="255">
        <f>DATA_FORMATTING!FC124</f>
        <v>475</v>
      </c>
      <c r="S8" s="255">
        <f>DATA_FORMATTING!FD124</f>
        <v>508</v>
      </c>
      <c r="T8" s="255">
        <f>DATA_FORMATTING!FE124</f>
        <v>526</v>
      </c>
      <c r="U8" s="255">
        <f>DATA_FORMATTING!FF124</f>
        <v>556</v>
      </c>
      <c r="V8" s="255">
        <f>DATA_FORMATTING!FG124</f>
        <v>565</v>
      </c>
      <c r="W8" s="255">
        <f>DATA_FORMATTING!FH124</f>
        <v>582</v>
      </c>
      <c r="X8" s="255">
        <f>DATA_FORMATTING!FI124</f>
        <v>601</v>
      </c>
      <c r="Y8" s="255">
        <f>DATA_FORMATTING!FJ124</f>
        <v>605</v>
      </c>
      <c r="Z8" s="255">
        <f>DATA_FORMATTING!FK124</f>
        <v>611</v>
      </c>
      <c r="AA8" s="255">
        <f>DATA_FORMATTING!FL124</f>
        <v>631</v>
      </c>
      <c r="AB8" s="255">
        <f>DATA_FORMATTING!FM124</f>
        <v>635</v>
      </c>
      <c r="AC8" s="255">
        <f>DATA_FORMATTING!FN124</f>
        <v>640</v>
      </c>
      <c r="AD8" s="255">
        <f>DATA_FORMATTING!FO124</f>
        <v>654</v>
      </c>
      <c r="AE8" s="255">
        <f>DATA_FORMATTING!FP124</f>
        <v>667</v>
      </c>
      <c r="AF8" s="255">
        <f>DATA_FORMATTING!FQ124</f>
        <v>675</v>
      </c>
      <c r="AG8" s="255">
        <f>DATA_FORMATTING!FR124</f>
        <v>685</v>
      </c>
      <c r="AH8" s="255">
        <f>DATA_FORMATTING!FS124</f>
        <v>694</v>
      </c>
      <c r="AI8" s="255">
        <f>DATA_FORMATTING!FT124</f>
        <v>692</v>
      </c>
      <c r="AJ8" s="255">
        <f>DATA_FORMATTING!FU124</f>
        <v>698</v>
      </c>
      <c r="AK8" s="255">
        <f>DATA_FORMATTING!FV124</f>
        <v>706</v>
      </c>
      <c r="AL8" s="255">
        <f>DATA_FORMATTING!FW124</f>
        <v>722</v>
      </c>
      <c r="AM8" s="256">
        <f>DATA_FORMATTING!FX124</f>
        <v>717</v>
      </c>
    </row>
    <row r="9" spans="1:39">
      <c r="A9" s="245">
        <v>4</v>
      </c>
      <c r="B9" s="260">
        <f>DATA_FORMATTING!EO12</f>
        <v>0</v>
      </c>
      <c r="C9" s="263" t="s">
        <v>74</v>
      </c>
      <c r="D9" s="51">
        <f>DATA_FORMATTING!EO125</f>
        <v>1387</v>
      </c>
      <c r="E9" s="51">
        <f>DATA_FORMATTING!EP125</f>
        <v>1396</v>
      </c>
      <c r="F9" s="51">
        <f>DATA_FORMATTING!EQ125</f>
        <v>1399</v>
      </c>
      <c r="G9" s="51">
        <f>DATA_FORMATTING!ER125</f>
        <v>1414</v>
      </c>
      <c r="H9" s="51">
        <f>DATA_FORMATTING!ES125</f>
        <v>1442</v>
      </c>
      <c r="I9" s="51">
        <f>DATA_FORMATTING!ET125</f>
        <v>1442</v>
      </c>
      <c r="J9" s="51">
        <f>DATA_FORMATTING!EU125</f>
        <v>1470</v>
      </c>
      <c r="K9" s="51">
        <f>DATA_FORMATTING!EV125</f>
        <v>1496</v>
      </c>
      <c r="L9" s="51">
        <f>DATA_FORMATTING!EW125</f>
        <v>1522</v>
      </c>
      <c r="M9" s="51">
        <f>DATA_FORMATTING!EX125</f>
        <v>1537</v>
      </c>
      <c r="N9" s="51">
        <f>DATA_FORMATTING!EY125</f>
        <v>1554</v>
      </c>
      <c r="O9" s="51">
        <f>DATA_FORMATTING!EZ125</f>
        <v>1565</v>
      </c>
      <c r="P9" s="51">
        <f>DATA_FORMATTING!FA125</f>
        <v>1595</v>
      </c>
      <c r="Q9" s="51">
        <f>DATA_FORMATTING!FB125</f>
        <v>1630</v>
      </c>
      <c r="R9" s="51">
        <f>DATA_FORMATTING!FC125</f>
        <v>1682</v>
      </c>
      <c r="S9" s="51">
        <f>DATA_FORMATTING!FD125</f>
        <v>1718</v>
      </c>
      <c r="T9" s="51">
        <f>DATA_FORMATTING!FE125</f>
        <v>1758</v>
      </c>
      <c r="U9" s="51">
        <f>DATA_FORMATTING!FF125</f>
        <v>1773</v>
      </c>
      <c r="V9" s="51">
        <f>DATA_FORMATTING!FG125</f>
        <v>1824</v>
      </c>
      <c r="W9" s="51">
        <f>DATA_FORMATTING!FH125</f>
        <v>1859</v>
      </c>
      <c r="X9" s="51">
        <f>DATA_FORMATTING!FI125</f>
        <v>1888</v>
      </c>
      <c r="Y9" s="51">
        <f>DATA_FORMATTING!FJ125</f>
        <v>1911</v>
      </c>
      <c r="Z9" s="51">
        <f>DATA_FORMATTING!FK125</f>
        <v>1931</v>
      </c>
      <c r="AA9" s="51">
        <f>DATA_FORMATTING!FL125</f>
        <v>1957</v>
      </c>
      <c r="AB9" s="51">
        <f>DATA_FORMATTING!FM125</f>
        <v>1993</v>
      </c>
      <c r="AC9" s="51">
        <f>DATA_FORMATTING!FN125</f>
        <v>2020</v>
      </c>
      <c r="AD9" s="51">
        <f>DATA_FORMATTING!FO125</f>
        <v>2043</v>
      </c>
      <c r="AE9" s="51">
        <f>DATA_FORMATTING!FP125</f>
        <v>2070</v>
      </c>
      <c r="AF9" s="51">
        <f>DATA_FORMATTING!FQ125</f>
        <v>2111</v>
      </c>
      <c r="AG9" s="51">
        <f>DATA_FORMATTING!FR125</f>
        <v>2133</v>
      </c>
      <c r="AH9" s="51">
        <f>DATA_FORMATTING!FS125</f>
        <v>2187</v>
      </c>
      <c r="AI9" s="51">
        <f>DATA_FORMATTING!FT125</f>
        <v>2184</v>
      </c>
      <c r="AJ9" s="51">
        <f>DATA_FORMATTING!FU125</f>
        <v>2208</v>
      </c>
      <c r="AK9" s="51">
        <f>DATA_FORMATTING!FV125</f>
        <v>2277</v>
      </c>
      <c r="AL9" s="51">
        <f>DATA_FORMATTING!FW125</f>
        <v>2277</v>
      </c>
      <c r="AM9" s="257">
        <f>DATA_FORMATTING!FX125</f>
        <v>2215</v>
      </c>
    </row>
    <row r="10" spans="1:39">
      <c r="A10" s="245">
        <v>5</v>
      </c>
      <c r="B10" s="260">
        <f>DATA_FORMATTING!EO13</f>
        <v>0</v>
      </c>
      <c r="C10" s="263" t="s">
        <v>79</v>
      </c>
      <c r="D10" s="51">
        <f>DATA_FORMATTING!EO126</f>
        <v>33</v>
      </c>
      <c r="E10" s="51">
        <f>DATA_FORMATTING!EP126</f>
        <v>33</v>
      </c>
      <c r="F10" s="51">
        <f>DATA_FORMATTING!EQ126</f>
        <v>34</v>
      </c>
      <c r="G10" s="51">
        <f>DATA_FORMATTING!ER126</f>
        <v>34</v>
      </c>
      <c r="H10" s="51">
        <f>DATA_FORMATTING!ES126</f>
        <v>34</v>
      </c>
      <c r="I10" s="51">
        <f>DATA_FORMATTING!ET126</f>
        <v>34</v>
      </c>
      <c r="J10" s="51">
        <f>DATA_FORMATTING!EU126</f>
        <v>34</v>
      </c>
      <c r="K10" s="51">
        <f>DATA_FORMATTING!EV126</f>
        <v>34</v>
      </c>
      <c r="L10" s="51">
        <f>DATA_FORMATTING!EW126</f>
        <v>34</v>
      </c>
      <c r="M10" s="51">
        <f>DATA_FORMATTING!EX126</f>
        <v>36</v>
      </c>
      <c r="N10" s="51">
        <f>DATA_FORMATTING!EY126</f>
        <v>36</v>
      </c>
      <c r="O10" s="51">
        <f>DATA_FORMATTING!EZ126</f>
        <v>37</v>
      </c>
      <c r="P10" s="51">
        <f>DATA_FORMATTING!FA126</f>
        <v>37</v>
      </c>
      <c r="Q10" s="51">
        <f>DATA_FORMATTING!FB126</f>
        <v>37</v>
      </c>
      <c r="R10" s="51">
        <f>DATA_FORMATTING!FC126</f>
        <v>37</v>
      </c>
      <c r="S10" s="51">
        <f>DATA_FORMATTING!FD126</f>
        <v>37</v>
      </c>
      <c r="T10" s="51">
        <f>DATA_FORMATTING!FE126</f>
        <v>37</v>
      </c>
      <c r="U10" s="51">
        <f>DATA_FORMATTING!FF126</f>
        <v>37</v>
      </c>
      <c r="V10" s="51">
        <f>DATA_FORMATTING!FG126</f>
        <v>37</v>
      </c>
      <c r="W10" s="51">
        <f>DATA_FORMATTING!FH126</f>
        <v>41</v>
      </c>
      <c r="X10" s="51">
        <f>DATA_FORMATTING!FI126</f>
        <v>41</v>
      </c>
      <c r="Y10" s="51">
        <f>DATA_FORMATTING!FJ126</f>
        <v>42</v>
      </c>
      <c r="Z10" s="51">
        <f>DATA_FORMATTING!FK126</f>
        <v>43</v>
      </c>
      <c r="AA10" s="51">
        <f>DATA_FORMATTING!FL126</f>
        <v>43</v>
      </c>
      <c r="AB10" s="51">
        <f>DATA_FORMATTING!FM126</f>
        <v>43</v>
      </c>
      <c r="AC10" s="51">
        <f>DATA_FORMATTING!FN126</f>
        <v>43</v>
      </c>
      <c r="AD10" s="51">
        <f>DATA_FORMATTING!FO126</f>
        <v>43</v>
      </c>
      <c r="AE10" s="51">
        <f>DATA_FORMATTING!FP126</f>
        <v>43</v>
      </c>
      <c r="AF10" s="51">
        <f>DATA_FORMATTING!FQ126</f>
        <v>43</v>
      </c>
      <c r="AG10" s="51">
        <f>DATA_FORMATTING!FR126</f>
        <v>43</v>
      </c>
      <c r="AH10" s="51">
        <f>DATA_FORMATTING!FS126</f>
        <v>44</v>
      </c>
      <c r="AI10" s="51">
        <f>DATA_FORMATTING!FT126</f>
        <v>44</v>
      </c>
      <c r="AJ10" s="51">
        <f>DATA_FORMATTING!FU126</f>
        <v>43</v>
      </c>
      <c r="AK10" s="51">
        <f>DATA_FORMATTING!FV126</f>
        <v>43</v>
      </c>
      <c r="AL10" s="51">
        <f>DATA_FORMATTING!FW126</f>
        <v>43</v>
      </c>
      <c r="AM10" s="257">
        <f>DATA_FORMATTING!FX126</f>
        <v>43</v>
      </c>
    </row>
    <row r="11" spans="1:39">
      <c r="A11" s="245">
        <v>6</v>
      </c>
      <c r="B11" s="260">
        <f>DATA_FORMATTING!EO14</f>
        <v>0</v>
      </c>
      <c r="C11" s="265" t="s">
        <v>84</v>
      </c>
      <c r="D11" s="51">
        <f>DATA_FORMATTING!EO127</f>
        <v>124207</v>
      </c>
      <c r="E11" s="51">
        <f>DATA_FORMATTING!EP127</f>
        <v>123933</v>
      </c>
      <c r="F11" s="51">
        <f>DATA_FORMATTING!EQ127</f>
        <v>123680</v>
      </c>
      <c r="G11" s="51">
        <f>DATA_FORMATTING!ER127</f>
        <v>123973</v>
      </c>
      <c r="H11" s="51">
        <f>DATA_FORMATTING!ES127</f>
        <v>124710</v>
      </c>
      <c r="I11" s="51">
        <f>DATA_FORMATTING!ET127</f>
        <v>124999</v>
      </c>
      <c r="J11" s="51">
        <f>DATA_FORMATTING!EU127</f>
        <v>125715</v>
      </c>
      <c r="K11" s="51">
        <f>DATA_FORMATTING!EV127</f>
        <v>127200</v>
      </c>
      <c r="L11" s="51">
        <f>DATA_FORMATTING!EW127</f>
        <v>128972</v>
      </c>
      <c r="M11" s="51">
        <f>DATA_FORMATTING!EX127</f>
        <v>130995</v>
      </c>
      <c r="N11" s="51">
        <f>DATA_FORMATTING!EY127</f>
        <v>133005</v>
      </c>
      <c r="O11" s="51">
        <f>DATA_FORMATTING!EZ127</f>
        <v>135969</v>
      </c>
      <c r="P11" s="51">
        <f>DATA_FORMATTING!FA127</f>
        <v>139930</v>
      </c>
      <c r="Q11" s="51">
        <f>DATA_FORMATTING!FB127</f>
        <v>142092</v>
      </c>
      <c r="R11" s="51">
        <f>DATA_FORMATTING!FC127</f>
        <v>145518</v>
      </c>
      <c r="S11" s="51">
        <f>DATA_FORMATTING!FD127</f>
        <v>147732</v>
      </c>
      <c r="T11" s="51">
        <f>DATA_FORMATTING!FE127</f>
        <v>150480</v>
      </c>
      <c r="U11" s="51">
        <f>DATA_FORMATTING!FF127</f>
        <v>153100</v>
      </c>
      <c r="V11" s="51">
        <f>DATA_FORMATTING!FG127</f>
        <v>155996</v>
      </c>
      <c r="W11" s="51">
        <f>DATA_FORMATTING!FH127</f>
        <v>160431</v>
      </c>
      <c r="X11" s="51">
        <f>DATA_FORMATTING!FI127</f>
        <v>162799</v>
      </c>
      <c r="Y11" s="51">
        <f>DATA_FORMATTING!FJ127</f>
        <v>165052</v>
      </c>
      <c r="Z11" s="51">
        <f>DATA_FORMATTING!FK127</f>
        <v>167127</v>
      </c>
      <c r="AA11" s="51">
        <f>DATA_FORMATTING!FL127</f>
        <v>171119</v>
      </c>
      <c r="AB11" s="51">
        <f>DATA_FORMATTING!FM127</f>
        <v>174602</v>
      </c>
      <c r="AC11" s="51">
        <f>DATA_FORMATTING!FN127</f>
        <v>175816</v>
      </c>
      <c r="AD11" s="51">
        <f>DATA_FORMATTING!FO127</f>
        <v>177567</v>
      </c>
      <c r="AE11" s="51">
        <f>DATA_FORMATTING!FP127</f>
        <v>176987</v>
      </c>
      <c r="AF11" s="51">
        <f>DATA_FORMATTING!FQ127</f>
        <v>180249</v>
      </c>
      <c r="AG11" s="51">
        <f>DATA_FORMATTING!FR127</f>
        <v>176925</v>
      </c>
      <c r="AH11" s="51">
        <f>DATA_FORMATTING!FS127</f>
        <v>179245</v>
      </c>
      <c r="AI11" s="51">
        <f>DATA_FORMATTING!FT127</f>
        <v>178484</v>
      </c>
      <c r="AJ11" s="51">
        <f>DATA_FORMATTING!FU127</f>
        <v>180227</v>
      </c>
      <c r="AK11" s="51">
        <f>DATA_FORMATTING!FV127</f>
        <v>179494</v>
      </c>
      <c r="AL11" s="51">
        <f>DATA_FORMATTING!FW127</f>
        <v>174874</v>
      </c>
      <c r="AM11" s="257">
        <f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>DATA_FORMATTING!EO128</f>
        <v>122430</v>
      </c>
      <c r="E12" s="51">
        <f>DATA_FORMATTING!EP128</f>
        <v>122094</v>
      </c>
      <c r="F12" s="51">
        <f>DATA_FORMATTING!EQ128</f>
        <v>121835</v>
      </c>
      <c r="G12" s="51">
        <f>DATA_FORMATTING!ER128</f>
        <v>122109</v>
      </c>
      <c r="H12" s="51">
        <f>DATA_FORMATTING!ES128</f>
        <v>122822</v>
      </c>
      <c r="I12" s="51">
        <f>DATA_FORMATTING!ET128</f>
        <v>123024</v>
      </c>
      <c r="J12" s="51">
        <f>DATA_FORMATTING!EU128</f>
        <v>123534</v>
      </c>
      <c r="K12" s="51">
        <f>DATA_FORMATTING!EV128</f>
        <v>124397</v>
      </c>
      <c r="L12" s="51">
        <f>DATA_FORMATTING!EW128</f>
        <v>125947</v>
      </c>
      <c r="M12" s="51">
        <f>DATA_FORMATTING!EX128</f>
        <v>127639</v>
      </c>
      <c r="N12" s="51">
        <f>DATA_FORMATTING!EY128</f>
        <v>129296</v>
      </c>
      <c r="O12" s="51">
        <f>DATA_FORMATTING!EZ128</f>
        <v>132126</v>
      </c>
      <c r="P12" s="51">
        <f>DATA_FORMATTING!FA128</f>
        <v>135204</v>
      </c>
      <c r="Q12" s="51">
        <f>DATA_FORMATTING!FB128</f>
        <v>136633</v>
      </c>
      <c r="R12" s="51">
        <f>DATA_FORMATTING!FC128</f>
        <v>138057</v>
      </c>
      <c r="S12" s="51">
        <f>DATA_FORMATTING!FD128</f>
        <v>139614</v>
      </c>
      <c r="T12" s="51">
        <f>DATA_FORMATTING!FE128</f>
        <v>141558</v>
      </c>
      <c r="U12" s="51">
        <f>DATA_FORMATTING!FF128</f>
        <v>143295</v>
      </c>
      <c r="V12" s="51">
        <f>DATA_FORMATTING!FG128</f>
        <v>145224</v>
      </c>
      <c r="W12" s="51">
        <f>DATA_FORMATTING!FH128</f>
        <v>147601</v>
      </c>
      <c r="X12" s="51">
        <f>DATA_FORMATTING!FI128</f>
        <v>149103</v>
      </c>
      <c r="Y12" s="51">
        <f>DATA_FORMATTING!FJ128</f>
        <v>150328</v>
      </c>
      <c r="Z12" s="51">
        <f>DATA_FORMATTING!FK128</f>
        <v>151606</v>
      </c>
      <c r="AA12" s="51">
        <f>DATA_FORMATTING!FL128</f>
        <v>154230</v>
      </c>
      <c r="AB12" s="51">
        <f>DATA_FORMATTING!FM128</f>
        <v>156336</v>
      </c>
      <c r="AC12" s="51">
        <f>DATA_FORMATTING!FN128</f>
        <v>156581</v>
      </c>
      <c r="AD12" s="51">
        <f>DATA_FORMATTING!FO128</f>
        <v>157312</v>
      </c>
      <c r="AE12" s="51">
        <f>DATA_FORMATTING!FP128</f>
        <v>158540</v>
      </c>
      <c r="AF12" s="51">
        <f>DATA_FORMATTING!FQ128</f>
        <v>159987</v>
      </c>
      <c r="AG12" s="51">
        <f>DATA_FORMATTING!FR128</f>
        <v>159189</v>
      </c>
      <c r="AH12" s="51">
        <f>DATA_FORMATTING!FS128</f>
        <v>158266</v>
      </c>
      <c r="AI12" s="51">
        <f>DATA_FORMATTING!FT128</f>
        <v>157146</v>
      </c>
      <c r="AJ12" s="51">
        <f>DATA_FORMATTING!FU128</f>
        <v>158062</v>
      </c>
      <c r="AK12" s="51">
        <f>DATA_FORMATTING!FV128</f>
        <v>157073</v>
      </c>
      <c r="AL12" s="51">
        <f>DATA_FORMATTING!FW128</f>
        <v>153039</v>
      </c>
      <c r="AM12" s="257">
        <f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>DATA_FORMATTING!EO129</f>
        <v>115680</v>
      </c>
      <c r="E13" s="284">
        <f>DATA_FORMATTING!EP129</f>
        <v>116611</v>
      </c>
      <c r="F13" s="284">
        <f>DATA_FORMATTING!EQ129</f>
        <v>117686</v>
      </c>
      <c r="G13" s="284">
        <f>DATA_FORMATTING!ER129</f>
        <v>118531</v>
      </c>
      <c r="H13" s="284">
        <f>DATA_FORMATTING!ES129</f>
        <v>119394</v>
      </c>
      <c r="I13" s="284">
        <f>DATA_FORMATTING!ET129</f>
        <v>120335</v>
      </c>
      <c r="J13" s="284">
        <f>DATA_FORMATTING!EU129</f>
        <v>121251</v>
      </c>
      <c r="K13" s="284">
        <f>DATA_FORMATTING!EV129</f>
        <v>122231</v>
      </c>
      <c r="L13" s="284">
        <f>DATA_FORMATTING!EW129</f>
        <v>123228</v>
      </c>
      <c r="M13" s="284">
        <f>DATA_FORMATTING!EX129</f>
        <v>124202</v>
      </c>
      <c r="N13" s="284">
        <f>DATA_FORMATTING!EY129</f>
        <v>125262</v>
      </c>
      <c r="O13" s="284">
        <f>DATA_FORMATTING!EZ129</f>
        <v>126567</v>
      </c>
      <c r="P13" s="284">
        <f>DATA_FORMATTING!FA129</f>
        <v>127536</v>
      </c>
      <c r="Q13" s="284">
        <f>DATA_FORMATTING!FB129</f>
        <v>128383</v>
      </c>
      <c r="R13" s="284">
        <f>DATA_FORMATTING!FC129</f>
        <v>129341</v>
      </c>
      <c r="S13" s="284">
        <f>DATA_FORMATTING!FD129</f>
        <v>130307</v>
      </c>
      <c r="T13" s="284">
        <f>DATA_FORMATTING!FE129</f>
        <v>131603</v>
      </c>
      <c r="U13" s="284">
        <f>DATA_FORMATTING!FF129</f>
        <v>142920</v>
      </c>
      <c r="V13" s="284">
        <f>DATA_FORMATTING!FG129</f>
        <v>153636</v>
      </c>
      <c r="W13" s="284">
        <f>DATA_FORMATTING!FH129</f>
        <v>166417</v>
      </c>
      <c r="X13" s="284">
        <f>DATA_FORMATTING!FI129</f>
        <v>176245</v>
      </c>
      <c r="Y13" s="284">
        <f>DATA_FORMATTING!FJ129</f>
        <v>186471</v>
      </c>
      <c r="Z13" s="284">
        <f>DATA_FORMATTING!FK129</f>
        <v>196247</v>
      </c>
      <c r="AA13" s="284">
        <f>DATA_FORMATTING!FL129</f>
        <v>208654</v>
      </c>
      <c r="AB13" s="284">
        <f>DATA_FORMATTING!FM129</f>
        <v>219893</v>
      </c>
      <c r="AC13" s="284">
        <f>DATA_FORMATTING!FN129</f>
        <v>228621</v>
      </c>
      <c r="AD13" s="284">
        <f>DATA_FORMATTING!FO129</f>
        <v>238275</v>
      </c>
      <c r="AE13" s="284">
        <f>DATA_FORMATTING!FP129</f>
        <v>248987</v>
      </c>
      <c r="AF13" s="284">
        <f>DATA_FORMATTING!FQ129</f>
        <v>264286</v>
      </c>
      <c r="AG13" s="284">
        <f>DATA_FORMATTING!FR129</f>
        <v>322750</v>
      </c>
      <c r="AH13" s="284">
        <f>DATA_FORMATTING!FS129</f>
        <v>327402</v>
      </c>
      <c r="AI13" s="284">
        <f>DATA_FORMATTING!FT129</f>
        <v>333224</v>
      </c>
      <c r="AJ13" s="284">
        <f>DATA_FORMATTING!FU129</f>
        <v>340873</v>
      </c>
      <c r="AK13" s="284">
        <f>DATA_FORMATTING!FV129</f>
        <v>346119</v>
      </c>
      <c r="AL13" s="284">
        <f>DATA_FORMATTING!FW129</f>
        <v>348646</v>
      </c>
      <c r="AM13" s="285">
        <f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>18.9%</v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>
        <f t="shared" ref="AE9:AE14" ca="1" si="11">VALUE(LEFT(Z9,(LEN(Z9)-IF(OR(N9="Net Income",N9="Total Equity"),3,1))))/IF(OR(N9="Debt to Equity",N9="Net Income",N9="Total Equity"),1,100)</f>
        <v>0.18899999999999997</v>
      </c>
      <c r="AF9" s="690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>1.5%</v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>
        <f t="shared" ca="1" si="11"/>
        <v>1.4999999999999999E-2</v>
      </c>
      <c r="AF10" s="690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1496289.2483349999</v>
      </c>
      <c r="H11" s="1096">
        <f>IF(C11=3,"-",IF(ISBLANK(DB_LOAD!S4),"",DB_LOAD!U4))</f>
        <v>8.5</v>
      </c>
      <c r="I11" s="332">
        <f>IF(C11=3,"Equity ",IF(ISBLANK(DB_LOAD!T4),"",DB_LOAD!T4))</f>
        <v>42292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>12.9%</v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>
        <f t="shared" ca="1" si="11"/>
        <v>0.129</v>
      </c>
      <c r="AF11" s="690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1528449.096099</v>
      </c>
      <c r="H12" s="1096">
        <f>IF(C12=3,"-",IF(ISBLANK(DB_LOAD!S5),"",DB_LOAD!U5))</f>
        <v>10.75</v>
      </c>
      <c r="I12" s="332">
        <f>IF(C12=3,"Equity ",IF(ISBLANK(DB_LOAD!T5),"",DB_LOAD!T5))</f>
        <v>42292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>11.9%</v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>
        <f t="shared" ca="1" si="11"/>
        <v>0.11900000000000001</v>
      </c>
      <c r="AF12" s="690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>DATA_FORMATTING!BW176</f>
        <v>3807884</v>
      </c>
      <c r="AW12" s="335">
        <f>DATA_FORMATTING!BX176</f>
        <v>2918203</v>
      </c>
      <c r="AX12" s="335">
        <f>DATA_FORMATTING!BY176</f>
        <v>3382348</v>
      </c>
      <c r="AY12" s="335">
        <f>DATA_FORMATTING!BZ176</f>
        <v>3491507.768000003</v>
      </c>
      <c r="AZ12" s="335">
        <f>DATA_FORMATTING!CA176</f>
        <v>3511260.231999997</v>
      </c>
      <c r="BA12" s="335">
        <f>DATA_FORMATTING!CB176</f>
        <v>3645498</v>
      </c>
      <c r="BB12" s="335">
        <f>DATA_FORMATTING!CC176</f>
        <v>2356069</v>
      </c>
      <c r="BC12" s="335">
        <f>DATA_FORMATTING!CD176</f>
        <v>8026398</v>
      </c>
      <c r="BD12" s="335">
        <f>DATA_FORMATTING!CE176</f>
        <v>3451938</v>
      </c>
      <c r="BE12" s="335">
        <f>DATA_FORMATTING!CF176</f>
        <v>-5359694</v>
      </c>
      <c r="BF12" s="335">
        <f>DATA_FORMATTING!CG176</f>
        <v>4306605</v>
      </c>
      <c r="BG12" s="335">
        <f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>DATA_FORMATTING!BW208</f>
        <v>31997124.956000008</v>
      </c>
      <c r="AW14" s="335">
        <f>DATA_FORMATTING!BX208</f>
        <v>32506327.956000008</v>
      </c>
      <c r="AX14" s="335">
        <f>DATA_FORMATTING!BY208</f>
        <v>33061468.956000008</v>
      </c>
      <c r="AY14" s="335">
        <f>DATA_FORMATTING!BZ208</f>
        <v>33565597.724000007</v>
      </c>
      <c r="AZ14" s="335">
        <f>DATA_FORMATTING!CA208</f>
        <v>33781162.955999985</v>
      </c>
      <c r="BA14" s="335">
        <f>DATA_FORMATTING!CB208</f>
        <v>34306433.956</v>
      </c>
      <c r="BB14" s="335">
        <f>DATA_FORMATTING!CC208</f>
        <v>33835425.924000025</v>
      </c>
      <c r="BC14" s="335">
        <f>DATA_FORMATTING!CD208</f>
        <v>43040000</v>
      </c>
      <c r="BD14" s="335">
        <f>DATA_FORMATTING!CE208</f>
        <v>43193117</v>
      </c>
      <c r="BE14" s="335">
        <f>DATA_FORMATTING!CF208</f>
        <v>33261949</v>
      </c>
      <c r="BF14" s="335">
        <f>DATA_FORMATTING!CG208</f>
        <v>36560084</v>
      </c>
      <c r="BG14" s="335">
        <f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11024738.344434001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9.9872682610551884E-3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10019.49309062051</v>
      </c>
      <c r="AX31" s="697">
        <f t="shared" ca="1" si="32"/>
        <v>9482.6928301390799</v>
      </c>
      <c r="AY31" s="697">
        <f t="shared" ca="1" si="32"/>
        <v>9217.672838059967</v>
      </c>
      <c r="AZ31" s="697">
        <f t="shared" ca="1" si="32"/>
        <v>9039.490827454536</v>
      </c>
      <c r="BA31" s="697">
        <f t="shared" ca="1" si="32"/>
        <v>9035.0298482236485</v>
      </c>
      <c r="BB31" s="697">
        <f t="shared" ca="1" si="32"/>
        <v>8641.9571732510813</v>
      </c>
      <c r="BC31" s="697">
        <f t="shared" ca="1" si="32"/>
        <v>8636.2260094211124</v>
      </c>
      <c r="BD31" s="697">
        <f t="shared" ca="1" si="32"/>
        <v>8283.8128568390894</v>
      </c>
      <c r="BE31" s="697">
        <f t="shared" ca="1" si="32"/>
        <v>8278.5068343244893</v>
      </c>
      <c r="BF31" s="697">
        <f t="shared" ca="1" si="32"/>
        <v>9196.9433467115759</v>
      </c>
      <c r="BG31" s="697">
        <f t="shared" ca="1" si="32"/>
        <v>9961.7886434825832</v>
      </c>
      <c r="BH31" s="697">
        <f t="shared" ca="1" si="32"/>
        <v>9987.2682610551892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si="34"/>
        <v>0.23595876161183613</v>
      </c>
      <c r="AX35" s="637">
        <f t="shared" si="34"/>
        <v>0.22919692343966289</v>
      </c>
      <c r="AY35" s="637">
        <f t="shared" si="34"/>
        <v>0.2289050759253814</v>
      </c>
      <c r="AZ35" s="637">
        <f t="shared" si="34"/>
        <v>0.22997225370524441</v>
      </c>
      <c r="BA35" s="637">
        <f t="shared" si="34"/>
        <v>0.22908464528458505</v>
      </c>
      <c r="BB35" s="637">
        <f t="shared" si="34"/>
        <v>0.22593280196925342</v>
      </c>
      <c r="BC35" s="637">
        <f t="shared" si="34"/>
        <v>0.21842389640733148</v>
      </c>
      <c r="BD35" s="637">
        <f t="shared" si="34"/>
        <v>0.25345527138676072</v>
      </c>
      <c r="BE35" s="637">
        <f t="shared" si="34"/>
        <v>0.21492722540530262</v>
      </c>
      <c r="BF35" s="637">
        <f t="shared" si="34"/>
        <v>-6.1505317231193596E-2</v>
      </c>
      <c r="BG35" s="637">
        <f t="shared" si="34"/>
        <v>4.9445004151044684E-2</v>
      </c>
      <c r="BH35" s="637">
        <f t="shared" si="34"/>
        <v>5.3993298889624557E-2</v>
      </c>
      <c r="BI35" s="638" t="e">
        <f t="shared" si="31"/>
        <v>#N/A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>
        <f ca="1">'Risk Assessment'!Z39</f>
        <v>142.18760026737971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>'Ratios &amp; Trend Analysis'!I71</f>
        <v>1.4118946326744946</v>
      </c>
      <c r="P67" s="931">
        <f>'Ratios &amp; Trend Analysis'!J71</f>
        <v>1.3990484789542614</v>
      </c>
      <c r="Q67" s="931">
        <f>'Ratios &amp; Trend Analysis'!K71</f>
        <v>1.3990476923373705</v>
      </c>
      <c r="R67" s="931">
        <f>'Ratios &amp; Trend Analysis'!L71</f>
        <v>1.4000737038294686</v>
      </c>
      <c r="S67" s="931">
        <f>'Ratios &amp; Trend Analysis'!M71</f>
        <v>1.401666029038237</v>
      </c>
      <c r="T67" s="931">
        <f>'Ratios &amp; Trend Analysis'!N71</f>
        <v>1.4005397401016955</v>
      </c>
      <c r="U67" s="931">
        <f>'Ratios &amp; Trend Analysis'!O71</f>
        <v>1.3887949179582924</v>
      </c>
      <c r="V67" s="931">
        <f>'Ratios &amp; Trend Analysis'!P71</f>
        <v>1.4317365507904272</v>
      </c>
      <c r="W67" s="931">
        <f>'Ratios &amp; Trend Analysis'!Q71</f>
        <v>1.3632794773877266</v>
      </c>
      <c r="X67" s="931">
        <f>'Ratios &amp; Trend Analysis'!R71</f>
        <v>0.9453918025302801</v>
      </c>
      <c r="Y67" s="931">
        <f>'Ratios &amp; Trend Analysis'!S71</f>
        <v>1.0532602951993917</v>
      </c>
      <c r="Z67" s="363">
        <f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>'Ratios &amp; Trend Analysis'!I73</f>
        <v>0.3061023427633276</v>
      </c>
      <c r="P68" s="931">
        <f>'Ratios &amp; Trend Analysis'!J73</f>
        <v>0.29681534245733909</v>
      </c>
      <c r="Q68" s="931">
        <f>'Ratios &amp; Trend Analysis'!K73</f>
        <v>0.29753981146496306</v>
      </c>
      <c r="R68" s="931">
        <f>'Ratios &amp; Trend Analysis'!L73</f>
        <v>0.29919919735745687</v>
      </c>
      <c r="S68" s="931">
        <f>'Ratios &amp; Trend Analysis'!M73</f>
        <v>0.29862057919559232</v>
      </c>
      <c r="T68" s="931">
        <f>'Ratios &amp; Trend Analysis'!N73</f>
        <v>0.2937835414227164</v>
      </c>
      <c r="U68" s="931">
        <f>'Ratios &amp; Trend Analysis'!O73</f>
        <v>0.28736009512495642</v>
      </c>
      <c r="V68" s="931">
        <f>'Ratios &amp; Trend Analysis'!P73</f>
        <v>0.31923939863261352</v>
      </c>
      <c r="W68" s="931">
        <f>'Ratios &amp; Trend Analysis'!Q73</f>
        <v>0.27553934814116365</v>
      </c>
      <c r="X68" s="931">
        <f>'Ratios &amp; Trend Analysis'!R73</f>
        <v>-6.1505317231193596E-2</v>
      </c>
      <c r="Y68" s="931">
        <f>'Ratios &amp; Trend Analysis'!S73</f>
        <v>5.3361278492905506E-2</v>
      </c>
      <c r="Z68" s="363">
        <f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>'Ratios &amp; Trend Analysis'!I74</f>
        <v>0.23595876161183613</v>
      </c>
      <c r="P71" s="931">
        <f>'Ratios &amp; Trend Analysis'!J74</f>
        <v>0.22919692343966289</v>
      </c>
      <c r="Q71" s="931">
        <f>'Ratios &amp; Trend Analysis'!K74</f>
        <v>0.2289050759253814</v>
      </c>
      <c r="R71" s="931">
        <f>'Ratios &amp; Trend Analysis'!L74</f>
        <v>0.22997225370524441</v>
      </c>
      <c r="S71" s="931">
        <f>'Ratios &amp; Trend Analysis'!M74</f>
        <v>0.22908464528458505</v>
      </c>
      <c r="T71" s="931">
        <f>'Ratios &amp; Trend Analysis'!N74</f>
        <v>0.22593280196925342</v>
      </c>
      <c r="U71" s="931">
        <f>'Ratios &amp; Trend Analysis'!O74</f>
        <v>0.21842389640733148</v>
      </c>
      <c r="V71" s="931">
        <f>'Ratios &amp; Trend Analysis'!P74</f>
        <v>0.25345527138676072</v>
      </c>
      <c r="W71" s="931">
        <f>'Ratios &amp; Trend Analysis'!Q74</f>
        <v>0.21492722540530262</v>
      </c>
      <c r="X71" s="931">
        <f>'Ratios &amp; Trend Analysis'!R74</f>
        <v>-6.1505317231193596E-2</v>
      </c>
      <c r="Y71" s="931">
        <f>'Ratios &amp; Trend Analysis'!S74</f>
        <v>4.9445004151044684E-2</v>
      </c>
      <c r="Z71" s="363">
        <f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>'Ratios &amp; Trend Analysis'!I94</f>
        <v>78.442548921224287</v>
      </c>
      <c r="P81" s="945">
        <f>'Ratios &amp; Trend Analysis'!J94</f>
        <v>77.51534653465346</v>
      </c>
      <c r="Q81" s="945">
        <f>'Ratios &amp; Trend Analysis'!K94</f>
        <v>77.000489476260398</v>
      </c>
      <c r="R81" s="945">
        <f>'Ratios &amp; Trend Analysis'!L94</f>
        <v>76.589371980676333</v>
      </c>
      <c r="S81" s="945">
        <f>'Ratios &amp; Trend Analysis'!M94</f>
        <v>75.787304594978679</v>
      </c>
      <c r="T81" s="945">
        <f>'Ratios &amp; Trend Analysis'!N94</f>
        <v>74.631504922644169</v>
      </c>
      <c r="U81" s="945">
        <f>'Ratios &amp; Trend Analysis'!O94</f>
        <v>72.366712391403752</v>
      </c>
      <c r="V81" s="945">
        <f>'Ratios &amp; Trend Analysis'!P94</f>
        <v>71.953296703296701</v>
      </c>
      <c r="W81" s="945">
        <f>'Ratios &amp; Trend Analysis'!Q94</f>
        <v>71.586050724637687</v>
      </c>
      <c r="X81" s="945">
        <f>'Ratios &amp; Trend Analysis'!R94</f>
        <v>68.982433025911291</v>
      </c>
      <c r="Y81" s="945">
        <f>'Ratios &amp; Trend Analysis'!S94</f>
        <v>67.210803689064562</v>
      </c>
      <c r="Z81" s="951">
        <f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>
        <f ca="1">AO12</f>
        <v>0.18947004673151838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>
        <f ca="1">AO71</f>
        <v>6.7635420702194109</v>
      </c>
    </row>
    <row r="5" spans="1:134" ht="15">
      <c r="A5" s="519">
        <f ca="1">IF(ISBLANK(Config!B19),"",Config!B19)</f>
        <v>1.0509999999999999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>
        <f ca="1">AO65</f>
        <v>0.12880720275624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0.61845861084681264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>
        <f ca="1">AO72</f>
        <v>0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>
        <f ca="1">AO59</f>
        <v>0.10695995990947682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>
        <f ca="1">ED2+ED3</f>
        <v>0.273153741927041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>L170</f>
        <v>#N/A</v>
      </c>
      <c r="M10" s="494">
        <f>M170</f>
        <v>124397</v>
      </c>
      <c r="N10" s="494">
        <f>N170</f>
        <v>147601</v>
      </c>
      <c r="O10" s="494">
        <f>O170</f>
        <v>157146</v>
      </c>
      <c r="P10" s="494"/>
      <c r="Q10" s="494">
        <f>Q170</f>
        <v>147391</v>
      </c>
      <c r="R10" s="494">
        <f>R170</f>
        <v>147391</v>
      </c>
      <c r="S10" s="494"/>
      <c r="T10" s="494"/>
      <c r="U10" s="494">
        <f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si="19"/>
        <v>147391</v>
      </c>
      <c r="AP10" s="494">
        <f t="shared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1572600</v>
      </c>
      <c r="AW10" s="629">
        <f>IF(C11=3,"-",IF(ISBLANK(DB_LOAD!S4),"",DB_LOAD!U4))</f>
        <v>8.5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>L166</f>
        <v>#N/A</v>
      </c>
      <c r="M11" s="494">
        <f>M166</f>
        <v>456</v>
      </c>
      <c r="N11" s="494">
        <f>N166</f>
        <v>582</v>
      </c>
      <c r="O11" s="494">
        <f>O166</f>
        <v>692</v>
      </c>
      <c r="P11" s="494"/>
      <c r="Q11" s="494">
        <f>Q166</f>
        <v>717</v>
      </c>
      <c r="R11" s="494">
        <f>R166</f>
        <v>717</v>
      </c>
      <c r="S11" s="494"/>
      <c r="T11" s="494"/>
      <c r="U11" s="494">
        <f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si="19"/>
        <v>717</v>
      </c>
      <c r="AP11" s="494">
        <f t="shared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1606400</v>
      </c>
      <c r="AW11" s="629">
        <f>IF(C12=3,"-",IF(ISBLANK(DB_LOAD!S5),"",DB_LOAD!U5))</f>
        <v>10.75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>
        <f ca="1">AO145</f>
        <v>4107923.0441030022</v>
      </c>
    </row>
    <row r="12" spans="1:134" ht="15">
      <c r="A12" s="484">
        <f ca="1">IF(ISBLANK(Config!$B$20),"",Config!$B$20)</f>
        <v>0.91995000000000005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>
        <f ca="1">AO113</f>
        <v>142187600.2673797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>
        <f ca="1">AO59</f>
        <v>0.10695995990947682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6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6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si="41"/>
        <v>#N/A</v>
      </c>
      <c r="N20" s="496">
        <f t="shared" si="41"/>
        <v>0.18653182954572856</v>
      </c>
      <c r="O20" s="496">
        <f t="shared" si="41"/>
        <v>6.4667583552956875E-2</v>
      </c>
      <c r="P20" s="496"/>
      <c r="Q20" s="496" t="e">
        <f>Q10/U10-1</f>
        <v>#DIV/0!</v>
      </c>
      <c r="R20" s="496" t="e">
        <f>R10/U10-1</f>
        <v>#DIV/0!</v>
      </c>
      <c r="S20" s="496"/>
      <c r="T20" s="496"/>
      <c r="U20" s="496" t="e">
        <f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>Q20</f>
        <v>#DIV/0!</v>
      </c>
      <c r="AP20" s="496" t="e">
        <f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>
        <f ca="1">+Q9/Q169</f>
        <v>5029.5070000586538</v>
      </c>
      <c r="R21" s="840">
        <f t="shared" ref="R21:U21" ca="1" si="45">+R9/R169</f>
        <v>5029.5070000586538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>
        <f ca="1">+Q21</f>
        <v>5029.5070000586538</v>
      </c>
      <c r="AP21" s="840">
        <f ca="1">+R21</f>
        <v>5029.5070000586538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0.91995000000000005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>
        <f t="shared" ca="1" si="48"/>
        <v>9.2530714240449154E-3</v>
      </c>
      <c r="AP24" s="496">
        <f t="shared" ca="1" si="48"/>
        <v>3.4315775954915771E-2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>
        <f t="shared" ca="1" si="48"/>
        <v>7.1278943517131155E-2</v>
      </c>
      <c r="AP25" s="496">
        <f t="shared" ca="1" si="48"/>
        <v>0.24245055042980346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>
        <f t="shared" ca="1" si="48"/>
        <v>1.0613750835106499</v>
      </c>
      <c r="AP26" s="496">
        <f t="shared" ca="1" si="48"/>
        <v>1.2835542797031259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>
        <f t="shared" ca="1" si="48"/>
        <v>0.25250837981076496</v>
      </c>
      <c r="AP27" s="496">
        <f t="shared" ca="1" si="48"/>
        <v>0.22677162806588383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>
        <f t="shared" ca="1" si="48"/>
        <v>7.6647414765019378E-2</v>
      </c>
      <c r="AP28" s="496">
        <f t="shared" ca="1" si="48"/>
        <v>6.9733484156454625E-2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>
        <f t="shared" ca="1" si="48"/>
        <v>3.4324341119452303E-2</v>
      </c>
      <c r="AP29" s="496">
        <f t="shared" ca="1" si="48"/>
        <v>5.8688406064551762E-3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>
        <f t="shared" ca="1" si="48"/>
        <v>0.11549626679366604</v>
      </c>
      <c r="AP30" s="496">
        <f t="shared" ca="1" si="48"/>
        <v>0.10544484128115859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>
        <f t="shared" ca="1" si="48"/>
        <v>0.11298225738878552</v>
      </c>
      <c r="AP31" s="496">
        <f t="shared" ca="1" si="48"/>
        <v>0.10745826536656219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>
        <f t="shared" ca="1" si="48"/>
        <v>0.46213457111669909</v>
      </c>
      <c r="AP32" s="496">
        <f t="shared" ca="1" si="48"/>
        <v>0.63749471275244296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>
        <f t="shared" ca="1" si="48"/>
        <v>6.1084239677310269E-2</v>
      </c>
      <c r="AP33" s="496">
        <f t="shared" ca="1" si="48"/>
        <v>0.23463770689471364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>
        <f t="shared" ca="1" si="48"/>
        <v>0.11608462060173109</v>
      </c>
      <c r="AP34" s="496">
        <f t="shared" ca="1" si="48"/>
        <v>0.18937689104590966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>
        <f t="shared" ca="1" si="48"/>
        <v>5.3993298889624494E-2</v>
      </c>
      <c r="AP35" s="496">
        <f t="shared" ca="1" si="48"/>
        <v>0.19020274744085136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>L10/L11</f>
        <v>#N/A</v>
      </c>
      <c r="M41" s="542">
        <f>M10/M11</f>
        <v>272.80043859649123</v>
      </c>
      <c r="N41" s="542">
        <f>N10/N11</f>
        <v>253.60996563573883</v>
      </c>
      <c r="O41" s="542">
        <f>O10/O11</f>
        <v>227.08959537572255</v>
      </c>
      <c r="P41" s="542"/>
      <c r="Q41" s="542">
        <f>Q10/Q11</f>
        <v>205.56624825662482</v>
      </c>
      <c r="R41" s="542">
        <f>R10/R11</f>
        <v>205.56624825662482</v>
      </c>
      <c r="S41" s="542"/>
      <c r="T41" s="542"/>
      <c r="U41" s="494" t="e">
        <f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>
        <f t="shared" si="85"/>
        <v>205.56624825662482</v>
      </c>
      <c r="AP41" s="494">
        <f t="shared" si="85"/>
        <v>205.56624825662482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>
        <f t="shared" ca="1" si="85"/>
        <v>1181520.2804210312</v>
      </c>
      <c r="AP42" s="494">
        <f t="shared" ca="1" si="85"/>
        <v>1181520.2804210312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>L10/L167</f>
        <v>#N/A</v>
      </c>
      <c r="M43" s="542">
        <f>M10/M167</f>
        <v>83.153074866310163</v>
      </c>
      <c r="N43" s="542">
        <f>N10/N167</f>
        <v>79.398063474986557</v>
      </c>
      <c r="O43" s="542">
        <f>O10/O167</f>
        <v>71.953296703296701</v>
      </c>
      <c r="P43" s="542"/>
      <c r="Q43" s="542">
        <f>Q10/Q167</f>
        <v>66.542212189616251</v>
      </c>
      <c r="R43" s="542">
        <f>R10/R167</f>
        <v>66.542212189616251</v>
      </c>
      <c r="S43" s="542"/>
      <c r="T43" s="542"/>
      <c r="U43" s="494" t="e">
        <f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>
        <f t="shared" si="85"/>
        <v>66.542212189616251</v>
      </c>
      <c r="AP43" s="494">
        <f t="shared" si="85"/>
        <v>66.542212189616251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>
        <f t="shared" ca="1" si="85"/>
        <v>382460.51515209</v>
      </c>
      <c r="AP44" s="494">
        <f t="shared" ca="1" si="85"/>
        <v>382460.51515209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0.61845861084681264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0.61845861084681264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>
        <f t="shared" ca="1" si="85"/>
        <v>236.10415081238526</v>
      </c>
      <c r="AP45" s="494">
        <f t="shared" ca="1" si="85"/>
        <v>676.03314930148088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>
        <f t="shared" ca="1" si="101"/>
        <v>1103879264.7058823</v>
      </c>
      <c r="AP49" s="494">
        <f t="shared" ca="1" si="101"/>
        <v>1103879264.7058823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>
        <f t="shared" ca="1" si="101"/>
        <v>847150041.0618794</v>
      </c>
      <c r="AP50" s="494">
        <f t="shared" ca="1" si="101"/>
        <v>847150041.0618794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>
        <f t="shared" ca="1" si="101"/>
        <v>0.25250837981076496</v>
      </c>
      <c r="AP51" s="496">
        <f t="shared" ca="1" si="101"/>
        <v>0.22677162806588383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>
        <f t="shared" ca="1" si="101"/>
        <v>2.0763706922375152E-2</v>
      </c>
      <c r="AP52" s="496">
        <f t="shared" ca="1" si="101"/>
        <v>2.0763706922375152E-2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>
        <f t="shared" ca="1" si="101"/>
        <v>0.16870633980914321</v>
      </c>
      <c r="AP53" s="496">
        <f t="shared" ca="1" si="101"/>
        <v>0.16870633980914321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>
        <f t="shared" ca="1" si="101"/>
        <v>1.4214386738095502E-2</v>
      </c>
      <c r="AP54" s="496">
        <f t="shared" ca="1" si="101"/>
        <v>1.4214386738095502E-2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>
        <f t="shared" ca="1" si="101"/>
        <v>8.1250588076517207</v>
      </c>
      <c r="AP55" s="496">
        <f t="shared" ca="1" si="101"/>
        <v>8.1250588076517207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>
        <f t="shared" ca="1" si="101"/>
        <v>8.3683695195522614E-2</v>
      </c>
      <c r="AP56" s="496">
        <f t="shared" ca="1" si="101"/>
        <v>8.3683695195522614E-2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>
        <f t="shared" ca="1" si="101"/>
        <v>9.006785268488321E-2</v>
      </c>
      <c r="AP57" s="496">
        <f t="shared" ca="1" si="101"/>
        <v>9.006785268488321E-2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>
        <f t="shared" ca="1" si="101"/>
        <v>2.0265708602449906E-2</v>
      </c>
      <c r="AP58" s="496">
        <f t="shared" ca="1" si="101"/>
        <v>2.0265708602449906E-2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>
        <f t="shared" ca="1" si="101"/>
        <v>0.10695995990947682</v>
      </c>
      <c r="AP59" s="496">
        <f t="shared" ca="1" si="101"/>
        <v>0.10695995990947682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>
        <f t="shared" ca="1" si="101"/>
        <v>3.4324341119452303E-2</v>
      </c>
      <c r="AP60" s="496">
        <f t="shared" ca="1" si="101"/>
        <v>5.8688406064551762E-3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>
        <f t="shared" ca="1" si="101"/>
        <v>0.19329882166691012</v>
      </c>
      <c r="AP61" s="496">
        <f t="shared" ca="1" si="101"/>
        <v>6.9102702425486995E-2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>
        <f t="shared" ca="1" si="112"/>
        <v>0.12880720275624</v>
      </c>
      <c r="AP65" s="496">
        <f t="shared" ca="1" si="112"/>
        <v>0.12880720275624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>
        <f t="shared" ca="1" si="112"/>
        <v>0.28412987746216195</v>
      </c>
      <c r="AP66" s="496">
        <f t="shared" ca="1" si="112"/>
        <v>0.28412987746216195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>
        <f t="shared" ca="1" si="112"/>
        <v>0.56371238105893395</v>
      </c>
      <c r="AP67" s="496">
        <f t="shared" ca="1" si="112"/>
        <v>0.56371238105893395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>
        <f t="shared" ca="1" si="112"/>
        <v>0</v>
      </c>
      <c r="AP68" s="496">
        <f t="shared" ca="1" si="112"/>
        <v>0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>
        <f t="shared" ca="1" si="112"/>
        <v>0.17413608366409977</v>
      </c>
      <c r="AP69" s="496">
        <f t="shared" ca="1" si="112"/>
        <v>0.17413608366409977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>
        <f t="shared" ca="1" si="112"/>
        <v>0.76742997911786492</v>
      </c>
      <c r="AP70" s="496">
        <f t="shared" ca="1" si="112"/>
        <v>0.76742997911786492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>
        <f t="shared" ca="1" si="112"/>
        <v>6.7635420702194109</v>
      </c>
      <c r="AP71" s="498">
        <f t="shared" ca="1" si="112"/>
        <v>6.7635420702194109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0.61845861084681264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0.61845861084681264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>
        <f t="shared" ca="1" si="112"/>
        <v>0</v>
      </c>
      <c r="AP72" s="496">
        <f t="shared" ca="1" si="112"/>
        <v>0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0.61845861084681264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0.61845861084681264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>
        <f t="shared" ca="1" si="112"/>
        <v>0.37023557222609382</v>
      </c>
      <c r="AP73" s="496">
        <f t="shared" ca="1" si="112"/>
        <v>0.37023557222609382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134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>
        <f t="shared" ref="AO90:AP93" ca="1" si="136">Q90</f>
        <v>192225211.99388847</v>
      </c>
      <c r="AP90" s="840">
        <f t="shared" ca="1" si="136"/>
        <v>192225211.99388847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134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>
        <f t="shared" ca="1" si="136"/>
        <v>4283725.1718869368</v>
      </c>
      <c r="AP91" s="840">
        <f t="shared" ca="1" si="136"/>
        <v>4283725.1718869368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134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>
        <f t="shared" ca="1" si="136"/>
        <v>55160649.350649357</v>
      </c>
      <c r="AP92" s="840">
        <f t="shared" ca="1" si="136"/>
        <v>55160649.350649357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134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>
        <f t="shared" ca="1" si="136"/>
        <v>132780837.47135219</v>
      </c>
      <c r="AP93" s="840">
        <f t="shared" ca="1" si="136"/>
        <v>132780837.47135219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134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>
        <f t="shared" ref="AO95:AP98" ca="1" si="137">Q95</f>
        <v>847150041.0618794</v>
      </c>
      <c r="AP95" s="840">
        <f t="shared" ca="1" si="137"/>
        <v>847150041.0618794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134"/>
        <v>-4.5541990679831668E-2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>
        <f t="shared" ca="1" si="137"/>
        <v>-4.5541990679831668E-2</v>
      </c>
      <c r="AP96" s="841">
        <f t="shared" ca="1" si="137"/>
        <v>-4.5541990679831668E-2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134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>
        <f t="shared" ca="1" si="137"/>
        <v>-17168095.874713521</v>
      </c>
      <c r="AP97" s="840">
        <f t="shared" ca="1" si="137"/>
        <v>-17168095.874713521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>
        <f ca="1">SUM(Q97,Q95)</f>
        <v>829981945.18716586</v>
      </c>
      <c r="R98" s="660">
        <f t="shared" ca="1" si="134"/>
        <v>829981945.18716586</v>
      </c>
      <c r="U98" s="661">
        <f ca="1">SUM(U97,U95)</f>
        <v>870556637.95853281</v>
      </c>
      <c r="V98" s="658">
        <f ca="1">SUM(V97,V95)</f>
        <v>850269291.57284927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>
        <f t="shared" ca="1" si="137"/>
        <v>829981945.18716586</v>
      </c>
      <c r="AP98" s="840">
        <f t="shared" ca="1" si="137"/>
        <v>829981945.18716586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134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>
        <f ca="1">Q100</f>
        <v>81672107.524828121</v>
      </c>
      <c r="AP100" s="840">
        <f ca="1">R100</f>
        <v>81672107.524828121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>
        <f ca="1">SUM(Q100,Q98,Q90)</f>
        <v>1103879264.7058823</v>
      </c>
      <c r="R101" s="662">
        <f t="shared" ca="1" si="134"/>
        <v>1103879264.7058823</v>
      </c>
      <c r="U101" s="663">
        <f ca="1">SUM(U100,U98,U90)</f>
        <v>1069562419.138756</v>
      </c>
      <c r="V101" s="659">
        <f ca="1">SUM(V100,V98,V90)</f>
        <v>1086720841.9223192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>
        <f ca="1">Q101</f>
        <v>1103879264.7058823</v>
      </c>
      <c r="AP101" s="840">
        <f ca="1">R101</f>
        <v>1103879264.7058823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134"/>
        <v>313645080.21390378</v>
      </c>
      <c r="U104" s="550">
        <f ca="1">DATA_FORMATTING!AN163/U$86</f>
        <v>361349864.11483258</v>
      </c>
      <c r="V104" s="450">
        <f t="shared" ref="V104:V111" ca="1" si="147">AVERAGE(U104,Q104)</f>
        <v>337497472.16436815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>
        <f t="shared" ref="AO104:AP115" ca="1" si="149">Q104</f>
        <v>313645080.21390378</v>
      </c>
      <c r="AP104" s="840">
        <f t="shared" ca="1" si="149"/>
        <v>313645080.21390378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134"/>
        <v>622270408.70893812</v>
      </c>
      <c r="U105" s="550">
        <f ca="1">DATA_FORMATTING!AN164/U$86</f>
        <v>521798533.9712919</v>
      </c>
      <c r="V105" s="450">
        <f t="shared" ca="1" si="147"/>
        <v>572034471.34011507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>
        <f t="shared" ca="1" si="149"/>
        <v>622270408.70893812</v>
      </c>
      <c r="AP105" s="840">
        <f t="shared" ca="1" si="149"/>
        <v>622270408.70893812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0.61845861084681264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0.61845861084681264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134"/>
        <v>0</v>
      </c>
      <c r="U106" s="550">
        <f ca="1">DATA_FORMATTING!AN165/U$86</f>
        <v>0</v>
      </c>
      <c r="V106" s="450">
        <f t="shared" ca="1" si="147"/>
        <v>0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>
        <f t="shared" ca="1" si="149"/>
        <v>0</v>
      </c>
      <c r="AP106" s="840">
        <f t="shared" ca="1" si="149"/>
        <v>0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134"/>
        <v>622270408.70893812</v>
      </c>
      <c r="U107" s="550">
        <f ca="1">DATA_FORMATTING!AN166/U$86</f>
        <v>521798533.9712919</v>
      </c>
      <c r="V107" s="450">
        <f t="shared" ca="1" si="147"/>
        <v>572034471.34011507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>
        <f t="shared" ca="1" si="149"/>
        <v>622270408.70893812</v>
      </c>
      <c r="AP107" s="840">
        <f t="shared" ca="1" si="149"/>
        <v>622270408.70893812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134"/>
        <v>0</v>
      </c>
      <c r="U108" s="550">
        <f ca="1">DATA_FORMATTING!AN167/U$86</f>
        <v>0</v>
      </c>
      <c r="V108" s="450">
        <f t="shared" ca="1" si="147"/>
        <v>0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>
        <f t="shared" ca="1" si="149"/>
        <v>0</v>
      </c>
      <c r="AP108" s="840">
        <f t="shared" ca="1" si="149"/>
        <v>0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134"/>
        <v>602241760.88617265</v>
      </c>
      <c r="U109" s="550">
        <f ca="1">DATA_FORMATTING!AN168/U$86</f>
        <v>511580848.4848485</v>
      </c>
      <c r="V109" s="450">
        <f t="shared" ca="1" si="147"/>
        <v>556911304.68551064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>
        <f t="shared" ca="1" si="149"/>
        <v>602241760.88617265</v>
      </c>
      <c r="AP109" s="840">
        <f t="shared" ca="1" si="149"/>
        <v>602241760.88617265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134"/>
        <v>20028647.822765473</v>
      </c>
      <c r="U110" s="550">
        <f ca="1">DATA_FORMATTING!AN169/U$86</f>
        <v>10217685.486443382</v>
      </c>
      <c r="V110" s="450">
        <f t="shared" ca="1" si="147"/>
        <v>15123166.654604428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>
        <f t="shared" ca="1" si="149"/>
        <v>20028647.822765473</v>
      </c>
      <c r="AP110" s="840">
        <f t="shared" ca="1" si="149"/>
        <v>20028647.822765473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134"/>
        <v>25776327.34912147</v>
      </c>
      <c r="U111" s="550">
        <f ca="1">DATA_FORMATTING!AN170/U$86</f>
        <v>24173828.389154706</v>
      </c>
      <c r="V111" s="450">
        <f t="shared" ca="1" si="147"/>
        <v>24975077.869138088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>
        <f t="shared" ca="1" si="149"/>
        <v>25776327.34912147</v>
      </c>
      <c r="AP111" s="840">
        <f t="shared" ca="1" si="149"/>
        <v>25776327.34912147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>
        <f ca="1">SUM(Q104,Q105,Q111)</f>
        <v>961691816.27196336</v>
      </c>
      <c r="R112" s="660">
        <f t="shared" ca="1" si="134"/>
        <v>961691816.27196336</v>
      </c>
      <c r="S112" s="660"/>
      <c r="T112" s="660"/>
      <c r="U112" s="664">
        <f ca="1">SUM(U104,U105,U111)</f>
        <v>907322226.47527909</v>
      </c>
      <c r="V112" s="660">
        <f ca="1">SUM(V104,V105,V111)</f>
        <v>934507021.37362134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>
        <f t="shared" ca="1" si="149"/>
        <v>961691816.27196336</v>
      </c>
      <c r="AP112" s="840">
        <f t="shared" ca="1" si="149"/>
        <v>961691816.27196336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134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>
        <f t="shared" ca="1" si="149"/>
        <v>142187600.2673797</v>
      </c>
      <c r="AP113" s="840">
        <f t="shared" ca="1" si="149"/>
        <v>142187600.2673797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0.61845861084681264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0.61845861084681264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>
        <f ca="1">SUM(Q113,Q112)</f>
        <v>1103879416.5393431</v>
      </c>
      <c r="R115" s="662">
        <f t="shared" ca="1" si="134"/>
        <v>1103879416.5393431</v>
      </c>
      <c r="U115" s="663">
        <f ca="1">SUM(U113,U112)</f>
        <v>1069562419.138756</v>
      </c>
      <c r="V115" s="659">
        <f ca="1">SUM(V113,V112)</f>
        <v>1086720917.8390496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>
        <f t="shared" ca="1" si="149"/>
        <v>1103879416.5393431</v>
      </c>
      <c r="AP115" s="840">
        <f t="shared" ca="1" si="149"/>
        <v>1103879416.5393431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>
        <f t="shared" ca="1" si="169"/>
        <v>76082090.344222188</v>
      </c>
      <c r="AP120" s="842">
        <f t="shared" ca="1" si="169"/>
        <v>214290213.77182961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>
        <f t="shared" ca="1" si="169"/>
        <v>-23094265.383087557</v>
      </c>
      <c r="AP121" s="842">
        <f t="shared" ca="1" si="169"/>
        <v>-65895382.744263381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>
        <f t="shared" ca="1" si="169"/>
        <v>-7485557.9694863893</v>
      </c>
      <c r="AP122" s="842">
        <f t="shared" ca="1" si="169"/>
        <v>-6240130.6465138867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>
        <f t="shared" ca="1" si="169"/>
        <v>-10342102.800759163</v>
      </c>
      <c r="AP123" s="842">
        <f t="shared" ca="1" si="169"/>
        <v>-5545822.1069202442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>
        <f ca="1">SUM(Q120:Q123)</f>
        <v>35160164.190889075</v>
      </c>
      <c r="R124" s="665">
        <f ca="1">SUM(R120:R123)</f>
        <v>136608878.2741321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>
        <f t="shared" ca="1" si="169"/>
        <v>35160164.190889075</v>
      </c>
      <c r="AP124" s="666">
        <f t="shared" ca="1" si="169"/>
        <v>136608878.2741321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>
        <f t="shared" ca="1" si="173"/>
        <v>0.46213457111669909</v>
      </c>
      <c r="AP125" s="843">
        <f t="shared" ca="1" si="173"/>
        <v>0.63749471275244296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>
        <f t="shared" ref="AO127:AP129" ca="1" si="175">Q127</f>
        <v>4286879.3432364436</v>
      </c>
      <c r="AP127" s="842">
        <f t="shared" ca="1" si="175"/>
        <v>13312888.003962552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>
        <f t="shared" ca="1" si="175"/>
        <v>-34799626.892388277</v>
      </c>
      <c r="AP128" s="842">
        <f t="shared" ca="1" si="175"/>
        <v>-99641201.908694565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>
        <f ca="1">SUM(Q127:Q128,Q124)</f>
        <v>4647416.6417372413</v>
      </c>
      <c r="R129" s="665">
        <f ca="1">SUM(R127:R128,R124)</f>
        <v>50280564.369400084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>
        <f t="shared" ca="1" si="175"/>
        <v>4647416.6417372413</v>
      </c>
      <c r="AP129" s="666">
        <f t="shared" ca="1" si="175"/>
        <v>50280564.369400084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>
        <f t="shared" ca="1" si="176"/>
        <v>6.1084239677310269E-2</v>
      </c>
      <c r="AP130" s="844">
        <f t="shared" ca="1" si="176"/>
        <v>0.23463770689471364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>
        <f t="shared" ref="AO132:AP136" ca="1" si="179">Q132</f>
        <v>0</v>
      </c>
      <c r="AP132" s="842">
        <f t="shared" ca="1" si="179"/>
        <v>0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>
        <f t="shared" ca="1" si="179"/>
        <v>0</v>
      </c>
      <c r="AP133" s="842">
        <f t="shared" ca="1" si="179"/>
        <v>0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>
        <f t="shared" ca="1" si="179"/>
        <v>0</v>
      </c>
      <c r="AP134" s="845">
        <f t="shared" ca="1" si="179"/>
        <v>0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>
        <f ca="1">SUM(Q134,Q129)</f>
        <v>4647416.6417372413</v>
      </c>
      <c r="R136" s="665">
        <f ca="1">SUM(R134,R129)</f>
        <v>50280564.369400084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>
        <f t="shared" ca="1" si="179"/>
        <v>4647416.6417372413</v>
      </c>
      <c r="AP136" s="666">
        <f t="shared" ca="1" si="179"/>
        <v>50280564.369400084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>
        <f t="shared" ca="1" si="182"/>
        <v>6.1084239677310269E-2</v>
      </c>
      <c r="AP137" s="844">
        <f t="shared" ca="1" si="182"/>
        <v>0.23463770689471364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>
        <f ca="1">Q139</f>
        <v>-539493.59763423889</v>
      </c>
      <c r="AP139" s="842">
        <f ca="1">R139</f>
        <v>-9521976.9603107274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>
        <f t="shared" ca="1" si="184"/>
        <v>0.11608462060173109</v>
      </c>
      <c r="AP140" s="844">
        <f t="shared" ca="1" si="184"/>
        <v>0.18937689104590966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0.61845861084681264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0.61845861084681264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>
        <f ca="1">Q142</f>
        <v>4107923.0441030022</v>
      </c>
      <c r="AP142" s="847">
        <f ca="1">R142</f>
        <v>40758587.409089357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>
        <f t="shared" ref="AO144:AP145" ca="1" si="197">Q144</f>
        <v>0</v>
      </c>
      <c r="AP144" s="842">
        <f t="shared" ca="1" si="197"/>
        <v>0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>
        <f t="shared" ca="1" si="197"/>
        <v>4107923.0441030022</v>
      </c>
      <c r="AP145" s="847">
        <f t="shared" ca="1" si="197"/>
        <v>40758587.409089357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>
        <f t="shared" ca="1" si="198"/>
        <v>5.3993298889624494E-2</v>
      </c>
      <c r="AP146" s="844">
        <f t="shared" ca="1" si="198"/>
        <v>0.19020274744085136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>
        <f ca="1">Q148</f>
        <v>0</v>
      </c>
      <c r="AP148" s="845">
        <f ca="1">R148</f>
        <v>0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>
        <f t="shared" ca="1" si="200"/>
        <v>0</v>
      </c>
      <c r="AP149" s="844">
        <f t="shared" ca="1" si="200"/>
        <v>0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203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>
        <f t="shared" ca="1" si="205"/>
        <v>676897870.51184118</v>
      </c>
      <c r="AP154" s="840">
        <f t="shared" ca="1" si="205"/>
        <v>676897870.51184118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203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>
        <f t="shared" ca="1" si="205"/>
        <v>9742612.6814362109</v>
      </c>
      <c r="AP155" s="840">
        <f t="shared" ca="1" si="205"/>
        <v>9742612.6814362109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203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>
        <f t="shared" ca="1" si="205"/>
        <v>17589975.17188694</v>
      </c>
      <c r="AP156" s="840">
        <f t="shared" ca="1" si="205"/>
        <v>17589975.17188694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203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>
        <f t="shared" ca="1" si="205"/>
        <v>7302179.1443850277</v>
      </c>
      <c r="AP157" s="840">
        <f t="shared" ca="1" si="205"/>
        <v>7302179.1443850277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203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>
        <f t="shared" ca="1" si="205"/>
        <v>2509401.260504202</v>
      </c>
      <c r="AP158" s="840">
        <f t="shared" ca="1" si="205"/>
        <v>2509401.260504202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203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>
        <f t="shared" ca="1" si="205"/>
        <v>1735391.5202444615</v>
      </c>
      <c r="AP159" s="840">
        <f t="shared" ca="1" si="205"/>
        <v>1735391.5202444615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203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>
        <f t="shared" ca="1" si="205"/>
        <v>6043003.2467532475</v>
      </c>
      <c r="AP160" s="840">
        <f t="shared" ca="1" si="205"/>
        <v>6043003.2467532475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203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>
        <f t="shared" ca="1" si="205"/>
        <v>142919582.69671506</v>
      </c>
      <c r="AP161" s="840">
        <f t="shared" ca="1" si="205"/>
        <v>142919582.69671506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203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>
        <f t="shared" ca="1" si="205"/>
        <v>13432032.91664419</v>
      </c>
      <c r="AP162" s="840">
        <f t="shared" ca="1" si="205"/>
        <v>13432032.91664419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203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>
        <f t="shared" ca="1" si="205"/>
        <v>1209794.3619948111</v>
      </c>
      <c r="AP163" s="840">
        <f t="shared" ca="1" si="205"/>
        <v>1209794.3619948111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203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>
        <f t="shared" ca="1" si="205"/>
        <v>12222238.554649379</v>
      </c>
      <c r="AP164" s="840">
        <f t="shared" ca="1" si="205"/>
        <v>12222238.554649379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456</v>
      </c>
      <c r="I166" s="464">
        <f>DATA_FORMATTING!GD124</f>
        <v>582</v>
      </c>
      <c r="J166" s="464">
        <f>DATA_FORMATTING!GE124</f>
        <v>692</v>
      </c>
      <c r="K166" s="464"/>
      <c r="L166" s="464" t="e">
        <f>DATA_FORMATTING!Z182</f>
        <v>#N/A</v>
      </c>
      <c r="M166" s="464">
        <f>DATA_FORMATTING!AA182</f>
        <v>456</v>
      </c>
      <c r="N166" s="464">
        <f>DATA_FORMATTING!AB182</f>
        <v>582</v>
      </c>
      <c r="O166" s="464">
        <f>DATA_FORMATTING!AD182</f>
        <v>692</v>
      </c>
      <c r="P166" s="464"/>
      <c r="Q166" s="464">
        <f>DATA_FORMATTING!FX124</f>
        <v>717</v>
      </c>
      <c r="R166" s="464">
        <f t="shared" si="203"/>
        <v>717</v>
      </c>
      <c r="U166" s="486">
        <f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si="211">Q166</f>
        <v>717</v>
      </c>
      <c r="AP166" s="840">
        <f t="shared" si="211"/>
        <v>717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1496</v>
      </c>
      <c r="I167" s="464">
        <f>DATA_FORMATTING!GD125</f>
        <v>1859</v>
      </c>
      <c r="J167" s="464">
        <f>DATA_FORMATTING!GE125</f>
        <v>2184</v>
      </c>
      <c r="K167" s="464"/>
      <c r="L167" s="464" t="e">
        <f>DATA_FORMATTING!Z183</f>
        <v>#N/A</v>
      </c>
      <c r="M167" s="464">
        <f>DATA_FORMATTING!AA183</f>
        <v>1496</v>
      </c>
      <c r="N167" s="464">
        <f>DATA_FORMATTING!AB183</f>
        <v>1859</v>
      </c>
      <c r="O167" s="464">
        <f>DATA_FORMATTING!AD183</f>
        <v>2184</v>
      </c>
      <c r="P167" s="464"/>
      <c r="Q167" s="464">
        <f>DATA_FORMATTING!FX125</f>
        <v>2215</v>
      </c>
      <c r="R167" s="464">
        <f t="shared" si="203"/>
        <v>2215</v>
      </c>
      <c r="U167" s="486">
        <f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si="211"/>
        <v>2215</v>
      </c>
      <c r="AP167" s="840">
        <f t="shared" si="211"/>
        <v>2215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34</v>
      </c>
      <c r="I168" s="464">
        <f>DATA_FORMATTING!GD126</f>
        <v>41</v>
      </c>
      <c r="J168" s="464">
        <f>DATA_FORMATTING!GE126</f>
        <v>44</v>
      </c>
      <c r="K168" s="464"/>
      <c r="L168" s="464" t="e">
        <f>DATA_FORMATTING!Z184</f>
        <v>#N/A</v>
      </c>
      <c r="M168" s="464">
        <f>DATA_FORMATTING!AA184</f>
        <v>34</v>
      </c>
      <c r="N168" s="464">
        <f>DATA_FORMATTING!AB184</f>
        <v>41</v>
      </c>
      <c r="O168" s="464">
        <f>DATA_FORMATTING!AD184</f>
        <v>44</v>
      </c>
      <c r="P168" s="464"/>
      <c r="Q168" s="464">
        <f>DATA_FORMATTING!FX126</f>
        <v>43</v>
      </c>
      <c r="R168" s="464">
        <f t="shared" si="203"/>
        <v>43</v>
      </c>
      <c r="U168" s="486">
        <f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si="211"/>
        <v>43</v>
      </c>
      <c r="AP168" s="840">
        <f t="shared" si="211"/>
        <v>43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127200</v>
      </c>
      <c r="I169" s="464">
        <f>DATA_FORMATTING!GD127</f>
        <v>160431</v>
      </c>
      <c r="J169" s="464">
        <f>DATA_FORMATTING!GE127</f>
        <v>178484</v>
      </c>
      <c r="K169" s="464"/>
      <c r="L169" s="464" t="e">
        <f>DATA_FORMATTING!Z185</f>
        <v>#N/A</v>
      </c>
      <c r="M169" s="464">
        <f>DATA_FORMATTING!AA185</f>
        <v>127200</v>
      </c>
      <c r="N169" s="464">
        <f>DATA_FORMATTING!AB185</f>
        <v>160431</v>
      </c>
      <c r="O169" s="464">
        <f>DATA_FORMATTING!AD185</f>
        <v>178484</v>
      </c>
      <c r="P169" s="464"/>
      <c r="Q169" s="464">
        <f>DATA_FORMATTING!FX127</f>
        <v>168436</v>
      </c>
      <c r="R169" s="464">
        <f t="shared" si="203"/>
        <v>168436</v>
      </c>
      <c r="U169" s="486">
        <f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si="211"/>
        <v>168436</v>
      </c>
      <c r="AP169" s="840">
        <f t="shared" si="211"/>
        <v>168436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124397</v>
      </c>
      <c r="I170" s="464">
        <f>DATA_FORMATTING!GD128</f>
        <v>147601</v>
      </c>
      <c r="J170" s="464">
        <f>DATA_FORMATTING!GE128</f>
        <v>157146</v>
      </c>
      <c r="K170" s="464"/>
      <c r="L170" s="464" t="e">
        <f>DATA_FORMATTING!Z186</f>
        <v>#N/A</v>
      </c>
      <c r="M170" s="464">
        <f>DATA_FORMATTING!AA186</f>
        <v>124397</v>
      </c>
      <c r="N170" s="464">
        <f>DATA_FORMATTING!AB186</f>
        <v>147601</v>
      </c>
      <c r="O170" s="464">
        <f>DATA_FORMATTING!AD186</f>
        <v>157146</v>
      </c>
      <c r="P170" s="464"/>
      <c r="Q170" s="464">
        <f>DATA_FORMATTING!FX128</f>
        <v>147391</v>
      </c>
      <c r="R170" s="464">
        <f t="shared" si="203"/>
        <v>147391</v>
      </c>
      <c r="U170" s="486">
        <f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si="211"/>
        <v>147391</v>
      </c>
      <c r="AP170" s="840">
        <f t="shared" si="211"/>
        <v>147391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122231</v>
      </c>
      <c r="I171" s="464">
        <f>DATA_FORMATTING!GD129</f>
        <v>166417</v>
      </c>
      <c r="J171" s="464">
        <f>DATA_FORMATTING!GE129</f>
        <v>333224</v>
      </c>
      <c r="K171" s="464"/>
      <c r="L171" s="464" t="e">
        <f>DATA_FORMATTING!Z187</f>
        <v>#N/A</v>
      </c>
      <c r="M171" s="464">
        <f>DATA_FORMATTING!AA187</f>
        <v>122231</v>
      </c>
      <c r="N171" s="464">
        <f>DATA_FORMATTING!AB187</f>
        <v>166417</v>
      </c>
      <c r="O171" s="464">
        <f>DATA_FORMATTING!AD187</f>
        <v>333224</v>
      </c>
      <c r="P171" s="464"/>
      <c r="Q171" s="464">
        <f>DATA_FORMATTING!FX129</f>
        <v>351082</v>
      </c>
      <c r="R171" s="464">
        <f t="shared" si="203"/>
        <v>351082</v>
      </c>
      <c r="U171" s="486">
        <f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si="211"/>
        <v>351082</v>
      </c>
      <c r="AP171" s="840">
        <f t="shared" si="211"/>
        <v>351082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203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>
        <f t="shared" ref="AO173:AP177" ca="1" si="213">Q173</f>
        <v>0</v>
      </c>
      <c r="AP173" s="840">
        <f t="shared" ca="1" si="213"/>
        <v>0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203"/>
        <v>0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>
        <f t="shared" ca="1" si="213"/>
        <v>0</v>
      </c>
      <c r="AP174" s="840">
        <f t="shared" ca="1" si="213"/>
        <v>0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203"/>
        <v>0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>
        <f t="shared" ca="1" si="213"/>
        <v>0</v>
      </c>
      <c r="AP175" s="840">
        <f t="shared" ca="1" si="213"/>
        <v>0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203"/>
        <v>0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>
        <f t="shared" ca="1" si="213"/>
        <v>0</v>
      </c>
      <c r="AP176" s="840">
        <f t="shared" ca="1" si="213"/>
        <v>0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203"/>
        <v>0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>
        <f t="shared" ca="1" si="213"/>
        <v>0</v>
      </c>
      <c r="AP177" s="840">
        <f t="shared" ca="1" si="213"/>
        <v>0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>
        <f ca="1">AGGREGATED_DATA!AL37/Q3</f>
        <v>903915629.27028036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>
        <f ca="1">AGGREGATED_DATA!AL38/Q3</f>
        <v>149631535.30183226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>
        <f ca="1">AGGREGATED_DATA!AL39/Q3</f>
        <v>627169891.7962234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>
        <f ca="1">IF('Balance Sheet'!$E$5="USD",AVERAGE((OFFSET(DB_LOAD!$K:$K,MATCH(I8,DB_LOAD!$H:$H,0)-1,0,12,1))),1)</f>
        <v>0.84962083333333327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>
        <f ca="1">IF('Balance Sheet'!$E$5="USD",(OFFSET(DB_LOAD!$K:$K,MATCH(I8,DB_LOAD!$H:$H,0)-1,0,1,1)),1)</f>
        <v>1.0471999999999999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>YEAR(C9)</f>
        <v>2011</v>
      </c>
      <c r="D8" s="779">
        <f>YEAR(D9)</f>
        <v>2012</v>
      </c>
      <c r="E8" s="779">
        <f>YEAR(E9)</f>
        <v>2013</v>
      </c>
      <c r="F8" s="779">
        <f>YEAR(F9)</f>
        <v>2014</v>
      </c>
      <c r="G8" s="780"/>
      <c r="H8" s="781">
        <f>DATE(YEAR(I8)-1,MONTH(I8),DAY(I8))</f>
        <v>41759</v>
      </c>
      <c r="I8" s="781">
        <f>MAX(DB_LOAD!F:F)</f>
        <v>42124</v>
      </c>
      <c r="J8" s="782"/>
      <c r="K8" s="420"/>
      <c r="L8" s="420"/>
      <c r="M8" s="421"/>
    </row>
    <row r="9" spans="2:29" ht="16.5" collapsed="1" thickBot="1">
      <c r="B9" s="1115"/>
      <c r="C9" s="1116">
        <f>DATA_FORMATTING!AR7</f>
        <v>40908</v>
      </c>
      <c r="D9" s="1116">
        <f>DATA_FORMATTING!AS7</f>
        <v>41274</v>
      </c>
      <c r="E9" s="1116">
        <f>DATA_FORMATTING!AT7</f>
        <v>41639</v>
      </c>
      <c r="F9" s="1116">
        <f>DATA_FORMATTING!AU7</f>
        <v>42004</v>
      </c>
      <c r="G9" s="1117" t="str">
        <f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>
        <f ca="1">I4</f>
        <v>0.84962083333333327</v>
      </c>
      <c r="J11" s="1129">
        <f ca="1">H11/I11-1</f>
        <v>-7.7461024280438662E-2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>
        <f t="shared" ca="1" si="3"/>
        <v>1.0471999999999999</v>
      </c>
      <c r="J12" s="1114">
        <f ca="1">H12/I12-1</f>
        <v>-0.25157563025210083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>
        <f ca="1">(DATA_FORMATTING!AN131/I$5)/$O$5</f>
        <v>1103879.2647058826</v>
      </c>
      <c r="J13" s="785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>
        <f ca="1">(DATA_FORMATTING!AN128/I$5)/$O$5</f>
        <v>847150.04106187937</v>
      </c>
      <c r="J15" s="785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>
        <f ca="1">(DATA_FORMATTING!AN129/I$5)/$O$5</f>
        <v>-17168.095874713523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>
        <f ca="1">(DATA_FORMATTING!AN124/I$5)/$O$5</f>
        <v>192225.21199388846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>
        <f ca="1">IF((DATA_FORMATTING!AN134/I$5)/$O$5=0,"N/A",(DATA_FORMATTING!AN134/I$5)/$O$5)</f>
        <v>313645.0802139038</v>
      </c>
      <c r="J18" s="785">
        <f ca="1">IFERROR((I18-H18)/ABS(H18),"")</f>
        <v>-0.13201826993290025</v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>
        <f ca="1">(DATA_FORMATTING!AN142/I$5)/$O$5</f>
        <v>961691.81627196341</v>
      </c>
      <c r="J19" s="785">
        <f ca="1">IFERROR((I19-H19)/ABS(H19),"")</f>
        <v>5.9923132278922042E-2</v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>
        <f ca="1">(DATA_FORMATTING!AN147/I$5)/$O$5</f>
        <v>142187.60026737969</v>
      </c>
      <c r="J20" s="785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>
        <f ca="1">(DATA_FORMATTING!HQ124/I$5)/$O$5</f>
        <v>746385.03342245996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>
        <f ca="1">(DATA_FORMATTING!HQ126/I$5)/$O$5</f>
        <v>774493.51508785342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>
        <f ca="1">(DATA_FORMATTING!CH208/I$4)/$O$5</f>
        <v>40758.587409089349</v>
      </c>
      <c r="J23" s="790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>
        <f ca="1">(DATA_FORMATTING!CH186/I$4)/$O$5</f>
        <v>214290.21377182961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>
        <f ca="1">(DATA_FORMATTING!CH187/I$4)/$O$5</f>
        <v>-65895.382744263377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>
        <f ca="1">(DATA_FORMATTING!CH189/I$4)/$O$5</f>
        <v>-5545.8221069202446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>
        <f ca="1">(DATA_FORMATTING!CH193/I$4)/$O$5</f>
        <v>13312.888003962553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>
        <f ca="1">(DATA_FORMATTING!CH194/I$4)/$O$5</f>
        <v>-99641.201908694566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>
        <f ca="1">(DATA_FORMATTING!EC126/I$5)/$O$5</f>
        <v>17589.975171886941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>
        <f ca="1">(DATA_FORMATTING!EC131/I$5)/$O$5</f>
        <v>142919.58269671505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>
        <f ca="1">(DATA_FORMATTING!EC142/I$4)/$O$5</f>
        <v>12222.238554649379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>
        <f ca="1">I20/I13</f>
        <v>0.12880720275623994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>
        <f ca="1">I15/I13</f>
        <v>0.7674299791178647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>
        <f ca="1">I17/I13</f>
        <v>0.17413608366409972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>
        <f ca="1">I24/(AVERAGE(I15,H15))</f>
        <v>0.24706002439553765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>
        <f ca="1">-I28/SUM(I24:I25,I27)</f>
        <v>0.61618086326025745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>
        <f ca="1">-I28/(AVERAGE(I15,H15))</f>
        <v>0.11487859077211368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>
        <f ca="1">I19/I20</f>
        <v>6.7635420702194118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>
        <f ca="1">I23/(AVERAGE(I13,H13))</f>
        <v>3.7506032678080205E-2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>
        <f ca="1">I23/(AVERAGE(I20,H20))</f>
        <v>0.26777178927514467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>
        <f ca="1">SUM(I29:I30)/I15</f>
        <v>0.18947004673151838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>
        <f ca="1">I31/AVERAGE(H15,I15)</f>
        <v>1.4091294708842713E-2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>
        <f ca="1">-I16/SUM(I29:I30)</f>
        <v>0.10695995990947685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>
        <f ca="1">(I21-I22)/I20</f>
        <v>-0.197685885495896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>
        <f ca="1">I15*$O$5/I51</f>
        <v>5029.5070000586538</v>
      </c>
      <c r="J46" s="806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>
        <f>(IF(DATA_FORMATTING!GC124=0,DATA_FORMATTING!AA182,DATA_FORMATTING!GC124))</f>
        <v>456</v>
      </c>
      <c r="E47" s="813">
        <f>(IF(DATA_FORMATTING!GD124=0,DATA_FORMATTING!AB182,DATA_FORMATTING!GD124))</f>
        <v>582</v>
      </c>
      <c r="F47" s="813">
        <f>(IF(DATA_FORMATTING!GE124=0,DATA_FORMATTING!AD182,DATA_FORMATTING!GE124))</f>
        <v>692</v>
      </c>
      <c r="G47" s="806">
        <f>IFERROR((F47-E47)/ABS(E47),"")</f>
        <v>0.18900343642611683</v>
      </c>
      <c r="H47" s="814">
        <f>DATA_FORMATTING!FL124</f>
        <v>631</v>
      </c>
      <c r="I47" s="815">
        <f>DATA_FORMATTING!FX124</f>
        <v>717</v>
      </c>
      <c r="J47" s="806">
        <f>IFERROR((I47-H47)/ABS(H47),"")</f>
        <v>0.13629160063391443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#DIV/0!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>
        <f>(IF(DATA_FORMATTING!GC125=0,DATA_FORMATTING!AA183,DATA_FORMATTING!GC125))</f>
        <v>1496</v>
      </c>
      <c r="E49" s="813">
        <f>(IF(DATA_FORMATTING!GD125=0,DATA_FORMATTING!AB183,DATA_FORMATTING!GD125))</f>
        <v>1859</v>
      </c>
      <c r="F49" s="813">
        <f>(IF(DATA_FORMATTING!GE125=0,DATA_FORMATTING!AD183,DATA_FORMATTING!GE125))</f>
        <v>2184</v>
      </c>
      <c r="G49" s="806"/>
      <c r="H49" s="814">
        <f>DATA_FORMATTING!FL125</f>
        <v>1957</v>
      </c>
      <c r="I49" s="815">
        <f>DATA_FORMATTING!FX125</f>
        <v>2215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>
        <f>(IF(DATA_FORMATTING!GC126=0,DATA_FORMATTING!AA184,DATA_FORMATTING!GC126))</f>
        <v>34</v>
      </c>
      <c r="E50" s="813">
        <f>(IF(DATA_FORMATTING!GD126=0,DATA_FORMATTING!AB184,DATA_FORMATTING!GD126))</f>
        <v>41</v>
      </c>
      <c r="F50" s="813">
        <f>(IF(DATA_FORMATTING!GE126=0,DATA_FORMATTING!AD184,DATA_FORMATTING!GE126))</f>
        <v>44</v>
      </c>
      <c r="G50" s="806">
        <f>IFERROR((F50-E50)/ABS(E50),"")</f>
        <v>7.3170731707317069E-2</v>
      </c>
      <c r="H50" s="814">
        <f>DATA_FORMATTING!FL126</f>
        <v>43</v>
      </c>
      <c r="I50" s="815">
        <f>DATA_FORMATTING!FX126</f>
        <v>43</v>
      </c>
      <c r="J50" s="806">
        <f>IFERROR((I50-H50)/ABS(H50),"")</f>
        <v>0</v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>
        <f>(IF(DATA_FORMATTING!GC127=0,DATA_FORMATTING!AA185,DATA_FORMATTING!GC127))</f>
        <v>127200</v>
      </c>
      <c r="E51" s="813">
        <f>(IF(DATA_FORMATTING!GD127=0,DATA_FORMATTING!AB185,DATA_FORMATTING!GD127))</f>
        <v>160431</v>
      </c>
      <c r="F51" s="813">
        <f>(IF(DATA_FORMATTING!GE127=0,DATA_FORMATTING!AD185,DATA_FORMATTING!GE127))</f>
        <v>178484</v>
      </c>
      <c r="G51" s="806"/>
      <c r="H51" s="814">
        <f>DATA_FORMATTING!FL127</f>
        <v>171119</v>
      </c>
      <c r="I51" s="815">
        <f>DATA_FORMATTING!FX127</f>
        <v>168436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>
        <f>(IF(DATA_FORMATTING!GC128=0,DATA_FORMATTING!AA186,DATA_FORMATTING!GC128))</f>
        <v>124397</v>
      </c>
      <c r="E52" s="813">
        <f>(IF(DATA_FORMATTING!GD128=0,DATA_FORMATTING!AB186,DATA_FORMATTING!GD128))</f>
        <v>147601</v>
      </c>
      <c r="F52" s="813">
        <f>(IF(DATA_FORMATTING!GE128=0,DATA_FORMATTING!AD186,DATA_FORMATTING!GE128))</f>
        <v>157146</v>
      </c>
      <c r="G52" s="806">
        <f>IFERROR((F52-E52)/ABS(E52),"")</f>
        <v>6.4667583552956959E-2</v>
      </c>
      <c r="H52" s="814">
        <f>DATA_FORMATTING!FL128</f>
        <v>154230</v>
      </c>
      <c r="I52" s="815">
        <f>DATA_FORMATTING!FX128</f>
        <v>147391</v>
      </c>
      <c r="J52" s="806">
        <f>IFERROR((I52-H52)/ABS(H52),"")</f>
        <v>-4.4342864552940411E-2</v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>
        <f>IF((IF(DATA_FORMATTING!GC129=0,DATA_FORMATTING!AA187,DATA_FORMATTING!GC129))=0,"N/A",(IF(DATA_FORMATTING!GC129=0,DATA_FORMATTING!Z187,DATA_FORMATTING!GC129)))</f>
        <v>122231</v>
      </c>
      <c r="E53" s="817">
        <f>IF((IF(DATA_FORMATTING!GD129=0,DATA_FORMATTING!AB187,DATA_FORMATTING!GD129))=0,"N/A",(IF(DATA_FORMATTING!GD129=0,DATA_FORMATTING!AB187,DATA_FORMATTING!GD129)))</f>
        <v>166417</v>
      </c>
      <c r="F53" s="817">
        <f>IF((IF(DATA_FORMATTING!GE129=0,DATA_FORMATTING!AD187,DATA_FORMATTING!GE129))=0,"N/A",(IF(DATA_FORMATTING!GE129=0,DATA_FORMATTING!AB187,DATA_FORMATTING!GE129)))</f>
        <v>333224</v>
      </c>
      <c r="G53" s="818">
        <f>IFERROR((F53-E53)/ABS(E53),"")</f>
        <v>1.0023435105788472</v>
      </c>
      <c r="H53" s="819">
        <f>DATA_FORMATTING!FL129</f>
        <v>208654</v>
      </c>
      <c r="I53" s="817">
        <f>IF(DATA_FORMATTING!FX129=0,"N/A",DATA_FORMATTING!FX129)</f>
        <v>351082</v>
      </c>
      <c r="J53" s="818">
        <f>IFERROR((I53-H53)/ABS(H53),"")</f>
        <v>0.68260373632904237</v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gscoon@gmail.com</dc:creator>
  <cp:lastModifiedBy>gscoon@gmail.com</cp:lastModifiedBy>
  <dcterms:created xsi:type="dcterms:W3CDTF">2011-04-06T19:47:05Z</dcterms:created>
  <dcterms:modified xsi:type="dcterms:W3CDTF">2015-07-28T23:52:47Z</dcterms:modified>
</cp:coreProperties>
</file>