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6900" yWindow="2505" windowWidth="12060" windowHeight="5310"/>
  </bookViews>
  <sheets>
    <sheet name="MFI Info &amp; Instructions" sheetId="6" r:id="rId1"/>
    <sheet name="Balance Sheet" sheetId="7" r:id="rId2"/>
    <sheet name="Income Statement" sheetId="8" r:id="rId3"/>
    <sheet name="Portfolio &amp; Organizational Data" sheetId="9" r:id="rId4"/>
    <sheet name="Funding &amp; Shareholders" sheetId="10" r:id="rId5"/>
    <sheet name="sheet_id" sheetId="12" r:id="rId6"/>
    <sheet name="BS" sheetId="1" r:id="rId7"/>
    <sheet name="CE" sheetId="3" r:id="rId8"/>
    <sheet name="IS" sheetId="2" r:id="rId9"/>
    <sheet name="PQ" sheetId="4" r:id="rId10"/>
    <sheet name="OD" sheetId="5" r:id="rId11"/>
    <sheet name="MFI_List" sheetId="11" r:id="rId12"/>
  </sheets>
  <externalReferences>
    <externalReference r:id="rId13"/>
  </externalReferences>
  <definedNames>
    <definedName name="Line_Items">'Balance Sheet'!$C$12:$C$101</definedName>
    <definedName name="UA_Dates">'Balance Sheet'!$Z$6:$AK$6</definedName>
  </definedNames>
  <calcPr calcId="125725"/>
</workbook>
</file>

<file path=xl/calcChain.xml><?xml version="1.0" encoding="utf-8"?>
<calcChain xmlns="http://schemas.openxmlformats.org/spreadsheetml/2006/main">
  <c r="Z1" i="7"/>
  <c r="J7"/>
  <c r="K7" s="1"/>
  <c r="M91"/>
  <c r="L91"/>
  <c r="K91"/>
  <c r="J91"/>
  <c r="M87"/>
  <c r="L87"/>
  <c r="K87"/>
  <c r="J87"/>
  <c r="M78"/>
  <c r="L78"/>
  <c r="K78"/>
  <c r="J78"/>
  <c r="M74"/>
  <c r="M81" s="1"/>
  <c r="L74"/>
  <c r="L81" s="1"/>
  <c r="K74"/>
  <c r="K81" s="1"/>
  <c r="J74"/>
  <c r="J81" s="1"/>
  <c r="M63"/>
  <c r="L63"/>
  <c r="K63"/>
  <c r="J63"/>
  <c r="M59"/>
  <c r="L59"/>
  <c r="K59"/>
  <c r="J59"/>
  <c r="M57"/>
  <c r="L57"/>
  <c r="K57"/>
  <c r="J57"/>
  <c r="M49"/>
  <c r="L49"/>
  <c r="L54" s="1"/>
  <c r="K49"/>
  <c r="K54" s="1"/>
  <c r="J49"/>
  <c r="J54" s="1"/>
  <c r="M45"/>
  <c r="L45"/>
  <c r="K45"/>
  <c r="J45"/>
  <c r="K38"/>
  <c r="M33"/>
  <c r="L33"/>
  <c r="K33"/>
  <c r="J33"/>
  <c r="M31"/>
  <c r="L31"/>
  <c r="L38" s="1"/>
  <c r="K31"/>
  <c r="J31"/>
  <c r="J38" s="1"/>
  <c r="M21"/>
  <c r="L21"/>
  <c r="K21"/>
  <c r="J21"/>
  <c r="M17"/>
  <c r="L17"/>
  <c r="K17"/>
  <c r="J17"/>
  <c r="K12"/>
  <c r="K25" s="1"/>
  <c r="M12"/>
  <c r="L12"/>
  <c r="J12"/>
  <c r="J25" s="1"/>
  <c r="L6"/>
  <c r="M6" s="1"/>
  <c r="K6"/>
  <c r="A2" i="6"/>
  <c r="N1" i="7"/>
  <c r="O1"/>
  <c r="P1"/>
  <c r="Q1"/>
  <c r="R1"/>
  <c r="S1"/>
  <c r="T1"/>
  <c r="U1"/>
  <c r="V1"/>
  <c r="W1"/>
  <c r="X1"/>
  <c r="Y1"/>
  <c r="AA1"/>
  <c r="AB1"/>
  <c r="AC1"/>
  <c r="AD1"/>
  <c r="AE1"/>
  <c r="AF1"/>
  <c r="AG1"/>
  <c r="AH1"/>
  <c r="AI1"/>
  <c r="AJ1"/>
  <c r="AK1"/>
  <c r="AL1"/>
  <c r="AM1"/>
  <c r="AN1"/>
  <c r="AO1"/>
  <c r="K1" i="8"/>
  <c r="L1"/>
  <c r="M1"/>
  <c r="N1"/>
  <c r="O1"/>
  <c r="P1"/>
  <c r="Q1"/>
  <c r="R1"/>
  <c r="S1"/>
  <c r="T1"/>
  <c r="U1"/>
  <c r="V1"/>
  <c r="W1"/>
  <c r="X1"/>
  <c r="Y1"/>
  <c r="Z1"/>
  <c r="AA1"/>
  <c r="AB1"/>
  <c r="AC1"/>
  <c r="AD1"/>
  <c r="AE1"/>
  <c r="AF1"/>
  <c r="AG1"/>
  <c r="AH1"/>
  <c r="AI1"/>
  <c r="AJ1"/>
  <c r="AK1"/>
  <c r="AL1"/>
  <c r="AM1"/>
  <c r="AN1"/>
  <c r="AO1"/>
  <c r="J1"/>
  <c r="K1" i="9"/>
  <c r="L1"/>
  <c r="M1"/>
  <c r="N1"/>
  <c r="O1"/>
  <c r="P1"/>
  <c r="Q1"/>
  <c r="R1"/>
  <c r="S1"/>
  <c r="T1"/>
  <c r="U1"/>
  <c r="V1"/>
  <c r="W1"/>
  <c r="X1"/>
  <c r="Y1"/>
  <c r="Z1"/>
  <c r="AA1"/>
  <c r="AB1"/>
  <c r="AC1"/>
  <c r="AD1"/>
  <c r="AE1"/>
  <c r="AF1"/>
  <c r="AG1"/>
  <c r="AH1"/>
  <c r="AI1"/>
  <c r="AJ1"/>
  <c r="AK1"/>
  <c r="AL1"/>
  <c r="AM1"/>
  <c r="AN1"/>
  <c r="AO1"/>
  <c r="J1"/>
  <c r="A47" i="10"/>
  <c r="A46"/>
  <c r="M25" i="7" l="1"/>
  <c r="M54"/>
  <c r="J67"/>
  <c r="L67"/>
  <c r="K67"/>
  <c r="M67"/>
  <c r="M69" s="1"/>
  <c r="M83" s="1"/>
  <c r="M38"/>
  <c r="M40" s="1"/>
  <c r="M1" s="1"/>
  <c r="L25"/>
  <c r="J40"/>
  <c r="J1" s="1"/>
  <c r="L40"/>
  <c r="L1" s="1"/>
  <c r="K40"/>
  <c r="K1" s="1"/>
  <c r="K69"/>
  <c r="K83"/>
  <c r="J69"/>
  <c r="L69"/>
  <c r="J83"/>
  <c r="L83"/>
  <c r="L7"/>
  <c r="M7" s="1"/>
  <c r="D56" i="10"/>
  <c r="D57" s="1"/>
  <c r="D58" s="1"/>
  <c r="D59" s="1"/>
  <c r="D60" s="1"/>
  <c r="D61" s="1"/>
  <c r="D62" s="1"/>
  <c r="D63" s="1"/>
  <c r="D64" s="1"/>
  <c r="D65" s="1"/>
  <c r="D66" s="1"/>
  <c r="D67" s="1"/>
  <c r="D68" s="1"/>
  <c r="D55"/>
  <c r="A69"/>
  <c r="A68"/>
  <c r="A67"/>
  <c r="A66"/>
  <c r="A65"/>
  <c r="A64"/>
  <c r="A63"/>
  <c r="A62"/>
  <c r="A61"/>
  <c r="A60"/>
  <c r="A59"/>
  <c r="A58"/>
  <c r="A57"/>
  <c r="A56"/>
  <c r="A55"/>
  <c r="A54"/>
  <c r="A38" l="1"/>
  <c r="A37"/>
  <c r="A36"/>
  <c r="A35"/>
  <c r="A34"/>
  <c r="A33"/>
  <c r="A32"/>
  <c r="A31"/>
  <c r="A30"/>
  <c r="A29"/>
  <c r="A28"/>
  <c r="A27"/>
  <c r="A26"/>
  <c r="A25"/>
  <c r="A24"/>
  <c r="A23"/>
  <c r="A22"/>
  <c r="A21"/>
  <c r="A20"/>
  <c r="A19"/>
  <c r="A18"/>
  <c r="A17"/>
  <c r="A16"/>
  <c r="A15"/>
  <c r="A14"/>
  <c r="A13"/>
  <c r="A12"/>
  <c r="A11"/>
  <c r="A10"/>
  <c r="A9"/>
  <c r="A104" i="9" l="1"/>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104" i="8"/>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107" i="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I70" i="10" l="1"/>
  <c r="D70"/>
  <c r="I53"/>
  <c r="H53"/>
  <c r="G53"/>
  <c r="F53"/>
  <c r="E53"/>
  <c r="D53"/>
  <c r="C50"/>
  <c r="L45"/>
  <c r="K45"/>
  <c r="J45"/>
  <c r="I45"/>
  <c r="H45"/>
  <c r="G45"/>
  <c r="F45"/>
  <c r="M45" s="1"/>
  <c r="D45"/>
  <c r="D44"/>
  <c r="C40"/>
  <c r="BB39"/>
  <c r="BA39"/>
  <c r="AZ39"/>
  <c r="AY39"/>
  <c r="AX39"/>
  <c r="AW39"/>
  <c r="AV39"/>
  <c r="AU39"/>
  <c r="AT39"/>
  <c r="AS39"/>
  <c r="AR39"/>
  <c r="AQ39"/>
  <c r="AP39"/>
  <c r="AO39"/>
  <c r="AN39"/>
  <c r="AM39"/>
  <c r="AL39"/>
  <c r="AK39"/>
  <c r="AJ39"/>
  <c r="AI39"/>
  <c r="AH39"/>
  <c r="AG39"/>
  <c r="AF39"/>
  <c r="AE39"/>
  <c r="AD39"/>
  <c r="AC39"/>
  <c r="AB39"/>
  <c r="AA39"/>
  <c r="Z39"/>
  <c r="Y39"/>
  <c r="X39"/>
  <c r="H39"/>
  <c r="BC38"/>
  <c r="R38"/>
  <c r="P38"/>
  <c r="BC37"/>
  <c r="R37"/>
  <c r="P37"/>
  <c r="BC36"/>
  <c r="R36"/>
  <c r="P36"/>
  <c r="BC35"/>
  <c r="R35"/>
  <c r="P35"/>
  <c r="BC34"/>
  <c r="R34"/>
  <c r="P34"/>
  <c r="BC33"/>
  <c r="R33"/>
  <c r="P33"/>
  <c r="BC32"/>
  <c r="R32"/>
  <c r="P32"/>
  <c r="BC31"/>
  <c r="R31"/>
  <c r="P31"/>
  <c r="BC30"/>
  <c r="R30"/>
  <c r="P30"/>
  <c r="BC29"/>
  <c r="R29"/>
  <c r="P29"/>
  <c r="BC28"/>
  <c r="R28"/>
  <c r="P28"/>
  <c r="BC27"/>
  <c r="R27"/>
  <c r="P27"/>
  <c r="BC26"/>
  <c r="R26"/>
  <c r="P26"/>
  <c r="BC25"/>
  <c r="R25"/>
  <c r="P25"/>
  <c r="BC24"/>
  <c r="R24"/>
  <c r="P24"/>
  <c r="BC23"/>
  <c r="R23"/>
  <c r="P23"/>
  <c r="BC22"/>
  <c r="R22"/>
  <c r="P22"/>
  <c r="BC21"/>
  <c r="R21"/>
  <c r="P21"/>
  <c r="BC20"/>
  <c r="R20"/>
  <c r="P20"/>
  <c r="BC19"/>
  <c r="R19"/>
  <c r="P19"/>
  <c r="BC18"/>
  <c r="R18"/>
  <c r="P18"/>
  <c r="BC17"/>
  <c r="R17"/>
  <c r="P17"/>
  <c r="BC16"/>
  <c r="R16"/>
  <c r="P16"/>
  <c r="BC15"/>
  <c r="R15"/>
  <c r="P15"/>
  <c r="BC14"/>
  <c r="R14"/>
  <c r="P14"/>
  <c r="BC13"/>
  <c r="R13"/>
  <c r="P13"/>
  <c r="BC12"/>
  <c r="R12"/>
  <c r="P12"/>
  <c r="BC11"/>
  <c r="R11"/>
  <c r="P11"/>
  <c r="BC10"/>
  <c r="R10"/>
  <c r="P10"/>
  <c r="X8"/>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W8"/>
  <c r="V8"/>
  <c r="U8"/>
  <c r="T8"/>
  <c r="S8"/>
  <c r="R8"/>
  <c r="Q8"/>
  <c r="P8"/>
  <c r="O8"/>
  <c r="N8"/>
  <c r="M8"/>
  <c r="L8"/>
  <c r="K8"/>
  <c r="J8"/>
  <c r="I8"/>
  <c r="H8"/>
  <c r="G8"/>
  <c r="F8"/>
  <c r="E8"/>
  <c r="BP4"/>
  <c r="BR4" s="1"/>
  <c r="V4"/>
  <c r="S4"/>
  <c r="O4"/>
  <c r="V3"/>
  <c r="S3"/>
  <c r="O3"/>
  <c r="C3"/>
  <c r="V2"/>
  <c r="S2"/>
  <c r="O2"/>
  <c r="I2"/>
  <c r="C2"/>
  <c r="I1"/>
  <c r="C49" i="9"/>
  <c r="C48"/>
  <c r="C47"/>
  <c r="C46"/>
  <c r="C45"/>
  <c r="C44"/>
  <c r="C43"/>
  <c r="C40"/>
  <c r="C39"/>
  <c r="C38"/>
  <c r="C37"/>
  <c r="C35"/>
  <c r="C33"/>
  <c r="C31"/>
  <c r="C30"/>
  <c r="C29"/>
  <c r="C28"/>
  <c r="C27"/>
  <c r="C26"/>
  <c r="C25"/>
  <c r="C23"/>
  <c r="C22"/>
  <c r="C21"/>
  <c r="C20"/>
  <c r="C18"/>
  <c r="C17"/>
  <c r="C16"/>
  <c r="C15"/>
  <c r="C14"/>
  <c r="C13"/>
  <c r="C12"/>
  <c r="C11"/>
  <c r="C10"/>
  <c r="C9"/>
  <c r="AK4"/>
  <c r="AI4"/>
  <c r="AG4"/>
  <c r="AE4"/>
  <c r="AC4"/>
  <c r="AA4"/>
  <c r="Y4"/>
  <c r="W4"/>
  <c r="U4"/>
  <c r="S4"/>
  <c r="Q4"/>
  <c r="O4"/>
  <c r="C8"/>
  <c r="Y5"/>
  <c r="X5"/>
  <c r="W5"/>
  <c r="V5"/>
  <c r="U5"/>
  <c r="T5"/>
  <c r="S5"/>
  <c r="R5"/>
  <c r="Q5"/>
  <c r="P5"/>
  <c r="O5"/>
  <c r="N5"/>
  <c r="M5"/>
  <c r="L5"/>
  <c r="AJ4"/>
  <c r="AH4"/>
  <c r="AF4"/>
  <c r="AD4"/>
  <c r="AB4"/>
  <c r="Z4"/>
  <c r="X4"/>
  <c r="V4"/>
  <c r="T4"/>
  <c r="R4"/>
  <c r="P4"/>
  <c r="N4"/>
  <c r="L4"/>
  <c r="H4"/>
  <c r="B4"/>
  <c r="N3"/>
  <c r="B3"/>
  <c r="B2"/>
  <c r="C61" i="8"/>
  <c r="C59"/>
  <c r="C65" s="1"/>
  <c r="C58"/>
  <c r="C64" s="1"/>
  <c r="C57"/>
  <c r="C63" s="1"/>
  <c r="C55"/>
  <c r="C54"/>
  <c r="C53"/>
  <c r="C50"/>
  <c r="C49"/>
  <c r="C48"/>
  <c r="C47"/>
  <c r="C45"/>
  <c r="C44"/>
  <c r="C42"/>
  <c r="C41"/>
  <c r="C38"/>
  <c r="C36"/>
  <c r="C35"/>
  <c r="C34"/>
  <c r="C31"/>
  <c r="C30"/>
  <c r="C29"/>
  <c r="C28"/>
  <c r="C27"/>
  <c r="C24"/>
  <c r="C23"/>
  <c r="C22"/>
  <c r="C21"/>
  <c r="C20"/>
  <c r="C18"/>
  <c r="C17"/>
  <c r="C14"/>
  <c r="C13"/>
  <c r="C12"/>
  <c r="C11"/>
  <c r="C10"/>
  <c r="C9"/>
  <c r="C8"/>
  <c r="H4"/>
  <c r="B4"/>
  <c r="B3"/>
  <c r="B2"/>
  <c r="C107" i="7"/>
  <c r="C106"/>
  <c r="C105"/>
  <c r="C104"/>
  <c r="C103"/>
  <c r="C101"/>
  <c r="C100"/>
  <c r="C99"/>
  <c r="C98"/>
  <c r="C97"/>
  <c r="C96"/>
  <c r="C94"/>
  <c r="C93"/>
  <c r="C92"/>
  <c r="C91"/>
  <c r="C90"/>
  <c r="C89"/>
  <c r="C88"/>
  <c r="C87"/>
  <c r="C86"/>
  <c r="C83"/>
  <c r="C81"/>
  <c r="C80"/>
  <c r="C79"/>
  <c r="C78"/>
  <c r="C77"/>
  <c r="C76"/>
  <c r="C75"/>
  <c r="C74"/>
  <c r="C73"/>
  <c r="C72"/>
  <c r="C71"/>
  <c r="C69"/>
  <c r="C67"/>
  <c r="C66"/>
  <c r="C65"/>
  <c r="C64"/>
  <c r="C63"/>
  <c r="C62"/>
  <c r="C61"/>
  <c r="C60"/>
  <c r="C59"/>
  <c r="C58"/>
  <c r="C57"/>
  <c r="C56"/>
  <c r="C54"/>
  <c r="C53"/>
  <c r="C52"/>
  <c r="C51"/>
  <c r="C50"/>
  <c r="C49"/>
  <c r="C48"/>
  <c r="C47"/>
  <c r="C46"/>
  <c r="C45"/>
  <c r="C44"/>
  <c r="C42"/>
  <c r="C40"/>
  <c r="C38"/>
  <c r="C37"/>
  <c r="C36"/>
  <c r="C35"/>
  <c r="C34"/>
  <c r="C33"/>
  <c r="C31"/>
  <c r="C30"/>
  <c r="C29"/>
  <c r="C28"/>
  <c r="C27"/>
  <c r="C25"/>
  <c r="C24"/>
  <c r="C23"/>
  <c r="C22"/>
  <c r="C21"/>
  <c r="C20"/>
  <c r="C19"/>
  <c r="C18"/>
  <c r="C17"/>
  <c r="C16"/>
  <c r="C15"/>
  <c r="C14"/>
  <c r="C13"/>
  <c r="C12"/>
  <c r="C11"/>
  <c r="C10"/>
  <c r="C9"/>
  <c r="H4"/>
  <c r="Z4" s="1"/>
  <c r="B4"/>
  <c r="B3"/>
  <c r="B2"/>
  <c r="C38" i="6"/>
  <c r="C36"/>
  <c r="C34"/>
  <c r="C32"/>
  <c r="C30"/>
  <c r="C28"/>
  <c r="C26"/>
  <c r="C24"/>
  <c r="C21"/>
  <c r="C20"/>
  <c r="G19"/>
  <c r="H19" s="1"/>
  <c r="C19"/>
  <c r="G18"/>
  <c r="H18" s="1"/>
  <c r="C18"/>
  <c r="H17"/>
  <c r="G17"/>
  <c r="H16"/>
  <c r="G16"/>
  <c r="C16"/>
  <c r="G15"/>
  <c r="H15" s="1"/>
  <c r="C15"/>
  <c r="H14"/>
  <c r="G14"/>
  <c r="C14"/>
  <c r="G13"/>
  <c r="H13" s="1"/>
  <c r="C13"/>
  <c r="H12"/>
  <c r="G12"/>
  <c r="C12"/>
  <c r="G11"/>
  <c r="H11" s="1"/>
  <c r="C11"/>
  <c r="H10"/>
  <c r="G10"/>
  <c r="C10"/>
  <c r="G9"/>
  <c r="H9" s="1"/>
  <c r="C9"/>
  <c r="H8"/>
  <c r="G8"/>
  <c r="C8"/>
  <c r="G7"/>
  <c r="F7"/>
  <c r="C7"/>
  <c r="F5"/>
  <c r="D2"/>
  <c r="G1"/>
  <c r="A1"/>
  <c r="E7" i="5"/>
  <c r="D7"/>
  <c r="G7" s="1"/>
  <c r="C7"/>
  <c r="F7" s="1"/>
  <c r="E6"/>
  <c r="D6"/>
  <c r="G6" s="1"/>
  <c r="C6"/>
  <c r="F6" s="1"/>
  <c r="E5"/>
  <c r="D5"/>
  <c r="G5" s="1"/>
  <c r="C5"/>
  <c r="F5" s="1"/>
  <c r="E4"/>
  <c r="D4"/>
  <c r="G4" s="1"/>
  <c r="C4"/>
  <c r="F4" s="1"/>
  <c r="E3"/>
  <c r="D3"/>
  <c r="G3" s="1"/>
  <c r="C3"/>
  <c r="F3" s="1"/>
  <c r="E2"/>
  <c r="D2"/>
  <c r="G2" s="1"/>
  <c r="C2"/>
  <c r="F2" s="1"/>
  <c r="D15" i="4"/>
  <c r="C15"/>
  <c r="D14"/>
  <c r="G14" s="1"/>
  <c r="C14"/>
  <c r="D13"/>
  <c r="G13" s="1"/>
  <c r="C13"/>
  <c r="F13" s="1"/>
  <c r="D12"/>
  <c r="G12" s="1"/>
  <c r="C12"/>
  <c r="F12" s="1"/>
  <c r="D11"/>
  <c r="G11" s="1"/>
  <c r="C11"/>
  <c r="D10"/>
  <c r="G10" s="1"/>
  <c r="C10"/>
  <c r="D9"/>
  <c r="G9" s="1"/>
  <c r="C9"/>
  <c r="D8"/>
  <c r="G8" s="1"/>
  <c r="C8"/>
  <c r="D7"/>
  <c r="G7" s="1"/>
  <c r="C7"/>
  <c r="F7" s="1"/>
  <c r="D6"/>
  <c r="G6" s="1"/>
  <c r="C6"/>
  <c r="D5"/>
  <c r="G5" s="1"/>
  <c r="C5"/>
  <c r="F5" s="1"/>
  <c r="D4"/>
  <c r="G4" s="1"/>
  <c r="C4"/>
  <c r="D3"/>
  <c r="G3" s="1"/>
  <c r="C3"/>
  <c r="D2"/>
  <c r="C2"/>
  <c r="G15"/>
  <c r="F15"/>
  <c r="E15"/>
  <c r="E14"/>
  <c r="E13"/>
  <c r="E12"/>
  <c r="E11"/>
  <c r="F10"/>
  <c r="E10"/>
  <c r="F9"/>
  <c r="E9"/>
  <c r="E8"/>
  <c r="E7"/>
  <c r="E6"/>
  <c r="E5"/>
  <c r="E4"/>
  <c r="E3"/>
  <c r="E2"/>
  <c r="E25" i="2"/>
  <c r="E24"/>
  <c r="E23"/>
  <c r="E22"/>
  <c r="E21"/>
  <c r="E20"/>
  <c r="E19"/>
  <c r="E18"/>
  <c r="E17"/>
  <c r="E16"/>
  <c r="E15"/>
  <c r="E14"/>
  <c r="E13"/>
  <c r="E12"/>
  <c r="E11"/>
  <c r="E10"/>
  <c r="E9"/>
  <c r="E8"/>
  <c r="E7"/>
  <c r="E6"/>
  <c r="E5"/>
  <c r="E4"/>
  <c r="E3"/>
  <c r="E2"/>
  <c r="D25"/>
  <c r="G25" s="1"/>
  <c r="D24"/>
  <c r="G24" s="1"/>
  <c r="D23"/>
  <c r="G23" s="1"/>
  <c r="D22"/>
  <c r="G22" s="1"/>
  <c r="D21"/>
  <c r="G21" s="1"/>
  <c r="D20"/>
  <c r="G20" s="1"/>
  <c r="D19"/>
  <c r="G19" s="1"/>
  <c r="D18"/>
  <c r="G18" s="1"/>
  <c r="D17"/>
  <c r="G17" s="1"/>
  <c r="D16"/>
  <c r="G16" s="1"/>
  <c r="D15"/>
  <c r="G15" s="1"/>
  <c r="D14"/>
  <c r="G14" s="1"/>
  <c r="D13"/>
  <c r="G13" s="1"/>
  <c r="D12"/>
  <c r="G12" s="1"/>
  <c r="D11"/>
  <c r="G11" s="1"/>
  <c r="D10"/>
  <c r="G10" s="1"/>
  <c r="D9"/>
  <c r="G9" s="1"/>
  <c r="D8"/>
  <c r="G8" s="1"/>
  <c r="D7"/>
  <c r="G7" s="1"/>
  <c r="D6"/>
  <c r="G6" s="1"/>
  <c r="D5"/>
  <c r="G5" s="1"/>
  <c r="D4"/>
  <c r="G4" s="1"/>
  <c r="D3"/>
  <c r="G3" s="1"/>
  <c r="D2"/>
  <c r="G2" s="1"/>
  <c r="C25"/>
  <c r="F25" s="1"/>
  <c r="H25" s="1"/>
  <c r="C24"/>
  <c r="F24" s="1"/>
  <c r="H24" s="1"/>
  <c r="C23"/>
  <c r="F23" s="1"/>
  <c r="H23" s="1"/>
  <c r="C22"/>
  <c r="F22" s="1"/>
  <c r="H22" s="1"/>
  <c r="C21"/>
  <c r="F21" s="1"/>
  <c r="H21" s="1"/>
  <c r="C20"/>
  <c r="F20" s="1"/>
  <c r="H20" s="1"/>
  <c r="C19"/>
  <c r="F19" s="1"/>
  <c r="H19" s="1"/>
  <c r="C18"/>
  <c r="F18" s="1"/>
  <c r="H18" s="1"/>
  <c r="C17"/>
  <c r="F17" s="1"/>
  <c r="H17" s="1"/>
  <c r="C16"/>
  <c r="F16" s="1"/>
  <c r="H16" s="1"/>
  <c r="C15"/>
  <c r="F15" s="1"/>
  <c r="H15" s="1"/>
  <c r="C14"/>
  <c r="F14" s="1"/>
  <c r="H14" s="1"/>
  <c r="C13"/>
  <c r="F13" s="1"/>
  <c r="H13" s="1"/>
  <c r="C12"/>
  <c r="F12" s="1"/>
  <c r="H12" s="1"/>
  <c r="C11"/>
  <c r="F11" s="1"/>
  <c r="H11" s="1"/>
  <c r="C10"/>
  <c r="F10" s="1"/>
  <c r="H10" s="1"/>
  <c r="C9"/>
  <c r="F9" s="1"/>
  <c r="H9" s="1"/>
  <c r="C8"/>
  <c r="F8" s="1"/>
  <c r="H8" s="1"/>
  <c r="C7"/>
  <c r="F7" s="1"/>
  <c r="H7" s="1"/>
  <c r="C6"/>
  <c r="F6" s="1"/>
  <c r="H6" s="1"/>
  <c r="C5"/>
  <c r="F5" s="1"/>
  <c r="H5" s="1"/>
  <c r="C4"/>
  <c r="F4" s="1"/>
  <c r="H4" s="1"/>
  <c r="C3"/>
  <c r="F3" s="1"/>
  <c r="H3" s="1"/>
  <c r="C2"/>
  <c r="F2" s="1"/>
  <c r="E15" i="3"/>
  <c r="E14"/>
  <c r="E13"/>
  <c r="E12"/>
  <c r="E11"/>
  <c r="E10"/>
  <c r="E9"/>
  <c r="E8"/>
  <c r="E7"/>
  <c r="E6"/>
  <c r="E5"/>
  <c r="E4"/>
  <c r="E3"/>
  <c r="E2"/>
  <c r="E36" i="1"/>
  <c r="E35"/>
  <c r="E34"/>
  <c r="E33"/>
  <c r="E32"/>
  <c r="E31"/>
  <c r="E30"/>
  <c r="E29"/>
  <c r="E28"/>
  <c r="E27"/>
  <c r="E26"/>
  <c r="E25"/>
  <c r="E24"/>
  <c r="E23"/>
  <c r="E22"/>
  <c r="E21"/>
  <c r="E20"/>
  <c r="E19"/>
  <c r="E18"/>
  <c r="E17"/>
  <c r="E16"/>
  <c r="E15"/>
  <c r="E14"/>
  <c r="E13"/>
  <c r="E12"/>
  <c r="E11"/>
  <c r="E10"/>
  <c r="E9"/>
  <c r="E8"/>
  <c r="E7"/>
  <c r="E6"/>
  <c r="E5"/>
  <c r="E4"/>
  <c r="E3"/>
  <c r="E2"/>
  <c r="BC39" i="10" l="1"/>
  <c r="C4"/>
  <c r="D3" i="6"/>
  <c r="H5" i="4"/>
  <c r="H10"/>
  <c r="H9"/>
  <c r="H15"/>
  <c r="H7"/>
  <c r="H12"/>
  <c r="H13"/>
  <c r="H2" i="2"/>
  <c r="AM5" i="9"/>
  <c r="K4"/>
  <c r="M4"/>
  <c r="BQ4" i="10"/>
  <c r="C51"/>
  <c r="H2" i="5"/>
  <c r="H3"/>
  <c r="H4"/>
  <c r="H5"/>
  <c r="H6"/>
  <c r="H7"/>
  <c r="G2" i="4"/>
  <c r="F2"/>
  <c r="F3"/>
  <c r="H3" s="1"/>
  <c r="F4"/>
  <c r="H4" s="1"/>
  <c r="F6"/>
  <c r="H6" s="1"/>
  <c r="F8"/>
  <c r="H8" s="1"/>
  <c r="F11"/>
  <c r="H11" s="1"/>
  <c r="F14"/>
  <c r="H14" s="1"/>
  <c r="H2" l="1"/>
  <c r="N4" i="8"/>
  <c r="Y4" i="7"/>
  <c r="AM4" i="9"/>
  <c r="AA4" i="8"/>
  <c r="M4" i="7"/>
  <c r="N4" l="1"/>
  <c r="AB4" i="8"/>
  <c r="F44" i="10"/>
  <c r="G44" s="1"/>
  <c r="H44" s="1"/>
  <c r="I44" s="1"/>
  <c r="J44" s="1"/>
  <c r="K44" s="1"/>
  <c r="L44" s="1"/>
  <c r="H1" i="6"/>
  <c r="I1" s="1"/>
  <c r="O4" i="8"/>
  <c r="AA4" i="7" l="1"/>
  <c r="AC4" i="8"/>
  <c r="O4" i="7"/>
  <c r="P4" i="8"/>
  <c r="M68" l="1"/>
  <c r="Q68"/>
  <c r="U68"/>
  <c r="Y68"/>
  <c r="AC68"/>
  <c r="AG68"/>
  <c r="AK68"/>
  <c r="Q4"/>
  <c r="P4" i="7"/>
  <c r="AD4" i="8"/>
  <c r="AB4" i="7"/>
  <c r="AE4" i="8" l="1"/>
  <c r="Q4" i="7"/>
  <c r="R4" i="8"/>
  <c r="AC4" i="7"/>
  <c r="O68" i="8" l="1"/>
  <c r="W68"/>
  <c r="AE68"/>
  <c r="K68"/>
  <c r="S68"/>
  <c r="AA68"/>
  <c r="AI68"/>
  <c r="AD4" i="7"/>
  <c r="P68" i="8"/>
  <c r="T68"/>
  <c r="AH68"/>
  <c r="AJ68"/>
  <c r="S4"/>
  <c r="R4" i="7"/>
  <c r="AF4" i="8"/>
  <c r="L68"/>
  <c r="AB68"/>
  <c r="AD68"/>
  <c r="AF68"/>
  <c r="X68"/>
  <c r="N68"/>
  <c r="R68"/>
  <c r="V68"/>
  <c r="AG4" l="1"/>
  <c r="S4" i="7"/>
  <c r="T4" i="8"/>
  <c r="AE4" i="7"/>
  <c r="AF4" l="1"/>
  <c r="U4" i="8"/>
  <c r="T4" i="7"/>
  <c r="AH4" i="8"/>
  <c r="Z68"/>
  <c r="U4" i="7" l="1"/>
  <c r="V4" i="8"/>
  <c r="AG4" i="7"/>
  <c r="AI4" i="8"/>
  <c r="AH4" i="7" l="1"/>
  <c r="X4" i="8"/>
  <c r="W4"/>
  <c r="V4" i="7"/>
  <c r="AM5" i="8"/>
  <c r="AJ4"/>
  <c r="AM4" l="1"/>
  <c r="AK4"/>
  <c r="AI4" i="7"/>
  <c r="X4"/>
  <c r="W4"/>
  <c r="AM5" l="1"/>
  <c r="AJ4"/>
  <c r="AM68" i="8" l="1"/>
  <c r="AK4" i="7"/>
  <c r="AM4"/>
</calcChain>
</file>

<file path=xl/sharedStrings.xml><?xml version="1.0" encoding="utf-8"?>
<sst xmlns="http://schemas.openxmlformats.org/spreadsheetml/2006/main" count="2077" uniqueCount="1007">
  <si>
    <t>Cash &amp; cash equivalents</t>
  </si>
  <si>
    <t>Unrestricted</t>
  </si>
  <si>
    <t>Restricted</t>
  </si>
  <si>
    <t>Short Term Investment Securities</t>
  </si>
  <si>
    <t>Less: reserve for probable loss on securities</t>
  </si>
  <si>
    <t>Net Securities</t>
  </si>
  <si>
    <t>Gross loan portfolio (Please include entire GLP)</t>
  </si>
  <si>
    <t>Less: loan loss reserves</t>
  </si>
  <si>
    <t>Net Loan Portfolio</t>
  </si>
  <si>
    <t>Accrued interest receivable</t>
  </si>
  <si>
    <t xml:space="preserve">Other current assets </t>
  </si>
  <si>
    <t>Total current assets</t>
  </si>
  <si>
    <t>Long-Term Assets</t>
  </si>
  <si>
    <t>Gross Fixed Assets</t>
  </si>
  <si>
    <t>Less: Depreciation</t>
  </si>
  <si>
    <t>Less: Asset Sales and Write-Offs</t>
  </si>
  <si>
    <t>End Fixed Assets</t>
  </si>
  <si>
    <t>Other assets</t>
  </si>
  <si>
    <t>Net intangible assets</t>
  </si>
  <si>
    <t>Investments in Unconslidated Affiliates</t>
  </si>
  <si>
    <t>Securitized Assets &amp; Off-Balance Sheet Items</t>
  </si>
  <si>
    <t>Other</t>
  </si>
  <si>
    <t>Total Long-Term Assets</t>
  </si>
  <si>
    <t>TOTAL ASSETS</t>
  </si>
  <si>
    <t>LIABILITIES</t>
  </si>
  <si>
    <t>Current liabilities</t>
  </si>
  <si>
    <t>Savings &amp; Deposit Accounts</t>
  </si>
  <si>
    <t xml:space="preserve">    Demand Deposits</t>
  </si>
  <si>
    <t xml:space="preserve">    Time Deposits</t>
  </si>
  <si>
    <t>Accrued interest payable</t>
  </si>
  <si>
    <t>Short-Term Debt</t>
  </si>
  <si>
    <t>Senior Secured Debt</t>
  </si>
  <si>
    <t>Senior Unsecured Debt</t>
  </si>
  <si>
    <t>Current Portion of Long-Term Debt</t>
  </si>
  <si>
    <t>Other current liabilities</t>
  </si>
  <si>
    <t>Total current liabilities</t>
  </si>
  <si>
    <t>Long-term liabilities</t>
  </si>
  <si>
    <t>Long-Term Debt Obligations</t>
  </si>
  <si>
    <t>-Revolving Credit Facility</t>
  </si>
  <si>
    <t>-Bonds Issued</t>
  </si>
  <si>
    <t>-Other</t>
  </si>
  <si>
    <t>Other long-term liabilities</t>
  </si>
  <si>
    <t>Subordinated Debt</t>
  </si>
  <si>
    <t>Securitized loans &amp; off-balance sheet items</t>
  </si>
  <si>
    <t>Total long term liabilities</t>
  </si>
  <si>
    <t>TOTAL LIABILITIES</t>
  </si>
  <si>
    <t>EQUITY</t>
  </si>
  <si>
    <t>Preferred Shares</t>
  </si>
  <si>
    <t>Paid-in capital</t>
  </si>
  <si>
    <t>Common Shares</t>
  </si>
  <si>
    <t>Share Premium</t>
  </si>
  <si>
    <t>Reserves, Donations &amp; Other</t>
  </si>
  <si>
    <t>Retained earnings</t>
  </si>
  <si>
    <t>prior years</t>
  </si>
  <si>
    <t>current years</t>
  </si>
  <si>
    <t>TOTAL EQUITY</t>
  </si>
  <si>
    <t>TOTAL LIABILITIES &amp; EQUITY</t>
  </si>
  <si>
    <t>Efectivo y sus equivalentes</t>
  </si>
  <si>
    <t>Efectivo sin restricciones</t>
  </si>
  <si>
    <t>Efectivo restringido</t>
  </si>
  <si>
    <t>Inversiones a corto plazo</t>
  </si>
  <si>
    <t>Menos: provision para la probable pérdida de las inversiones, titulos o valores</t>
  </si>
  <si>
    <t>Inversiones Netos</t>
  </si>
  <si>
    <t>La cartera bruta de credito (Por favor, incluya todo la Cartera Bruto)</t>
  </si>
  <si>
    <t>Menos: Reservas para prestamos incobrables</t>
  </si>
  <si>
    <t xml:space="preserve">Cartera de Creditos neta </t>
  </si>
  <si>
    <t>Interesed devengados por cobrar</t>
  </si>
  <si>
    <t>Otros activos corrientes</t>
  </si>
  <si>
    <t>Total de activos corrientes</t>
  </si>
  <si>
    <t>Activos a largo plazo</t>
  </si>
  <si>
    <t>Inmuebles,mobiliario y equipo</t>
  </si>
  <si>
    <t>Menos depreciacion de inmuebles, mobiliario y equipo</t>
  </si>
  <si>
    <t xml:space="preserve">Menos: Ventas de Activos y Castigos </t>
  </si>
  <si>
    <t>Inmuebles mobilario y equipo Neto</t>
  </si>
  <si>
    <t>Otros activos</t>
  </si>
  <si>
    <t>Activos intangibles netos</t>
  </si>
  <si>
    <t>Inversiones en afiliados no consolidados</t>
  </si>
  <si>
    <t>Activos Titularizados y activos que no aparece en el balance</t>
  </si>
  <si>
    <t>Otras</t>
  </si>
  <si>
    <t>Total de activos a largo plazo</t>
  </si>
  <si>
    <t>TOTAL DE ACTIVOS</t>
  </si>
  <si>
    <t>PASIVOS</t>
  </si>
  <si>
    <t>Pasivos circulantes</t>
  </si>
  <si>
    <t>Cuentas de ahorro y depositos</t>
  </si>
  <si>
    <t>Depositos a la vista</t>
  </si>
  <si>
    <t>Depositos a plazo fijo</t>
  </si>
  <si>
    <t>Interes devengados no pagados</t>
  </si>
  <si>
    <t>Deuda a corto plazo</t>
  </si>
  <si>
    <t>Deuda garantizada principal prioritaria (senior)</t>
  </si>
  <si>
    <t>Deuda sin garantia principal prioritaria (senior)</t>
  </si>
  <si>
    <t xml:space="preserve">Porción corriente de deuda a largo plazo </t>
  </si>
  <si>
    <t>Otros pasivos corrientes</t>
  </si>
  <si>
    <t>Total pasivos corrientes</t>
  </si>
  <si>
    <t>Deudas a largo plazo</t>
  </si>
  <si>
    <t>Obligaciones a largo plazo de la deuda</t>
  </si>
  <si>
    <t>Linea de Creditos Revolvente</t>
  </si>
  <si>
    <t>Bonos emitidos</t>
  </si>
  <si>
    <t>Otras pasivos a largo plazo</t>
  </si>
  <si>
    <t>Deuda subordinada</t>
  </si>
  <si>
    <t>Prestamos Titularizados y activos que no aparece en el balance</t>
  </si>
  <si>
    <t>Otros</t>
  </si>
  <si>
    <t>Total de pasivos a largo plazo</t>
  </si>
  <si>
    <t>TOTAL DE PASIVOS</t>
  </si>
  <si>
    <t>PATRIMONIO</t>
  </si>
  <si>
    <t>Acciones preferidas</t>
  </si>
  <si>
    <t>Capital Pagado</t>
  </si>
  <si>
    <t>Acciones comunes</t>
  </si>
  <si>
    <t>Prima de emision</t>
  </si>
  <si>
    <t>Reservas, donaciones y otra</t>
  </si>
  <si>
    <t>Ingresos retenidos</t>
  </si>
  <si>
    <t xml:space="preserve">años anteriores </t>
  </si>
  <si>
    <t xml:space="preserve">año en curso </t>
  </si>
  <si>
    <t>TOTAL PATRIMONIO</t>
  </si>
  <si>
    <t>TOTAL PASIVO &amp; PATRIMONIO</t>
  </si>
  <si>
    <t xml:space="preserve">Caixa e seus equivalentes </t>
  </si>
  <si>
    <t xml:space="preserve">Caixa Sem restrições </t>
  </si>
  <si>
    <t xml:space="preserve">Caixa Restritos </t>
  </si>
  <si>
    <t>Investimentos a curto prazo</t>
  </si>
  <si>
    <t xml:space="preserve">Menos: Provisão para perdas prováveis sobre os títulos </t>
  </si>
  <si>
    <t xml:space="preserve">Títulos Net </t>
  </si>
  <si>
    <t xml:space="preserve">Carteira de crédito bruta (Favor incluir GLP inteira) </t>
  </si>
  <si>
    <t>Menos: perda de reservas de empréstimo</t>
  </si>
  <si>
    <t xml:space="preserve">Carteira de Crédito Net </t>
  </si>
  <si>
    <t xml:space="preserve">Juros corridos </t>
  </si>
  <si>
    <t xml:space="preserve">Acréscimos de juros </t>
  </si>
  <si>
    <t xml:space="preserve">Outros ativos circulantes </t>
  </si>
  <si>
    <t xml:space="preserve">Total do ativo circulante </t>
  </si>
  <si>
    <t xml:space="preserve">Ativo Realizável a Longo Prazo </t>
  </si>
  <si>
    <t xml:space="preserve">Imobilizado Bruto </t>
  </si>
  <si>
    <t xml:space="preserve">Menos: Depreciação </t>
  </si>
  <si>
    <t xml:space="preserve">Menos: vendas de ativos e Baixas </t>
  </si>
  <si>
    <t xml:space="preserve">Ativo Fixo Fim </t>
  </si>
  <si>
    <t xml:space="preserve">Outros activos </t>
  </si>
  <si>
    <t xml:space="preserve">Net ativos intangíveis </t>
  </si>
  <si>
    <t>Participações em Coligadas nao consolidadas</t>
  </si>
  <si>
    <t>Ativos Securitizados e outras</t>
  </si>
  <si>
    <t xml:space="preserve">Outras </t>
  </si>
  <si>
    <t xml:space="preserve">Total Ativo Realizável a Longo Prazo </t>
  </si>
  <si>
    <t xml:space="preserve">TOTAL DE ATIVOS </t>
  </si>
  <si>
    <t xml:space="preserve">PASSIVO </t>
  </si>
  <si>
    <t xml:space="preserve">Passivo Circulante </t>
  </si>
  <si>
    <t xml:space="preserve">Savings &amp; Contas de Depósito </t>
  </si>
  <si>
    <t xml:space="preserve">    Depósitos à Vista </t>
  </si>
  <si>
    <t xml:space="preserve">    Depósitos a Prazo </t>
  </si>
  <si>
    <t>Exigivel a curto prazo</t>
  </si>
  <si>
    <t>dívidas securitizadas sênior</t>
  </si>
  <si>
    <t xml:space="preserve">Dívida sênior sem garantia </t>
  </si>
  <si>
    <t xml:space="preserve">Parcela corrente da dívida de longo prazo </t>
  </si>
  <si>
    <t xml:space="preserve">Outros passivos correntes </t>
  </si>
  <si>
    <t xml:space="preserve">Total do passivo circulante </t>
  </si>
  <si>
    <t xml:space="preserve">Exigível a longo prazo </t>
  </si>
  <si>
    <t xml:space="preserve">Obrigações a Longo Prazo da Dívida </t>
  </si>
  <si>
    <t>Linha de crédito rotativo</t>
  </si>
  <si>
    <t>Obrigações emitidas</t>
  </si>
  <si>
    <t>Outros</t>
  </si>
  <si>
    <t xml:space="preserve">Outros passivos a longo prazo </t>
  </si>
  <si>
    <t xml:space="preserve">Dívida Subordinada </t>
  </si>
  <si>
    <t xml:space="preserve">empréstimos securitizados e itens fora do balanço </t>
  </si>
  <si>
    <t xml:space="preserve">Total de passivos de longo prazo </t>
  </si>
  <si>
    <t>TOTAL DO PASSIVO</t>
  </si>
  <si>
    <t xml:space="preserve">PATRIMÔNIO </t>
  </si>
  <si>
    <t xml:space="preserve">Ações Preferenciais </t>
  </si>
  <si>
    <t xml:space="preserve">Capital realizado </t>
  </si>
  <si>
    <t xml:space="preserve">Ações Ordinárias </t>
  </si>
  <si>
    <t xml:space="preserve">Compartilhe Premium </t>
  </si>
  <si>
    <t xml:space="preserve">Reservas, Doações e Outros </t>
  </si>
  <si>
    <t xml:space="preserve">Lucros </t>
  </si>
  <si>
    <t xml:space="preserve">anos anteriores </t>
  </si>
  <si>
    <t xml:space="preserve">ano em curso </t>
  </si>
  <si>
    <t xml:space="preserve">TOTAL DO PATRIMÔNIO </t>
  </si>
  <si>
    <t xml:space="preserve">TOTAL DO PASSIVO E PATRIMÔNIO </t>
  </si>
  <si>
    <t>Caixa Sem restrições</t>
  </si>
  <si>
    <t>Caixa Restritos</t>
  </si>
  <si>
    <t>Menos: Provisão para perdas prováveis sobre os títulos</t>
  </si>
  <si>
    <t>Carteira de crédito bruta (Favor incluir GLP inteira)</t>
  </si>
  <si>
    <t>Acréscimos de juros</t>
  </si>
  <si>
    <t>Other current assets</t>
  </si>
  <si>
    <t>Outros ativos circulantes</t>
  </si>
  <si>
    <t>Imobilizado Bruto</t>
  </si>
  <si>
    <t>Menos: Depreciação</t>
  </si>
  <si>
    <t>Menos: Ventas de Activos y Castigos</t>
  </si>
  <si>
    <t>Menos: vendas de ativos e Baixas</t>
  </si>
  <si>
    <t>Net ativos intangíveis</t>
  </si>
  <si>
    <t>Outras</t>
  </si>
  <si>
    <t>Demand Deposits</t>
  </si>
  <si>
    <t>Depósitos à Vista</t>
  </si>
  <si>
    <t>Time Deposits</t>
  </si>
  <si>
    <t>Depósitos a Prazo</t>
  </si>
  <si>
    <t>Dívida sênior sem garantia</t>
  </si>
  <si>
    <t>Porción corriente de deuda a largo plazo</t>
  </si>
  <si>
    <t>Parcela corrente da dívida de longo prazo</t>
  </si>
  <si>
    <t>Outros passivos correntes</t>
  </si>
  <si>
    <t>Dívida Subordinada</t>
  </si>
  <si>
    <t>empréstimos securitizados e itens fora do balanço</t>
  </si>
  <si>
    <t>Ações Preferenciais</t>
  </si>
  <si>
    <t>Ações Ordinárias</t>
  </si>
  <si>
    <t>Compartilhe Premium</t>
  </si>
  <si>
    <t>Reservas, Doações e Outros</t>
  </si>
  <si>
    <t>años anteriores</t>
  </si>
  <si>
    <t>anos anteriores</t>
  </si>
  <si>
    <t>año en curso</t>
  </si>
  <si>
    <t>ano em curso</t>
  </si>
  <si>
    <t>INSERT INTO reporting_field_label (field_label_english,field_label_spanish, field_label_portuguese, sheet_id) VALUES</t>
  </si>
  <si>
    <t>FOREIGN CURRENCY EXPOSURE</t>
  </si>
  <si>
    <t>Total Assets  in a Foreign Currency</t>
  </si>
  <si>
    <t>Cash</t>
  </si>
  <si>
    <t>Portfolio</t>
  </si>
  <si>
    <t>Other Assets</t>
  </si>
  <si>
    <t>Liabilities in a Foreign Currency</t>
  </si>
  <si>
    <t xml:space="preserve">   Savings</t>
  </si>
  <si>
    <t xml:space="preserve">   Borrowings</t>
  </si>
  <si>
    <t xml:space="preserve">  Other Liabilities</t>
  </si>
  <si>
    <t>FOREIGN CURRENCY HEDGES</t>
  </si>
  <si>
    <t>Assets</t>
  </si>
  <si>
    <t>Deposits for Back-to-Back Loans</t>
  </si>
  <si>
    <t>Options</t>
  </si>
  <si>
    <t>Forwards</t>
  </si>
  <si>
    <t>Swaps</t>
  </si>
  <si>
    <t>Liabilities</t>
  </si>
  <si>
    <t>Back-to-back Loans</t>
  </si>
  <si>
    <t>Effectivo</t>
  </si>
  <si>
    <t>Caixa</t>
  </si>
  <si>
    <t>Cartera</t>
  </si>
  <si>
    <t>Carteira</t>
  </si>
  <si>
    <t>Outros activos</t>
  </si>
  <si>
    <t>Savings</t>
  </si>
  <si>
    <t>Ahorros</t>
  </si>
  <si>
    <t>Poupança</t>
  </si>
  <si>
    <t>Borrowings</t>
  </si>
  <si>
    <t>Prestamos</t>
  </si>
  <si>
    <t>Empréstimos</t>
  </si>
  <si>
    <t>Other Liabilities</t>
  </si>
  <si>
    <t>Otros Pasivos</t>
  </si>
  <si>
    <t>Outros Passivos</t>
  </si>
  <si>
    <t>Depositos de prestamos "Back-to-back"</t>
  </si>
  <si>
    <t>Depósitos para empréstimos back-to-Back</t>
  </si>
  <si>
    <t>Opciones</t>
  </si>
  <si>
    <t>Opções</t>
  </si>
  <si>
    <t>Plazos</t>
  </si>
  <si>
    <t>Swaps (Intercambios)</t>
  </si>
  <si>
    <t>Prestamos "Back-to-back"</t>
  </si>
  <si>
    <t>Empréstimos Back-to-back</t>
  </si>
  <si>
    <t>INTEREST INCOME</t>
  </si>
  <si>
    <t>Interest Income from Loans</t>
  </si>
  <si>
    <t>Income from Fees and Commissions on Loans</t>
  </si>
  <si>
    <t>INTEREST EXPENSE</t>
  </si>
  <si>
    <t>Interest Expense on Borrowings  (&amp; Bonds)</t>
  </si>
  <si>
    <t>Interest Expense on Deposits</t>
  </si>
  <si>
    <t>NET INTEREST INCOME</t>
  </si>
  <si>
    <t>%</t>
  </si>
  <si>
    <t>Loan Loss Provision Expense</t>
  </si>
  <si>
    <t>NII AFTER PROVISIONING EXPENSE</t>
  </si>
  <si>
    <t>Fees from Penalties</t>
  </si>
  <si>
    <t>Fees and Commissions from Non-Lending Operations</t>
  </si>
  <si>
    <t>Realized Net Foreign Exchange/Inflation Income (Expense)</t>
  </si>
  <si>
    <t>Other Financial Income (Expense)</t>
  </si>
  <si>
    <t>NET FINANCIAL INCOME</t>
  </si>
  <si>
    <t>Operating Expenses</t>
  </si>
  <si>
    <t>Salaries &amp; Benefits</t>
  </si>
  <si>
    <t>General &amp; Administrative</t>
  </si>
  <si>
    <t>Depreciation &amp; Amortization</t>
  </si>
  <si>
    <t>NET OPERATING INCOME</t>
  </si>
  <si>
    <t>Non-operating income</t>
  </si>
  <si>
    <t>Non-operating expenses</t>
  </si>
  <si>
    <t>NET NON-OPERATING INCOME (EXPENSE)</t>
  </si>
  <si>
    <t>NET INCOME BEFORE TAXES AND DONATIONS</t>
  </si>
  <si>
    <t>Income Tax Expense</t>
  </si>
  <si>
    <t>NET INCOME BEFORE DONATIONS</t>
  </si>
  <si>
    <t>Donations</t>
  </si>
  <si>
    <t>NET INCOME AFTER DONATIONS</t>
  </si>
  <si>
    <t>Income (Expense) from Unconsolidated Affiliates</t>
  </si>
  <si>
    <t>Dividends Received</t>
  </si>
  <si>
    <t>Minority Interest Expense</t>
  </si>
  <si>
    <t>NET INCOME</t>
  </si>
  <si>
    <t>Ordinary Shares Outstanding</t>
  </si>
  <si>
    <t>Fully Diluted Shares Outstanding</t>
  </si>
  <si>
    <t>EARNINGS PER FULLY DILUTED SHARE</t>
  </si>
  <si>
    <t>Dividends</t>
  </si>
  <si>
    <t>Unrealized FX Gains/(Losses)</t>
  </si>
  <si>
    <t>Total Equity beginning of period</t>
  </si>
  <si>
    <t>Net Income to Retained Earnings</t>
  </si>
  <si>
    <t>GROSS LOAN PORTFOLIO*</t>
  </si>
  <si>
    <t>Current Portfolio</t>
  </si>
  <si>
    <t>PAR (1-30 days)</t>
  </si>
  <si>
    <t>PAR (&gt;30 days)</t>
  </si>
  <si>
    <t>PAR (30-60 days)</t>
  </si>
  <si>
    <t>PAR (60-90 days)</t>
  </si>
  <si>
    <t>PAR (90-120 days)</t>
  </si>
  <si>
    <t>PAR (120-180 days)</t>
  </si>
  <si>
    <t>PAR (180 - 360 days)</t>
  </si>
  <si>
    <t>PAR (&gt;360 days)</t>
  </si>
  <si>
    <t>*not including Restructured &amp; Refinanced Loans</t>
  </si>
  <si>
    <t>Restructured and/or Refinanced Loans</t>
  </si>
  <si>
    <t>Current R+R Loans</t>
  </si>
  <si>
    <t>Beginning Balance</t>
  </si>
  <si>
    <t xml:space="preserve">    + Loan Loss Provision Expense</t>
  </si>
  <si>
    <t xml:space="preserve">     -Gross Write-Offs**</t>
  </si>
  <si>
    <t xml:space="preserve">     -Recoveries**</t>
  </si>
  <si>
    <t xml:space="preserve">     +/-Other</t>
  </si>
  <si>
    <t>Loan Loss Reserves</t>
  </si>
  <si>
    <t>**Please make sure these are the monthly amounts</t>
  </si>
  <si>
    <t>Net Write-Offs</t>
  </si>
  <si>
    <t>Audited</t>
  </si>
  <si>
    <t>Voluntary Savers/Depositors</t>
  </si>
  <si>
    <t>Active Borrowers</t>
  </si>
  <si>
    <t>Loans Outstanding</t>
  </si>
  <si>
    <t>Branches, Sub-Branches &amp; All Offices</t>
  </si>
  <si>
    <t>All Employees</t>
  </si>
  <si>
    <t>Loan Officers</t>
  </si>
  <si>
    <t>Version</t>
  </si>
  <si>
    <t>English</t>
  </si>
  <si>
    <t>Español</t>
  </si>
  <si>
    <t>Português</t>
  </si>
  <si>
    <t>DWM Monthly MFI Reporting</t>
  </si>
  <si>
    <t>DWM Reporte Mensual</t>
  </si>
  <si>
    <t>DWM Relatório Mensal</t>
  </si>
  <si>
    <t>MFI Info</t>
  </si>
  <si>
    <t>Informacion de la IMF</t>
  </si>
  <si>
    <t>IFM da Informação</t>
  </si>
  <si>
    <t>MFI Name</t>
  </si>
  <si>
    <t>Nombre de la IMF</t>
  </si>
  <si>
    <t>Nome da IMF</t>
  </si>
  <si>
    <t>Country</t>
  </si>
  <si>
    <t>Pais</t>
  </si>
  <si>
    <t>País</t>
  </si>
  <si>
    <t>Region</t>
  </si>
  <si>
    <t>Região</t>
  </si>
  <si>
    <t>Reporting Contact</t>
  </si>
  <si>
    <t>Contacto para el Reporte</t>
  </si>
  <si>
    <t>Contato Relatório</t>
  </si>
  <si>
    <t>Email</t>
  </si>
  <si>
    <t>Correo electronico</t>
  </si>
  <si>
    <t>E-mail</t>
  </si>
  <si>
    <t>Reporting Contact #2</t>
  </si>
  <si>
    <t>Contacto para el Reporte #2</t>
  </si>
  <si>
    <t>Contato para o Relatório n º 2</t>
  </si>
  <si>
    <t>Email #2</t>
  </si>
  <si>
    <t>Correo electronico #2</t>
  </si>
  <si>
    <t>Email # 2</t>
  </si>
  <si>
    <t>Phone Number</t>
  </si>
  <si>
    <t>Numero de Telefono</t>
  </si>
  <si>
    <t>Telefone</t>
  </si>
  <si>
    <t>Template Language</t>
  </si>
  <si>
    <t>Idioma de Plantilla</t>
  </si>
  <si>
    <t>Modelo de Língua</t>
  </si>
  <si>
    <t>Due Date</t>
  </si>
  <si>
    <t>Fecha de vencimiento</t>
  </si>
  <si>
    <t>Data de vencimento</t>
  </si>
  <si>
    <t>Reporting Month</t>
  </si>
  <si>
    <t>Mes de Reporte</t>
  </si>
  <si>
    <t>Reportagem mês</t>
  </si>
  <si>
    <t>Local Currency</t>
  </si>
  <si>
    <t>Moneda local</t>
  </si>
  <si>
    <t>A moeda local</t>
  </si>
  <si>
    <t>Relationship Manager/VP</t>
  </si>
  <si>
    <t>Gerente de Relaciones/VP</t>
  </si>
  <si>
    <t>Gerente de Relacionamento / VP</t>
  </si>
  <si>
    <t>Portfolio Analyst</t>
  </si>
  <si>
    <t>Analista de Portafolio</t>
  </si>
  <si>
    <t>Carteira dos analistas</t>
  </si>
  <si>
    <t>2011 Reporting Schedule</t>
  </si>
  <si>
    <t>Calendario de Reporte 2011</t>
  </si>
  <si>
    <t>Calendário 2011 Reporting</t>
  </si>
  <si>
    <t>Reporting Instructions</t>
  </si>
  <si>
    <t>Instrucciones de Reporte</t>
  </si>
  <si>
    <t>Relatório Instruccinoes</t>
  </si>
  <si>
    <t>1. Please indicate the month being reported by changing cell D18.</t>
  </si>
  <si>
    <t>1. Por favor indicar el mes de reporte cambiando la celda D18</t>
  </si>
  <si>
    <t>1. Por favor, indique o mês do relatório, alterando D18 celular</t>
  </si>
  <si>
    <t>2. Within 30 days of the close of each month, please submit completed monthly worksheets for the month indicated in cell D18.</t>
  </si>
  <si>
    <t>2. Por favor enviar completadas las hojas de trabajo mensuales para el mes indicado en la celda D18, dentro de 30 dias del fin de cada mes</t>
  </si>
  <si>
    <t>2. Favor enviar fichas de trabalho mensal para o mês indicado na célula D18, no prazo de 30 dias a contar do final de cada mês</t>
  </si>
  <si>
    <t>3. Information can only be registered in highlighted green cells</t>
  </si>
  <si>
    <t xml:space="preserve">3. Informacion solo puede ser ingresada en las celdas subrayadas verde </t>
  </si>
  <si>
    <t>3. A informação só pode registrar nas células verdes destaque</t>
  </si>
  <si>
    <t>4. Please input all figures in your country's local currency.</t>
  </si>
  <si>
    <t>4.  Por favor proporcione todos los datos en la moneda local de su pais</t>
  </si>
  <si>
    <t>4. Por favor, forneça todos os elementos na moeda local do seu país</t>
  </si>
  <si>
    <t>5. Please use the same template every month. At the beginning of the next calendar year, DWM will send an updated reporting template.</t>
  </si>
  <si>
    <t>5. Por favor use el mismo archivo cada mes. Al principio de cada año calendario, DWM le enviara una plantilla de reporte actualizada</t>
  </si>
  <si>
    <t>5. Por favor, use o mesmo modelo a cada mês. No início de cada ano civil, DWM enviar um modelo de relatório actualizado</t>
  </si>
  <si>
    <t>6. If anything is unclear, please do not hesitate to contact DWM.</t>
  </si>
  <si>
    <t>6. Si algo no esta claro, por favor no dude en llamar a DWM</t>
  </si>
  <si>
    <t>6. Se alguma coisa não está clara, por favor, não hesite em chamar DWM</t>
  </si>
  <si>
    <t>7. Once completed please e-mail this file to monitoring@dwmarkets.com and your primary DWM contacts.</t>
  </si>
  <si>
    <t>7. Una vez completado, por favor envie este archivo a monitoring@dwmarkets.com y copiando su contacto principal en DWM.</t>
  </si>
  <si>
    <t>7. Depois de preenchido, envie este arquivo para monitoring@dwmarkets.com e seus contatos primários em DWM.</t>
  </si>
  <si>
    <t>Developing World Markets</t>
  </si>
  <si>
    <t xml:space="preserve">Desenvolvimento de Mercados do Mundo </t>
  </si>
  <si>
    <t>BALANCE SHEET (</t>
  </si>
  <si>
    <t>BALANCE GENERAL (</t>
  </si>
  <si>
    <t>BALANÇO PATRIMONIAL (</t>
  </si>
  <si>
    <t>Current Reporting Month:</t>
  </si>
  <si>
    <t>Mes actual a reportar: </t>
  </si>
  <si>
    <t xml:space="preserve">Mês do relatório atual: </t>
  </si>
  <si>
    <t>Auditados</t>
  </si>
  <si>
    <t xml:space="preserve">Auditado </t>
  </si>
  <si>
    <t>Projections</t>
  </si>
  <si>
    <t>Proyecciones </t>
  </si>
  <si>
    <t xml:space="preserve">Projeções </t>
  </si>
  <si>
    <t>UA</t>
  </si>
  <si>
    <t>ASSETS</t>
  </si>
  <si>
    <t>ACTIVOS</t>
  </si>
  <si>
    <t xml:space="preserve">ATIVOS </t>
  </si>
  <si>
    <t>Current Assets</t>
  </si>
  <si>
    <t>Activos Corrientes</t>
  </si>
  <si>
    <t xml:space="preserve">Ativo Circulante </t>
  </si>
  <si>
    <r>
      <t xml:space="preserve">Deuda </t>
    </r>
    <r>
      <rPr>
        <u/>
        <sz val="10"/>
        <color indexed="8"/>
        <rFont val="Trebuchet MS"/>
        <family val="2"/>
      </rPr>
      <t>sin</t>
    </r>
    <r>
      <rPr>
        <sz val="10"/>
        <color indexed="8"/>
        <rFont val="Trebuchet MS"/>
        <family val="2"/>
      </rPr>
      <t xml:space="preserve"> garantia principal prioritaria (senior)</t>
    </r>
  </si>
  <si>
    <t xml:space="preserve">EXPOSICIÓN EN MONEDA EXTRANJERA </t>
  </si>
  <si>
    <t xml:space="preserve">MOEDA ESTRANGEIRA DE EXPOSIÇÃO </t>
  </si>
  <si>
    <t>Total de Activos en moneda extranjera (1)</t>
  </si>
  <si>
    <t xml:space="preserve">Total de Ativos em moeda estrangeira </t>
  </si>
  <si>
    <t xml:space="preserve">Carteira </t>
  </si>
  <si>
    <t>Otros Activos</t>
  </si>
  <si>
    <t xml:space="preserve">Outros Ativos </t>
  </si>
  <si>
    <t>Pasivos en moneda extranjera</t>
  </si>
  <si>
    <t xml:space="preserve">Passivos em moeda estrangeira </t>
  </si>
  <si>
    <t xml:space="preserve">Poupança </t>
  </si>
  <si>
    <t xml:space="preserve">Empréstimos </t>
  </si>
  <si>
    <t xml:space="preserve">Outros Passivos </t>
  </si>
  <si>
    <t>COBERTURAS DE MONEDA EXTRANJERA</t>
  </si>
  <si>
    <t>ESTRANGEIROS HEDGE CAMBIAL</t>
  </si>
  <si>
    <t>Activos</t>
  </si>
  <si>
    <t xml:space="preserve">Activos </t>
  </si>
  <si>
    <t xml:space="preserve">Depósitos para empréstimos back-to-Back </t>
  </si>
  <si>
    <t xml:space="preserve">Opções </t>
  </si>
  <si>
    <t xml:space="preserve">Forwards </t>
  </si>
  <si>
    <t xml:space="preserve">Swaps </t>
  </si>
  <si>
    <t>Pasivos</t>
  </si>
  <si>
    <t xml:space="preserve">Passivos </t>
  </si>
  <si>
    <t xml:space="preserve">Empréstimos Back-to-back </t>
  </si>
  <si>
    <t>INCOME STATEMENT(</t>
  </si>
  <si>
    <t>ESTADO DE RESULTADOS (</t>
  </si>
  <si>
    <t xml:space="preserve">DEMONSTRAÇÃO DE RESULTADOS ( </t>
  </si>
  <si>
    <t>INGRESO POR INTERESES</t>
  </si>
  <si>
    <t xml:space="preserve">RENDA DE JUROS </t>
  </si>
  <si>
    <t>Ingreso por interes sobre prestamos</t>
  </si>
  <si>
    <t xml:space="preserve">Juros sobre empréstimos </t>
  </si>
  <si>
    <t>Ingreso por honorarios y comisiones sobre prestamos</t>
  </si>
  <si>
    <t xml:space="preserve">Taxas e comissões sobre empréstimos de renda </t>
  </si>
  <si>
    <t>GASTOS DE INTERESES</t>
  </si>
  <si>
    <t xml:space="preserve">DESPESAS DE JUROS </t>
  </si>
  <si>
    <t xml:space="preserve">Gasto de intereses sobre financiamento (y bonos) </t>
  </si>
  <si>
    <t xml:space="preserve">Financiamento de despesas de juros (e obrigações) </t>
  </si>
  <si>
    <t>Gasto de intereses sobre depositos de ahorro</t>
  </si>
  <si>
    <t xml:space="preserve">Despesa de juros sobre depósitos de poupança </t>
  </si>
  <si>
    <t>RESULTADO POR INTERESES NETO</t>
  </si>
  <si>
    <t xml:space="preserve">MARGEM FINANCEIRA </t>
  </si>
  <si>
    <t>Gasto de provisión para préstamos incobrables</t>
  </si>
  <si>
    <t xml:space="preserve">Passar provisão para perdas com empréstimos </t>
  </si>
  <si>
    <t>RESULTADO POR INTERESES NETO DESPUES DE GASTO DE PROVISIONES PARA PRESTAMOS INCOBRABLES</t>
  </si>
  <si>
    <t xml:space="preserve">Margem financeira após provisão para perdas DESPESAS DE EMPRÉSTIMO </t>
  </si>
  <si>
    <t>Ingresos por penalidades</t>
  </si>
  <si>
    <t xml:space="preserve">As penalidades </t>
  </si>
  <si>
    <t>Ingresos y comisiones de operaciones no-financieras</t>
  </si>
  <si>
    <t xml:space="preserve">Taxas e encargos para as operações não financeiras </t>
  </si>
  <si>
    <t>Ingresos (Gastos) realizados sobre intercambio de divisas/inflacion</t>
  </si>
  <si>
    <t xml:space="preserve">Receitas (Despesas) realizados com o câmbio da moeda / inflação </t>
  </si>
  <si>
    <t>Otros ingresos servicios financieros (gastos)</t>
  </si>
  <si>
    <t xml:space="preserve">Outras receitas de serviços financeiros (despesa) </t>
  </si>
  <si>
    <t>RESULTADO FINANCIERO NETO</t>
  </si>
  <si>
    <t xml:space="preserve">RESULTADO FINANCEIRO </t>
  </si>
  <si>
    <t>Gastos Operativos</t>
  </si>
  <si>
    <t xml:space="preserve">Despesas Operacionais </t>
  </si>
  <si>
    <t>Sueldos y beneficios</t>
  </si>
  <si>
    <t xml:space="preserve">Salários e benefícios </t>
  </si>
  <si>
    <t>Generales y administrativos</t>
  </si>
  <si>
    <t xml:space="preserve">Gerais e administrativas </t>
  </si>
  <si>
    <t>Depreciacion y amortizacion</t>
  </si>
  <si>
    <t xml:space="preserve">Depreciação e Amortização </t>
  </si>
  <si>
    <t>RESULTADO OPERATIVO NETO</t>
  </si>
  <si>
    <t xml:space="preserve">Receita Operacional Líquida </t>
  </si>
  <si>
    <t>Ingresos no operativos</t>
  </si>
  <si>
    <t xml:space="preserve">Resultado não operacional </t>
  </si>
  <si>
    <t>Gastos no operativos</t>
  </si>
  <si>
    <t xml:space="preserve">Despesas não-operacionais </t>
  </si>
  <si>
    <t>RESULTADO NO OPERATIVO NETO</t>
  </si>
  <si>
    <t xml:space="preserve">RESULTADO OPERACIONAL LÍQUIDO NO </t>
  </si>
  <si>
    <t>RESULTADO NETO ANTES DE IMPUESTOS Y DONACIONES</t>
  </si>
  <si>
    <t xml:space="preserve">LUCRO LÍQUIDO ANTES DO IMPOSTO E COMPENSAÇÕES </t>
  </si>
  <si>
    <t>Gasto de impuesto</t>
  </si>
  <si>
    <t xml:space="preserve">despesa de imposto </t>
  </si>
  <si>
    <t>RESULTADO NETO ANTES DE DONACIONES</t>
  </si>
  <si>
    <t xml:space="preserve">LUCRO LÍQUIDO ANTES DE SUBVENÇÃO </t>
  </si>
  <si>
    <t>Donaciones (transferir a reservas estatuarias)</t>
  </si>
  <si>
    <t xml:space="preserve">Doações (transferência para reserva legal) </t>
  </si>
  <si>
    <t>RESULTADO NETO DESPUES DE DONACIONES</t>
  </si>
  <si>
    <t xml:space="preserve">LUCRO LÍQUIDO DEPOIS DE SUBVENÇÃO </t>
  </si>
  <si>
    <t>Ingresos (Gastos) de afiliados no consolidados</t>
  </si>
  <si>
    <t xml:space="preserve">Receitas (Despesas) de coligadas </t>
  </si>
  <si>
    <t>Dividendos recibidos</t>
  </si>
  <si>
    <t xml:space="preserve">Dividendos recividos </t>
  </si>
  <si>
    <t>Gasto de interes minoritario</t>
  </si>
  <si>
    <t xml:space="preserve">Minority despesa de juros </t>
  </si>
  <si>
    <t>RESULTADO NETO</t>
  </si>
  <si>
    <t xml:space="preserve">NET </t>
  </si>
  <si>
    <t>Acciones ordinarias en circulacion</t>
  </si>
  <si>
    <t xml:space="preserve">As ações ordinárias em circulação </t>
  </si>
  <si>
    <t>Acciones completamente diluidas en circulacion</t>
  </si>
  <si>
    <t xml:space="preserve">Totalmente diluída ações em circulação </t>
  </si>
  <si>
    <t>INGRESOS POR ACCION COMPLETAMENTE DILUIDA</t>
  </si>
  <si>
    <t xml:space="preserve">O LUCRO TOTALMENTE DILUÍDO POR AÇÃO </t>
  </si>
  <si>
    <t>Dividendos</t>
  </si>
  <si>
    <t xml:space="preserve">Dividendos </t>
  </si>
  <si>
    <t>Ganancias/Perdidas sobre intercambio de divisas no realizadas</t>
  </si>
  <si>
    <t xml:space="preserve">Resultado de câmbio não realizadas </t>
  </si>
  <si>
    <t>Patrimonio Total (comienzo del periodo)</t>
  </si>
  <si>
    <t xml:space="preserve">Total do Patrimônio (início do período) </t>
  </si>
  <si>
    <t>Resultado Neto a Ingresos Retenidos</t>
  </si>
  <si>
    <t xml:space="preserve">Lucro líquido disponível para Resultados Transitados </t>
  </si>
  <si>
    <t>RETAINED EARNINGS</t>
  </si>
  <si>
    <t>INGRESOS RETENIDOS</t>
  </si>
  <si>
    <t xml:space="preserve">LUCROS RETIDOS </t>
  </si>
  <si>
    <t>PORTFOLIO AGING SCHEDULE (</t>
  </si>
  <si>
    <t>CALIDAD DE CARTERA (</t>
  </si>
  <si>
    <t>QUALIDADE DA CARTEIRA (</t>
  </si>
  <si>
    <t>Auditado</t>
  </si>
  <si>
    <t>Projeções</t>
  </si>
  <si>
    <r>
      <t xml:space="preserve">PLEASE INCLUDE THE </t>
    </r>
    <r>
      <rPr>
        <u/>
        <sz val="10"/>
        <color indexed="8"/>
        <rFont val="Trebuchet MS"/>
        <family val="2"/>
      </rPr>
      <t>MONTHLY</t>
    </r>
    <r>
      <rPr>
        <sz val="10"/>
        <color indexed="8"/>
        <rFont val="Trebuchet MS"/>
        <family val="2"/>
      </rPr>
      <t xml:space="preserve"> WRITE-OFF AND RECOVERY AMOUNTS FOR 2010</t>
    </r>
  </si>
  <si>
    <r>
      <t>POR FAVOR TAMBIEN INCLUYA LOS DATOS</t>
    </r>
    <r>
      <rPr>
        <u/>
        <sz val="10"/>
        <color indexed="8"/>
        <rFont val="Trebuchet MS"/>
        <family val="2"/>
      </rPr>
      <t xml:space="preserve"> MENSUALES</t>
    </r>
    <r>
      <rPr>
        <sz val="10"/>
        <color indexed="8"/>
        <rFont val="Trebuchet MS"/>
        <family val="2"/>
      </rPr>
      <t xml:space="preserve"> DE CASTIGOS Y PRESTAMOS RECUPERADOS EN LA HOJA DE CARTERA Y DATOS DE LA ORGANIZACIÓN.</t>
    </r>
  </si>
  <si>
    <r>
      <t xml:space="preserve">POR FAVOR INCLUA OS DADOS </t>
    </r>
    <r>
      <rPr>
        <u/>
        <sz val="12"/>
        <color indexed="8"/>
        <rFont val="Arial"/>
        <family val="2"/>
      </rPr>
      <t>MENSAIS </t>
    </r>
    <r>
      <rPr>
        <sz val="12"/>
        <color indexed="8"/>
        <rFont val="Arial"/>
        <family val="2"/>
      </rPr>
      <t>DE SANÇÕES E RECUPERADOS EM CARTEIRA DE CRÉDITO E FOLHA DE DADOS DA ORGANIZAÇÃO.</t>
    </r>
  </si>
  <si>
    <t>CARTERA BRUTA DE PRESTAMOS*</t>
  </si>
  <si>
    <t>CARTEIRA *</t>
  </si>
  <si>
    <t>Cartera vigente</t>
  </si>
  <si>
    <t>Carteira atual</t>
  </si>
  <si>
    <t>Cartera en riesgo (1-30 días)</t>
  </si>
  <si>
    <t>Carteira em Risco (1-30 dias)</t>
  </si>
  <si>
    <t>Cartera en riesgo (&gt;30 días)</t>
  </si>
  <si>
    <t>Carteira em risco (&gt; 30 dias)</t>
  </si>
  <si>
    <t>Cartera en riesgo (30-60 días)</t>
  </si>
  <si>
    <t>Carteira em Risco (30-60 dias)</t>
  </si>
  <si>
    <t>Cartera en riesgo (60-90 días)</t>
  </si>
  <si>
    <t>Carteira em Risco (60-90 dias)</t>
  </si>
  <si>
    <t>Cartera en riesgo (90-120 días)</t>
  </si>
  <si>
    <t>Carteira em risco (90-120 dias)</t>
  </si>
  <si>
    <t>Cartera en riesgo (120-180 días)</t>
  </si>
  <si>
    <t>Carteira em Risco (120-180 dias)</t>
  </si>
  <si>
    <t>Cartera en riesgo (180-360 días)</t>
  </si>
  <si>
    <t>Carteira em Risco (180-360 dias)</t>
  </si>
  <si>
    <t>Cartera en riesgo (&gt;360 días)</t>
  </si>
  <si>
    <t>Carteira em risco (&gt; 360 dias)</t>
  </si>
  <si>
    <t>*no incluyendo cartera reestructurada y/o reprogramada</t>
  </si>
  <si>
    <t>* Não inclui os empréstimos reestruturados e / ou remarcado</t>
  </si>
  <si>
    <t>Cartera reestructurada y/o reprogramada</t>
  </si>
  <si>
    <t>Créditos renegociados e / ou remarcado</t>
  </si>
  <si>
    <t>Balance inicial</t>
  </si>
  <si>
    <t>Saldo inicial</t>
  </si>
  <si>
    <t xml:space="preserve">  + Gasto de provisión de para prestamos incobrables</t>
  </si>
  <si>
    <t xml:space="preserve">   Despesas + Empréstimo provisão para perdas</t>
  </si>
  <si>
    <t xml:space="preserve">  - Castigos Brutos de la Cartera**</t>
  </si>
  <si>
    <t xml:space="preserve">   - Punido bruta **</t>
  </si>
  <si>
    <t xml:space="preserve">  - Recuperaciones</t>
  </si>
  <si>
    <t xml:space="preserve">   - Recuperações</t>
  </si>
  <si>
    <t xml:space="preserve"> +/- Otros</t>
  </si>
  <si>
    <t xml:space="preserve">  + / - Outros</t>
  </si>
  <si>
    <t>Reservas para prestamos incobrables</t>
  </si>
  <si>
    <t>Perda de reservas de Empréstimo</t>
  </si>
  <si>
    <t>**Porfavor asegurarse que los datos son cantidades mensuales</t>
  </si>
  <si>
    <t>** Certifique-se que são valores mensais</t>
  </si>
  <si>
    <t>CARTERA CASTIGADA, NETA DE PRESTAMOS RECUPERADOS</t>
  </si>
  <si>
    <t>CARTERA CASTIGADA, NETA DE PRESTAMOS RECUPERADAS</t>
  </si>
  <si>
    <t>Average Gross Loan Portfolio</t>
  </si>
  <si>
    <t xml:space="preserve">Promedio de cartera de prestamo bruta </t>
  </si>
  <si>
    <t>Média da carteira de crédito bruta</t>
  </si>
  <si>
    <t xml:space="preserve"> </t>
  </si>
  <si>
    <t>ASSET MATURITY SCHEDULE</t>
  </si>
  <si>
    <t>VENCIMIENTO DE ACTIVOS</t>
  </si>
  <si>
    <t>PRAZO DE ATIVOS</t>
  </si>
  <si>
    <t>Total Assets</t>
  </si>
  <si>
    <t>Total activos</t>
  </si>
  <si>
    <t>Os ativos totais</t>
  </si>
  <si>
    <t xml:space="preserve">   Portfolio</t>
  </si>
  <si>
    <t xml:space="preserve">  Cartera de prestamos</t>
  </si>
  <si>
    <t xml:space="preserve">   A carteira de crédito</t>
  </si>
  <si>
    <t xml:space="preserve">   Other Assets</t>
  </si>
  <si>
    <t xml:space="preserve">  Otro activos</t>
  </si>
  <si>
    <t xml:space="preserve">   Outros activos</t>
  </si>
  <si>
    <t>Organizational Data</t>
  </si>
  <si>
    <t>Datos de la Organización</t>
  </si>
  <si>
    <t>Dados da Organização</t>
  </si>
  <si>
    <t>Número de Ahorradores Voluntarios/Depositantes</t>
  </si>
  <si>
    <t>Número de poupanças voluntárias / Depositantes</t>
  </si>
  <si>
    <t>Número de Prestamistas o Clientes Activos</t>
  </si>
  <si>
    <t>Número de mutuários ou clientes ativos</t>
  </si>
  <si>
    <t>Número de Préstamos Corrientes o Vigentes</t>
  </si>
  <si>
    <t>Número de Empréstimos Corrientes Outstanding</t>
  </si>
  <si>
    <t>Sucursales, Sub-sucursales, y Todas Oficinas</t>
  </si>
  <si>
    <t>Filiais, sucursais e escritórios de todos os</t>
  </si>
  <si>
    <t>Número de Empleados</t>
  </si>
  <si>
    <t>Número de Empregados</t>
  </si>
  <si>
    <t>Número de Oficiales de préstamo</t>
  </si>
  <si>
    <t>Número de agentes de crédito</t>
  </si>
  <si>
    <t>Fijo</t>
  </si>
  <si>
    <t>None</t>
  </si>
  <si>
    <t>LIABILITY SCHEDULE (</t>
  </si>
  <si>
    <t>VENCIMIENTOS DE PASIVOS (</t>
  </si>
  <si>
    <t>VENCIMENTO DOS PASSIVOS (</t>
  </si>
  <si>
    <t>$</t>
  </si>
  <si>
    <t>Monthly</t>
  </si>
  <si>
    <t>Quarterly</t>
  </si>
  <si>
    <t>Yearly</t>
  </si>
  <si>
    <t>EQUITY OWNERSHIP</t>
  </si>
  <si>
    <t>EQUIDAD DE PROPIEDAD</t>
  </si>
  <si>
    <t>PATRIMÔNIO DA PROPRIEDADE</t>
  </si>
  <si>
    <t>PATRIMÔNIO</t>
  </si>
  <si>
    <t>#</t>
  </si>
  <si>
    <t>Total</t>
  </si>
  <si>
    <t>*All Long-Term Debt Obligations &amp; Subordinated Debt</t>
  </si>
  <si>
    <t>* Todas las Obligaciones de Deuda a Largo Plazo y Deuda Subordinada</t>
  </si>
  <si>
    <t>* Todas as obrigações de dívida de longo prazo e Dívida Subordinada</t>
  </si>
  <si>
    <t>Mensuales</t>
  </si>
  <si>
    <t>Mensal</t>
  </si>
  <si>
    <t>Trimestrales</t>
  </si>
  <si>
    <t>Trimestrais</t>
  </si>
  <si>
    <t>Annually</t>
  </si>
  <si>
    <t>Anuales</t>
  </si>
  <si>
    <t>Anualmente</t>
  </si>
  <si>
    <t>Fixed</t>
  </si>
  <si>
    <t>Fixo</t>
  </si>
  <si>
    <t>Floating</t>
  </si>
  <si>
    <t>Flotando</t>
  </si>
  <si>
    <t>Flutuante</t>
  </si>
  <si>
    <t>Deposit</t>
  </si>
  <si>
    <t>Depositos</t>
  </si>
  <si>
    <t>Depósitos</t>
  </si>
  <si>
    <t>GLP</t>
  </si>
  <si>
    <t>Cartera Bruta</t>
  </si>
  <si>
    <t>Carteira de Crédito</t>
  </si>
  <si>
    <t>Equity</t>
  </si>
  <si>
    <t>Patrimonio</t>
  </si>
  <si>
    <t>Património</t>
  </si>
  <si>
    <t>Bullet</t>
  </si>
  <si>
    <t>Pago Única al Final</t>
  </si>
  <si>
    <t>Fim de Pagamento Único</t>
  </si>
  <si>
    <t>Straight Line Amortization</t>
  </si>
  <si>
    <t>Amortización Lineal</t>
  </si>
  <si>
    <t>Depreciação Linear</t>
  </si>
  <si>
    <t>Irregular Amortization</t>
  </si>
  <si>
    <t>Amortización Irregular</t>
  </si>
  <si>
    <t>Irregular Amortização</t>
  </si>
  <si>
    <t>Name of Issuer/Counterparty</t>
  </si>
  <si>
    <t>Issuance Currency</t>
  </si>
  <si>
    <t>Original Principal Balance (in )</t>
  </si>
  <si>
    <t>Outstanding Balance (in )</t>
  </si>
  <si>
    <t>Fixed or Floating</t>
  </si>
  <si>
    <t>Reference Rate</t>
  </si>
  <si>
    <t>Interest Rate/Spread (in bps)</t>
  </si>
  <si>
    <t>Final Maturity Date</t>
  </si>
  <si>
    <t>Fees &amp; Commissions (in bps)</t>
  </si>
  <si>
    <t>Effective Interest Rate</t>
  </si>
  <si>
    <t>Guarantee/Collateral Type</t>
  </si>
  <si>
    <t>$ or %</t>
  </si>
  <si>
    <t>Initial Guarantee Value</t>
  </si>
  <si>
    <t>Current Gurantee Value</t>
  </si>
  <si>
    <t>Repayment Type</t>
  </si>
  <si>
    <t># of Amortizations</t>
  </si>
  <si>
    <t>Date of First Amortization</t>
  </si>
  <si>
    <t>Frequency</t>
  </si>
  <si>
    <t>Amortization Amount</t>
  </si>
  <si>
    <t>Nombre de Emisor/Prestamista/Contraparte</t>
  </si>
  <si>
    <t>Moneda de emision</t>
  </si>
  <si>
    <t>Monto Original Otorgado</t>
  </si>
  <si>
    <t>Monto Pendiente a Pagar</t>
  </si>
  <si>
    <t>Fijo o flotante</t>
  </si>
  <si>
    <t>Tasa de referencia</t>
  </si>
  <si>
    <t>Tasa de interes/margen diferencial (en pbs)</t>
  </si>
  <si>
    <t>Cargos y comisiones (en pbs)</t>
  </si>
  <si>
    <t>Tasa de interes effectiva</t>
  </si>
  <si>
    <t>Guarantia/tipo de colateral</t>
  </si>
  <si>
    <t>$ o %</t>
  </si>
  <si>
    <t>Valor de garantia inicial</t>
  </si>
  <si>
    <t>Valor de garantia actual</t>
  </si>
  <si>
    <t>Tipo de repago</t>
  </si>
  <si>
    <t># de Amortizaciones</t>
  </si>
  <si>
    <t>Fecha de la primera amortizacion</t>
  </si>
  <si>
    <t>Frecuencia de la Amortizacion</t>
  </si>
  <si>
    <t>Cantidad amortizada</t>
  </si>
  <si>
    <t>Nome da concedente homólogo</t>
  </si>
  <si>
    <t>Broadcast Moeda</t>
  </si>
  <si>
    <t>Original saldo principal</t>
  </si>
  <si>
    <t>Saldo devedor</t>
  </si>
  <si>
    <t>Fixas ou flutuantes</t>
  </si>
  <si>
    <t>Taxa de Referência</t>
  </si>
  <si>
    <t>Taxa de juros / Margem Diferencial (bps)</t>
  </si>
  <si>
    <t>Data de Vencimento</t>
  </si>
  <si>
    <t>Taxas e encargos (bps)</t>
  </si>
  <si>
    <t>Taxa efetiva de juros</t>
  </si>
  <si>
    <t>Garantias / tipo de garantia</t>
  </si>
  <si>
    <t>$ ou%</t>
  </si>
  <si>
    <t>Valor da garantia inicial</t>
  </si>
  <si>
    <t>O valor atual de garantia</t>
  </si>
  <si>
    <t>Taxa de reembolso</t>
  </si>
  <si>
    <t># da Amortização</t>
  </si>
  <si>
    <t>Data do primeiro reembolso</t>
  </si>
  <si>
    <t>Frequência</t>
  </si>
  <si>
    <t>Montante amortizado</t>
  </si>
  <si>
    <t>Total Funding</t>
  </si>
  <si>
    <t>Total Fondos</t>
  </si>
  <si>
    <t>O financiamento total</t>
  </si>
  <si>
    <t>MATURITY SCHEDULE FOR OTHER LIABILITIES</t>
  </si>
  <si>
    <t>CALENDARIO DE VENCIMIENTO DE OTROS PASIVOS</t>
  </si>
  <si>
    <t>CRONOGRAMA DE VENCIMENTOS DE OUTRAS OBRIGAÇÕES</t>
  </si>
  <si>
    <t>Other Liabities</t>
  </si>
  <si>
    <t>Otros pasivos</t>
  </si>
  <si>
    <t>Outros passivos</t>
  </si>
  <si>
    <t>Prestamos convertidos a valores y articulos que no aparecen en el balance</t>
  </si>
  <si>
    <t>Empréstimos convertidos em valores e itens que não aparecem no balanço</t>
  </si>
  <si>
    <t>Date of Initial Entry</t>
  </si>
  <si>
    <t>Total Investment Amount</t>
  </si>
  <si>
    <t>Number of Shares</t>
  </si>
  <si>
    <t>Purchase Price per Share</t>
  </si>
  <si>
    <t>% Ownership</t>
  </si>
  <si>
    <t>Fecha de entrada inicial</t>
  </si>
  <si>
    <t>Total monto de inversiones</t>
  </si>
  <si>
    <t>Cantidad de acciones</t>
  </si>
  <si>
    <t>Precio de compra por accion</t>
  </si>
  <si>
    <t>% Propietario</t>
  </si>
  <si>
    <t>Entrada inicial</t>
  </si>
  <si>
    <t>Montante total de investimento</t>
  </si>
  <si>
    <t>Número de ações</t>
  </si>
  <si>
    <t>Preço de aquisição por ação</t>
  </si>
  <si>
    <t>Proprietário%</t>
  </si>
  <si>
    <t>List of Equity Shareholders</t>
  </si>
  <si>
    <t>Lista de accionarios</t>
  </si>
  <si>
    <t>Lista dos accionistas</t>
  </si>
  <si>
    <t>Shareholder 1</t>
  </si>
  <si>
    <t>Accionario 1</t>
  </si>
  <si>
    <t>Acionista 1</t>
  </si>
  <si>
    <t>Shareholder 2</t>
  </si>
  <si>
    <t>Accionario 2</t>
  </si>
  <si>
    <t>Acionista 2</t>
  </si>
  <si>
    <t>Shareholder 3</t>
  </si>
  <si>
    <t>Accionario 3</t>
  </si>
  <si>
    <t>Acionista 3</t>
  </si>
  <si>
    <t>Shareholder 4</t>
  </si>
  <si>
    <t>Accionario 4</t>
  </si>
  <si>
    <t>Acionista 4</t>
  </si>
  <si>
    <t>Shareholder 5</t>
  </si>
  <si>
    <t>Accionario 5</t>
  </si>
  <si>
    <t>Acionista 5</t>
  </si>
  <si>
    <t>Shareholder 6</t>
  </si>
  <si>
    <t>Accionario 6</t>
  </si>
  <si>
    <t>Acionista 6</t>
  </si>
  <si>
    <t>Shareholder 7</t>
  </si>
  <si>
    <t>Accionario 7</t>
  </si>
  <si>
    <t>Acionista 7</t>
  </si>
  <si>
    <t>Shareholder 8</t>
  </si>
  <si>
    <t>Accionario 8</t>
  </si>
  <si>
    <t>Acionista 8</t>
  </si>
  <si>
    <t>Shareholder 9</t>
  </si>
  <si>
    <t>Accionario 9</t>
  </si>
  <si>
    <t>Acionista 9</t>
  </si>
  <si>
    <t>Shareholder 10</t>
  </si>
  <si>
    <t>Accionario 10</t>
  </si>
  <si>
    <t>Acionista 10</t>
  </si>
  <si>
    <t>Shareholder 11</t>
  </si>
  <si>
    <t>Accionario 11</t>
  </si>
  <si>
    <t>Acionista 11</t>
  </si>
  <si>
    <t>Shareholder 12</t>
  </si>
  <si>
    <t>Accionario 12</t>
  </si>
  <si>
    <t>Acionista 12</t>
  </si>
  <si>
    <t>Shareholder 13</t>
  </si>
  <si>
    <t>Accionario 13</t>
  </si>
  <si>
    <t>Acionista 13</t>
  </si>
  <si>
    <t>Shareholder 14</t>
  </si>
  <si>
    <t>Accionario 14</t>
  </si>
  <si>
    <t>Acionista 14</t>
  </si>
  <si>
    <t>Shareholder 15</t>
  </si>
  <si>
    <t>Accionario 15</t>
  </si>
  <si>
    <t>Acionista 15</t>
  </si>
  <si>
    <t>Others representing &lt;1% each</t>
  </si>
  <si>
    <t>Otros representando &lt;1% cada uno</t>
  </si>
  <si>
    <t>Outros que representa menos de 1% cada</t>
  </si>
  <si>
    <t>#DateRow</t>
  </si>
  <si>
    <t>#AuditLabelRow</t>
  </si>
  <si>
    <t>#FieldLabelIDColumn</t>
  </si>
  <si>
    <t>MFI ID</t>
  </si>
  <si>
    <t>ACBA</t>
  </si>
  <si>
    <t>Access Bank</t>
  </si>
  <si>
    <t>ACCOVI</t>
  </si>
  <si>
    <t>Acleda</t>
  </si>
  <si>
    <t>ACODEP</t>
  </si>
  <si>
    <t>AFK</t>
  </si>
  <si>
    <t>Agrocapital</t>
  </si>
  <si>
    <t>Agroinvest Montenegro</t>
  </si>
  <si>
    <t>Agroinvest Serbia</t>
  </si>
  <si>
    <t>AgroInvest Tajikistan</t>
  </si>
  <si>
    <t>Alternativa</t>
  </si>
  <si>
    <t>AMC</t>
  </si>
  <si>
    <t>Apoyo Integral</t>
  </si>
  <si>
    <t>Arnur Credit</t>
  </si>
  <si>
    <t>AzerCredit</t>
  </si>
  <si>
    <t>Bai Tushum</t>
  </si>
  <si>
    <t>Banco Sol</t>
  </si>
  <si>
    <t>Banco Solidario</t>
  </si>
  <si>
    <t>Bancovelo</t>
  </si>
  <si>
    <t>Banex</t>
  </si>
  <si>
    <t>BISWA</t>
  </si>
  <si>
    <t>BTA</t>
  </si>
  <si>
    <t>BZMF</t>
  </si>
  <si>
    <t>CBIRD</t>
  </si>
  <si>
    <t>CEAPE MA</t>
  </si>
  <si>
    <t>CEF</t>
  </si>
  <si>
    <t>Ceprodel</t>
  </si>
  <si>
    <t>CHC</t>
  </si>
  <si>
    <t>Confianza</t>
  </si>
  <si>
    <t>Constanta</t>
  </si>
  <si>
    <t>Crear Arequipa</t>
  </si>
  <si>
    <t>Crear Tacna</t>
  </si>
  <si>
    <t>CredAgro</t>
  </si>
  <si>
    <t>CREDIT</t>
  </si>
  <si>
    <t>CREDO</t>
  </si>
  <si>
    <t>Crezcamos</t>
  </si>
  <si>
    <t>Crystal</t>
  </si>
  <si>
    <t>Demir Bank</t>
  </si>
  <si>
    <t>DMIRO</t>
  </si>
  <si>
    <t>Ecofuturo</t>
  </si>
  <si>
    <t>Edyficar</t>
  </si>
  <si>
    <t>EKI</t>
  </si>
  <si>
    <t>Emprender</t>
  </si>
  <si>
    <t>Enlace</t>
  </si>
  <si>
    <t>Eskhata</t>
  </si>
  <si>
    <t>Espoir</t>
  </si>
  <si>
    <t>FADES</t>
  </si>
  <si>
    <t>FAMA Nicaragua</t>
  </si>
  <si>
    <t>FAMA Honduras</t>
  </si>
  <si>
    <t>FIE</t>
  </si>
  <si>
    <t>Fin Sol</t>
  </si>
  <si>
    <t>FINCA Armenia</t>
  </si>
  <si>
    <t>FINCA Azerbaijan</t>
  </si>
  <si>
    <t>FINCA Ecuador</t>
  </si>
  <si>
    <t>FINCA Georgia</t>
  </si>
  <si>
    <t>FINCA Jordan</t>
  </si>
  <si>
    <t>FINCA Kosovo</t>
  </si>
  <si>
    <t>FINCA Kyrgyzstan</t>
  </si>
  <si>
    <t>FINCA Tajikistan</t>
  </si>
  <si>
    <t>Findesa</t>
  </si>
  <si>
    <t>FinDev</t>
  </si>
  <si>
    <t>FMFB</t>
  </si>
  <si>
    <t>FORUS</t>
  </si>
  <si>
    <t>Funbodem</t>
  </si>
  <si>
    <t>Fundacion Paraguaya</t>
  </si>
  <si>
    <t>Fundahmicro</t>
  </si>
  <si>
    <t>Fundenuse</t>
  </si>
  <si>
    <t>Fundeser</t>
  </si>
  <si>
    <t>Genesis</t>
  </si>
  <si>
    <t>Grupo ACP</t>
  </si>
  <si>
    <t>Grupo Fortaleza</t>
  </si>
  <si>
    <t>HKL</t>
  </si>
  <si>
    <t>HUMO</t>
  </si>
  <si>
    <t>Ineco Bank</t>
  </si>
  <si>
    <t>Inicjatywa Mikro</t>
  </si>
  <si>
    <t>KEP</t>
  </si>
  <si>
    <t>KMF</t>
  </si>
  <si>
    <t>KWFT</t>
  </si>
  <si>
    <t>LAPO</t>
  </si>
  <si>
    <t>Leon</t>
  </si>
  <si>
    <t>LOK Mikro</t>
  </si>
  <si>
    <t>MFW</t>
  </si>
  <si>
    <t>Mi Bospo</t>
  </si>
  <si>
    <t>MicroCred Holding</t>
  </si>
  <si>
    <t>Microinvest</t>
  </si>
  <si>
    <t>Mikrofin</t>
  </si>
  <si>
    <t>Mikrofond</t>
  </si>
  <si>
    <t>Mol Bulak</t>
  </si>
  <si>
    <t>Moznosti</t>
  </si>
  <si>
    <t>Nachala</t>
  </si>
  <si>
    <t xml:space="preserve">Nieborowski </t>
  </si>
  <si>
    <t>Normicro</t>
  </si>
  <si>
    <t>OMRO</t>
  </si>
  <si>
    <t>OI Albania</t>
  </si>
  <si>
    <t>OppBank Serbia</t>
  </si>
  <si>
    <t>Partner</t>
  </si>
  <si>
    <t>Patria</t>
  </si>
  <si>
    <t>Popayan</t>
  </si>
  <si>
    <t>PRASAC</t>
  </si>
  <si>
    <t>Prisma</t>
  </si>
  <si>
    <t>Prizma</t>
  </si>
  <si>
    <t>ProCredit Albania</t>
  </si>
  <si>
    <t>ProCredit Bulgaria</t>
  </si>
  <si>
    <t>ProCredit Ecuador</t>
  </si>
  <si>
    <t>ProCredit Georgia</t>
  </si>
  <si>
    <t>ProCredit Holdings</t>
  </si>
  <si>
    <t>ProCredit Macedonia</t>
  </si>
  <si>
    <t>ProCredit Romania</t>
  </si>
  <si>
    <t>Prodesa</t>
  </si>
  <si>
    <t>Proempresa</t>
  </si>
  <si>
    <t>RCCDF</t>
  </si>
  <si>
    <t>SAT</t>
  </si>
  <si>
    <t>Sathapana</t>
  </si>
  <si>
    <t>SEF</t>
  </si>
  <si>
    <t>Seilanithih</t>
  </si>
  <si>
    <t>Sinergija Plus</t>
  </si>
  <si>
    <t>SMILE</t>
  </si>
  <si>
    <t>Solfi</t>
  </si>
  <si>
    <t>TPC</t>
  </si>
  <si>
    <t>VFC</t>
  </si>
  <si>
    <t>Xac Bank</t>
  </si>
  <si>
    <t>Grupo ACP (Consolidated)</t>
  </si>
  <si>
    <t>Ujjivan</t>
  </si>
  <si>
    <t>SEED</t>
  </si>
  <si>
    <t>Credit Mongol</t>
  </si>
  <si>
    <t>Forjadores</t>
  </si>
  <si>
    <t>Viator</t>
  </si>
  <si>
    <t>MicroCred China</t>
  </si>
  <si>
    <t>WWB Cali</t>
  </si>
  <si>
    <t>Velifin</t>
  </si>
  <si>
    <t>#DataSheetIDColumn</t>
  </si>
  <si>
    <t>Balance Sheet v1</t>
  </si>
  <si>
    <t>Income Statement v1</t>
  </si>
  <si>
    <t>Portfolio Quality v1</t>
  </si>
  <si>
    <t>Organizational Data v1</t>
  </si>
  <si>
    <t>Cash Flow v1</t>
  </si>
  <si>
    <t>Currency Exposure v1</t>
  </si>
  <si>
    <t>Balance Sheet v2</t>
  </si>
  <si>
    <t>Currency Exposure v2</t>
  </si>
  <si>
    <t>Income Statement v2</t>
  </si>
  <si>
    <t>Portfolio Quality v2</t>
  </si>
  <si>
    <t>Organizational Data v2</t>
  </si>
  <si>
    <t>sheet_id</t>
  </si>
  <si>
    <t>sheet_name</t>
  </si>
  <si>
    <t>field_label_id</t>
  </si>
  <si>
    <t>field_label_english</t>
  </si>
  <si>
    <t>Total Cash &amp; ST Investments</t>
  </si>
  <si>
    <t>Restricted Cash</t>
  </si>
  <si>
    <t>Unrestricted Cash</t>
  </si>
  <si>
    <t>Short Term Investments</t>
  </si>
  <si>
    <t>Gross Loan Portfolio</t>
  </si>
  <si>
    <t>(Loan Loss Reserves)</t>
  </si>
  <si>
    <t>Savings Accounts</t>
  </si>
  <si>
    <t>Total Borrowings at Concessional Interest Rates</t>
  </si>
  <si>
    <t>Total Borrowings at Commercial Interest Rates</t>
  </si>
  <si>
    <t>Donated Equity and paid-in-capital</t>
  </si>
  <si>
    <t>Retained Earnings, Reserves &amp; Other</t>
  </si>
  <si>
    <t>Financial Revenue</t>
  </si>
  <si>
    <t>Financial Expenses</t>
  </si>
  <si>
    <t>Net Monetary/Inflation Adjustments</t>
  </si>
  <si>
    <t>Other Financial Service Income (Expense)</t>
  </si>
  <si>
    <t>Operating Expense</t>
  </si>
  <si>
    <t>Non-Operating Revenue</t>
  </si>
  <si>
    <t>Non-Operating Expense</t>
  </si>
  <si>
    <t>Taxes</t>
  </si>
  <si>
    <t>PAR (31-60 days)</t>
  </si>
  <si>
    <t>PAR (61-90 days)</t>
  </si>
  <si>
    <t>PAR (91-180 days)</t>
  </si>
  <si>
    <t>PAR (&gt;180 days)</t>
  </si>
  <si>
    <t>Restructured and/or Refinanced</t>
  </si>
  <si>
    <t>Write-Offs</t>
  </si>
  <si>
    <t>Recovered loans</t>
  </si>
  <si>
    <t>Number of loan Officers</t>
  </si>
  <si>
    <t>Number of Employees</t>
  </si>
  <si>
    <t>Number of Branches</t>
  </si>
  <si>
    <t>Number of Loans Outstanding</t>
  </si>
  <si>
    <t>Number of Active Borrowers</t>
  </si>
  <si>
    <t>Number of Voluntary Savers/Depositors</t>
  </si>
  <si>
    <t>Net Cash Flow from Operations</t>
  </si>
  <si>
    <t>Net Cash Flow from Investment Activities</t>
  </si>
  <si>
    <t>Net Cash Flow from Financing Activities</t>
  </si>
  <si>
    <t>Loan Portfolio</t>
  </si>
  <si>
    <t>Input Exchange Rate (Local Currency / USD)</t>
  </si>
  <si>
    <t>Interest Expense on Borrowings (&amp; Bonds)</t>
  </si>
  <si>
    <t>-Gross Write-Offs**</t>
  </si>
  <si>
    <t>-Recoveries**</t>
  </si>
  <si>
    <t>+/-Other</t>
  </si>
  <si>
    <t xml:space="preserve">Original Principal Balance (in </t>
  </si>
  <si>
    <t>Plus 1 Month</t>
  </si>
  <si>
    <t>Plus 2 Months</t>
  </si>
  <si>
    <t>Plus 3 Months</t>
  </si>
  <si>
    <t>Plus 4 Months</t>
  </si>
  <si>
    <t>Plus 5 Months</t>
  </si>
  <si>
    <t>Plus 6 Months</t>
  </si>
  <si>
    <t>Plus 7 Months</t>
  </si>
  <si>
    <t>Plus 8 Months</t>
  </si>
  <si>
    <t>Plus 9 Months</t>
  </si>
  <si>
    <t>Plus 10 Months</t>
  </si>
  <si>
    <t>Plus 11 Months</t>
  </si>
  <si>
    <t>Plus 12 Months</t>
  </si>
  <si>
    <t>Plus 15 Months</t>
  </si>
  <si>
    <t>Plus 18 Months</t>
  </si>
  <si>
    <t>Plus 21 Months</t>
  </si>
  <si>
    <t>Plus 24 Months</t>
  </si>
  <si>
    <t>Plus 27 Months</t>
  </si>
  <si>
    <t>Plus 30 Months</t>
  </si>
  <si>
    <t>Plus 33 Months</t>
  </si>
  <si>
    <t>Plus 36 Months</t>
  </si>
  <si>
    <t>Plus 39 Months</t>
  </si>
  <si>
    <t>Plus 42 Months</t>
  </si>
  <si>
    <t>Plus 45 Months</t>
  </si>
  <si>
    <t>Plus 48 Months</t>
  </si>
  <si>
    <t>Plus 51 Months</t>
  </si>
  <si>
    <t>Plus 54 Months</t>
  </si>
  <si>
    <t>Plus 57 Months</t>
  </si>
  <si>
    <t>Plus 60 Months</t>
  </si>
  <si>
    <t>Plus 72 Months</t>
  </si>
  <si>
    <t>Plus 84 Months</t>
  </si>
  <si>
    <t>After Allotted Months</t>
  </si>
  <si>
    <t>Liability Schedule v2</t>
  </si>
  <si>
    <t>#DataSheetIDRow</t>
  </si>
  <si>
    <t>#NumberColumn</t>
  </si>
  <si>
    <t>#DataSectionStart</t>
  </si>
  <si>
    <t>#DataSectionEnd</t>
  </si>
  <si>
    <t>#OtherDataFieldColumn</t>
  </si>
  <si>
    <t>YTD Jul-11</t>
  </si>
  <si>
    <t/>
  </si>
  <si>
    <t xml:space="preserve">          </t>
  </si>
  <si>
    <t>Check LLR</t>
  </si>
  <si>
    <t>After 2016</t>
  </si>
</sst>
</file>

<file path=xl/styles.xml><?xml version="1.0" encoding="utf-8"?>
<styleSheet xmlns="http://schemas.openxmlformats.org/spreadsheetml/2006/main">
  <numFmts count="13">
    <numFmt numFmtId="44" formatCode="_(&quot;$&quot;* #,##0.00_);_(&quot;$&quot;* \(#,##0.00\);_(&quot;$&quot;* &quot;-&quot;??_);_(@_)"/>
    <numFmt numFmtId="43" formatCode="_(* #,##0.00_);_(* \(#,##0.00\);_(* &quot;-&quot;??_);_(@_)"/>
    <numFmt numFmtId="164" formatCode="_(\ #,##0_);_(\ \(#,##0\);_(\ &quot;-&quot;??_);_(@_)"/>
    <numFmt numFmtId="165" formatCode="0.0%"/>
    <numFmt numFmtId="166" formatCode="yyyy"/>
    <numFmt numFmtId="167" formatCode="mmmm"/>
    <numFmt numFmtId="168" formatCode="[$-F800]dddd\,\ mmmm\ dd\,\ yyyy"/>
    <numFmt numFmtId="169" formatCode="[&lt;=9999999]###\-####;\(###\)\ ###\-####"/>
    <numFmt numFmtId="170" formatCode="mmmm\ yyyy"/>
    <numFmt numFmtId="171" formatCode="mmm\ \-\ yy"/>
    <numFmt numFmtId="172" formatCode="#,###&quot; bps&quot;"/>
    <numFmt numFmtId="173" formatCode="_(* 0.0%_);_(* \(0.0%\);_(\ &quot;-&quot;_);_(@_)"/>
    <numFmt numFmtId="174" formatCode="_(* #,##0_);_(* \(#,##0\);_(* &quot;-&quot;??_);_(@_)"/>
  </numFmts>
  <fonts count="47">
    <font>
      <sz val="11"/>
      <color theme="1"/>
      <name val="Calibri"/>
      <family val="2"/>
      <scheme val="minor"/>
    </font>
    <font>
      <sz val="11"/>
      <color theme="1"/>
      <name val="Calibri"/>
      <family val="2"/>
      <scheme val="minor"/>
    </font>
    <font>
      <b/>
      <sz val="11"/>
      <color theme="1"/>
      <name val="Calibri"/>
      <family val="2"/>
      <scheme val="minor"/>
    </font>
    <font>
      <sz val="10"/>
      <name val="Trebuchet MS"/>
      <family val="2"/>
    </font>
    <font>
      <i/>
      <sz val="10"/>
      <name val="Trebuchet MS"/>
      <family val="2"/>
    </font>
    <font>
      <b/>
      <sz val="10"/>
      <name val="Trebuchet MS"/>
      <family val="2"/>
    </font>
    <font>
      <b/>
      <sz val="10"/>
      <color theme="0"/>
      <name val="Trebuchet MS"/>
      <family val="2"/>
    </font>
    <font>
      <sz val="10"/>
      <color theme="1"/>
      <name val="Trebuchet MS"/>
      <family val="2"/>
    </font>
    <font>
      <i/>
      <sz val="10"/>
      <color theme="1"/>
      <name val="Trebuchet MS"/>
      <family val="2"/>
    </font>
    <font>
      <b/>
      <sz val="10"/>
      <color theme="1"/>
      <name val="Trebuchet MS"/>
      <family val="2"/>
    </font>
    <font>
      <sz val="10"/>
      <color theme="0"/>
      <name val="Trebuchet MS"/>
      <family val="2"/>
    </font>
    <font>
      <strike/>
      <sz val="10"/>
      <color theme="1"/>
      <name val="Trebuchet MS"/>
      <family val="2"/>
    </font>
    <font>
      <b/>
      <i/>
      <sz val="10"/>
      <name val="Trebuchet MS"/>
      <family val="2"/>
    </font>
    <font>
      <sz val="10"/>
      <color rgb="FFFF0000"/>
      <name val="Trebuchet MS"/>
      <family val="2"/>
    </font>
    <font>
      <b/>
      <sz val="16"/>
      <name val="Trebuchet MS"/>
      <family val="2"/>
    </font>
    <font>
      <i/>
      <sz val="16"/>
      <name val="Trebuchet MS"/>
      <family val="2"/>
    </font>
    <font>
      <b/>
      <sz val="11"/>
      <name val="Calibri"/>
      <family val="2"/>
      <scheme val="minor"/>
    </font>
    <font>
      <sz val="16"/>
      <color rgb="FFFF0000"/>
      <name val="Trebuchet MS"/>
      <family val="2"/>
    </font>
    <font>
      <u/>
      <sz val="10"/>
      <name val="Trebuchet MS"/>
      <family val="2"/>
    </font>
    <font>
      <sz val="11"/>
      <name val="Calibri"/>
      <family val="2"/>
      <scheme val="minor"/>
    </font>
    <font>
      <sz val="10"/>
      <name val="Arial"/>
      <family val="2"/>
    </font>
    <font>
      <b/>
      <sz val="10"/>
      <color rgb="FFFF0000"/>
      <name val="Trebuchet MS"/>
      <family val="2"/>
    </font>
    <font>
      <u/>
      <sz val="7.7"/>
      <color theme="10"/>
      <name val="Calibri"/>
      <family val="2"/>
    </font>
    <font>
      <u/>
      <sz val="10"/>
      <color theme="10"/>
      <name val="Calibri"/>
      <family val="2"/>
    </font>
    <font>
      <sz val="9"/>
      <color theme="1"/>
      <name val="Trebuchet MS"/>
      <family val="2"/>
    </font>
    <font>
      <b/>
      <sz val="14"/>
      <color theme="8" tint="-0.499984740745262"/>
      <name val="Trebuchet MS"/>
      <family val="2"/>
    </font>
    <font>
      <u/>
      <sz val="10"/>
      <color indexed="8"/>
      <name val="Trebuchet MS"/>
      <family val="2"/>
    </font>
    <font>
      <sz val="10"/>
      <color indexed="8"/>
      <name val="Trebuchet MS"/>
      <family val="2"/>
    </font>
    <font>
      <b/>
      <sz val="11"/>
      <color rgb="FFFF0000"/>
      <name val="Calibri"/>
      <family val="2"/>
      <scheme val="minor"/>
    </font>
    <font>
      <u/>
      <sz val="12"/>
      <color indexed="8"/>
      <name val="Arial"/>
      <family val="2"/>
    </font>
    <font>
      <sz val="12"/>
      <color indexed="8"/>
      <name val="Arial"/>
      <family val="2"/>
    </font>
    <font>
      <sz val="9"/>
      <color theme="0"/>
      <name val="Trebuchet MS"/>
      <family val="2"/>
    </font>
    <font>
      <b/>
      <sz val="9"/>
      <name val="Trebuchet MS"/>
      <family val="2"/>
    </font>
    <font>
      <b/>
      <sz val="14"/>
      <name val="Trebuchet MS"/>
      <family val="2"/>
    </font>
    <font>
      <sz val="9"/>
      <name val="Trebuchet MS"/>
      <family val="2"/>
    </font>
    <font>
      <sz val="18"/>
      <color rgb="FF000000"/>
      <name val="Arial"/>
      <family val="2"/>
    </font>
    <font>
      <i/>
      <sz val="9"/>
      <name val="Trebuchet MS"/>
      <family val="2"/>
    </font>
    <font>
      <sz val="9"/>
      <color theme="0" tint="-0.249977111117893"/>
      <name val="Trebuchet MS"/>
      <family val="2"/>
    </font>
    <font>
      <b/>
      <sz val="9"/>
      <color theme="0"/>
      <name val="Trebuchet MS"/>
      <family val="2"/>
    </font>
    <font>
      <b/>
      <sz val="9"/>
      <color theme="0" tint="-0.249977111117893"/>
      <name val="Trebuchet MS"/>
      <family val="2"/>
    </font>
    <font>
      <sz val="9"/>
      <color theme="8" tint="-0.499984740745262"/>
      <name val="Trebuchet MS"/>
      <family val="2"/>
    </font>
    <font>
      <b/>
      <sz val="9"/>
      <color theme="1"/>
      <name val="Trebuchet MS"/>
      <family val="2"/>
    </font>
    <font>
      <sz val="9"/>
      <color indexed="10"/>
      <name val="Geneva"/>
    </font>
    <font>
      <sz val="8"/>
      <name val="Arial"/>
      <family val="2"/>
    </font>
    <font>
      <sz val="11"/>
      <color indexed="8"/>
      <name val="Calibri"/>
      <family val="2"/>
    </font>
    <font>
      <b/>
      <sz val="11"/>
      <color indexed="8"/>
      <name val="Calibri"/>
      <family val="2"/>
    </font>
    <font>
      <sz val="10"/>
      <color indexed="8"/>
      <name val="Arial"/>
      <family val="2"/>
    </font>
  </fonts>
  <fills count="16">
    <fill>
      <patternFill patternType="none"/>
    </fill>
    <fill>
      <patternFill patternType="gray125"/>
    </fill>
    <fill>
      <patternFill patternType="solid">
        <fgColor theme="8"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9" tint="-0.499984740745262"/>
        <bgColor indexed="64"/>
      </patternFill>
    </fill>
    <fill>
      <patternFill patternType="solid">
        <fgColor theme="7" tint="-0.499984740745262"/>
        <bgColor indexed="64"/>
      </patternFill>
    </fill>
    <fill>
      <patternFill patternType="solid">
        <fgColor theme="1"/>
        <bgColor indexed="64"/>
      </patternFill>
    </fill>
    <fill>
      <patternFill patternType="solid">
        <fgColor indexed="42"/>
        <bgColor indexed="64"/>
      </patternFill>
    </fill>
    <fill>
      <patternFill patternType="solid">
        <fgColor indexed="26"/>
      </patternFill>
    </fill>
    <fill>
      <patternFill patternType="solid">
        <fgColor indexed="9"/>
        <bgColor indexed="64"/>
      </patternFill>
    </fill>
    <fill>
      <patternFill patternType="solid">
        <fgColor rgb="FFFFFF00"/>
        <bgColor indexed="64"/>
      </patternFill>
    </fill>
    <fill>
      <patternFill patternType="solid">
        <fgColor indexed="22"/>
        <bgColor indexed="0"/>
      </patternFill>
    </fill>
  </fills>
  <borders count="35">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medium">
        <color indexed="0"/>
      </right>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hair">
        <color indexed="64"/>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s>
  <cellStyleXfs count="39">
    <xf numFmtId="0" fontId="0" fillId="0" borderId="0"/>
    <xf numFmtId="43" fontId="1" fillId="0" borderId="0" applyFont="0" applyFill="0" applyBorder="0" applyAlignment="0" applyProtection="0"/>
    <xf numFmtId="0" fontId="20" fillId="0" borderId="0"/>
    <xf numFmtId="0" fontId="22" fillId="0" borderId="0" applyNumberFormat="0" applyFill="0" applyBorder="0" applyAlignment="0" applyProtection="0">
      <alignment vertical="top"/>
      <protection locked="0"/>
    </xf>
    <xf numFmtId="0" fontId="20" fillId="0" borderId="6"/>
    <xf numFmtId="0" fontId="20" fillId="0" borderId="6"/>
    <xf numFmtId="43" fontId="20" fillId="0" borderId="0" applyFont="0" applyFill="0" applyBorder="0" applyAlignment="0" applyProtection="0"/>
    <xf numFmtId="0" fontId="20" fillId="0" borderId="0"/>
    <xf numFmtId="0" fontId="42" fillId="0" borderId="0"/>
    <xf numFmtId="38" fontId="43" fillId="11" borderId="30">
      <alignment vertical="top"/>
    </xf>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44" fillId="12" borderId="31" applyNumberFormat="0" applyFont="0" applyAlignment="0" applyProtection="0"/>
    <xf numFmtId="0" fontId="44" fillId="12" borderId="31" applyNumberFormat="0" applyFont="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44" fillId="0" borderId="0"/>
    <xf numFmtId="0" fontId="45" fillId="13" borderId="32" applyFont="0" applyFill="0" applyAlignment="0">
      <alignment vertical="top"/>
    </xf>
    <xf numFmtId="0" fontId="45" fillId="0" borderId="33" applyNumberFormat="0" applyFill="0" applyAlignment="0" applyProtection="0"/>
    <xf numFmtId="0" fontId="45" fillId="0" borderId="33" applyNumberFormat="0" applyFill="0" applyAlignment="0" applyProtection="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0" fontId="46" fillId="0" borderId="0"/>
  </cellStyleXfs>
  <cellXfs count="351">
    <xf numFmtId="0" fontId="0" fillId="0" borderId="0" xfId="0"/>
    <xf numFmtId="0" fontId="3" fillId="0" borderId="0" xfId="0" applyFont="1" applyProtection="1"/>
    <xf numFmtId="0" fontId="4" fillId="0" borderId="0" xfId="0" applyFont="1" applyAlignment="1" applyProtection="1">
      <alignment horizontal="left" indent="1"/>
    </xf>
    <xf numFmtId="0" fontId="3" fillId="0" borderId="0" xfId="0" applyFont="1" applyFill="1" applyProtection="1"/>
    <xf numFmtId="0" fontId="4" fillId="0" borderId="0" xfId="0" applyFont="1" applyFill="1" applyAlignment="1" applyProtection="1">
      <alignment horizontal="left" indent="1"/>
    </xf>
    <xf numFmtId="0" fontId="5" fillId="0" borderId="0" xfId="0" applyFont="1" applyProtection="1"/>
    <xf numFmtId="0" fontId="5" fillId="0" borderId="1" xfId="0" applyFont="1" applyBorder="1" applyProtection="1"/>
    <xf numFmtId="0" fontId="6" fillId="2" borderId="0" xfId="0" applyFont="1" applyFill="1" applyProtection="1"/>
    <xf numFmtId="0" fontId="5" fillId="3" borderId="0" xfId="0" applyFont="1" applyFill="1" applyProtection="1"/>
    <xf numFmtId="0" fontId="4" fillId="0" borderId="0" xfId="0" applyFont="1" applyProtection="1"/>
    <xf numFmtId="0" fontId="7" fillId="0" borderId="0" xfId="0" applyFont="1" applyProtection="1"/>
    <xf numFmtId="0" fontId="4" fillId="0" borderId="0" xfId="0" quotePrefix="1" applyFont="1" applyAlignment="1" applyProtection="1">
      <alignment horizontal="left" indent="3"/>
    </xf>
    <xf numFmtId="0" fontId="4" fillId="0" borderId="0" xfId="0" quotePrefix="1" applyFont="1" applyFill="1" applyAlignment="1" applyProtection="1">
      <alignment horizontal="left" indent="3"/>
    </xf>
    <xf numFmtId="0" fontId="8" fillId="0" borderId="0" xfId="0" applyFont="1" applyAlignment="1" applyProtection="1">
      <alignment horizontal="left" indent="1"/>
    </xf>
    <xf numFmtId="0" fontId="3" fillId="0" borderId="0" xfId="0" applyFont="1" applyAlignment="1" applyProtection="1">
      <alignment horizontal="left"/>
    </xf>
    <xf numFmtId="164" fontId="7" fillId="4" borderId="2" xfId="0" applyNumberFormat="1" applyFont="1" applyFill="1" applyBorder="1" applyAlignment="1" applyProtection="1">
      <alignment horizontal="center"/>
    </xf>
    <xf numFmtId="164" fontId="7" fillId="5" borderId="2" xfId="0" applyNumberFormat="1" applyFont="1" applyFill="1" applyBorder="1" applyAlignment="1" applyProtection="1">
      <alignment horizontal="center"/>
      <protection locked="0"/>
    </xf>
    <xf numFmtId="164" fontId="7" fillId="0" borderId="2" xfId="0" applyNumberFormat="1" applyFont="1" applyBorder="1" applyAlignment="1" applyProtection="1">
      <alignment horizontal="center"/>
    </xf>
    <xf numFmtId="164" fontId="7" fillId="0" borderId="2" xfId="0" applyNumberFormat="1" applyFont="1" applyBorder="1" applyAlignment="1" applyProtection="1">
      <alignment horizontal="center"/>
      <protection locked="0"/>
    </xf>
    <xf numFmtId="164" fontId="9" fillId="0" borderId="2" xfId="0" applyNumberFormat="1" applyFont="1" applyBorder="1" applyAlignment="1" applyProtection="1">
      <alignment horizontal="center"/>
    </xf>
    <xf numFmtId="164" fontId="7" fillId="0" borderId="3" xfId="0" applyNumberFormat="1" applyFont="1" applyBorder="1" applyAlignment="1" applyProtection="1">
      <alignment horizontal="center"/>
      <protection locked="0"/>
    </xf>
    <xf numFmtId="164" fontId="6" fillId="2" borderId="2" xfId="0" applyNumberFormat="1" applyFont="1" applyFill="1" applyBorder="1" applyAlignment="1" applyProtection="1">
      <alignment horizontal="center"/>
    </xf>
    <xf numFmtId="164" fontId="7" fillId="3" borderId="2" xfId="0" applyNumberFormat="1" applyFont="1" applyFill="1" applyBorder="1" applyAlignment="1" applyProtection="1">
      <alignment horizontal="center"/>
      <protection locked="0"/>
    </xf>
    <xf numFmtId="164" fontId="7" fillId="0" borderId="2" xfId="0" applyNumberFormat="1" applyFont="1" applyFill="1" applyBorder="1" applyAlignment="1" applyProtection="1">
      <alignment horizontal="center"/>
    </xf>
    <xf numFmtId="164" fontId="9" fillId="0" borderId="2" xfId="0" applyNumberFormat="1" applyFont="1" applyBorder="1" applyAlignment="1" applyProtection="1">
      <alignment horizontal="center"/>
      <protection locked="0"/>
    </xf>
    <xf numFmtId="164" fontId="9" fillId="3" borderId="2" xfId="0" applyNumberFormat="1" applyFont="1" applyFill="1" applyBorder="1" applyAlignment="1" applyProtection="1">
      <alignment horizontal="center"/>
    </xf>
    <xf numFmtId="164" fontId="3" fillId="5" borderId="2" xfId="0" applyNumberFormat="1" applyFont="1" applyFill="1" applyBorder="1" applyAlignment="1" applyProtection="1">
      <alignment horizontal="center"/>
      <protection locked="0"/>
    </xf>
    <xf numFmtId="0" fontId="0" fillId="0" borderId="0" xfId="0" applyAlignment="1">
      <alignment horizontal="left"/>
    </xf>
    <xf numFmtId="164" fontId="7" fillId="5" borderId="2" xfId="0" applyNumberFormat="1" applyFont="1" applyFill="1" applyBorder="1" applyAlignment="1" applyProtection="1">
      <alignment horizontal="left"/>
      <protection locked="0"/>
    </xf>
    <xf numFmtId="0" fontId="10" fillId="2" borderId="0" xfId="0" applyFont="1" applyFill="1" applyProtection="1"/>
    <xf numFmtId="164" fontId="10" fillId="2" borderId="4" xfId="0" applyNumberFormat="1" applyFont="1" applyFill="1" applyBorder="1" applyAlignment="1" applyProtection="1">
      <alignment horizontal="center"/>
    </xf>
    <xf numFmtId="164" fontId="10" fillId="2" borderId="0" xfId="0" applyNumberFormat="1" applyFont="1" applyFill="1" applyAlignment="1" applyProtection="1">
      <alignment horizontal="center"/>
    </xf>
    <xf numFmtId="164" fontId="10" fillId="2" borderId="2" xfId="0" applyNumberFormat="1" applyFont="1" applyFill="1" applyBorder="1" applyAlignment="1" applyProtection="1">
      <alignment horizontal="center"/>
      <protection locked="0"/>
    </xf>
    <xf numFmtId="0" fontId="9" fillId="0" borderId="0" xfId="0" applyFont="1" applyProtection="1"/>
    <xf numFmtId="164" fontId="9" fillId="0" borderId="4" xfId="0" applyNumberFormat="1" applyFont="1" applyBorder="1" applyAlignment="1" applyProtection="1">
      <alignment horizontal="center"/>
    </xf>
    <xf numFmtId="164" fontId="9" fillId="0" borderId="0" xfId="0" applyNumberFormat="1" applyFont="1" applyAlignment="1" applyProtection="1">
      <alignment horizontal="center"/>
    </xf>
    <xf numFmtId="0" fontId="7" fillId="0" borderId="0" xfId="0" applyFont="1" applyAlignment="1" applyProtection="1">
      <alignment horizontal="left" indent="1"/>
    </xf>
    <xf numFmtId="164" fontId="7" fillId="5" borderId="4" xfId="0" applyNumberFormat="1" applyFont="1" applyFill="1" applyBorder="1" applyAlignment="1" applyProtection="1">
      <alignment horizontal="center"/>
      <protection locked="0"/>
    </xf>
    <xf numFmtId="164" fontId="7" fillId="5" borderId="0" xfId="0" applyNumberFormat="1" applyFont="1" applyFill="1" applyAlignment="1" applyProtection="1">
      <alignment horizontal="center"/>
      <protection locked="0"/>
    </xf>
    <xf numFmtId="164" fontId="7" fillId="0" borderId="4" xfId="0" applyNumberFormat="1" applyFont="1" applyBorder="1" applyAlignment="1" applyProtection="1">
      <alignment horizontal="center"/>
    </xf>
    <xf numFmtId="164" fontId="7" fillId="0" borderId="0" xfId="0" applyNumberFormat="1" applyFont="1" applyAlignment="1" applyProtection="1">
      <alignment horizontal="center"/>
    </xf>
    <xf numFmtId="164" fontId="7" fillId="0" borderId="0" xfId="0" applyNumberFormat="1" applyFont="1" applyAlignment="1" applyProtection="1">
      <alignment horizontal="center"/>
      <protection locked="0"/>
    </xf>
    <xf numFmtId="0" fontId="6" fillId="2" borderId="0" xfId="0" applyFont="1" applyFill="1" applyBorder="1" applyProtection="1"/>
    <xf numFmtId="0" fontId="10" fillId="2" borderId="0" xfId="0" applyFont="1" applyFill="1" applyBorder="1" applyProtection="1"/>
    <xf numFmtId="164" fontId="10" fillId="2" borderId="0" xfId="0" applyNumberFormat="1" applyFont="1" applyFill="1" applyAlignment="1" applyProtection="1">
      <alignment horizontal="center"/>
      <protection locked="0"/>
    </xf>
    <xf numFmtId="164" fontId="7" fillId="0" borderId="4" xfId="0" applyNumberFormat="1" applyFont="1" applyBorder="1" applyProtection="1"/>
    <xf numFmtId="164" fontId="7" fillId="0" borderId="0" xfId="0" applyNumberFormat="1" applyFont="1" applyProtection="1"/>
    <xf numFmtId="164" fontId="7" fillId="0" borderId="0" xfId="0" applyNumberFormat="1" applyFont="1" applyFill="1" applyAlignment="1" applyProtection="1">
      <alignment horizontal="center"/>
      <protection locked="0"/>
    </xf>
    <xf numFmtId="164" fontId="7" fillId="0" borderId="2" xfId="0" applyNumberFormat="1" applyFont="1" applyBorder="1" applyProtection="1">
      <protection locked="0"/>
    </xf>
    <xf numFmtId="164" fontId="7" fillId="0" borderId="4" xfId="0" applyNumberFormat="1" applyFont="1" applyFill="1" applyBorder="1" applyAlignment="1" applyProtection="1">
      <alignment horizontal="center"/>
    </xf>
    <xf numFmtId="164" fontId="7" fillId="0" borderId="0" xfId="0" applyNumberFormat="1" applyFont="1" applyFill="1" applyAlignment="1" applyProtection="1">
      <alignment horizontal="center"/>
    </xf>
    <xf numFmtId="164" fontId="7" fillId="0" borderId="2" xfId="0" applyNumberFormat="1" applyFont="1" applyFill="1" applyBorder="1" applyAlignment="1" applyProtection="1">
      <alignment horizontal="center"/>
      <protection locked="0"/>
    </xf>
    <xf numFmtId="164" fontId="9" fillId="0" borderId="0" xfId="0" applyNumberFormat="1" applyFont="1" applyBorder="1" applyAlignment="1" applyProtection="1">
      <alignment horizontal="center"/>
    </xf>
    <xf numFmtId="164" fontId="7" fillId="5" borderId="0" xfId="0" applyNumberFormat="1" applyFont="1" applyFill="1" applyBorder="1" applyAlignment="1" applyProtection="1">
      <alignment horizontal="center"/>
      <protection locked="0"/>
    </xf>
    <xf numFmtId="164" fontId="7" fillId="0" borderId="0" xfId="0" applyNumberFormat="1" applyFont="1" applyBorder="1" applyAlignment="1" applyProtection="1">
      <alignment horizontal="center"/>
    </xf>
    <xf numFmtId="164" fontId="7" fillId="0" borderId="0" xfId="0" applyNumberFormat="1" applyFont="1" applyBorder="1" applyProtection="1"/>
    <xf numFmtId="164" fontId="7" fillId="0" borderId="0" xfId="0" applyNumberFormat="1" applyFont="1" applyFill="1" applyBorder="1" applyAlignment="1" applyProtection="1">
      <alignment horizontal="center"/>
    </xf>
    <xf numFmtId="0" fontId="8" fillId="0" borderId="0" xfId="0" applyFont="1" applyProtection="1"/>
    <xf numFmtId="0" fontId="11" fillId="0" borderId="0" xfId="0" applyFont="1" applyProtection="1"/>
    <xf numFmtId="0" fontId="8" fillId="0" borderId="0" xfId="0" applyFont="1" applyBorder="1" applyProtection="1"/>
    <xf numFmtId="0" fontId="7" fillId="0" borderId="0" xfId="0" applyFont="1" applyBorder="1" applyProtection="1"/>
    <xf numFmtId="165" fontId="7" fillId="0" borderId="2" xfId="0" applyNumberFormat="1" applyFont="1" applyBorder="1" applyAlignment="1" applyProtection="1">
      <alignment horizontal="center"/>
    </xf>
    <xf numFmtId="164" fontId="6" fillId="2" borderId="4" xfId="0" applyNumberFormat="1" applyFont="1" applyFill="1" applyBorder="1" applyAlignment="1" applyProtection="1">
      <alignment horizontal="center"/>
    </xf>
    <xf numFmtId="165" fontId="7" fillId="0" borderId="4" xfId="0" applyNumberFormat="1" applyFont="1" applyBorder="1" applyAlignment="1" applyProtection="1">
      <alignment horizontal="center"/>
    </xf>
    <xf numFmtId="164" fontId="9" fillId="3" borderId="4" xfId="0" applyNumberFormat="1" applyFont="1" applyFill="1" applyBorder="1" applyAlignment="1" applyProtection="1">
      <alignment horizontal="center"/>
    </xf>
    <xf numFmtId="0" fontId="0" fillId="0" borderId="0" xfId="0" applyAlignment="1"/>
    <xf numFmtId="164" fontId="7" fillId="5" borderId="2" xfId="0" applyNumberFormat="1" applyFont="1" applyFill="1" applyBorder="1" applyAlignment="1" applyProtection="1">
      <protection locked="0"/>
    </xf>
    <xf numFmtId="164" fontId="7" fillId="5" borderId="4" xfId="0" applyNumberFormat="1" applyFont="1" applyFill="1" applyBorder="1" applyAlignment="1" applyProtection="1">
      <protection locked="0"/>
    </xf>
    <xf numFmtId="164" fontId="9" fillId="3" borderId="4" xfId="0" applyNumberFormat="1" applyFont="1" applyFill="1" applyBorder="1" applyAlignment="1" applyProtection="1"/>
    <xf numFmtId="0" fontId="8" fillId="0" borderId="0" xfId="0" applyFont="1" applyFill="1" applyProtection="1"/>
    <xf numFmtId="0" fontId="9" fillId="3" borderId="0" xfId="0" applyFont="1" applyFill="1" applyProtection="1"/>
    <xf numFmtId="0" fontId="7" fillId="0" borderId="0" xfId="0" applyFont="1" applyFill="1" applyProtection="1"/>
    <xf numFmtId="0" fontId="11" fillId="0" borderId="0" xfId="0" applyFont="1" applyFill="1" applyProtection="1"/>
    <xf numFmtId="0" fontId="4" fillId="0" borderId="0" xfId="0" applyFont="1" applyFill="1" applyProtection="1"/>
    <xf numFmtId="0" fontId="12" fillId="0" borderId="0" xfId="0" applyFont="1" applyFill="1" applyProtection="1"/>
    <xf numFmtId="166" fontId="6" fillId="2" borderId="2" xfId="0" applyNumberFormat="1" applyFont="1" applyFill="1" applyBorder="1" applyAlignment="1" applyProtection="1">
      <alignment horizontal="center"/>
    </xf>
    <xf numFmtId="0" fontId="8" fillId="0" borderId="3" xfId="0" applyFont="1" applyBorder="1" applyAlignment="1" applyProtection="1">
      <alignment horizontal="center"/>
    </xf>
    <xf numFmtId="0" fontId="7" fillId="0" borderId="4" xfId="0" applyFont="1" applyBorder="1" applyProtection="1"/>
    <xf numFmtId="164" fontId="9" fillId="0" borderId="2" xfId="0" applyNumberFormat="1" applyFont="1" applyFill="1" applyBorder="1" applyAlignment="1" applyProtection="1">
      <alignment horizontal="center"/>
    </xf>
    <xf numFmtId="164" fontId="7" fillId="3" borderId="2" xfId="0" applyNumberFormat="1" applyFont="1" applyFill="1" applyBorder="1" applyAlignment="1" applyProtection="1">
      <alignment horizontal="center"/>
    </xf>
    <xf numFmtId="14" fontId="10" fillId="0" borderId="0" xfId="0" applyNumberFormat="1" applyFont="1" applyAlignment="1" applyProtection="1">
      <protection locked="0"/>
    </xf>
    <xf numFmtId="0" fontId="13" fillId="0" borderId="0" xfId="0" applyFont="1" applyAlignment="1" applyProtection="1"/>
    <xf numFmtId="0" fontId="10" fillId="0" borderId="0" xfId="0" applyFont="1" applyAlignment="1" applyProtection="1"/>
    <xf numFmtId="14" fontId="10" fillId="0" borderId="0" xfId="0" applyNumberFormat="1" applyFont="1" applyAlignment="1" applyProtection="1"/>
    <xf numFmtId="0" fontId="3" fillId="0" borderId="0" xfId="0" applyFont="1" applyAlignment="1" applyProtection="1">
      <alignment horizontal="right"/>
      <protection locked="0"/>
    </xf>
    <xf numFmtId="0" fontId="3" fillId="0" borderId="0" xfId="0" applyFont="1" applyAlignment="1" applyProtection="1"/>
    <xf numFmtId="0" fontId="13" fillId="0" borderId="0" xfId="0" applyFont="1" applyAlignment="1" applyProtection="1">
      <protection locked="0"/>
    </xf>
    <xf numFmtId="0" fontId="14" fillId="0" borderId="0" xfId="0" applyFont="1" applyAlignment="1" applyProtection="1">
      <alignment horizontal="centerContinuous"/>
    </xf>
    <xf numFmtId="0" fontId="13" fillId="0" borderId="0" xfId="0" applyFont="1" applyAlignment="1" applyProtection="1">
      <alignment horizontal="centerContinuous"/>
    </xf>
    <xf numFmtId="0" fontId="3" fillId="0" borderId="0" xfId="0" applyFont="1" applyAlignment="1" applyProtection="1">
      <alignment horizontal="centerContinuous"/>
    </xf>
    <xf numFmtId="0" fontId="15" fillId="0" borderId="0" xfId="0" applyFont="1" applyAlignment="1" applyProtection="1">
      <alignment horizontal="centerContinuous"/>
    </xf>
    <xf numFmtId="0" fontId="2" fillId="0" borderId="0" xfId="0" applyFont="1"/>
    <xf numFmtId="0" fontId="16" fillId="0" borderId="0" xfId="0" applyFont="1"/>
    <xf numFmtId="0" fontId="17" fillId="0" borderId="0" xfId="0" applyFont="1" applyAlignment="1" applyProtection="1">
      <alignment horizontal="centerContinuous"/>
    </xf>
    <xf numFmtId="0" fontId="13" fillId="0" borderId="0" xfId="0" applyFont="1" applyFill="1" applyBorder="1" applyAlignment="1" applyProtection="1"/>
    <xf numFmtId="0" fontId="5" fillId="0" borderId="0" xfId="0" applyFont="1" applyFill="1" applyBorder="1" applyAlignment="1" applyProtection="1">
      <alignment horizontal="centerContinuous" vertical="center"/>
    </xf>
    <xf numFmtId="0" fontId="13" fillId="0" borderId="0" xfId="0" applyFont="1" applyFill="1" applyBorder="1" applyAlignment="1" applyProtection="1">
      <alignment horizontal="centerContinuous" vertical="center"/>
    </xf>
    <xf numFmtId="0" fontId="18" fillId="0" borderId="0" xfId="0" applyFont="1" applyAlignment="1" applyProtection="1">
      <alignment horizontal="left"/>
    </xf>
    <xf numFmtId="0" fontId="18" fillId="0" borderId="0" xfId="0" applyFont="1" applyAlignment="1" applyProtection="1">
      <alignment horizontal="center"/>
    </xf>
    <xf numFmtId="0" fontId="19" fillId="0" borderId="0" xfId="0" applyFont="1"/>
    <xf numFmtId="0" fontId="13" fillId="0" borderId="0" xfId="0" applyFont="1" applyAlignment="1" applyProtection="1">
      <alignment horizontal="center"/>
    </xf>
    <xf numFmtId="0" fontId="6" fillId="2" borderId="5" xfId="2" applyFont="1" applyFill="1" applyBorder="1" applyAlignment="1" applyProtection="1">
      <alignment horizontal="centerContinuous"/>
    </xf>
    <xf numFmtId="0" fontId="21" fillId="2" borderId="5" xfId="2" applyFont="1" applyFill="1" applyBorder="1" applyAlignment="1" applyProtection="1">
      <alignment horizontal="centerContinuous" vertical="center"/>
    </xf>
    <xf numFmtId="0" fontId="10" fillId="2" borderId="5" xfId="0" applyFont="1" applyFill="1" applyBorder="1" applyAlignment="1" applyProtection="1">
      <alignment horizontal="centerContinuous" vertical="center"/>
    </xf>
    <xf numFmtId="0" fontId="10" fillId="2" borderId="5" xfId="0" applyFont="1" applyFill="1" applyBorder="1" applyAlignment="1" applyProtection="1">
      <alignment horizontal="center" vertical="center"/>
    </xf>
    <xf numFmtId="0" fontId="13" fillId="0" borderId="0" xfId="0" applyFont="1" applyAlignment="1" applyProtection="1">
      <alignment horizontal="left"/>
    </xf>
    <xf numFmtId="0" fontId="7" fillId="0" borderId="0" xfId="0" applyFont="1" applyAlignment="1" applyProtection="1">
      <alignment horizontal="center"/>
    </xf>
    <xf numFmtId="0" fontId="9" fillId="4" borderId="5" xfId="2" applyFont="1" applyFill="1" applyBorder="1" applyAlignment="1" applyProtection="1">
      <alignment horizontal="left"/>
    </xf>
    <xf numFmtId="0" fontId="3" fillId="0" borderId="5" xfId="2" applyFont="1" applyFill="1" applyBorder="1" applyAlignment="1" applyProtection="1">
      <alignment horizontal="center"/>
    </xf>
    <xf numFmtId="167" fontId="3" fillId="0" borderId="5" xfId="0" applyNumberFormat="1" applyFont="1" applyBorder="1" applyAlignment="1" applyProtection="1">
      <alignment horizontal="center"/>
    </xf>
    <xf numFmtId="168" fontId="3" fillId="0" borderId="5" xfId="0" applyNumberFormat="1" applyFont="1" applyBorder="1" applyAlignment="1" applyProtection="1">
      <alignment horizontal="center"/>
    </xf>
    <xf numFmtId="0" fontId="7" fillId="0" borderId="5" xfId="2" applyFont="1" applyFill="1" applyBorder="1" applyAlignment="1" applyProtection="1">
      <alignment horizontal="center"/>
    </xf>
    <xf numFmtId="0" fontId="3" fillId="5" borderId="5" xfId="2" applyFont="1" applyFill="1" applyBorder="1" applyAlignment="1" applyProtection="1">
      <alignment horizontal="center"/>
      <protection locked="0"/>
    </xf>
    <xf numFmtId="0" fontId="10" fillId="0" borderId="0" xfId="0" applyFont="1" applyAlignment="1" applyProtection="1">
      <protection locked="0"/>
    </xf>
    <xf numFmtId="0" fontId="23" fillId="5" borderId="5" xfId="3" applyFont="1" applyFill="1" applyBorder="1" applyAlignment="1" applyProtection="1">
      <alignment horizontal="center"/>
      <protection locked="0"/>
    </xf>
    <xf numFmtId="0" fontId="24" fillId="0" borderId="0" xfId="0" applyFont="1" applyAlignment="1" applyProtection="1">
      <alignment horizontal="center"/>
    </xf>
    <xf numFmtId="0" fontId="24" fillId="0" borderId="0" xfId="0" applyFont="1" applyProtection="1"/>
    <xf numFmtId="169" fontId="3" fillId="5" borderId="5" xfId="2" applyNumberFormat="1" applyFont="1" applyFill="1" applyBorder="1" applyAlignment="1" applyProtection="1">
      <alignment horizontal="center"/>
      <protection locked="0"/>
    </xf>
    <xf numFmtId="169" fontId="3" fillId="0" borderId="5" xfId="2" applyNumberFormat="1" applyFont="1" applyFill="1" applyBorder="1" applyAlignment="1" applyProtection="1">
      <alignment horizontal="center"/>
    </xf>
    <xf numFmtId="0" fontId="6" fillId="2" borderId="5" xfId="0" applyFont="1" applyFill="1" applyBorder="1" applyAlignment="1" applyProtection="1">
      <alignment horizontal="center"/>
    </xf>
    <xf numFmtId="170" fontId="5" fillId="5" borderId="5" xfId="0" applyNumberFormat="1" applyFont="1" applyFill="1" applyBorder="1" applyAlignment="1" applyProtection="1">
      <alignment horizontal="center"/>
      <protection locked="0"/>
    </xf>
    <xf numFmtId="167" fontId="10" fillId="0" borderId="0" xfId="0" applyNumberFormat="1" applyFont="1" applyAlignment="1" applyProtection="1">
      <alignment horizontal="center"/>
    </xf>
    <xf numFmtId="170" fontId="23" fillId="0" borderId="5" xfId="3" applyNumberFormat="1" applyFont="1" applyFill="1" applyBorder="1" applyAlignment="1" applyProtection="1">
      <alignment horizontal="center"/>
    </xf>
    <xf numFmtId="0" fontId="18" fillId="0" borderId="0" xfId="0" applyFont="1" applyFill="1" applyAlignment="1" applyProtection="1"/>
    <xf numFmtId="0" fontId="3" fillId="0" borderId="0" xfId="0" applyFont="1" applyFill="1" applyAlignment="1" applyProtection="1"/>
    <xf numFmtId="0" fontId="13" fillId="0" borderId="0" xfId="0" applyFont="1" applyFill="1" applyAlignment="1" applyProtection="1">
      <protection locked="0"/>
    </xf>
    <xf numFmtId="0" fontId="13" fillId="0" borderId="0" xfId="0" applyFont="1" applyFill="1" applyAlignment="1" applyProtection="1"/>
    <xf numFmtId="0" fontId="13" fillId="0" borderId="0" xfId="4" applyFont="1" applyFill="1" applyBorder="1" applyAlignment="1" applyProtection="1">
      <alignment horizontal="left" vertical="center"/>
    </xf>
    <xf numFmtId="0" fontId="3" fillId="0" borderId="0" xfId="5" applyFont="1" applyBorder="1" applyAlignment="1" applyProtection="1"/>
    <xf numFmtId="0" fontId="3" fillId="5" borderId="0" xfId="0" applyFont="1" applyFill="1" applyAlignment="1" applyProtection="1"/>
    <xf numFmtId="0" fontId="21" fillId="0" borderId="0" xfId="5" applyFont="1" applyBorder="1" applyAlignment="1" applyProtection="1"/>
    <xf numFmtId="0" fontId="13" fillId="0" borderId="0" xfId="5" applyFont="1" applyBorder="1" applyAlignment="1" applyProtection="1"/>
    <xf numFmtId="1" fontId="13" fillId="0" borderId="0" xfId="6" applyNumberFormat="1" applyFont="1" applyFill="1" applyBorder="1" applyAlignment="1" applyProtection="1">
      <alignment horizontal="left" vertical="center"/>
    </xf>
    <xf numFmtId="0" fontId="13" fillId="0" borderId="0" xfId="0" applyFont="1" applyBorder="1" applyAlignment="1" applyProtection="1"/>
    <xf numFmtId="0" fontId="7" fillId="0" borderId="0" xfId="0" applyFont="1" applyProtection="1">
      <protection locked="0"/>
    </xf>
    <xf numFmtId="0" fontId="25" fillId="0" borderId="0" xfId="0" applyFont="1" applyProtection="1"/>
    <xf numFmtId="0" fontId="13" fillId="0" borderId="0" xfId="0" applyFont="1" applyProtection="1"/>
    <xf numFmtId="170" fontId="9" fillId="5" borderId="0" xfId="0" applyNumberFormat="1" applyFont="1" applyFill="1" applyAlignment="1" applyProtection="1">
      <alignment horizontal="center"/>
    </xf>
    <xf numFmtId="0" fontId="8" fillId="0" borderId="0" xfId="0" applyFont="1" applyAlignment="1" applyProtection="1">
      <alignment horizontal="center"/>
    </xf>
    <xf numFmtId="0" fontId="10" fillId="0" borderId="0" xfId="0" applyFont="1" applyProtection="1"/>
    <xf numFmtId="166" fontId="6" fillId="2" borderId="0" xfId="0" applyNumberFormat="1" applyFont="1" applyFill="1" applyAlignment="1" applyProtection="1">
      <alignment horizontal="center"/>
    </xf>
    <xf numFmtId="17" fontId="6" fillId="2" borderId="4" xfId="0" applyNumberFormat="1" applyFont="1" applyFill="1" applyBorder="1" applyAlignment="1" applyProtection="1">
      <alignment horizontal="center"/>
    </xf>
    <xf numFmtId="17" fontId="6" fillId="2" borderId="0" xfId="0" applyNumberFormat="1" applyFont="1" applyFill="1" applyAlignment="1" applyProtection="1">
      <alignment horizontal="center"/>
    </xf>
    <xf numFmtId="0" fontId="9" fillId="0" borderId="4" xfId="0" applyFont="1" applyBorder="1" applyAlignment="1" applyProtection="1">
      <alignment horizontal="center"/>
    </xf>
    <xf numFmtId="0" fontId="9" fillId="0" borderId="0" xfId="0" applyFont="1" applyBorder="1" applyAlignment="1" applyProtection="1">
      <alignment horizontal="center"/>
    </xf>
    <xf numFmtId="0" fontId="8" fillId="0" borderId="0" xfId="0" applyFont="1" applyBorder="1" applyAlignment="1" applyProtection="1">
      <alignment horizontal="center"/>
      <protection locked="0"/>
    </xf>
    <xf numFmtId="0" fontId="9" fillId="0" borderId="2" xfId="0" applyFont="1" applyBorder="1" applyAlignment="1" applyProtection="1">
      <alignment horizontal="center"/>
      <protection locked="0"/>
    </xf>
    <xf numFmtId="0" fontId="8" fillId="0" borderId="4" xfId="0" applyFont="1" applyBorder="1" applyAlignment="1" applyProtection="1">
      <alignment horizontal="center"/>
    </xf>
    <xf numFmtId="0" fontId="8" fillId="0" borderId="0" xfId="0" applyFont="1" applyBorder="1" applyAlignment="1" applyProtection="1">
      <alignment horizontal="center"/>
    </xf>
    <xf numFmtId="0" fontId="9" fillId="0" borderId="0" xfId="0" applyFont="1" applyBorder="1" applyProtection="1"/>
    <xf numFmtId="0" fontId="7" fillId="0" borderId="0" xfId="0" applyFont="1" applyBorder="1" applyProtection="1">
      <protection locked="0"/>
    </xf>
    <xf numFmtId="0" fontId="7" fillId="0" borderId="2" xfId="0" applyFont="1" applyBorder="1" applyProtection="1">
      <protection locked="0"/>
    </xf>
    <xf numFmtId="0" fontId="9" fillId="3" borderId="0" xfId="0" applyFont="1" applyFill="1" applyBorder="1" applyProtection="1"/>
    <xf numFmtId="0" fontId="7" fillId="3" borderId="0" xfId="0" applyFont="1" applyFill="1" applyBorder="1" applyProtection="1"/>
    <xf numFmtId="0" fontId="7" fillId="3" borderId="4" xfId="0" applyFont="1" applyFill="1" applyBorder="1" applyProtection="1"/>
    <xf numFmtId="0" fontId="7" fillId="3" borderId="0" xfId="0" applyFont="1" applyFill="1" applyBorder="1" applyProtection="1">
      <protection locked="0"/>
    </xf>
    <xf numFmtId="0" fontId="7" fillId="3" borderId="2" xfId="0" applyFont="1" applyFill="1" applyBorder="1" applyProtection="1">
      <protection locked="0"/>
    </xf>
    <xf numFmtId="0" fontId="7" fillId="3" borderId="0" xfId="0" applyFont="1" applyFill="1" applyProtection="1"/>
    <xf numFmtId="0" fontId="9" fillId="0" borderId="1" xfId="0" applyFont="1" applyBorder="1" applyProtection="1"/>
    <xf numFmtId="0" fontId="7" fillId="0" borderId="1" xfId="0" applyFont="1" applyBorder="1" applyProtection="1"/>
    <xf numFmtId="0" fontId="7" fillId="0" borderId="7" xfId="0" applyFont="1" applyBorder="1" applyProtection="1"/>
    <xf numFmtId="0" fontId="7" fillId="0" borderId="1" xfId="0" applyFont="1" applyBorder="1" applyProtection="1">
      <protection locked="0"/>
    </xf>
    <xf numFmtId="0" fontId="7" fillId="0" borderId="3" xfId="0" applyFont="1" applyBorder="1" applyProtection="1">
      <protection locked="0"/>
    </xf>
    <xf numFmtId="0" fontId="7" fillId="0" borderId="7" xfId="0" applyNumberFormat="1" applyFont="1" applyBorder="1" applyProtection="1"/>
    <xf numFmtId="38" fontId="7" fillId="0" borderId="4" xfId="0" applyNumberFormat="1" applyFont="1" applyBorder="1" applyProtection="1"/>
    <xf numFmtId="38" fontId="7" fillId="0" borderId="0" xfId="0" applyNumberFormat="1" applyFont="1" applyProtection="1"/>
    <xf numFmtId="164" fontId="7" fillId="4" borderId="4" xfId="0" applyNumberFormat="1" applyFont="1" applyFill="1" applyBorder="1" applyAlignment="1" applyProtection="1">
      <alignment horizontal="center"/>
    </xf>
    <xf numFmtId="164" fontId="7" fillId="4" borderId="0" xfId="0" applyNumberFormat="1" applyFont="1" applyFill="1" applyAlignment="1" applyProtection="1">
      <alignment horizontal="center"/>
    </xf>
    <xf numFmtId="0" fontId="8" fillId="0" borderId="0" xfId="0" applyFont="1" applyAlignment="1" applyProtection="1">
      <alignment horizontal="left" indent="2"/>
    </xf>
    <xf numFmtId="0" fontId="13" fillId="0" borderId="0" xfId="0" applyFont="1" applyFill="1" applyProtection="1"/>
    <xf numFmtId="0" fontId="7" fillId="0" borderId="0" xfId="0" applyFont="1" applyAlignment="1" applyProtection="1">
      <alignment horizontal="left" indent="2"/>
    </xf>
    <xf numFmtId="164" fontId="7" fillId="0" borderId="7" xfId="0" applyNumberFormat="1" applyFont="1" applyBorder="1" applyAlignment="1" applyProtection="1">
      <alignment horizontal="center"/>
    </xf>
    <xf numFmtId="164" fontId="7" fillId="0" borderId="1" xfId="0" applyNumberFormat="1" applyFont="1" applyBorder="1" applyAlignment="1" applyProtection="1">
      <alignment horizontal="center"/>
    </xf>
    <xf numFmtId="164" fontId="6" fillId="2" borderId="0" xfId="0" applyNumberFormat="1" applyFont="1" applyFill="1" applyAlignment="1" applyProtection="1">
      <alignment horizontal="center"/>
    </xf>
    <xf numFmtId="164" fontId="7" fillId="3" borderId="4" xfId="0" applyNumberFormat="1" applyFont="1" applyFill="1" applyBorder="1" applyAlignment="1" applyProtection="1">
      <alignment horizontal="center"/>
    </xf>
    <xf numFmtId="164" fontId="7" fillId="3" borderId="0" xfId="0" applyNumberFormat="1" applyFont="1" applyFill="1" applyAlignment="1" applyProtection="1">
      <alignment horizontal="center"/>
    </xf>
    <xf numFmtId="164" fontId="7" fillId="5" borderId="4" xfId="0" applyNumberFormat="1" applyFont="1" applyFill="1" applyBorder="1" applyAlignment="1" applyProtection="1">
      <alignment horizontal="center"/>
    </xf>
    <xf numFmtId="164" fontId="7" fillId="5" borderId="0" xfId="0" applyNumberFormat="1" applyFont="1" applyFill="1" applyAlignment="1" applyProtection="1">
      <alignment horizontal="center"/>
    </xf>
    <xf numFmtId="164" fontId="9" fillId="3" borderId="0" xfId="0" applyNumberFormat="1" applyFont="1" applyFill="1" applyAlignment="1" applyProtection="1">
      <alignment horizontal="center"/>
    </xf>
    <xf numFmtId="164" fontId="3" fillId="5" borderId="0" xfId="0" applyNumberFormat="1" applyFont="1" applyFill="1" applyAlignment="1" applyProtection="1">
      <alignment horizontal="center"/>
    </xf>
    <xf numFmtId="164" fontId="3" fillId="5" borderId="0" xfId="0" applyNumberFormat="1" applyFont="1" applyFill="1" applyAlignment="1" applyProtection="1">
      <alignment horizontal="center"/>
      <protection locked="0"/>
    </xf>
    <xf numFmtId="164" fontId="3" fillId="5" borderId="4" xfId="0" applyNumberFormat="1" applyFont="1" applyFill="1" applyBorder="1" applyAlignment="1" applyProtection="1">
      <alignment horizontal="center"/>
      <protection locked="0"/>
    </xf>
    <xf numFmtId="0" fontId="6" fillId="0" borderId="0" xfId="0" applyFont="1" applyFill="1" applyProtection="1"/>
    <xf numFmtId="0" fontId="10" fillId="0" borderId="0" xfId="0" applyFont="1" applyFill="1" applyProtection="1"/>
    <xf numFmtId="164" fontId="6" fillId="0" borderId="0" xfId="0" applyNumberFormat="1" applyFont="1" applyFill="1" applyAlignment="1" applyProtection="1">
      <alignment horizontal="center"/>
    </xf>
    <xf numFmtId="164" fontId="6" fillId="0" borderId="0" xfId="0" applyNumberFormat="1" applyFont="1" applyFill="1" applyBorder="1" applyAlignment="1" applyProtection="1">
      <alignment horizontal="center"/>
    </xf>
    <xf numFmtId="164" fontId="7" fillId="0" borderId="0" xfId="0" applyNumberFormat="1" applyFont="1" applyBorder="1" applyAlignment="1" applyProtection="1">
      <alignment horizontal="center"/>
      <protection locked="0"/>
    </xf>
    <xf numFmtId="0" fontId="8" fillId="0" borderId="0" xfId="0" quotePrefix="1" applyFont="1" applyAlignment="1" applyProtection="1">
      <alignment horizontal="center"/>
    </xf>
    <xf numFmtId="43" fontId="10" fillId="0" borderId="0" xfId="1" applyFont="1" applyAlignment="1" applyProtection="1">
      <alignment horizontal="center"/>
    </xf>
    <xf numFmtId="0" fontId="9" fillId="0" borderId="7" xfId="0" applyFont="1" applyBorder="1" applyAlignment="1" applyProtection="1">
      <alignment horizontal="center"/>
    </xf>
    <xf numFmtId="0" fontId="9" fillId="0" borderId="1" xfId="0" applyFont="1" applyBorder="1" applyAlignment="1" applyProtection="1">
      <alignment horizontal="center"/>
    </xf>
    <xf numFmtId="0" fontId="8" fillId="0" borderId="7" xfId="0" applyFont="1" applyBorder="1" applyAlignment="1" applyProtection="1">
      <alignment horizontal="center"/>
    </xf>
    <xf numFmtId="0" fontId="8" fillId="0" borderId="1" xfId="0" applyFont="1" applyBorder="1" applyAlignment="1" applyProtection="1">
      <alignment horizontal="center"/>
    </xf>
    <xf numFmtId="0" fontId="9" fillId="0" borderId="3" xfId="0" applyFont="1" applyBorder="1" applyAlignment="1" applyProtection="1">
      <alignment horizontal="center"/>
    </xf>
    <xf numFmtId="165" fontId="7" fillId="0" borderId="0" xfId="0" applyNumberFormat="1" applyFont="1" applyAlignment="1" applyProtection="1">
      <alignment horizontal="center"/>
    </xf>
    <xf numFmtId="0" fontId="28" fillId="0" borderId="0" xfId="0" applyFont="1"/>
    <xf numFmtId="166" fontId="10" fillId="0" borderId="0" xfId="0" applyNumberFormat="1" applyFont="1" applyAlignment="1" applyProtection="1">
      <alignment horizontal="center"/>
    </xf>
    <xf numFmtId="0" fontId="9" fillId="0" borderId="1" xfId="0" applyFont="1" applyFill="1" applyBorder="1" applyAlignment="1" applyProtection="1">
      <alignment horizontal="center"/>
    </xf>
    <xf numFmtId="164" fontId="6" fillId="2" borderId="0" xfId="0" applyNumberFormat="1" applyFont="1" applyFill="1" applyBorder="1" applyAlignment="1" applyProtection="1">
      <alignment horizontal="center"/>
    </xf>
    <xf numFmtId="164" fontId="7" fillId="5" borderId="0" xfId="0" applyNumberFormat="1" applyFont="1" applyFill="1" applyBorder="1" applyAlignment="1" applyProtection="1">
      <alignment horizontal="center"/>
    </xf>
    <xf numFmtId="164" fontId="7" fillId="0" borderId="0" xfId="0" applyNumberFormat="1" applyFont="1" applyFill="1" applyBorder="1" applyAlignment="1" applyProtection="1">
      <alignment horizontal="center"/>
      <protection locked="0"/>
    </xf>
    <xf numFmtId="0" fontId="21" fillId="0" borderId="0" xfId="0" applyFont="1" applyFill="1" applyProtection="1"/>
    <xf numFmtId="164" fontId="9" fillId="3" borderId="0" xfId="0" applyNumberFormat="1" applyFont="1" applyFill="1" applyBorder="1" applyAlignment="1" applyProtection="1">
      <alignment horizontal="center"/>
    </xf>
    <xf numFmtId="164" fontId="9" fillId="0" borderId="4" xfId="0" applyNumberFormat="1" applyFont="1" applyFill="1" applyBorder="1" applyAlignment="1" applyProtection="1">
      <alignment horizontal="center"/>
    </xf>
    <xf numFmtId="164" fontId="9" fillId="0" borderId="0" xfId="0" applyNumberFormat="1" applyFont="1" applyFill="1" applyBorder="1" applyAlignment="1" applyProtection="1">
      <alignment horizontal="center"/>
    </xf>
    <xf numFmtId="164" fontId="7" fillId="3" borderId="0" xfId="0" applyNumberFormat="1" applyFont="1" applyFill="1" applyBorder="1" applyAlignment="1" applyProtection="1">
      <alignment horizontal="center"/>
    </xf>
    <xf numFmtId="0" fontId="7" fillId="0" borderId="0" xfId="0" applyFont="1" applyFill="1" applyBorder="1" applyProtection="1"/>
    <xf numFmtId="0" fontId="7" fillId="2" borderId="0" xfId="0" applyFont="1" applyFill="1" applyProtection="1"/>
    <xf numFmtId="0" fontId="6" fillId="2" borderId="0" xfId="0" applyNumberFormat="1" applyFont="1" applyFill="1" applyAlignment="1" applyProtection="1">
      <alignment horizontal="center"/>
    </xf>
    <xf numFmtId="0" fontId="6" fillId="2" borderId="0" xfId="0" quotePrefix="1" applyNumberFormat="1" applyFont="1" applyFill="1" applyBorder="1" applyAlignment="1" applyProtection="1">
      <alignment horizontal="center"/>
    </xf>
    <xf numFmtId="0" fontId="5" fillId="0" borderId="0" xfId="0" applyFont="1" applyFill="1" applyProtection="1"/>
    <xf numFmtId="0" fontId="3" fillId="0" borderId="0" xfId="0" applyFont="1" applyFill="1" applyBorder="1" applyAlignment="1" applyProtection="1">
      <alignment horizontal="left"/>
    </xf>
    <xf numFmtId="0" fontId="3" fillId="0" borderId="0" xfId="0" applyFont="1" applyFill="1" applyBorder="1" applyAlignment="1" applyProtection="1"/>
    <xf numFmtId="0" fontId="10" fillId="0" borderId="0" xfId="0" applyFont="1" applyFill="1" applyBorder="1" applyProtection="1"/>
    <xf numFmtId="1" fontId="7" fillId="0" borderId="0" xfId="0" applyNumberFormat="1" applyFont="1" applyFill="1" applyBorder="1" applyAlignment="1" applyProtection="1">
      <alignment horizontal="center"/>
    </xf>
    <xf numFmtId="9" fontId="7" fillId="0" borderId="0" xfId="0" applyNumberFormat="1" applyFont="1" applyFill="1" applyBorder="1" applyAlignment="1" applyProtection="1">
      <alignment horizontal="center"/>
    </xf>
    <xf numFmtId="1" fontId="7" fillId="0" borderId="0" xfId="0" applyNumberFormat="1" applyFont="1" applyProtection="1"/>
    <xf numFmtId="0" fontId="7" fillId="0" borderId="0" xfId="0" applyFont="1" applyFill="1" applyBorder="1" applyAlignment="1" applyProtection="1">
      <alignment horizontal="center"/>
    </xf>
    <xf numFmtId="0" fontId="7" fillId="0" borderId="0" xfId="0" applyFont="1" applyFill="1" applyAlignment="1" applyProtection="1">
      <alignment horizontal="center"/>
    </xf>
    <xf numFmtId="0" fontId="7" fillId="0" borderId="0" xfId="0" applyFont="1"/>
    <xf numFmtId="0" fontId="31" fillId="0" borderId="0" xfId="0" applyFont="1" applyAlignment="1" applyProtection="1">
      <alignment horizontal="center"/>
    </xf>
    <xf numFmtId="0" fontId="24" fillId="0" borderId="0" xfId="0" applyFont="1" applyAlignment="1" applyProtection="1">
      <alignment horizontal="left"/>
    </xf>
    <xf numFmtId="0" fontId="32" fillId="0" borderId="0" xfId="0" applyFont="1" applyProtection="1"/>
    <xf numFmtId="0" fontId="33" fillId="0" borderId="0" xfId="0" applyFont="1" applyProtection="1"/>
    <xf numFmtId="0" fontId="34" fillId="0" borderId="0" xfId="0" applyFont="1" applyProtection="1"/>
    <xf numFmtId="0" fontId="31" fillId="0" borderId="0" xfId="0" applyFont="1" applyProtection="1"/>
    <xf numFmtId="0" fontId="31" fillId="4" borderId="0" xfId="0" applyFont="1" applyFill="1" applyAlignment="1" applyProtection="1">
      <alignment horizontal="center"/>
    </xf>
    <xf numFmtId="0" fontId="34" fillId="0" borderId="0" xfId="0" applyFont="1" applyAlignment="1" applyProtection="1">
      <alignment horizontal="center"/>
    </xf>
    <xf numFmtId="0" fontId="34" fillId="0" borderId="0" xfId="0" applyFont="1" applyAlignment="1" applyProtection="1">
      <alignment horizontal="left"/>
    </xf>
    <xf numFmtId="0" fontId="31" fillId="4" borderId="0" xfId="0" applyFont="1" applyFill="1" applyProtection="1"/>
    <xf numFmtId="0" fontId="35" fillId="0" borderId="0" xfId="0" applyFont="1"/>
    <xf numFmtId="170" fontId="32" fillId="0" borderId="0" xfId="0" applyNumberFormat="1" applyFont="1" applyFill="1" applyAlignment="1" applyProtection="1">
      <alignment horizontal="center"/>
    </xf>
    <xf numFmtId="0" fontId="32" fillId="0" borderId="0" xfId="0" applyFont="1" applyAlignment="1" applyProtection="1">
      <alignment horizontal="centerContinuous"/>
    </xf>
    <xf numFmtId="0" fontId="34" fillId="0" borderId="0" xfId="0" applyFont="1" applyAlignment="1" applyProtection="1">
      <alignment horizontal="centerContinuous"/>
    </xf>
    <xf numFmtId="0" fontId="34" fillId="0" borderId="0" xfId="0" quotePrefix="1" applyFont="1" applyAlignment="1" applyProtection="1">
      <alignment horizontal="right"/>
    </xf>
    <xf numFmtId="0" fontId="36" fillId="0" borderId="0" xfId="0" applyFont="1" applyBorder="1" applyProtection="1"/>
    <xf numFmtId="0" fontId="32" fillId="0" borderId="8" xfId="0" applyFont="1" applyBorder="1" applyAlignment="1" applyProtection="1">
      <alignment horizontal="centerContinuous"/>
    </xf>
    <xf numFmtId="0" fontId="34" fillId="0" borderId="8" xfId="0" applyFont="1" applyBorder="1" applyProtection="1"/>
    <xf numFmtId="0" fontId="37" fillId="0" borderId="0" xfId="0" applyFont="1" applyProtection="1"/>
    <xf numFmtId="171" fontId="38" fillId="2" borderId="9" xfId="0" applyNumberFormat="1" applyFont="1" applyFill="1" applyBorder="1" applyAlignment="1" applyProtection="1">
      <alignment horizontal="center" vertical="center" wrapText="1"/>
    </xf>
    <xf numFmtId="171" fontId="38" fillId="2" borderId="10" xfId="0" applyNumberFormat="1" applyFont="1" applyFill="1" applyBorder="1" applyAlignment="1" applyProtection="1">
      <alignment horizontal="center" vertical="center" wrapText="1"/>
    </xf>
    <xf numFmtId="171" fontId="38" fillId="6" borderId="10" xfId="0" applyNumberFormat="1" applyFont="1" applyFill="1" applyBorder="1" applyAlignment="1" applyProtection="1">
      <alignment horizontal="center" vertical="center" wrapText="1"/>
    </xf>
    <xf numFmtId="171" fontId="38" fillId="6" borderId="11" xfId="0" applyNumberFormat="1" applyFont="1" applyFill="1" applyBorder="1" applyAlignment="1" applyProtection="1">
      <alignment horizontal="center" vertical="center" wrapText="1"/>
    </xf>
    <xf numFmtId="171" fontId="38" fillId="7" borderId="10" xfId="0" applyNumberFormat="1" applyFont="1" applyFill="1" applyBorder="1" applyAlignment="1" applyProtection="1">
      <alignment horizontal="center" vertical="center" wrapText="1"/>
    </xf>
    <xf numFmtId="171" fontId="38" fillId="8" borderId="12" xfId="0" applyNumberFormat="1" applyFont="1" applyFill="1" applyBorder="1" applyAlignment="1" applyProtection="1">
      <alignment horizontal="center" vertical="center" wrapText="1"/>
    </xf>
    <xf numFmtId="171" fontId="38" fillId="8" borderId="10" xfId="0" applyNumberFormat="1" applyFont="1" applyFill="1" applyBorder="1" applyAlignment="1" applyProtection="1">
      <alignment horizontal="center" vertical="center" wrapText="1"/>
    </xf>
    <xf numFmtId="171" fontId="38" fillId="9" borderId="10" xfId="0" applyNumberFormat="1" applyFont="1" applyFill="1" applyBorder="1" applyAlignment="1" applyProtection="1">
      <alignment horizontal="center" vertical="center" wrapText="1"/>
    </xf>
    <xf numFmtId="171" fontId="38" fillId="2" borderId="13" xfId="0" applyNumberFormat="1" applyFont="1" applyFill="1" applyBorder="1" applyAlignment="1" applyProtection="1">
      <alignment horizontal="center" vertical="center" wrapText="1"/>
    </xf>
    <xf numFmtId="0" fontId="32" fillId="5" borderId="14" xfId="0" applyFont="1" applyFill="1" applyBorder="1" applyAlignment="1" applyProtection="1">
      <alignment horizontal="center" vertical="center"/>
    </xf>
    <xf numFmtId="0" fontId="24" fillId="5" borderId="5" xfId="0" applyFont="1" applyFill="1" applyBorder="1" applyAlignment="1" applyProtection="1">
      <alignment horizontal="center"/>
      <protection locked="0"/>
    </xf>
    <xf numFmtId="0" fontId="24" fillId="5" borderId="5" xfId="0" applyFont="1" applyFill="1" applyBorder="1" applyAlignment="1" applyProtection="1">
      <alignment horizontal="center" vertical="center"/>
      <protection locked="0"/>
    </xf>
    <xf numFmtId="38" fontId="24" fillId="5" borderId="5" xfId="0" applyNumberFormat="1" applyFont="1" applyFill="1" applyBorder="1" applyAlignment="1" applyProtection="1">
      <alignment horizontal="center" vertical="center"/>
      <protection locked="0"/>
    </xf>
    <xf numFmtId="10" fontId="24" fillId="5" borderId="5" xfId="0" applyNumberFormat="1" applyFont="1" applyFill="1" applyBorder="1" applyAlignment="1" applyProtection="1">
      <alignment horizontal="center" vertical="center"/>
      <protection locked="0"/>
    </xf>
    <xf numFmtId="172" fontId="24" fillId="5" borderId="5" xfId="0" applyNumberFormat="1" applyFont="1" applyFill="1" applyBorder="1" applyAlignment="1" applyProtection="1">
      <alignment horizontal="center" vertical="center"/>
      <protection locked="0"/>
    </xf>
    <xf numFmtId="14" fontId="24" fillId="5" borderId="5" xfId="0" applyNumberFormat="1" applyFont="1" applyFill="1" applyBorder="1" applyAlignment="1" applyProtection="1">
      <alignment horizontal="center" vertical="center"/>
      <protection locked="0"/>
    </xf>
    <xf numFmtId="165" fontId="24" fillId="5" borderId="5" xfId="0" applyNumberFormat="1" applyFont="1" applyFill="1" applyBorder="1" applyAlignment="1" applyProtection="1">
      <alignment horizontal="center" vertical="center"/>
      <protection locked="0"/>
    </xf>
    <xf numFmtId="0" fontId="24" fillId="4" borderId="5" xfId="0" applyFont="1" applyFill="1" applyBorder="1" applyAlignment="1" applyProtection="1">
      <alignment horizontal="center" vertical="center"/>
    </xf>
    <xf numFmtId="38" fontId="34" fillId="5" borderId="5" xfId="0" applyNumberFormat="1" applyFont="1" applyFill="1" applyBorder="1" applyAlignment="1" applyProtection="1">
      <alignment horizontal="center" vertical="center"/>
      <protection locked="0"/>
    </xf>
    <xf numFmtId="3" fontId="34" fillId="0" borderId="5" xfId="0" applyNumberFormat="1" applyFont="1" applyFill="1" applyBorder="1" applyAlignment="1" applyProtection="1">
      <alignment horizontal="center" vertical="center"/>
    </xf>
    <xf numFmtId="38" fontId="24" fillId="10" borderId="5" xfId="0" applyNumberFormat="1" applyFont="1" applyFill="1" applyBorder="1" applyAlignment="1" applyProtection="1">
      <alignment horizontal="center" vertical="center"/>
      <protection locked="0"/>
    </xf>
    <xf numFmtId="38" fontId="24" fillId="10" borderId="15" xfId="0" applyNumberFormat="1" applyFont="1" applyFill="1" applyBorder="1" applyAlignment="1" applyProtection="1">
      <alignment horizontal="center" vertical="center"/>
      <protection locked="0"/>
    </xf>
    <xf numFmtId="38" fontId="24" fillId="10" borderId="16" xfId="0" applyNumberFormat="1" applyFont="1" applyFill="1" applyBorder="1" applyAlignment="1" applyProtection="1">
      <alignment horizontal="center" vertical="center"/>
      <protection locked="0"/>
    </xf>
    <xf numFmtId="38" fontId="24" fillId="10" borderId="17" xfId="0" applyNumberFormat="1" applyFont="1" applyFill="1" applyBorder="1" applyAlignment="1" applyProtection="1">
      <alignment horizontal="center" vertical="center"/>
    </xf>
    <xf numFmtId="0" fontId="39" fillId="0" borderId="0" xfId="0" applyFont="1" applyProtection="1"/>
    <xf numFmtId="38" fontId="40" fillId="5" borderId="5" xfId="0" applyNumberFormat="1" applyFont="1" applyFill="1" applyBorder="1" applyAlignment="1" applyProtection="1">
      <alignment horizontal="center" vertical="center"/>
      <protection locked="0"/>
    </xf>
    <xf numFmtId="3" fontId="40" fillId="0" borderId="5" xfId="0" applyNumberFormat="1" applyFont="1" applyFill="1" applyBorder="1" applyAlignment="1" applyProtection="1">
      <alignment horizontal="center" vertical="center"/>
    </xf>
    <xf numFmtId="0" fontId="34" fillId="0" borderId="0" xfId="0" applyFont="1" applyAlignment="1" applyProtection="1"/>
    <xf numFmtId="0" fontId="38" fillId="2" borderId="18" xfId="0" applyFont="1" applyFill="1" applyBorder="1" applyAlignment="1" applyProtection="1">
      <alignment horizontal="center" vertical="center"/>
    </xf>
    <xf numFmtId="0" fontId="24" fillId="2" borderId="19" xfId="0" applyFont="1" applyFill="1" applyBorder="1" applyProtection="1"/>
    <xf numFmtId="164" fontId="38" fillId="2" borderId="19" xfId="0" applyNumberFormat="1" applyFont="1" applyFill="1" applyBorder="1" applyAlignment="1" applyProtection="1">
      <alignment horizontal="center"/>
    </xf>
    <xf numFmtId="0" fontId="24" fillId="2" borderId="19" xfId="0" applyFont="1" applyFill="1" applyBorder="1" applyAlignment="1" applyProtection="1">
      <alignment horizontal="center"/>
    </xf>
    <xf numFmtId="38" fontId="38" fillId="6" borderId="19" xfId="0" applyNumberFormat="1" applyFont="1" applyFill="1" applyBorder="1" applyAlignment="1" applyProtection="1">
      <alignment horizontal="center" vertical="center" wrapText="1"/>
    </xf>
    <xf numFmtId="38" fontId="38" fillId="6" borderId="20" xfId="0" applyNumberFormat="1" applyFont="1" applyFill="1" applyBorder="1" applyAlignment="1" applyProtection="1">
      <alignment horizontal="center" vertical="center" wrapText="1"/>
    </xf>
    <xf numFmtId="38" fontId="38" fillId="7" borderId="19" xfId="0" applyNumberFormat="1" applyFont="1" applyFill="1" applyBorder="1" applyAlignment="1" applyProtection="1">
      <alignment horizontal="center" vertical="center" wrapText="1"/>
    </xf>
    <xf numFmtId="38" fontId="38" fillId="8" borderId="19" xfId="0" applyNumberFormat="1" applyFont="1" applyFill="1" applyBorder="1" applyAlignment="1" applyProtection="1">
      <alignment horizontal="center" vertical="center" wrapText="1"/>
    </xf>
    <xf numFmtId="38" fontId="38" fillId="9" borderId="19" xfId="0" applyNumberFormat="1" applyFont="1" applyFill="1" applyBorder="1" applyAlignment="1" applyProtection="1">
      <alignment horizontal="center" vertical="center" wrapText="1"/>
    </xf>
    <xf numFmtId="38" fontId="38" fillId="2" borderId="21" xfId="0" applyNumberFormat="1" applyFont="1" applyFill="1" applyBorder="1" applyAlignment="1" applyProtection="1">
      <alignment horizontal="center" vertical="center" wrapText="1"/>
    </xf>
    <xf numFmtId="0" fontId="24" fillId="0" borderId="0" xfId="0" applyFont="1" applyFill="1" applyProtection="1"/>
    <xf numFmtId="0" fontId="38" fillId="0" borderId="0" xfId="0" applyFont="1" applyFill="1" applyBorder="1" applyAlignment="1" applyProtection="1">
      <alignment horizontal="center" vertical="center"/>
    </xf>
    <xf numFmtId="0" fontId="24" fillId="0" borderId="0" xfId="0" applyFont="1" applyFill="1" applyBorder="1" applyProtection="1"/>
    <xf numFmtId="0" fontId="24" fillId="0" borderId="0" xfId="0" applyFont="1" applyFill="1" applyBorder="1" applyAlignment="1" applyProtection="1">
      <alignment horizontal="center"/>
    </xf>
    <xf numFmtId="38" fontId="38" fillId="0" borderId="0" xfId="0" applyNumberFormat="1" applyFont="1" applyFill="1" applyBorder="1" applyAlignment="1" applyProtection="1">
      <alignment horizontal="center" vertical="center" wrapText="1"/>
    </xf>
    <xf numFmtId="0" fontId="24" fillId="0" borderId="0" xfId="0" applyFont="1" applyFill="1" applyAlignment="1" applyProtection="1">
      <alignment horizontal="left"/>
    </xf>
    <xf numFmtId="0" fontId="6" fillId="2" borderId="4" xfId="0" applyFont="1" applyFill="1" applyBorder="1" applyAlignment="1" applyProtection="1">
      <alignment horizontal="center"/>
    </xf>
    <xf numFmtId="0" fontId="6" fillId="2" borderId="0" xfId="0" applyFont="1" applyFill="1" applyAlignment="1" applyProtection="1">
      <alignment horizontal="center"/>
    </xf>
    <xf numFmtId="0" fontId="6" fillId="2" borderId="0" xfId="0" quotePrefix="1" applyFont="1" applyFill="1" applyAlignment="1" applyProtection="1">
      <alignment horizontal="center"/>
    </xf>
    <xf numFmtId="0" fontId="7" fillId="0" borderId="0" xfId="0" applyFont="1" applyAlignment="1" applyProtection="1">
      <alignment horizontal="left"/>
    </xf>
    <xf numFmtId="0" fontId="3" fillId="0" borderId="0" xfId="0" applyFont="1" applyAlignment="1" applyProtection="1">
      <alignment horizontal="left" indent="1"/>
    </xf>
    <xf numFmtId="0" fontId="7" fillId="5" borderId="4" xfId="0" applyFont="1" applyFill="1" applyBorder="1" applyAlignment="1" applyProtection="1">
      <alignment horizontal="center"/>
      <protection locked="0"/>
    </xf>
    <xf numFmtId="0" fontId="7" fillId="5" borderId="0" xfId="0" applyFont="1" applyFill="1" applyAlignment="1" applyProtection="1">
      <alignment horizontal="center"/>
      <protection locked="0"/>
    </xf>
    <xf numFmtId="0" fontId="7" fillId="0" borderId="0" xfId="0" applyFont="1" applyFill="1" applyAlignment="1" applyProtection="1">
      <alignment horizontal="left" indent="1"/>
    </xf>
    <xf numFmtId="0" fontId="7" fillId="0" borderId="4" xfId="0" applyFont="1" applyFill="1" applyBorder="1" applyAlignment="1" applyProtection="1">
      <alignment horizontal="center"/>
      <protection locked="0"/>
    </xf>
    <xf numFmtId="0" fontId="7" fillId="0" borderId="0" xfId="0" applyFont="1" applyFill="1" applyAlignment="1" applyProtection="1">
      <alignment horizontal="center"/>
      <protection locked="0"/>
    </xf>
    <xf numFmtId="0" fontId="7" fillId="0" borderId="0" xfId="0" applyFont="1" applyFill="1" applyAlignment="1" applyProtection="1">
      <alignment horizontal="left"/>
    </xf>
    <xf numFmtId="0" fontId="7" fillId="0" borderId="4" xfId="0" applyFont="1" applyFill="1" applyBorder="1" applyAlignment="1" applyProtection="1">
      <alignment horizontal="center"/>
    </xf>
    <xf numFmtId="0" fontId="38" fillId="2" borderId="22" xfId="0" applyFont="1" applyFill="1" applyBorder="1" applyAlignment="1" applyProtection="1">
      <alignment horizontal="center" vertical="center" wrapText="1"/>
    </xf>
    <xf numFmtId="0" fontId="38" fillId="2" borderId="23" xfId="0" applyFont="1" applyFill="1" applyBorder="1" applyAlignment="1" applyProtection="1">
      <alignment horizontal="center" vertical="center" wrapText="1"/>
    </xf>
    <xf numFmtId="0" fontId="38" fillId="2" borderId="24" xfId="0" applyFont="1" applyFill="1" applyBorder="1" applyAlignment="1" applyProtection="1">
      <alignment horizontal="center" vertical="center" wrapText="1"/>
    </xf>
    <xf numFmtId="0" fontId="32" fillId="0" borderId="0" xfId="0" applyFont="1" applyFill="1" applyBorder="1" applyAlignment="1" applyProtection="1">
      <alignment horizontal="center" vertical="center" wrapText="1"/>
    </xf>
    <xf numFmtId="0" fontId="24" fillId="0" borderId="25" xfId="0" applyFont="1" applyBorder="1" applyAlignment="1" applyProtection="1">
      <alignment horizontal="center" vertical="center"/>
    </xf>
    <xf numFmtId="0" fontId="24" fillId="5" borderId="3" xfId="0" applyFont="1" applyFill="1" applyBorder="1" applyAlignment="1" applyProtection="1">
      <alignment horizontal="center" vertical="center"/>
      <protection locked="0"/>
    </xf>
    <xf numFmtId="0" fontId="24" fillId="5" borderId="26" xfId="0" applyFont="1" applyFill="1" applyBorder="1" applyAlignment="1" applyProtection="1">
      <alignment horizontal="center" vertical="center"/>
      <protection locked="0"/>
    </xf>
    <xf numFmtId="0" fontId="24" fillId="0" borderId="14" xfId="0" applyFont="1" applyBorder="1" applyAlignment="1" applyProtection="1">
      <alignment horizontal="center" vertical="center"/>
    </xf>
    <xf numFmtId="0" fontId="24" fillId="5" borderId="17" xfId="0" applyFont="1" applyFill="1" applyBorder="1" applyAlignment="1" applyProtection="1">
      <alignment horizontal="center" vertical="center"/>
      <protection locked="0"/>
    </xf>
    <xf numFmtId="0" fontId="24" fillId="0" borderId="27" xfId="0" applyFont="1" applyBorder="1" applyAlignment="1" applyProtection="1">
      <alignment horizontal="center" vertical="center"/>
    </xf>
    <xf numFmtId="0" fontId="24" fillId="5" borderId="28" xfId="0" applyFont="1" applyFill="1" applyBorder="1" applyAlignment="1" applyProtection="1">
      <alignment horizontal="center" vertical="center"/>
      <protection locked="0"/>
    </xf>
    <xf numFmtId="0" fontId="24" fillId="5" borderId="29" xfId="0" applyFont="1" applyFill="1" applyBorder="1" applyAlignment="1" applyProtection="1">
      <alignment horizontal="center" vertical="center"/>
      <protection locked="0"/>
    </xf>
    <xf numFmtId="0" fontId="38" fillId="2" borderId="22" xfId="0" applyFont="1" applyFill="1" applyBorder="1" applyAlignment="1" applyProtection="1">
      <alignment horizontal="left" vertical="center"/>
    </xf>
    <xf numFmtId="0" fontId="24" fillId="2" borderId="23" xfId="0" applyFont="1" applyFill="1" applyBorder="1" applyProtection="1"/>
    <xf numFmtId="173" fontId="38" fillId="2" borderId="24" xfId="0" applyNumberFormat="1" applyFont="1" applyFill="1" applyBorder="1" applyAlignment="1" applyProtection="1">
      <alignment horizontal="center"/>
    </xf>
    <xf numFmtId="0" fontId="41" fillId="0" borderId="0" xfId="0" applyFont="1" applyProtection="1"/>
    <xf numFmtId="0" fontId="0" fillId="14" borderId="0" xfId="0" applyFill="1"/>
    <xf numFmtId="0" fontId="44" fillId="15" borderId="34" xfId="38" applyFont="1" applyFill="1" applyBorder="1" applyAlignment="1">
      <alignment horizontal="center"/>
    </xf>
    <xf numFmtId="0" fontId="44" fillId="0" borderId="31" xfId="38" applyFont="1" applyFill="1" applyBorder="1" applyAlignment="1">
      <alignment wrapText="1"/>
    </xf>
    <xf numFmtId="0" fontId="44" fillId="0" borderId="31" xfId="38" applyFont="1" applyFill="1" applyBorder="1" applyAlignment="1">
      <alignment horizontal="right" wrapText="1"/>
    </xf>
    <xf numFmtId="174" fontId="34" fillId="0" borderId="0" xfId="1" applyNumberFormat="1" applyFont="1" applyProtection="1"/>
    <xf numFmtId="174" fontId="34" fillId="0" borderId="0" xfId="1" applyNumberFormat="1" applyFont="1" applyAlignment="1" applyProtection="1">
      <alignment horizontal="center"/>
    </xf>
    <xf numFmtId="174" fontId="34" fillId="0" borderId="0" xfId="1" applyNumberFormat="1" applyFont="1" applyAlignment="1" applyProtection="1">
      <alignment horizontal="left"/>
    </xf>
    <xf numFmtId="174" fontId="34" fillId="0" borderId="0" xfId="1" applyNumberFormat="1" applyFont="1" applyFill="1" applyAlignment="1" applyProtection="1">
      <alignment horizontal="center"/>
    </xf>
    <xf numFmtId="0" fontId="34" fillId="0" borderId="0" xfId="1" applyNumberFormat="1" applyFont="1" applyFill="1" applyAlignment="1" applyProtection="1">
      <alignment horizontal="left"/>
    </xf>
    <xf numFmtId="0" fontId="34" fillId="0" borderId="0" xfId="1" applyNumberFormat="1" applyFont="1" applyProtection="1"/>
    <xf numFmtId="0" fontId="32" fillId="0" borderId="0" xfId="1" applyNumberFormat="1" applyFont="1" applyProtection="1"/>
    <xf numFmtId="0" fontId="4" fillId="0" borderId="0" xfId="1" applyNumberFormat="1" applyFont="1" applyProtection="1"/>
    <xf numFmtId="0" fontId="34" fillId="0" borderId="0" xfId="1" applyNumberFormat="1" applyFont="1" applyAlignment="1" applyProtection="1">
      <alignment horizontal="center"/>
    </xf>
    <xf numFmtId="0" fontId="34" fillId="0" borderId="0" xfId="1" applyNumberFormat="1" applyFont="1" applyAlignment="1" applyProtection="1">
      <alignment horizontal="left"/>
    </xf>
    <xf numFmtId="0" fontId="34" fillId="0" borderId="0" xfId="1" applyNumberFormat="1" applyFont="1" applyFill="1" applyAlignment="1" applyProtection="1">
      <alignment horizontal="right"/>
    </xf>
    <xf numFmtId="0" fontId="32" fillId="0" borderId="0" xfId="1" applyNumberFormat="1" applyFont="1" applyFill="1" applyAlignment="1" applyProtection="1">
      <alignment horizontal="right"/>
    </xf>
    <xf numFmtId="0" fontId="34" fillId="0" borderId="0" xfId="1" applyNumberFormat="1" applyFont="1" applyAlignment="1" applyProtection="1">
      <alignment horizontal="right"/>
    </xf>
    <xf numFmtId="0" fontId="34" fillId="4" borderId="0" xfId="1" applyNumberFormat="1" applyFont="1" applyFill="1" applyAlignment="1" applyProtection="1">
      <alignment horizontal="right"/>
    </xf>
    <xf numFmtId="0" fontId="32" fillId="0" borderId="0" xfId="1" applyNumberFormat="1" applyFont="1" applyAlignment="1" applyProtection="1">
      <alignment horizontal="right"/>
    </xf>
    <xf numFmtId="0" fontId="34" fillId="0" borderId="0" xfId="0" applyNumberFormat="1" applyFont="1" applyProtection="1"/>
    <xf numFmtId="0" fontId="24" fillId="0" borderId="0" xfId="0" applyNumberFormat="1" applyFont="1" applyFill="1" applyProtection="1"/>
    <xf numFmtId="0" fontId="9" fillId="0" borderId="0" xfId="0" applyNumberFormat="1" applyFont="1" applyFill="1" applyProtection="1"/>
    <xf numFmtId="0" fontId="7" fillId="0" borderId="0" xfId="0" applyNumberFormat="1" applyFont="1" applyAlignment="1" applyProtection="1">
      <alignment horizontal="left" indent="1"/>
    </xf>
    <xf numFmtId="0" fontId="24" fillId="0" borderId="0" xfId="0" applyNumberFormat="1" applyFont="1" applyAlignment="1" applyProtection="1">
      <alignment horizontal="center"/>
    </xf>
    <xf numFmtId="0" fontId="24" fillId="0" borderId="0" xfId="0" applyNumberFormat="1" applyFont="1" applyProtection="1"/>
    <xf numFmtId="0" fontId="24" fillId="0" borderId="0" xfId="0" applyNumberFormat="1" applyFont="1" applyAlignment="1" applyProtection="1">
      <alignment horizontal="left"/>
    </xf>
    <xf numFmtId="0" fontId="8" fillId="0" borderId="0" xfId="0" applyNumberFormat="1" applyFont="1" applyFill="1" applyProtection="1"/>
    <xf numFmtId="0" fontId="7" fillId="0" borderId="0" xfId="0" applyNumberFormat="1" applyFont="1" applyProtection="1"/>
    <xf numFmtId="0" fontId="38" fillId="0" borderId="0" xfId="0" applyNumberFormat="1" applyFont="1" applyFill="1" applyBorder="1" applyAlignment="1" applyProtection="1">
      <alignment horizontal="center" vertical="center"/>
    </xf>
    <xf numFmtId="0" fontId="24" fillId="0" borderId="0" xfId="0" applyNumberFormat="1" applyFont="1" applyFill="1" applyBorder="1" applyProtection="1"/>
    <xf numFmtId="0" fontId="24" fillId="0" borderId="0" xfId="0" applyNumberFormat="1" applyFont="1" applyFill="1" applyBorder="1" applyAlignment="1" applyProtection="1">
      <alignment horizontal="center"/>
    </xf>
    <xf numFmtId="0" fontId="38" fillId="0" borderId="0" xfId="0" applyNumberFormat="1" applyFont="1" applyFill="1" applyBorder="1" applyAlignment="1" applyProtection="1">
      <alignment horizontal="center" vertical="center" wrapText="1"/>
    </xf>
    <xf numFmtId="0" fontId="24" fillId="0" borderId="0" xfId="0" applyNumberFormat="1" applyFont="1" applyFill="1" applyAlignment="1" applyProtection="1">
      <alignment horizontal="left"/>
    </xf>
    <xf numFmtId="0" fontId="24" fillId="0" borderId="0" xfId="0" applyNumberFormat="1" applyFont="1" applyFill="1" applyBorder="1" applyAlignment="1" applyProtection="1">
      <alignment horizontal="right"/>
    </xf>
    <xf numFmtId="0" fontId="24" fillId="0" borderId="0" xfId="0" applyNumberFormat="1" applyFont="1" applyAlignment="1" applyProtection="1">
      <alignment horizontal="right"/>
    </xf>
    <xf numFmtId="14" fontId="13" fillId="0" borderId="0" xfId="0" applyNumberFormat="1" applyFont="1" applyAlignment="1" applyProtection="1">
      <protection locked="0"/>
    </xf>
    <xf numFmtId="38" fontId="7" fillId="0" borderId="0" xfId="0" applyNumberFormat="1" applyFont="1" applyBorder="1" applyProtection="1"/>
    <xf numFmtId="164" fontId="7" fillId="4" borderId="0" xfId="0" applyNumberFormat="1" applyFont="1" applyFill="1" applyBorder="1" applyAlignment="1" applyProtection="1">
      <alignment horizontal="center"/>
    </xf>
    <xf numFmtId="164" fontId="3" fillId="5" borderId="0" xfId="0" applyNumberFormat="1" applyFont="1" applyFill="1" applyBorder="1" applyAlignment="1" applyProtection="1">
      <alignment horizontal="center"/>
    </xf>
    <xf numFmtId="164" fontId="10" fillId="2" borderId="0" xfId="0" applyNumberFormat="1" applyFont="1" applyFill="1" applyBorder="1" applyAlignment="1" applyProtection="1">
      <alignment horizontal="center"/>
    </xf>
  </cellXfs>
  <cellStyles count="39">
    <cellStyle name="=C:\WINNT35\SYSTEM32\COMMAND.COM" xfId="7"/>
    <cellStyle name="1" xfId="5"/>
    <cellStyle name="Cancel" xfId="8"/>
    <cellStyle name="Comma" xfId="1" builtinId="3"/>
    <cellStyle name="Comma 3" xfId="6"/>
    <cellStyle name="Hyperlink" xfId="3" builtinId="8"/>
    <cellStyle name="Level2Def" xfId="9"/>
    <cellStyle name="Migliaia 2" xfId="10"/>
    <cellStyle name="Migliaia 3" xfId="11"/>
    <cellStyle name="Migliaia 4" xfId="12"/>
    <cellStyle name="Migliaia 4 2" xfId="13"/>
    <cellStyle name="Migliaia 5" xfId="14"/>
    <cellStyle name="Migliaia 6" xfId="15"/>
    <cellStyle name="Normal" xfId="0" builtinId="0"/>
    <cellStyle name="Normal 2" xfId="2"/>
    <cellStyle name="Normal 95" xfId="4"/>
    <cellStyle name="Normal_MFI_List" xfId="38"/>
    <cellStyle name="Normale 2" xfId="16"/>
    <cellStyle name="Normale 3" xfId="17"/>
    <cellStyle name="Normale 4" xfId="18"/>
    <cellStyle name="Normale 5" xfId="19"/>
    <cellStyle name="Normale 6" xfId="20"/>
    <cellStyle name="Note 2" xfId="21"/>
    <cellStyle name="Note 3" xfId="22"/>
    <cellStyle name="Percent 2" xfId="23"/>
    <cellStyle name="Percentuale 2" xfId="24"/>
    <cellStyle name="Percentuale 3" xfId="25"/>
    <cellStyle name="Percentuale 4" xfId="26"/>
    <cellStyle name="Percentuale 5" xfId="27"/>
    <cellStyle name="Percentuale 6" xfId="28"/>
    <cellStyle name="Standaard_Kopie van Social Performance Report" xfId="29"/>
    <cellStyle name="Stile 1" xfId="30"/>
    <cellStyle name="Total 2" xfId="31"/>
    <cellStyle name="Total 3" xfId="32"/>
    <cellStyle name="Valuta 2" xfId="33"/>
    <cellStyle name="Valuta 3" xfId="34"/>
    <cellStyle name="Valuta 4" xfId="35"/>
    <cellStyle name="Valuta 5" xfId="36"/>
    <cellStyle name="Valuta 6" xfId="37"/>
  </cellStyles>
  <dxfs count="16">
    <dxf>
      <fill>
        <patternFill>
          <bgColor theme="8" tint="0.79998168889431442"/>
        </patternFill>
      </fill>
      <border>
        <left style="thin">
          <color indexed="64"/>
        </left>
        <right style="thin">
          <color indexed="64"/>
        </right>
        <top style="thin">
          <color indexed="64"/>
        </top>
        <bottom style="thin">
          <color indexed="64"/>
        </bottom>
      </border>
    </dxf>
    <dxf>
      <fill>
        <patternFill>
          <bgColor theme="7" tint="0.79998168889431442"/>
        </patternFill>
      </fill>
      <border>
        <left style="thin">
          <color indexed="64"/>
        </left>
        <right style="thin">
          <color indexed="64"/>
        </right>
        <top style="thin">
          <color indexed="64"/>
        </top>
        <bottom style="thin">
          <color indexed="64"/>
        </bottom>
      </border>
    </dxf>
    <dxf>
      <fill>
        <patternFill>
          <bgColor theme="9" tint="0.79998168889431442"/>
        </patternFill>
      </fill>
      <border>
        <left style="thin">
          <color indexed="64"/>
        </left>
        <right style="thin">
          <color indexed="64"/>
        </right>
        <top style="thin">
          <color indexed="64"/>
        </top>
        <bottom style="thin">
          <color indexed="64"/>
        </bottom>
      </border>
    </dxf>
    <dxf>
      <fill>
        <patternFill>
          <bgColor theme="5" tint="0.79998168889431442"/>
        </patternFill>
      </fill>
      <border>
        <left style="thin">
          <color indexed="64"/>
        </left>
        <right style="thin">
          <color indexed="64"/>
        </right>
        <top style="thin">
          <color indexed="64"/>
        </top>
        <bottom style="thin">
          <color indexed="64"/>
        </bottom>
      </border>
    </dxf>
    <dxf>
      <fill>
        <patternFill>
          <bgColor theme="4" tint="0.79998168889431442"/>
        </patternFill>
      </fill>
      <border>
        <left style="thin">
          <color indexed="64"/>
        </left>
        <right style="thin">
          <color indexed="64"/>
        </right>
        <top style="thin">
          <color indexed="64"/>
        </top>
        <bottom style="thin">
          <color indexed="64"/>
        </bottom>
      </border>
    </dxf>
    <dxf>
      <font>
        <strike val="0"/>
        <color theme="8" tint="-0.499984740745262"/>
      </font>
      <fill>
        <patternFill>
          <bgColor theme="8" tint="0.79998168889431442"/>
        </patternFill>
      </fill>
    </dxf>
    <dxf>
      <font>
        <b val="0"/>
        <i/>
        <strike val="0"/>
        <color theme="8" tint="-0.499984740745262"/>
      </font>
      <fill>
        <patternFill>
          <bgColor theme="8" tint="0.79998168889431442"/>
        </patternFill>
      </fill>
    </dxf>
    <dxf>
      <font>
        <b val="0"/>
        <i/>
        <strike val="0"/>
        <color theme="8" tint="-0.499984740745262"/>
      </font>
      <fill>
        <patternFill>
          <bgColor theme="8" tint="0.79998168889431442"/>
        </patternFill>
      </fill>
    </dxf>
    <dxf>
      <font>
        <b val="0"/>
        <i/>
        <strike val="0"/>
        <color theme="8" tint="-0.499984740745262"/>
      </font>
      <fill>
        <patternFill>
          <bgColor theme="8" tint="0.79998168889431442"/>
        </patternFill>
      </fill>
    </dxf>
    <dxf>
      <font>
        <b val="0"/>
        <i/>
        <strike val="0"/>
        <color theme="8" tint="-0.499984740745262"/>
      </font>
      <fill>
        <patternFill>
          <bgColor theme="8" tint="0.79998168889431442"/>
        </patternFill>
      </fill>
    </dxf>
    <dxf>
      <font>
        <b val="0"/>
        <i/>
        <strike val="0"/>
        <color theme="8" tint="-0.499984740745262"/>
      </font>
      <fill>
        <patternFill>
          <bgColor theme="8" tint="0.79998168889431442"/>
        </patternFill>
      </fill>
    </dxf>
    <dxf>
      <font>
        <b val="0"/>
        <i/>
        <strike val="0"/>
        <color theme="8" tint="-0.499984740745262"/>
      </font>
      <fill>
        <patternFill>
          <bgColor theme="8" tint="0.79998168889431442"/>
        </patternFill>
      </fill>
    </dxf>
    <dxf>
      <font>
        <b val="0"/>
        <i/>
        <strike val="0"/>
        <color theme="8" tint="-0.499984740745262"/>
      </font>
      <fill>
        <patternFill>
          <bgColor theme="8" tint="0.79998168889431442"/>
        </patternFill>
      </fill>
    </dxf>
    <dxf>
      <font>
        <b val="0"/>
        <i/>
        <strike val="0"/>
        <color theme="8" tint="-0.499984740745262"/>
      </font>
      <fill>
        <patternFill>
          <bgColor theme="8" tint="0.79998168889431442"/>
        </patternFill>
      </fill>
    </dxf>
    <dxf>
      <font>
        <b val="0"/>
        <i/>
        <strike val="0"/>
        <color theme="8" tint="-0.499984740745262"/>
      </font>
      <fill>
        <patternFill>
          <bgColor theme="8" tint="0.79998168889431442"/>
        </patternFill>
      </fill>
    </dxf>
    <dxf>
      <font>
        <b val="0"/>
        <i/>
        <strike val="0"/>
        <color theme="8" tint="-0.499984740745262"/>
      </font>
      <fill>
        <patternFill>
          <bgColor theme="8" tint="0.7999816888943144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214033</xdr:colOff>
      <xdr:row>0</xdr:row>
      <xdr:rowOff>0</xdr:rowOff>
    </xdr:from>
    <xdr:to>
      <xdr:col>3</xdr:col>
      <xdr:colOff>368516</xdr:colOff>
      <xdr:row>4</xdr:row>
      <xdr:rowOff>169768</xdr:rowOff>
    </xdr:to>
    <xdr:pic>
      <xdr:nvPicPr>
        <xdr:cNvPr id="2" name="Picture 8"/>
        <xdr:cNvPicPr>
          <a:picLocks noChangeAspect="1" noChangeArrowheads="1"/>
        </xdr:cNvPicPr>
      </xdr:nvPicPr>
      <xdr:blipFill>
        <a:blip xmlns:r="http://schemas.openxmlformats.org/officeDocument/2006/relationships" r:embed="rId1" cstate="print"/>
        <a:srcRect/>
        <a:stretch>
          <a:fillRect/>
        </a:stretch>
      </xdr:blipFill>
      <xdr:spPr bwMode="auto">
        <a:xfrm>
          <a:off x="356908" y="0"/>
          <a:ext cx="2326182" cy="1141318"/>
        </a:xfrm>
        <a:prstGeom prst="rect">
          <a:avLst/>
        </a:prstGeom>
        <a:ln>
          <a:noFill/>
        </a:ln>
        <a:effectLst>
          <a:softEdge rad="112500"/>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rren\AppData\Local\Microsoft\Windows\Temporary%20Internet%20Files\Content.Outlook\C2IWYTLH\DWM%20MFI%20Reporting%20Template%20v1%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FI Info &amp; Instructions"/>
      <sheetName val="Balance Sheet"/>
      <sheetName val="Income Statement"/>
      <sheetName val="Portfolio &amp; Organizational Data"/>
      <sheetName val="Funding &amp; Shareholders"/>
      <sheetName val="Definitions"/>
    </sheetNames>
    <sheetDataSet>
      <sheetData sheetId="0"/>
      <sheetData sheetId="1"/>
      <sheetData sheetId="2">
        <row r="2">
          <cell r="BA2" t="str">
            <v>Developing World Markets</v>
          </cell>
          <cell r="BB2" t="str">
            <v>Developing World Markets</v>
          </cell>
          <cell r="BC2" t="str">
            <v>Developing World Markets</v>
          </cell>
        </row>
        <row r="3">
          <cell r="BA3" t="str">
            <v>INCOME STATEMENT(</v>
          </cell>
          <cell r="BB3" t="str">
            <v>ESTADO DE RESULTADOS (</v>
          </cell>
          <cell r="BC3" t="str">
            <v xml:space="preserve">DEMONSTRAÇÃO DE RESULTADOS ( </v>
          </cell>
        </row>
        <row r="4">
          <cell r="BA4" t="str">
            <v>Current Reporting Month:</v>
          </cell>
          <cell r="BB4" t="str">
            <v>Mes actual a reportar: </v>
          </cell>
          <cell r="BC4" t="str">
            <v xml:space="preserve">Mês do relatório atual: </v>
          </cell>
        </row>
        <row r="5">
          <cell r="BA5" t="str">
            <v>Audited</v>
          </cell>
          <cell r="BB5" t="str">
            <v>Auditados</v>
          </cell>
          <cell r="BC5" t="str">
            <v xml:space="preserve">Auditado </v>
          </cell>
        </row>
        <row r="6">
          <cell r="BA6" t="str">
            <v>Projections</v>
          </cell>
          <cell r="BB6" t="str">
            <v>Proyecciones </v>
          </cell>
          <cell r="BC6" t="str">
            <v xml:space="preserve">Projeções </v>
          </cell>
        </row>
        <row r="8">
          <cell r="BA8" t="str">
            <v>INTEREST INCOME</v>
          </cell>
          <cell r="BB8" t="str">
            <v>INGRESO POR INTERESES</v>
          </cell>
          <cell r="BC8" t="str">
            <v xml:space="preserve">RENDA DE JUROS </v>
          </cell>
        </row>
        <row r="9">
          <cell r="BA9" t="str">
            <v>Interest Income from Loans</v>
          </cell>
          <cell r="BB9" t="str">
            <v>Ingreso por interes sobre prestamos</v>
          </cell>
          <cell r="BC9" t="str">
            <v xml:space="preserve">Juros sobre empréstimos </v>
          </cell>
        </row>
        <row r="10">
          <cell r="BA10" t="str">
            <v>Income from Fees and Commissions on Loans</v>
          </cell>
          <cell r="BB10" t="str">
            <v>Ingreso por honorarios y comisiones sobre prestamos</v>
          </cell>
          <cell r="BC10" t="str">
            <v xml:space="preserve">Taxas e comissões sobre empréstimos de renda </v>
          </cell>
        </row>
        <row r="11">
          <cell r="BA11" t="str">
            <v>INTEREST EXPENSE</v>
          </cell>
          <cell r="BB11" t="str">
            <v>GASTOS DE INTERESES</v>
          </cell>
          <cell r="BC11" t="str">
            <v xml:space="preserve">DESPESAS DE JUROS </v>
          </cell>
        </row>
        <row r="12">
          <cell r="BA12" t="str">
            <v>Interest Expense on Borrowings  (&amp; Bonds)</v>
          </cell>
          <cell r="BB12" t="str">
            <v xml:space="preserve">Gasto de intereses sobre financiamento (y bonos) </v>
          </cell>
          <cell r="BC12" t="str">
            <v xml:space="preserve">Financiamento de despesas de juros (e obrigações) </v>
          </cell>
        </row>
        <row r="13">
          <cell r="BA13" t="str">
            <v>Interest Expense on Deposits</v>
          </cell>
          <cell r="BB13" t="str">
            <v>Gasto de intereses sobre depositos de ahorro</v>
          </cell>
          <cell r="BC13" t="str">
            <v xml:space="preserve">Despesa de juros sobre depósitos de poupança </v>
          </cell>
        </row>
        <row r="14">
          <cell r="BA14" t="str">
            <v>NET INTEREST INCOME</v>
          </cell>
          <cell r="BB14" t="str">
            <v>RESULTADO POR INTERESES NETO</v>
          </cell>
          <cell r="BC14" t="str">
            <v xml:space="preserve">MARGEM FINANCEIRA </v>
          </cell>
        </row>
        <row r="17">
          <cell r="BA17" t="str">
            <v>Loan Loss Provision Expense</v>
          </cell>
          <cell r="BB17" t="str">
            <v>Gasto de provisión para préstamos incobrables</v>
          </cell>
          <cell r="BC17" t="str">
            <v xml:space="preserve">Passar provisão para perdas com empréstimos </v>
          </cell>
        </row>
        <row r="18">
          <cell r="BA18" t="str">
            <v>NII AFTER PROVISIONING EXPENSE</v>
          </cell>
          <cell r="BB18" t="str">
            <v>RESULTADO POR INTERESES NETO DESPUES DE GASTO DE PROVISIONES PARA PRESTAMOS INCOBRABLES</v>
          </cell>
          <cell r="BC18" t="str">
            <v xml:space="preserve">Margem financeira após provisão para perdas DESPESAS DE EMPRÉSTIMO </v>
          </cell>
        </row>
        <row r="20">
          <cell r="BA20" t="str">
            <v>Fees from Penalties</v>
          </cell>
          <cell r="BB20" t="str">
            <v>Ingresos por penalidades</v>
          </cell>
          <cell r="BC20" t="str">
            <v xml:space="preserve">As penalidades </v>
          </cell>
        </row>
        <row r="21">
          <cell r="BA21" t="str">
            <v>Fees and Commissions from Non-Lending Operations</v>
          </cell>
          <cell r="BB21" t="str">
            <v>Ingresos y comisiones de operaciones no-financieras</v>
          </cell>
          <cell r="BC21" t="str">
            <v xml:space="preserve">Taxas e encargos para as operações não financeiras </v>
          </cell>
        </row>
        <row r="22">
          <cell r="BA22" t="str">
            <v>Realized Net Foreign Exchange/Inflation Income (Expense)</v>
          </cell>
          <cell r="BB22" t="str">
            <v>Ingresos (Gastos) realizados sobre intercambio de divisas/inflacion</v>
          </cell>
          <cell r="BC22" t="str">
            <v xml:space="preserve">Receitas (Despesas) realizados com o câmbio da moeda / inflação </v>
          </cell>
        </row>
        <row r="23">
          <cell r="BA23" t="str">
            <v>Other Financial Income (Expense)</v>
          </cell>
          <cell r="BB23" t="str">
            <v>Otros ingresos servicios financieros (gastos)</v>
          </cell>
          <cell r="BC23" t="str">
            <v xml:space="preserve">Outras receitas de serviços financeiros (despesa) </v>
          </cell>
        </row>
        <row r="24">
          <cell r="BA24" t="str">
            <v>NET FINANCIAL INCOME</v>
          </cell>
          <cell r="BB24" t="str">
            <v>RESULTADO FINANCIERO NETO</v>
          </cell>
          <cell r="BC24" t="str">
            <v xml:space="preserve">RESULTADO FINANCEIRO </v>
          </cell>
        </row>
        <row r="27">
          <cell r="BA27" t="str">
            <v>Operating Expenses</v>
          </cell>
          <cell r="BB27" t="str">
            <v>Gastos Operativos</v>
          </cell>
          <cell r="BC27" t="str">
            <v xml:space="preserve">Despesas Operacionais </v>
          </cell>
        </row>
        <row r="28">
          <cell r="BA28" t="str">
            <v>Salaries &amp; Benefits</v>
          </cell>
          <cell r="BB28" t="str">
            <v>Sueldos y beneficios</v>
          </cell>
          <cell r="BC28" t="str">
            <v xml:space="preserve">Salários e benefícios </v>
          </cell>
        </row>
        <row r="29">
          <cell r="BA29" t="str">
            <v>General &amp; Administrative</v>
          </cell>
          <cell r="BB29" t="str">
            <v>Generales y administrativos</v>
          </cell>
          <cell r="BC29" t="str">
            <v xml:space="preserve">Gerais e administrativas </v>
          </cell>
        </row>
        <row r="30">
          <cell r="BA30" t="str">
            <v>Depreciation &amp; Amortization</v>
          </cell>
          <cell r="BB30" t="str">
            <v>Depreciacion y amortizacion</v>
          </cell>
          <cell r="BC30" t="str">
            <v xml:space="preserve">Depreciação e Amortização </v>
          </cell>
        </row>
        <row r="31">
          <cell r="BA31" t="str">
            <v>NET OPERATING INCOME</v>
          </cell>
          <cell r="BB31" t="str">
            <v>RESULTADO OPERATIVO NETO</v>
          </cell>
          <cell r="BC31" t="str">
            <v xml:space="preserve">Receita Operacional Líquida </v>
          </cell>
        </row>
        <row r="34">
          <cell r="BA34" t="str">
            <v>Non-operating income</v>
          </cell>
          <cell r="BB34" t="str">
            <v>Ingresos no operativos</v>
          </cell>
          <cell r="BC34" t="str">
            <v xml:space="preserve">Resultado não operacional </v>
          </cell>
        </row>
        <row r="35">
          <cell r="BA35" t="str">
            <v>Non-operating expenses</v>
          </cell>
          <cell r="BB35" t="str">
            <v>Gastos no operativos</v>
          </cell>
          <cell r="BC35" t="str">
            <v xml:space="preserve">Despesas não-operacionais </v>
          </cell>
        </row>
        <row r="36">
          <cell r="BA36" t="str">
            <v>NET NON-OPERATING INCOME (EXPENSE)</v>
          </cell>
          <cell r="BB36" t="str">
            <v>RESULTADO NO OPERATIVO NETO</v>
          </cell>
          <cell r="BC36" t="str">
            <v xml:space="preserve">RESULTADO OPERACIONAL LÍQUIDO NO </v>
          </cell>
        </row>
        <row r="38">
          <cell r="BA38" t="str">
            <v>NET INCOME BEFORE TAXES AND DONATIONS</v>
          </cell>
          <cell r="BB38" t="str">
            <v>RESULTADO NETO ANTES DE IMPUESTOS Y DONACIONES</v>
          </cell>
          <cell r="BC38" t="str">
            <v xml:space="preserve">LUCRO LÍQUIDO ANTES DO IMPOSTO E COMPENSAÇÕES </v>
          </cell>
        </row>
        <row r="41">
          <cell r="BA41" t="str">
            <v>Income Tax Expense</v>
          </cell>
          <cell r="BB41" t="str">
            <v>Gasto de impuesto</v>
          </cell>
          <cell r="BC41" t="str">
            <v xml:space="preserve">despesa de imposto </v>
          </cell>
        </row>
        <row r="42">
          <cell r="BA42" t="str">
            <v>NET INCOME BEFORE DONATIONS</v>
          </cell>
          <cell r="BB42" t="str">
            <v>RESULTADO NETO ANTES DE DONACIONES</v>
          </cell>
          <cell r="BC42" t="str">
            <v xml:space="preserve">LUCRO LÍQUIDO ANTES DE SUBVENÇÃO </v>
          </cell>
        </row>
        <row r="44">
          <cell r="BA44" t="str">
            <v>Donations</v>
          </cell>
          <cell r="BB44" t="str">
            <v>Donaciones (transferir a reservas estatuarias)</v>
          </cell>
          <cell r="BC44" t="str">
            <v xml:space="preserve">Doações (transferência para reserva legal) </v>
          </cell>
        </row>
        <row r="45">
          <cell r="BA45" t="str">
            <v>NET INCOME AFTER DONATIONS</v>
          </cell>
          <cell r="BB45" t="str">
            <v>RESULTADO NETO DESPUES DE DONACIONES</v>
          </cell>
          <cell r="BC45" t="str">
            <v xml:space="preserve">LUCRO LÍQUIDO DEPOIS DE SUBVENÇÃO </v>
          </cell>
        </row>
        <row r="47">
          <cell r="BA47" t="str">
            <v>Income (Expense) from Unconsolidated Affiliates</v>
          </cell>
          <cell r="BB47" t="str">
            <v>Ingresos (Gastos) de afiliados no consolidados</v>
          </cell>
          <cell r="BC47" t="str">
            <v xml:space="preserve">Receitas (Despesas) de coligadas </v>
          </cell>
        </row>
        <row r="48">
          <cell r="BA48" t="str">
            <v>Dividends Received</v>
          </cell>
          <cell r="BB48" t="str">
            <v>Dividendos recibidos</v>
          </cell>
          <cell r="BC48" t="str">
            <v xml:space="preserve">Dividendos recividos </v>
          </cell>
        </row>
        <row r="49">
          <cell r="BA49" t="str">
            <v>Minority Interest Expense</v>
          </cell>
          <cell r="BB49" t="str">
            <v>Gasto de interes minoritario</v>
          </cell>
          <cell r="BC49" t="str">
            <v xml:space="preserve">Minority despesa de juros </v>
          </cell>
        </row>
        <row r="50">
          <cell r="BA50" t="str">
            <v>NET INCOME</v>
          </cell>
          <cell r="BB50" t="str">
            <v>RESULTADO NETO</v>
          </cell>
          <cell r="BC50" t="str">
            <v xml:space="preserve">NET </v>
          </cell>
        </row>
        <row r="53">
          <cell r="BA53" t="str">
            <v>Ordinary Shares Outstanding</v>
          </cell>
          <cell r="BB53" t="str">
            <v>Acciones ordinarias en circulacion</v>
          </cell>
          <cell r="BC53" t="str">
            <v xml:space="preserve">As ações ordinárias em circulação </v>
          </cell>
        </row>
        <row r="54">
          <cell r="BA54" t="str">
            <v>Fully Diluted Shares Outstanding</v>
          </cell>
          <cell r="BB54" t="str">
            <v>Acciones completamente diluidas en circulacion</v>
          </cell>
          <cell r="BC54" t="str">
            <v xml:space="preserve">Totalmente diluída ações em circulação </v>
          </cell>
        </row>
        <row r="55">
          <cell r="BA55" t="str">
            <v>EARNINGS PER FULLY DILUTED SHARE</v>
          </cell>
          <cell r="BB55" t="str">
            <v>INGRESOS POR ACCION COMPLETAMENTE DILUIDA</v>
          </cell>
          <cell r="BC55" t="str">
            <v xml:space="preserve">O LUCRO TOTALMENTE DILUÍDO POR AÇÃO </v>
          </cell>
        </row>
        <row r="57">
          <cell r="BA57" t="str">
            <v>Dividends</v>
          </cell>
          <cell r="BB57" t="str">
            <v>Dividendos</v>
          </cell>
          <cell r="BC57" t="str">
            <v xml:space="preserve">Dividendos </v>
          </cell>
        </row>
        <row r="58">
          <cell r="BA58" t="str">
            <v>Unrealized FX Gains/(Losses)</v>
          </cell>
          <cell r="BB58" t="str">
            <v>Ganancias/Perdidas sobre intercambio de divisas no realizadas</v>
          </cell>
          <cell r="BC58" t="str">
            <v xml:space="preserve">Resultado de câmbio não realizadas </v>
          </cell>
        </row>
        <row r="59">
          <cell r="BA59" t="str">
            <v>Other</v>
          </cell>
          <cell r="BB59" t="str">
            <v>Otros</v>
          </cell>
          <cell r="BC59" t="str">
            <v xml:space="preserve">Outras </v>
          </cell>
        </row>
        <row r="61">
          <cell r="BA61" t="str">
            <v>Total Equity beginning of period</v>
          </cell>
          <cell r="BB61" t="str">
            <v>Patrimonio Total (comienzo del periodo)</v>
          </cell>
          <cell r="BC61" t="str">
            <v xml:space="preserve">Total do Patrimônio (início do período) </v>
          </cell>
        </row>
        <row r="62">
          <cell r="BA62" t="str">
            <v>Net Income to Retained Earnings</v>
          </cell>
          <cell r="BB62" t="str">
            <v>Resultado Neto a Ingresos Retenidos</v>
          </cell>
          <cell r="BC62" t="str">
            <v xml:space="preserve">Lucro líquido disponível para Resultados Transitados </v>
          </cell>
        </row>
        <row r="63">
          <cell r="BA63" t="str">
            <v>Dividends</v>
          </cell>
          <cell r="BB63" t="str">
            <v>Dividendos</v>
          </cell>
          <cell r="BC63" t="str">
            <v xml:space="preserve">Dividendos </v>
          </cell>
        </row>
        <row r="64">
          <cell r="BA64" t="str">
            <v>Unrealized FX Gains/(Losses)</v>
          </cell>
          <cell r="BB64" t="str">
            <v>Ganancias/Perdidas sobre intercambio de divisas no realizadas</v>
          </cell>
          <cell r="BC64" t="str">
            <v xml:space="preserve">Resultado de câmbio não realizadas </v>
          </cell>
        </row>
        <row r="65">
          <cell r="BA65" t="str">
            <v>Other</v>
          </cell>
          <cell r="BB65" t="str">
            <v>Otros</v>
          </cell>
          <cell r="BC65" t="str">
            <v xml:space="preserve">Outras </v>
          </cell>
        </row>
        <row r="66">
          <cell r="BA66" t="str">
            <v>RETAINED EARNINGS</v>
          </cell>
          <cell r="BB66" t="str">
            <v>INGRESOS RETENIDOS</v>
          </cell>
          <cell r="BC66" t="str">
            <v xml:space="preserve">LUCROS RETIDOS </v>
          </cell>
        </row>
      </sheetData>
      <sheetData sheetId="3">
        <row r="2">
          <cell r="BA2" t="str">
            <v>Developing World Markets</v>
          </cell>
          <cell r="BB2" t="str">
            <v>Developing World Markets</v>
          </cell>
          <cell r="BC2" t="str">
            <v>Developing World Markets</v>
          </cell>
        </row>
        <row r="3">
          <cell r="BA3" t="str">
            <v>PORTFOLIO AGING SCHEDULE (</v>
          </cell>
          <cell r="BB3" t="str">
            <v>CALIDAD DE CARTERA (</v>
          </cell>
          <cell r="BC3" t="str">
            <v>QUALIDADE DA CARTEIRA (</v>
          </cell>
        </row>
        <row r="4">
          <cell r="BA4" t="str">
            <v>Current Reporting Month:</v>
          </cell>
          <cell r="BB4" t="str">
            <v>Mes actual a reportar: </v>
          </cell>
          <cell r="BC4" t="str">
            <v xml:space="preserve">Mês do relatório atual: </v>
          </cell>
        </row>
        <row r="5">
          <cell r="BA5" t="str">
            <v>Audited</v>
          </cell>
          <cell r="BB5" t="str">
            <v>Auditados</v>
          </cell>
          <cell r="BC5" t="str">
            <v>Auditado</v>
          </cell>
        </row>
        <row r="6">
          <cell r="BA6" t="str">
            <v>Projections</v>
          </cell>
          <cell r="BB6" t="str">
            <v>Proyecciones </v>
          </cell>
          <cell r="BC6" t="str">
            <v>Projeções</v>
          </cell>
        </row>
        <row r="7">
          <cell r="BA7" t="str">
            <v>PLEASE INCLUDE THE MONTHLY WRITE-OFF AND RECOVERY AMOUNTS FOR 2010</v>
          </cell>
          <cell r="BB7" t="str">
            <v>POR FAVOR TAMBIEN INCLUYA LOS DATOS MENSUALES DE CASTIGOS Y PRESTAMOS RECUPERADOS EN LA HOJA DE CARTERA Y DATOS DE LA ORGANIZACIÓN.</v>
          </cell>
          <cell r="BC7" t="str">
            <v>POR FAVOR INCLUA OS DADOS MENSAIS DE SANÇÕES E RECUPERADOS EM CARTEIRA DE CRÉDITO E FOLHA DE DADOS DA ORGANIZAÇÃO.</v>
          </cell>
        </row>
        <row r="8">
          <cell r="BA8" t="str">
            <v>GROSS LOAN PORTFOLIO*</v>
          </cell>
          <cell r="BB8" t="str">
            <v>CARTERA BRUTA DE PRESTAMOS*</v>
          </cell>
          <cell r="BC8" t="str">
            <v>CARTEIRA *</v>
          </cell>
        </row>
        <row r="9">
          <cell r="BA9" t="str">
            <v>Current Portfolio</v>
          </cell>
          <cell r="BB9" t="str">
            <v>Cartera vigente</v>
          </cell>
          <cell r="BC9" t="str">
            <v>Carteira atual</v>
          </cell>
        </row>
        <row r="10">
          <cell r="BA10" t="str">
            <v>PAR (1-30 days)</v>
          </cell>
          <cell r="BB10" t="str">
            <v>Cartera en riesgo (1-30 días)</v>
          </cell>
          <cell r="BC10" t="str">
            <v>Carteira em Risco (1-30 dias)</v>
          </cell>
        </row>
        <row r="11">
          <cell r="BA11" t="str">
            <v>PAR (&gt;30 days)</v>
          </cell>
          <cell r="BB11" t="str">
            <v>Cartera en riesgo (&gt;30 días)</v>
          </cell>
          <cell r="BC11" t="str">
            <v>Carteira em risco (&gt; 30 dias)</v>
          </cell>
        </row>
        <row r="12">
          <cell r="BA12" t="str">
            <v>PAR (30-60 days)</v>
          </cell>
          <cell r="BB12" t="str">
            <v>Cartera en riesgo (30-60 días)</v>
          </cell>
          <cell r="BC12" t="str">
            <v>Carteira em Risco (30-60 dias)</v>
          </cell>
        </row>
        <row r="13">
          <cell r="BA13" t="str">
            <v>PAR (60-90 days)</v>
          </cell>
          <cell r="BB13" t="str">
            <v>Cartera en riesgo (60-90 días)</v>
          </cell>
          <cell r="BC13" t="str">
            <v>Carteira em Risco (60-90 dias)</v>
          </cell>
        </row>
        <row r="14">
          <cell r="BA14" t="str">
            <v>PAR (90-120 days)</v>
          </cell>
          <cell r="BB14" t="str">
            <v>Cartera en riesgo (90-120 días)</v>
          </cell>
          <cell r="BC14" t="str">
            <v>Carteira em risco (90-120 dias)</v>
          </cell>
        </row>
        <row r="15">
          <cell r="BA15" t="str">
            <v>PAR (120-180 days)</v>
          </cell>
          <cell r="BB15" t="str">
            <v>Cartera en riesgo (120-180 días)</v>
          </cell>
          <cell r="BC15" t="str">
            <v>Carteira em Risco (120-180 dias)</v>
          </cell>
        </row>
        <row r="16">
          <cell r="BA16" t="str">
            <v>PAR (180 - 360 days)</v>
          </cell>
          <cell r="BB16" t="str">
            <v>Cartera en riesgo (180-360 días)</v>
          </cell>
          <cell r="BC16" t="str">
            <v>Carteira em Risco (180-360 dias)</v>
          </cell>
        </row>
        <row r="17">
          <cell r="BA17" t="str">
            <v>PAR (&gt;360 days)</v>
          </cell>
          <cell r="BB17" t="str">
            <v>Cartera en riesgo (&gt;360 días)</v>
          </cell>
          <cell r="BC17" t="str">
            <v>Carteira em risco (&gt; 360 dias)</v>
          </cell>
        </row>
        <row r="18">
          <cell r="BA18" t="str">
            <v>*not including Restructured &amp; Refinanced Loans</v>
          </cell>
          <cell r="BB18" t="str">
            <v>*no incluyendo cartera reestructurada y/o reprogramada</v>
          </cell>
          <cell r="BC18" t="str">
            <v>* Não inclui os empréstimos reestruturados e / ou remarcado</v>
          </cell>
        </row>
        <row r="20">
          <cell r="BA20" t="str">
            <v>Restructured and/or Refinanced Loans</v>
          </cell>
          <cell r="BB20" t="str">
            <v>Cartera reestructurada y/o reprogramada</v>
          </cell>
          <cell r="BC20" t="str">
            <v>Créditos renegociados e / ou remarcado</v>
          </cell>
        </row>
        <row r="21">
          <cell r="BA21" t="str">
            <v>Current R+R Loans</v>
          </cell>
          <cell r="BB21" t="str">
            <v>Cartera vigente</v>
          </cell>
          <cell r="BC21" t="str">
            <v>Carteira atual</v>
          </cell>
        </row>
        <row r="22">
          <cell r="BA22" t="str">
            <v>PAR (1-30 days)</v>
          </cell>
          <cell r="BB22" t="str">
            <v>Cartera en riesgo (1-30 días)</v>
          </cell>
          <cell r="BC22" t="str">
            <v>Carteira em Risco (1-30 dias)</v>
          </cell>
        </row>
        <row r="23">
          <cell r="BA23" t="str">
            <v>PAR (&gt;30 days)</v>
          </cell>
          <cell r="BB23" t="str">
            <v>Cartera en riesgo (&gt;30 días)</v>
          </cell>
          <cell r="BC23" t="str">
            <v>Carteira em risco (&gt; 30 dias)</v>
          </cell>
        </row>
        <row r="25">
          <cell r="BA25" t="str">
            <v>Beginning Balance</v>
          </cell>
          <cell r="BB25" t="str">
            <v>Balance inicial</v>
          </cell>
          <cell r="BC25" t="str">
            <v>Saldo inicial</v>
          </cell>
        </row>
        <row r="26">
          <cell r="BA26" t="str">
            <v xml:space="preserve">    + Loan Loss Provision Expense</v>
          </cell>
          <cell r="BB26" t="str">
            <v xml:space="preserve">  + Gasto de provisión de para prestamos incobrables</v>
          </cell>
          <cell r="BC26" t="str">
            <v xml:space="preserve">   Despesas + Empréstimo provisão para perdas</v>
          </cell>
        </row>
        <row r="27">
          <cell r="BA27" t="str">
            <v xml:space="preserve">     -Gross Write-Offs**</v>
          </cell>
          <cell r="BB27" t="str">
            <v xml:space="preserve">  - Castigos Brutos de la Cartera**</v>
          </cell>
          <cell r="BC27" t="str">
            <v xml:space="preserve">   - Punido bruta **</v>
          </cell>
        </row>
        <row r="28">
          <cell r="BA28" t="str">
            <v xml:space="preserve">     -Recoveries**</v>
          </cell>
          <cell r="BB28" t="str">
            <v xml:space="preserve">  - Recuperaciones</v>
          </cell>
          <cell r="BC28" t="str">
            <v xml:space="preserve">   - Recuperações</v>
          </cell>
        </row>
        <row r="29">
          <cell r="BA29" t="str">
            <v xml:space="preserve">     +/-Other</v>
          </cell>
          <cell r="BB29" t="str">
            <v xml:space="preserve"> +/- Otros</v>
          </cell>
          <cell r="BC29" t="str">
            <v xml:space="preserve">  + / - Outros</v>
          </cell>
        </row>
        <row r="30">
          <cell r="BA30" t="str">
            <v>Loan Loss Reserves</v>
          </cell>
          <cell r="BB30" t="str">
            <v>Reservas para prestamos incobrables</v>
          </cell>
          <cell r="BC30" t="str">
            <v>Perda de reservas de Empréstimo</v>
          </cell>
        </row>
        <row r="31">
          <cell r="BA31" t="str">
            <v>**Please make sure these are the monthly amounts</v>
          </cell>
          <cell r="BB31" t="str">
            <v>**Porfavor asegurarse que los datos son cantidades mensuales</v>
          </cell>
          <cell r="BC31" t="str">
            <v>** Certifique-se que são valores mensais</v>
          </cell>
        </row>
        <row r="33">
          <cell r="BA33" t="str">
            <v>Net Write-Offs</v>
          </cell>
          <cell r="BB33" t="str">
            <v>CARTERA CASTIGADA, NETA DE PRESTAMOS RECUPERADOS</v>
          </cell>
          <cell r="BC33" t="str">
            <v>CARTERA CASTIGADA, NETA DE PRESTAMOS RECUPERADAS</v>
          </cell>
        </row>
        <row r="35">
          <cell r="BA35" t="str">
            <v>Average Gross Loan Portfolio</v>
          </cell>
          <cell r="BB35" t="str">
            <v xml:space="preserve">Promedio de cartera de prestamo bruta </v>
          </cell>
          <cell r="BC35" t="str">
            <v>Média da carteira de crédito bruta</v>
          </cell>
        </row>
        <row r="37">
          <cell r="BA37" t="str">
            <v>ASSET MATURITY SCHEDULE</v>
          </cell>
          <cell r="BB37" t="str">
            <v>VENCIMIENTO DE ACTIVOS</v>
          </cell>
          <cell r="BC37" t="str">
            <v>PRAZO DE ATIVOS</v>
          </cell>
        </row>
        <row r="38">
          <cell r="BA38" t="str">
            <v>Total Assets</v>
          </cell>
          <cell r="BB38" t="str">
            <v>Total activos</v>
          </cell>
          <cell r="BC38" t="str">
            <v>Os ativos totais</v>
          </cell>
        </row>
        <row r="39">
          <cell r="BA39" t="str">
            <v xml:space="preserve">   Portfolio</v>
          </cell>
          <cell r="BB39" t="str">
            <v xml:space="preserve">  Cartera de prestamos</v>
          </cell>
          <cell r="BC39" t="str">
            <v xml:space="preserve">   A carteira de crédito</v>
          </cell>
        </row>
        <row r="40">
          <cell r="BA40" t="str">
            <v xml:space="preserve">   Other Assets</v>
          </cell>
          <cell r="BB40" t="str">
            <v xml:space="preserve">  Otro activos</v>
          </cell>
          <cell r="BC40" t="str">
            <v xml:space="preserve">   Outros activos</v>
          </cell>
        </row>
        <row r="43">
          <cell r="BA43" t="str">
            <v>Organizational Data</v>
          </cell>
          <cell r="BB43" t="str">
            <v>Datos de la Organización</v>
          </cell>
          <cell r="BC43" t="str">
            <v>Dados da Organização</v>
          </cell>
        </row>
        <row r="44">
          <cell r="BA44" t="str">
            <v>Voluntary Savers/Depositors</v>
          </cell>
          <cell r="BB44" t="str">
            <v>Número de Ahorradores Voluntarios/Depositantes</v>
          </cell>
          <cell r="BC44" t="str">
            <v>Número de poupanças voluntárias / Depositantes</v>
          </cell>
        </row>
        <row r="45">
          <cell r="BA45" t="str">
            <v>Active Borrowers</v>
          </cell>
          <cell r="BB45" t="str">
            <v>Número de Prestamistas o Clientes Activos</v>
          </cell>
          <cell r="BC45" t="str">
            <v>Número de mutuários ou clientes ativos</v>
          </cell>
        </row>
        <row r="46">
          <cell r="BA46" t="str">
            <v>Loans Outstanding</v>
          </cell>
          <cell r="BB46" t="str">
            <v>Número de Préstamos Corrientes o Vigentes</v>
          </cell>
          <cell r="BC46" t="str">
            <v>Número de Empréstimos Corrientes Outstanding</v>
          </cell>
        </row>
        <row r="47">
          <cell r="BA47" t="str">
            <v>Branches, Sub-Branches &amp; All Offices</v>
          </cell>
          <cell r="BB47" t="str">
            <v>Sucursales, Sub-sucursales, y Todas Oficinas</v>
          </cell>
          <cell r="BC47" t="str">
            <v>Filiais, sucursais e escritórios de todos os</v>
          </cell>
        </row>
        <row r="48">
          <cell r="BA48" t="str">
            <v>All Employees</v>
          </cell>
          <cell r="BB48" t="str">
            <v>Número de Empleados</v>
          </cell>
          <cell r="BC48" t="str">
            <v>Número de Empregados</v>
          </cell>
        </row>
        <row r="49">
          <cell r="BA49" t="str">
            <v>Loan Officers</v>
          </cell>
          <cell r="BB49" t="str">
            <v>Número de Oficiales de préstamo</v>
          </cell>
          <cell r="BC49" t="str">
            <v>Número de agentes de crédito</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tabColor theme="1"/>
  </sheetPr>
  <dimension ref="A1:AA89"/>
  <sheetViews>
    <sheetView showGridLines="0" tabSelected="1" zoomScale="85" zoomScaleNormal="85" workbookViewId="0">
      <selection activeCell="D17" sqref="D17"/>
    </sheetView>
  </sheetViews>
  <sheetFormatPr defaultRowHeight="15"/>
  <cols>
    <col min="1" max="1" width="11.28515625" style="86" customWidth="1"/>
    <col min="2" max="2" width="0.85546875" style="81" customWidth="1"/>
    <col min="3" max="3" width="32.5703125" style="81" customWidth="1"/>
    <col min="4" max="4" width="29.42578125" style="81" bestFit="1" customWidth="1"/>
    <col min="5" max="5" width="3.140625" style="81" customWidth="1"/>
    <col min="6" max="6" width="21.28515625" style="81" customWidth="1"/>
    <col min="7" max="7" width="32.5703125" style="81" customWidth="1"/>
    <col min="8" max="9" width="1.28515625" style="81" customWidth="1"/>
    <col min="10" max="10" width="25.140625" style="81" customWidth="1"/>
    <col min="11" max="11" width="14.42578125" style="94" bestFit="1" customWidth="1"/>
    <col min="12" max="12" width="10.140625" style="81" bestFit="1" customWidth="1"/>
    <col min="13" max="13" width="12.85546875" style="81" customWidth="1"/>
    <col min="14" max="14" width="23" style="81" customWidth="1"/>
    <col min="15" max="15" width="28.5703125" style="81" customWidth="1"/>
    <col min="16" max="16" width="12.7109375" style="81" bestFit="1" customWidth="1"/>
    <col min="17" max="17" width="6.28515625" style="81" customWidth="1"/>
    <col min="18" max="18" width="6.7109375" style="81" customWidth="1"/>
    <col min="19" max="19" width="6.42578125" style="81" customWidth="1"/>
    <col min="20" max="21" width="9.140625" style="81"/>
    <col min="22" max="22" width="131.42578125" style="81" customWidth="1"/>
    <col min="23" max="23" width="115.28515625" style="81" customWidth="1"/>
    <col min="24" max="24" width="9.140625" style="81" customWidth="1"/>
    <col min="25" max="256" width="9.140625" style="81"/>
    <col min="257" max="257" width="1.28515625" style="81" customWidth="1"/>
    <col min="258" max="258" width="0.85546875" style="81" customWidth="1"/>
    <col min="259" max="259" width="32.5703125" style="81" customWidth="1"/>
    <col min="260" max="260" width="29.42578125" style="81" bestFit="1" customWidth="1"/>
    <col min="261" max="261" width="3.140625" style="81" customWidth="1"/>
    <col min="262" max="262" width="21.28515625" style="81" customWidth="1"/>
    <col min="263" max="263" width="32.5703125" style="81" customWidth="1"/>
    <col min="264" max="265" width="1.28515625" style="81" customWidth="1"/>
    <col min="266" max="266" width="25.140625" style="81" customWidth="1"/>
    <col min="267" max="267" width="14.42578125" style="81" bestFit="1" customWidth="1"/>
    <col min="268" max="268" width="10.140625" style="81" bestFit="1" customWidth="1"/>
    <col min="269" max="269" width="12.85546875" style="81" customWidth="1"/>
    <col min="270" max="270" width="23" style="81" customWidth="1"/>
    <col min="271" max="271" width="28.5703125" style="81" customWidth="1"/>
    <col min="272" max="272" width="12.7109375" style="81" bestFit="1" customWidth="1"/>
    <col min="273" max="273" width="6.28515625" style="81" customWidth="1"/>
    <col min="274" max="274" width="6.7109375" style="81" customWidth="1"/>
    <col min="275" max="275" width="6.42578125" style="81" customWidth="1"/>
    <col min="276" max="277" width="9.140625" style="81"/>
    <col min="278" max="278" width="131.42578125" style="81" customWidth="1"/>
    <col min="279" max="279" width="115.28515625" style="81" customWidth="1"/>
    <col min="280" max="280" width="9.140625" style="81" customWidth="1"/>
    <col min="281" max="512" width="9.140625" style="81"/>
    <col min="513" max="513" width="1.28515625" style="81" customWidth="1"/>
    <col min="514" max="514" width="0.85546875" style="81" customWidth="1"/>
    <col min="515" max="515" width="32.5703125" style="81" customWidth="1"/>
    <col min="516" max="516" width="29.42578125" style="81" bestFit="1" customWidth="1"/>
    <col min="517" max="517" width="3.140625" style="81" customWidth="1"/>
    <col min="518" max="518" width="21.28515625" style="81" customWidth="1"/>
    <col min="519" max="519" width="32.5703125" style="81" customWidth="1"/>
    <col min="520" max="521" width="1.28515625" style="81" customWidth="1"/>
    <col min="522" max="522" width="25.140625" style="81" customWidth="1"/>
    <col min="523" max="523" width="14.42578125" style="81" bestFit="1" customWidth="1"/>
    <col min="524" max="524" width="10.140625" style="81" bestFit="1" customWidth="1"/>
    <col min="525" max="525" width="12.85546875" style="81" customWidth="1"/>
    <col min="526" max="526" width="23" style="81" customWidth="1"/>
    <col min="527" max="527" width="28.5703125" style="81" customWidth="1"/>
    <col min="528" max="528" width="12.7109375" style="81" bestFit="1" customWidth="1"/>
    <col min="529" max="529" width="6.28515625" style="81" customWidth="1"/>
    <col min="530" max="530" width="6.7109375" style="81" customWidth="1"/>
    <col min="531" max="531" width="6.42578125" style="81" customWidth="1"/>
    <col min="532" max="533" width="9.140625" style="81"/>
    <col min="534" max="534" width="131.42578125" style="81" customWidth="1"/>
    <col min="535" max="535" width="115.28515625" style="81" customWidth="1"/>
    <col min="536" max="536" width="9.140625" style="81" customWidth="1"/>
    <col min="537" max="768" width="9.140625" style="81"/>
    <col min="769" max="769" width="1.28515625" style="81" customWidth="1"/>
    <col min="770" max="770" width="0.85546875" style="81" customWidth="1"/>
    <col min="771" max="771" width="32.5703125" style="81" customWidth="1"/>
    <col min="772" max="772" width="29.42578125" style="81" bestFit="1" customWidth="1"/>
    <col min="773" max="773" width="3.140625" style="81" customWidth="1"/>
    <col min="774" max="774" width="21.28515625" style="81" customWidth="1"/>
    <col min="775" max="775" width="32.5703125" style="81" customWidth="1"/>
    <col min="776" max="777" width="1.28515625" style="81" customWidth="1"/>
    <col min="778" max="778" width="25.140625" style="81" customWidth="1"/>
    <col min="779" max="779" width="14.42578125" style="81" bestFit="1" customWidth="1"/>
    <col min="780" max="780" width="10.140625" style="81" bestFit="1" customWidth="1"/>
    <col min="781" max="781" width="12.85546875" style="81" customWidth="1"/>
    <col min="782" max="782" width="23" style="81" customWidth="1"/>
    <col min="783" max="783" width="28.5703125" style="81" customWidth="1"/>
    <col min="784" max="784" width="12.7109375" style="81" bestFit="1" customWidth="1"/>
    <col min="785" max="785" width="6.28515625" style="81" customWidth="1"/>
    <col min="786" max="786" width="6.7109375" style="81" customWidth="1"/>
    <col min="787" max="787" width="6.42578125" style="81" customWidth="1"/>
    <col min="788" max="789" width="9.140625" style="81"/>
    <col min="790" max="790" width="131.42578125" style="81" customWidth="1"/>
    <col min="791" max="791" width="115.28515625" style="81" customWidth="1"/>
    <col min="792" max="792" width="9.140625" style="81" customWidth="1"/>
    <col min="793" max="1024" width="9.140625" style="81"/>
    <col min="1025" max="1025" width="1.28515625" style="81" customWidth="1"/>
    <col min="1026" max="1026" width="0.85546875" style="81" customWidth="1"/>
    <col min="1027" max="1027" width="32.5703125" style="81" customWidth="1"/>
    <col min="1028" max="1028" width="29.42578125" style="81" bestFit="1" customWidth="1"/>
    <col min="1029" max="1029" width="3.140625" style="81" customWidth="1"/>
    <col min="1030" max="1030" width="21.28515625" style="81" customWidth="1"/>
    <col min="1031" max="1031" width="32.5703125" style="81" customWidth="1"/>
    <col min="1032" max="1033" width="1.28515625" style="81" customWidth="1"/>
    <col min="1034" max="1034" width="25.140625" style="81" customWidth="1"/>
    <col min="1035" max="1035" width="14.42578125" style="81" bestFit="1" customWidth="1"/>
    <col min="1036" max="1036" width="10.140625" style="81" bestFit="1" customWidth="1"/>
    <col min="1037" max="1037" width="12.85546875" style="81" customWidth="1"/>
    <col min="1038" max="1038" width="23" style="81" customWidth="1"/>
    <col min="1039" max="1039" width="28.5703125" style="81" customWidth="1"/>
    <col min="1040" max="1040" width="12.7109375" style="81" bestFit="1" customWidth="1"/>
    <col min="1041" max="1041" width="6.28515625" style="81" customWidth="1"/>
    <col min="1042" max="1042" width="6.7109375" style="81" customWidth="1"/>
    <col min="1043" max="1043" width="6.42578125" style="81" customWidth="1"/>
    <col min="1044" max="1045" width="9.140625" style="81"/>
    <col min="1046" max="1046" width="131.42578125" style="81" customWidth="1"/>
    <col min="1047" max="1047" width="115.28515625" style="81" customWidth="1"/>
    <col min="1048" max="1048" width="9.140625" style="81" customWidth="1"/>
    <col min="1049" max="1280" width="9.140625" style="81"/>
    <col min="1281" max="1281" width="1.28515625" style="81" customWidth="1"/>
    <col min="1282" max="1282" width="0.85546875" style="81" customWidth="1"/>
    <col min="1283" max="1283" width="32.5703125" style="81" customWidth="1"/>
    <col min="1284" max="1284" width="29.42578125" style="81" bestFit="1" customWidth="1"/>
    <col min="1285" max="1285" width="3.140625" style="81" customWidth="1"/>
    <col min="1286" max="1286" width="21.28515625" style="81" customWidth="1"/>
    <col min="1287" max="1287" width="32.5703125" style="81" customWidth="1"/>
    <col min="1288" max="1289" width="1.28515625" style="81" customWidth="1"/>
    <col min="1290" max="1290" width="25.140625" style="81" customWidth="1"/>
    <col min="1291" max="1291" width="14.42578125" style="81" bestFit="1" customWidth="1"/>
    <col min="1292" max="1292" width="10.140625" style="81" bestFit="1" customWidth="1"/>
    <col min="1293" max="1293" width="12.85546875" style="81" customWidth="1"/>
    <col min="1294" max="1294" width="23" style="81" customWidth="1"/>
    <col min="1295" max="1295" width="28.5703125" style="81" customWidth="1"/>
    <col min="1296" max="1296" width="12.7109375" style="81" bestFit="1" customWidth="1"/>
    <col min="1297" max="1297" width="6.28515625" style="81" customWidth="1"/>
    <col min="1298" max="1298" width="6.7109375" style="81" customWidth="1"/>
    <col min="1299" max="1299" width="6.42578125" style="81" customWidth="1"/>
    <col min="1300" max="1301" width="9.140625" style="81"/>
    <col min="1302" max="1302" width="131.42578125" style="81" customWidth="1"/>
    <col min="1303" max="1303" width="115.28515625" style="81" customWidth="1"/>
    <col min="1304" max="1304" width="9.140625" style="81" customWidth="1"/>
    <col min="1305" max="1536" width="9.140625" style="81"/>
    <col min="1537" max="1537" width="1.28515625" style="81" customWidth="1"/>
    <col min="1538" max="1538" width="0.85546875" style="81" customWidth="1"/>
    <col min="1539" max="1539" width="32.5703125" style="81" customWidth="1"/>
    <col min="1540" max="1540" width="29.42578125" style="81" bestFit="1" customWidth="1"/>
    <col min="1541" max="1541" width="3.140625" style="81" customWidth="1"/>
    <col min="1542" max="1542" width="21.28515625" style="81" customWidth="1"/>
    <col min="1543" max="1543" width="32.5703125" style="81" customWidth="1"/>
    <col min="1544" max="1545" width="1.28515625" style="81" customWidth="1"/>
    <col min="1546" max="1546" width="25.140625" style="81" customWidth="1"/>
    <col min="1547" max="1547" width="14.42578125" style="81" bestFit="1" customWidth="1"/>
    <col min="1548" max="1548" width="10.140625" style="81" bestFit="1" customWidth="1"/>
    <col min="1549" max="1549" width="12.85546875" style="81" customWidth="1"/>
    <col min="1550" max="1550" width="23" style="81" customWidth="1"/>
    <col min="1551" max="1551" width="28.5703125" style="81" customWidth="1"/>
    <col min="1552" max="1552" width="12.7109375" style="81" bestFit="1" customWidth="1"/>
    <col min="1553" max="1553" width="6.28515625" style="81" customWidth="1"/>
    <col min="1554" max="1554" width="6.7109375" style="81" customWidth="1"/>
    <col min="1555" max="1555" width="6.42578125" style="81" customWidth="1"/>
    <col min="1556" max="1557" width="9.140625" style="81"/>
    <col min="1558" max="1558" width="131.42578125" style="81" customWidth="1"/>
    <col min="1559" max="1559" width="115.28515625" style="81" customWidth="1"/>
    <col min="1560" max="1560" width="9.140625" style="81" customWidth="1"/>
    <col min="1561" max="1792" width="9.140625" style="81"/>
    <col min="1793" max="1793" width="1.28515625" style="81" customWidth="1"/>
    <col min="1794" max="1794" width="0.85546875" style="81" customWidth="1"/>
    <col min="1795" max="1795" width="32.5703125" style="81" customWidth="1"/>
    <col min="1796" max="1796" width="29.42578125" style="81" bestFit="1" customWidth="1"/>
    <col min="1797" max="1797" width="3.140625" style="81" customWidth="1"/>
    <col min="1798" max="1798" width="21.28515625" style="81" customWidth="1"/>
    <col min="1799" max="1799" width="32.5703125" style="81" customWidth="1"/>
    <col min="1800" max="1801" width="1.28515625" style="81" customWidth="1"/>
    <col min="1802" max="1802" width="25.140625" style="81" customWidth="1"/>
    <col min="1803" max="1803" width="14.42578125" style="81" bestFit="1" customWidth="1"/>
    <col min="1804" max="1804" width="10.140625" style="81" bestFit="1" customWidth="1"/>
    <col min="1805" max="1805" width="12.85546875" style="81" customWidth="1"/>
    <col min="1806" max="1806" width="23" style="81" customWidth="1"/>
    <col min="1807" max="1807" width="28.5703125" style="81" customWidth="1"/>
    <col min="1808" max="1808" width="12.7109375" style="81" bestFit="1" customWidth="1"/>
    <col min="1809" max="1809" width="6.28515625" style="81" customWidth="1"/>
    <col min="1810" max="1810" width="6.7109375" style="81" customWidth="1"/>
    <col min="1811" max="1811" width="6.42578125" style="81" customWidth="1"/>
    <col min="1812" max="1813" width="9.140625" style="81"/>
    <col min="1814" max="1814" width="131.42578125" style="81" customWidth="1"/>
    <col min="1815" max="1815" width="115.28515625" style="81" customWidth="1"/>
    <col min="1816" max="1816" width="9.140625" style="81" customWidth="1"/>
    <col min="1817" max="2048" width="9.140625" style="81"/>
    <col min="2049" max="2049" width="1.28515625" style="81" customWidth="1"/>
    <col min="2050" max="2050" width="0.85546875" style="81" customWidth="1"/>
    <col min="2051" max="2051" width="32.5703125" style="81" customWidth="1"/>
    <col min="2052" max="2052" width="29.42578125" style="81" bestFit="1" customWidth="1"/>
    <col min="2053" max="2053" width="3.140625" style="81" customWidth="1"/>
    <col min="2054" max="2054" width="21.28515625" style="81" customWidth="1"/>
    <col min="2055" max="2055" width="32.5703125" style="81" customWidth="1"/>
    <col min="2056" max="2057" width="1.28515625" style="81" customWidth="1"/>
    <col min="2058" max="2058" width="25.140625" style="81" customWidth="1"/>
    <col min="2059" max="2059" width="14.42578125" style="81" bestFit="1" customWidth="1"/>
    <col min="2060" max="2060" width="10.140625" style="81" bestFit="1" customWidth="1"/>
    <col min="2061" max="2061" width="12.85546875" style="81" customWidth="1"/>
    <col min="2062" max="2062" width="23" style="81" customWidth="1"/>
    <col min="2063" max="2063" width="28.5703125" style="81" customWidth="1"/>
    <col min="2064" max="2064" width="12.7109375" style="81" bestFit="1" customWidth="1"/>
    <col min="2065" max="2065" width="6.28515625" style="81" customWidth="1"/>
    <col min="2066" max="2066" width="6.7109375" style="81" customWidth="1"/>
    <col min="2067" max="2067" width="6.42578125" style="81" customWidth="1"/>
    <col min="2068" max="2069" width="9.140625" style="81"/>
    <col min="2070" max="2070" width="131.42578125" style="81" customWidth="1"/>
    <col min="2071" max="2071" width="115.28515625" style="81" customWidth="1"/>
    <col min="2072" max="2072" width="9.140625" style="81" customWidth="1"/>
    <col min="2073" max="2304" width="9.140625" style="81"/>
    <col min="2305" max="2305" width="1.28515625" style="81" customWidth="1"/>
    <col min="2306" max="2306" width="0.85546875" style="81" customWidth="1"/>
    <col min="2307" max="2307" width="32.5703125" style="81" customWidth="1"/>
    <col min="2308" max="2308" width="29.42578125" style="81" bestFit="1" customWidth="1"/>
    <col min="2309" max="2309" width="3.140625" style="81" customWidth="1"/>
    <col min="2310" max="2310" width="21.28515625" style="81" customWidth="1"/>
    <col min="2311" max="2311" width="32.5703125" style="81" customWidth="1"/>
    <col min="2312" max="2313" width="1.28515625" style="81" customWidth="1"/>
    <col min="2314" max="2314" width="25.140625" style="81" customWidth="1"/>
    <col min="2315" max="2315" width="14.42578125" style="81" bestFit="1" customWidth="1"/>
    <col min="2316" max="2316" width="10.140625" style="81" bestFit="1" customWidth="1"/>
    <col min="2317" max="2317" width="12.85546875" style="81" customWidth="1"/>
    <col min="2318" max="2318" width="23" style="81" customWidth="1"/>
    <col min="2319" max="2319" width="28.5703125" style="81" customWidth="1"/>
    <col min="2320" max="2320" width="12.7109375" style="81" bestFit="1" customWidth="1"/>
    <col min="2321" max="2321" width="6.28515625" style="81" customWidth="1"/>
    <col min="2322" max="2322" width="6.7109375" style="81" customWidth="1"/>
    <col min="2323" max="2323" width="6.42578125" style="81" customWidth="1"/>
    <col min="2324" max="2325" width="9.140625" style="81"/>
    <col min="2326" max="2326" width="131.42578125" style="81" customWidth="1"/>
    <col min="2327" max="2327" width="115.28515625" style="81" customWidth="1"/>
    <col min="2328" max="2328" width="9.140625" style="81" customWidth="1"/>
    <col min="2329" max="2560" width="9.140625" style="81"/>
    <col min="2561" max="2561" width="1.28515625" style="81" customWidth="1"/>
    <col min="2562" max="2562" width="0.85546875" style="81" customWidth="1"/>
    <col min="2563" max="2563" width="32.5703125" style="81" customWidth="1"/>
    <col min="2564" max="2564" width="29.42578125" style="81" bestFit="1" customWidth="1"/>
    <col min="2565" max="2565" width="3.140625" style="81" customWidth="1"/>
    <col min="2566" max="2566" width="21.28515625" style="81" customWidth="1"/>
    <col min="2567" max="2567" width="32.5703125" style="81" customWidth="1"/>
    <col min="2568" max="2569" width="1.28515625" style="81" customWidth="1"/>
    <col min="2570" max="2570" width="25.140625" style="81" customWidth="1"/>
    <col min="2571" max="2571" width="14.42578125" style="81" bestFit="1" customWidth="1"/>
    <col min="2572" max="2572" width="10.140625" style="81" bestFit="1" customWidth="1"/>
    <col min="2573" max="2573" width="12.85546875" style="81" customWidth="1"/>
    <col min="2574" max="2574" width="23" style="81" customWidth="1"/>
    <col min="2575" max="2575" width="28.5703125" style="81" customWidth="1"/>
    <col min="2576" max="2576" width="12.7109375" style="81" bestFit="1" customWidth="1"/>
    <col min="2577" max="2577" width="6.28515625" style="81" customWidth="1"/>
    <col min="2578" max="2578" width="6.7109375" style="81" customWidth="1"/>
    <col min="2579" max="2579" width="6.42578125" style="81" customWidth="1"/>
    <col min="2580" max="2581" width="9.140625" style="81"/>
    <col min="2582" max="2582" width="131.42578125" style="81" customWidth="1"/>
    <col min="2583" max="2583" width="115.28515625" style="81" customWidth="1"/>
    <col min="2584" max="2584" width="9.140625" style="81" customWidth="1"/>
    <col min="2585" max="2816" width="9.140625" style="81"/>
    <col min="2817" max="2817" width="1.28515625" style="81" customWidth="1"/>
    <col min="2818" max="2818" width="0.85546875" style="81" customWidth="1"/>
    <col min="2819" max="2819" width="32.5703125" style="81" customWidth="1"/>
    <col min="2820" max="2820" width="29.42578125" style="81" bestFit="1" customWidth="1"/>
    <col min="2821" max="2821" width="3.140625" style="81" customWidth="1"/>
    <col min="2822" max="2822" width="21.28515625" style="81" customWidth="1"/>
    <col min="2823" max="2823" width="32.5703125" style="81" customWidth="1"/>
    <col min="2824" max="2825" width="1.28515625" style="81" customWidth="1"/>
    <col min="2826" max="2826" width="25.140625" style="81" customWidth="1"/>
    <col min="2827" max="2827" width="14.42578125" style="81" bestFit="1" customWidth="1"/>
    <col min="2828" max="2828" width="10.140625" style="81" bestFit="1" customWidth="1"/>
    <col min="2829" max="2829" width="12.85546875" style="81" customWidth="1"/>
    <col min="2830" max="2830" width="23" style="81" customWidth="1"/>
    <col min="2831" max="2831" width="28.5703125" style="81" customWidth="1"/>
    <col min="2832" max="2832" width="12.7109375" style="81" bestFit="1" customWidth="1"/>
    <col min="2833" max="2833" width="6.28515625" style="81" customWidth="1"/>
    <col min="2834" max="2834" width="6.7109375" style="81" customWidth="1"/>
    <col min="2835" max="2835" width="6.42578125" style="81" customWidth="1"/>
    <col min="2836" max="2837" width="9.140625" style="81"/>
    <col min="2838" max="2838" width="131.42578125" style="81" customWidth="1"/>
    <col min="2839" max="2839" width="115.28515625" style="81" customWidth="1"/>
    <col min="2840" max="2840" width="9.140625" style="81" customWidth="1"/>
    <col min="2841" max="3072" width="9.140625" style="81"/>
    <col min="3073" max="3073" width="1.28515625" style="81" customWidth="1"/>
    <col min="3074" max="3074" width="0.85546875" style="81" customWidth="1"/>
    <col min="3075" max="3075" width="32.5703125" style="81" customWidth="1"/>
    <col min="3076" max="3076" width="29.42578125" style="81" bestFit="1" customWidth="1"/>
    <col min="3077" max="3077" width="3.140625" style="81" customWidth="1"/>
    <col min="3078" max="3078" width="21.28515625" style="81" customWidth="1"/>
    <col min="3079" max="3079" width="32.5703125" style="81" customWidth="1"/>
    <col min="3080" max="3081" width="1.28515625" style="81" customWidth="1"/>
    <col min="3082" max="3082" width="25.140625" style="81" customWidth="1"/>
    <col min="3083" max="3083" width="14.42578125" style="81" bestFit="1" customWidth="1"/>
    <col min="3084" max="3084" width="10.140625" style="81" bestFit="1" customWidth="1"/>
    <col min="3085" max="3085" width="12.85546875" style="81" customWidth="1"/>
    <col min="3086" max="3086" width="23" style="81" customWidth="1"/>
    <col min="3087" max="3087" width="28.5703125" style="81" customWidth="1"/>
    <col min="3088" max="3088" width="12.7109375" style="81" bestFit="1" customWidth="1"/>
    <col min="3089" max="3089" width="6.28515625" style="81" customWidth="1"/>
    <col min="3090" max="3090" width="6.7109375" style="81" customWidth="1"/>
    <col min="3091" max="3091" width="6.42578125" style="81" customWidth="1"/>
    <col min="3092" max="3093" width="9.140625" style="81"/>
    <col min="3094" max="3094" width="131.42578125" style="81" customWidth="1"/>
    <col min="3095" max="3095" width="115.28515625" style="81" customWidth="1"/>
    <col min="3096" max="3096" width="9.140625" style="81" customWidth="1"/>
    <col min="3097" max="3328" width="9.140625" style="81"/>
    <col min="3329" max="3329" width="1.28515625" style="81" customWidth="1"/>
    <col min="3330" max="3330" width="0.85546875" style="81" customWidth="1"/>
    <col min="3331" max="3331" width="32.5703125" style="81" customWidth="1"/>
    <col min="3332" max="3332" width="29.42578125" style="81" bestFit="1" customWidth="1"/>
    <col min="3333" max="3333" width="3.140625" style="81" customWidth="1"/>
    <col min="3334" max="3334" width="21.28515625" style="81" customWidth="1"/>
    <col min="3335" max="3335" width="32.5703125" style="81" customWidth="1"/>
    <col min="3336" max="3337" width="1.28515625" style="81" customWidth="1"/>
    <col min="3338" max="3338" width="25.140625" style="81" customWidth="1"/>
    <col min="3339" max="3339" width="14.42578125" style="81" bestFit="1" customWidth="1"/>
    <col min="3340" max="3340" width="10.140625" style="81" bestFit="1" customWidth="1"/>
    <col min="3341" max="3341" width="12.85546875" style="81" customWidth="1"/>
    <col min="3342" max="3342" width="23" style="81" customWidth="1"/>
    <col min="3343" max="3343" width="28.5703125" style="81" customWidth="1"/>
    <col min="3344" max="3344" width="12.7109375" style="81" bestFit="1" customWidth="1"/>
    <col min="3345" max="3345" width="6.28515625" style="81" customWidth="1"/>
    <col min="3346" max="3346" width="6.7109375" style="81" customWidth="1"/>
    <col min="3347" max="3347" width="6.42578125" style="81" customWidth="1"/>
    <col min="3348" max="3349" width="9.140625" style="81"/>
    <col min="3350" max="3350" width="131.42578125" style="81" customWidth="1"/>
    <col min="3351" max="3351" width="115.28515625" style="81" customWidth="1"/>
    <col min="3352" max="3352" width="9.140625" style="81" customWidth="1"/>
    <col min="3353" max="3584" width="9.140625" style="81"/>
    <col min="3585" max="3585" width="1.28515625" style="81" customWidth="1"/>
    <col min="3586" max="3586" width="0.85546875" style="81" customWidth="1"/>
    <col min="3587" max="3587" width="32.5703125" style="81" customWidth="1"/>
    <col min="3588" max="3588" width="29.42578125" style="81" bestFit="1" customWidth="1"/>
    <col min="3589" max="3589" width="3.140625" style="81" customWidth="1"/>
    <col min="3590" max="3590" width="21.28515625" style="81" customWidth="1"/>
    <col min="3591" max="3591" width="32.5703125" style="81" customWidth="1"/>
    <col min="3592" max="3593" width="1.28515625" style="81" customWidth="1"/>
    <col min="3594" max="3594" width="25.140625" style="81" customWidth="1"/>
    <col min="3595" max="3595" width="14.42578125" style="81" bestFit="1" customWidth="1"/>
    <col min="3596" max="3596" width="10.140625" style="81" bestFit="1" customWidth="1"/>
    <col min="3597" max="3597" width="12.85546875" style="81" customWidth="1"/>
    <col min="3598" max="3598" width="23" style="81" customWidth="1"/>
    <col min="3599" max="3599" width="28.5703125" style="81" customWidth="1"/>
    <col min="3600" max="3600" width="12.7109375" style="81" bestFit="1" customWidth="1"/>
    <col min="3601" max="3601" width="6.28515625" style="81" customWidth="1"/>
    <col min="3602" max="3602" width="6.7109375" style="81" customWidth="1"/>
    <col min="3603" max="3603" width="6.42578125" style="81" customWidth="1"/>
    <col min="3604" max="3605" width="9.140625" style="81"/>
    <col min="3606" max="3606" width="131.42578125" style="81" customWidth="1"/>
    <col min="3607" max="3607" width="115.28515625" style="81" customWidth="1"/>
    <col min="3608" max="3608" width="9.140625" style="81" customWidth="1"/>
    <col min="3609" max="3840" width="9.140625" style="81"/>
    <col min="3841" max="3841" width="1.28515625" style="81" customWidth="1"/>
    <col min="3842" max="3842" width="0.85546875" style="81" customWidth="1"/>
    <col min="3843" max="3843" width="32.5703125" style="81" customWidth="1"/>
    <col min="3844" max="3844" width="29.42578125" style="81" bestFit="1" customWidth="1"/>
    <col min="3845" max="3845" width="3.140625" style="81" customWidth="1"/>
    <col min="3846" max="3846" width="21.28515625" style="81" customWidth="1"/>
    <col min="3847" max="3847" width="32.5703125" style="81" customWidth="1"/>
    <col min="3848" max="3849" width="1.28515625" style="81" customWidth="1"/>
    <col min="3850" max="3850" width="25.140625" style="81" customWidth="1"/>
    <col min="3851" max="3851" width="14.42578125" style="81" bestFit="1" customWidth="1"/>
    <col min="3852" max="3852" width="10.140625" style="81" bestFit="1" customWidth="1"/>
    <col min="3853" max="3853" width="12.85546875" style="81" customWidth="1"/>
    <col min="3854" max="3854" width="23" style="81" customWidth="1"/>
    <col min="3855" max="3855" width="28.5703125" style="81" customWidth="1"/>
    <col min="3856" max="3856" width="12.7109375" style="81" bestFit="1" customWidth="1"/>
    <col min="3857" max="3857" width="6.28515625" style="81" customWidth="1"/>
    <col min="3858" max="3858" width="6.7109375" style="81" customWidth="1"/>
    <col min="3859" max="3859" width="6.42578125" style="81" customWidth="1"/>
    <col min="3860" max="3861" width="9.140625" style="81"/>
    <col min="3862" max="3862" width="131.42578125" style="81" customWidth="1"/>
    <col min="3863" max="3863" width="115.28515625" style="81" customWidth="1"/>
    <col min="3864" max="3864" width="9.140625" style="81" customWidth="1"/>
    <col min="3865" max="4096" width="9.140625" style="81"/>
    <col min="4097" max="4097" width="1.28515625" style="81" customWidth="1"/>
    <col min="4098" max="4098" width="0.85546875" style="81" customWidth="1"/>
    <col min="4099" max="4099" width="32.5703125" style="81" customWidth="1"/>
    <col min="4100" max="4100" width="29.42578125" style="81" bestFit="1" customWidth="1"/>
    <col min="4101" max="4101" width="3.140625" style="81" customWidth="1"/>
    <col min="4102" max="4102" width="21.28515625" style="81" customWidth="1"/>
    <col min="4103" max="4103" width="32.5703125" style="81" customWidth="1"/>
    <col min="4104" max="4105" width="1.28515625" style="81" customWidth="1"/>
    <col min="4106" max="4106" width="25.140625" style="81" customWidth="1"/>
    <col min="4107" max="4107" width="14.42578125" style="81" bestFit="1" customWidth="1"/>
    <col min="4108" max="4108" width="10.140625" style="81" bestFit="1" customWidth="1"/>
    <col min="4109" max="4109" width="12.85546875" style="81" customWidth="1"/>
    <col min="4110" max="4110" width="23" style="81" customWidth="1"/>
    <col min="4111" max="4111" width="28.5703125" style="81" customWidth="1"/>
    <col min="4112" max="4112" width="12.7109375" style="81" bestFit="1" customWidth="1"/>
    <col min="4113" max="4113" width="6.28515625" style="81" customWidth="1"/>
    <col min="4114" max="4114" width="6.7109375" style="81" customWidth="1"/>
    <col min="4115" max="4115" width="6.42578125" style="81" customWidth="1"/>
    <col min="4116" max="4117" width="9.140625" style="81"/>
    <col min="4118" max="4118" width="131.42578125" style="81" customWidth="1"/>
    <col min="4119" max="4119" width="115.28515625" style="81" customWidth="1"/>
    <col min="4120" max="4120" width="9.140625" style="81" customWidth="1"/>
    <col min="4121" max="4352" width="9.140625" style="81"/>
    <col min="4353" max="4353" width="1.28515625" style="81" customWidth="1"/>
    <col min="4354" max="4354" width="0.85546875" style="81" customWidth="1"/>
    <col min="4355" max="4355" width="32.5703125" style="81" customWidth="1"/>
    <col min="4356" max="4356" width="29.42578125" style="81" bestFit="1" customWidth="1"/>
    <col min="4357" max="4357" width="3.140625" style="81" customWidth="1"/>
    <col min="4358" max="4358" width="21.28515625" style="81" customWidth="1"/>
    <col min="4359" max="4359" width="32.5703125" style="81" customWidth="1"/>
    <col min="4360" max="4361" width="1.28515625" style="81" customWidth="1"/>
    <col min="4362" max="4362" width="25.140625" style="81" customWidth="1"/>
    <col min="4363" max="4363" width="14.42578125" style="81" bestFit="1" customWidth="1"/>
    <col min="4364" max="4364" width="10.140625" style="81" bestFit="1" customWidth="1"/>
    <col min="4365" max="4365" width="12.85546875" style="81" customWidth="1"/>
    <col min="4366" max="4366" width="23" style="81" customWidth="1"/>
    <col min="4367" max="4367" width="28.5703125" style="81" customWidth="1"/>
    <col min="4368" max="4368" width="12.7109375" style="81" bestFit="1" customWidth="1"/>
    <col min="4369" max="4369" width="6.28515625" style="81" customWidth="1"/>
    <col min="4370" max="4370" width="6.7109375" style="81" customWidth="1"/>
    <col min="4371" max="4371" width="6.42578125" style="81" customWidth="1"/>
    <col min="4372" max="4373" width="9.140625" style="81"/>
    <col min="4374" max="4374" width="131.42578125" style="81" customWidth="1"/>
    <col min="4375" max="4375" width="115.28515625" style="81" customWidth="1"/>
    <col min="4376" max="4376" width="9.140625" style="81" customWidth="1"/>
    <col min="4377" max="4608" width="9.140625" style="81"/>
    <col min="4609" max="4609" width="1.28515625" style="81" customWidth="1"/>
    <col min="4610" max="4610" width="0.85546875" style="81" customWidth="1"/>
    <col min="4611" max="4611" width="32.5703125" style="81" customWidth="1"/>
    <col min="4612" max="4612" width="29.42578125" style="81" bestFit="1" customWidth="1"/>
    <col min="4613" max="4613" width="3.140625" style="81" customWidth="1"/>
    <col min="4614" max="4614" width="21.28515625" style="81" customWidth="1"/>
    <col min="4615" max="4615" width="32.5703125" style="81" customWidth="1"/>
    <col min="4616" max="4617" width="1.28515625" style="81" customWidth="1"/>
    <col min="4618" max="4618" width="25.140625" style="81" customWidth="1"/>
    <col min="4619" max="4619" width="14.42578125" style="81" bestFit="1" customWidth="1"/>
    <col min="4620" max="4620" width="10.140625" style="81" bestFit="1" customWidth="1"/>
    <col min="4621" max="4621" width="12.85546875" style="81" customWidth="1"/>
    <col min="4622" max="4622" width="23" style="81" customWidth="1"/>
    <col min="4623" max="4623" width="28.5703125" style="81" customWidth="1"/>
    <col min="4624" max="4624" width="12.7109375" style="81" bestFit="1" customWidth="1"/>
    <col min="4625" max="4625" width="6.28515625" style="81" customWidth="1"/>
    <col min="4626" max="4626" width="6.7109375" style="81" customWidth="1"/>
    <col min="4627" max="4627" width="6.42578125" style="81" customWidth="1"/>
    <col min="4628" max="4629" width="9.140625" style="81"/>
    <col min="4630" max="4630" width="131.42578125" style="81" customWidth="1"/>
    <col min="4631" max="4631" width="115.28515625" style="81" customWidth="1"/>
    <col min="4632" max="4632" width="9.140625" style="81" customWidth="1"/>
    <col min="4633" max="4864" width="9.140625" style="81"/>
    <col min="4865" max="4865" width="1.28515625" style="81" customWidth="1"/>
    <col min="4866" max="4866" width="0.85546875" style="81" customWidth="1"/>
    <col min="4867" max="4867" width="32.5703125" style="81" customWidth="1"/>
    <col min="4868" max="4868" width="29.42578125" style="81" bestFit="1" customWidth="1"/>
    <col min="4869" max="4869" width="3.140625" style="81" customWidth="1"/>
    <col min="4870" max="4870" width="21.28515625" style="81" customWidth="1"/>
    <col min="4871" max="4871" width="32.5703125" style="81" customWidth="1"/>
    <col min="4872" max="4873" width="1.28515625" style="81" customWidth="1"/>
    <col min="4874" max="4874" width="25.140625" style="81" customWidth="1"/>
    <col min="4875" max="4875" width="14.42578125" style="81" bestFit="1" customWidth="1"/>
    <col min="4876" max="4876" width="10.140625" style="81" bestFit="1" customWidth="1"/>
    <col min="4877" max="4877" width="12.85546875" style="81" customWidth="1"/>
    <col min="4878" max="4878" width="23" style="81" customWidth="1"/>
    <col min="4879" max="4879" width="28.5703125" style="81" customWidth="1"/>
    <col min="4880" max="4880" width="12.7109375" style="81" bestFit="1" customWidth="1"/>
    <col min="4881" max="4881" width="6.28515625" style="81" customWidth="1"/>
    <col min="4882" max="4882" width="6.7109375" style="81" customWidth="1"/>
    <col min="4883" max="4883" width="6.42578125" style="81" customWidth="1"/>
    <col min="4884" max="4885" width="9.140625" style="81"/>
    <col min="4886" max="4886" width="131.42578125" style="81" customWidth="1"/>
    <col min="4887" max="4887" width="115.28515625" style="81" customWidth="1"/>
    <col min="4888" max="4888" width="9.140625" style="81" customWidth="1"/>
    <col min="4889" max="5120" width="9.140625" style="81"/>
    <col min="5121" max="5121" width="1.28515625" style="81" customWidth="1"/>
    <col min="5122" max="5122" width="0.85546875" style="81" customWidth="1"/>
    <col min="5123" max="5123" width="32.5703125" style="81" customWidth="1"/>
    <col min="5124" max="5124" width="29.42578125" style="81" bestFit="1" customWidth="1"/>
    <col min="5125" max="5125" width="3.140625" style="81" customWidth="1"/>
    <col min="5126" max="5126" width="21.28515625" style="81" customWidth="1"/>
    <col min="5127" max="5127" width="32.5703125" style="81" customWidth="1"/>
    <col min="5128" max="5129" width="1.28515625" style="81" customWidth="1"/>
    <col min="5130" max="5130" width="25.140625" style="81" customWidth="1"/>
    <col min="5131" max="5131" width="14.42578125" style="81" bestFit="1" customWidth="1"/>
    <col min="5132" max="5132" width="10.140625" style="81" bestFit="1" customWidth="1"/>
    <col min="5133" max="5133" width="12.85546875" style="81" customWidth="1"/>
    <col min="5134" max="5134" width="23" style="81" customWidth="1"/>
    <col min="5135" max="5135" width="28.5703125" style="81" customWidth="1"/>
    <col min="5136" max="5136" width="12.7109375" style="81" bestFit="1" customWidth="1"/>
    <col min="5137" max="5137" width="6.28515625" style="81" customWidth="1"/>
    <col min="5138" max="5138" width="6.7109375" style="81" customWidth="1"/>
    <col min="5139" max="5139" width="6.42578125" style="81" customWidth="1"/>
    <col min="5140" max="5141" width="9.140625" style="81"/>
    <col min="5142" max="5142" width="131.42578125" style="81" customWidth="1"/>
    <col min="5143" max="5143" width="115.28515625" style="81" customWidth="1"/>
    <col min="5144" max="5144" width="9.140625" style="81" customWidth="1"/>
    <col min="5145" max="5376" width="9.140625" style="81"/>
    <col min="5377" max="5377" width="1.28515625" style="81" customWidth="1"/>
    <col min="5378" max="5378" width="0.85546875" style="81" customWidth="1"/>
    <col min="5379" max="5379" width="32.5703125" style="81" customWidth="1"/>
    <col min="5380" max="5380" width="29.42578125" style="81" bestFit="1" customWidth="1"/>
    <col min="5381" max="5381" width="3.140625" style="81" customWidth="1"/>
    <col min="5382" max="5382" width="21.28515625" style="81" customWidth="1"/>
    <col min="5383" max="5383" width="32.5703125" style="81" customWidth="1"/>
    <col min="5384" max="5385" width="1.28515625" style="81" customWidth="1"/>
    <col min="5386" max="5386" width="25.140625" style="81" customWidth="1"/>
    <col min="5387" max="5387" width="14.42578125" style="81" bestFit="1" customWidth="1"/>
    <col min="5388" max="5388" width="10.140625" style="81" bestFit="1" customWidth="1"/>
    <col min="5389" max="5389" width="12.85546875" style="81" customWidth="1"/>
    <col min="5390" max="5390" width="23" style="81" customWidth="1"/>
    <col min="5391" max="5391" width="28.5703125" style="81" customWidth="1"/>
    <col min="5392" max="5392" width="12.7109375" style="81" bestFit="1" customWidth="1"/>
    <col min="5393" max="5393" width="6.28515625" style="81" customWidth="1"/>
    <col min="5394" max="5394" width="6.7109375" style="81" customWidth="1"/>
    <col min="5395" max="5395" width="6.42578125" style="81" customWidth="1"/>
    <col min="5396" max="5397" width="9.140625" style="81"/>
    <col min="5398" max="5398" width="131.42578125" style="81" customWidth="1"/>
    <col min="5399" max="5399" width="115.28515625" style="81" customWidth="1"/>
    <col min="5400" max="5400" width="9.140625" style="81" customWidth="1"/>
    <col min="5401" max="5632" width="9.140625" style="81"/>
    <col min="5633" max="5633" width="1.28515625" style="81" customWidth="1"/>
    <col min="5634" max="5634" width="0.85546875" style="81" customWidth="1"/>
    <col min="5635" max="5635" width="32.5703125" style="81" customWidth="1"/>
    <col min="5636" max="5636" width="29.42578125" style="81" bestFit="1" customWidth="1"/>
    <col min="5637" max="5637" width="3.140625" style="81" customWidth="1"/>
    <col min="5638" max="5638" width="21.28515625" style="81" customWidth="1"/>
    <col min="5639" max="5639" width="32.5703125" style="81" customWidth="1"/>
    <col min="5640" max="5641" width="1.28515625" style="81" customWidth="1"/>
    <col min="5642" max="5642" width="25.140625" style="81" customWidth="1"/>
    <col min="5643" max="5643" width="14.42578125" style="81" bestFit="1" customWidth="1"/>
    <col min="5644" max="5644" width="10.140625" style="81" bestFit="1" customWidth="1"/>
    <col min="5645" max="5645" width="12.85546875" style="81" customWidth="1"/>
    <col min="5646" max="5646" width="23" style="81" customWidth="1"/>
    <col min="5647" max="5647" width="28.5703125" style="81" customWidth="1"/>
    <col min="5648" max="5648" width="12.7109375" style="81" bestFit="1" customWidth="1"/>
    <col min="5649" max="5649" width="6.28515625" style="81" customWidth="1"/>
    <col min="5650" max="5650" width="6.7109375" style="81" customWidth="1"/>
    <col min="5651" max="5651" width="6.42578125" style="81" customWidth="1"/>
    <col min="5652" max="5653" width="9.140625" style="81"/>
    <col min="5654" max="5654" width="131.42578125" style="81" customWidth="1"/>
    <col min="5655" max="5655" width="115.28515625" style="81" customWidth="1"/>
    <col min="5656" max="5656" width="9.140625" style="81" customWidth="1"/>
    <col min="5657" max="5888" width="9.140625" style="81"/>
    <col min="5889" max="5889" width="1.28515625" style="81" customWidth="1"/>
    <col min="5890" max="5890" width="0.85546875" style="81" customWidth="1"/>
    <col min="5891" max="5891" width="32.5703125" style="81" customWidth="1"/>
    <col min="5892" max="5892" width="29.42578125" style="81" bestFit="1" customWidth="1"/>
    <col min="5893" max="5893" width="3.140625" style="81" customWidth="1"/>
    <col min="5894" max="5894" width="21.28515625" style="81" customWidth="1"/>
    <col min="5895" max="5895" width="32.5703125" style="81" customWidth="1"/>
    <col min="5896" max="5897" width="1.28515625" style="81" customWidth="1"/>
    <col min="5898" max="5898" width="25.140625" style="81" customWidth="1"/>
    <col min="5899" max="5899" width="14.42578125" style="81" bestFit="1" customWidth="1"/>
    <col min="5900" max="5900" width="10.140625" style="81" bestFit="1" customWidth="1"/>
    <col min="5901" max="5901" width="12.85546875" style="81" customWidth="1"/>
    <col min="5902" max="5902" width="23" style="81" customWidth="1"/>
    <col min="5903" max="5903" width="28.5703125" style="81" customWidth="1"/>
    <col min="5904" max="5904" width="12.7109375" style="81" bestFit="1" customWidth="1"/>
    <col min="5905" max="5905" width="6.28515625" style="81" customWidth="1"/>
    <col min="5906" max="5906" width="6.7109375" style="81" customWidth="1"/>
    <col min="5907" max="5907" width="6.42578125" style="81" customWidth="1"/>
    <col min="5908" max="5909" width="9.140625" style="81"/>
    <col min="5910" max="5910" width="131.42578125" style="81" customWidth="1"/>
    <col min="5911" max="5911" width="115.28515625" style="81" customWidth="1"/>
    <col min="5912" max="5912" width="9.140625" style="81" customWidth="1"/>
    <col min="5913" max="6144" width="9.140625" style="81"/>
    <col min="6145" max="6145" width="1.28515625" style="81" customWidth="1"/>
    <col min="6146" max="6146" width="0.85546875" style="81" customWidth="1"/>
    <col min="6147" max="6147" width="32.5703125" style="81" customWidth="1"/>
    <col min="6148" max="6148" width="29.42578125" style="81" bestFit="1" customWidth="1"/>
    <col min="6149" max="6149" width="3.140625" style="81" customWidth="1"/>
    <col min="6150" max="6150" width="21.28515625" style="81" customWidth="1"/>
    <col min="6151" max="6151" width="32.5703125" style="81" customWidth="1"/>
    <col min="6152" max="6153" width="1.28515625" style="81" customWidth="1"/>
    <col min="6154" max="6154" width="25.140625" style="81" customWidth="1"/>
    <col min="6155" max="6155" width="14.42578125" style="81" bestFit="1" customWidth="1"/>
    <col min="6156" max="6156" width="10.140625" style="81" bestFit="1" customWidth="1"/>
    <col min="6157" max="6157" width="12.85546875" style="81" customWidth="1"/>
    <col min="6158" max="6158" width="23" style="81" customWidth="1"/>
    <col min="6159" max="6159" width="28.5703125" style="81" customWidth="1"/>
    <col min="6160" max="6160" width="12.7109375" style="81" bestFit="1" customWidth="1"/>
    <col min="6161" max="6161" width="6.28515625" style="81" customWidth="1"/>
    <col min="6162" max="6162" width="6.7109375" style="81" customWidth="1"/>
    <col min="6163" max="6163" width="6.42578125" style="81" customWidth="1"/>
    <col min="6164" max="6165" width="9.140625" style="81"/>
    <col min="6166" max="6166" width="131.42578125" style="81" customWidth="1"/>
    <col min="6167" max="6167" width="115.28515625" style="81" customWidth="1"/>
    <col min="6168" max="6168" width="9.140625" style="81" customWidth="1"/>
    <col min="6169" max="6400" width="9.140625" style="81"/>
    <col min="6401" max="6401" width="1.28515625" style="81" customWidth="1"/>
    <col min="6402" max="6402" width="0.85546875" style="81" customWidth="1"/>
    <col min="6403" max="6403" width="32.5703125" style="81" customWidth="1"/>
    <col min="6404" max="6404" width="29.42578125" style="81" bestFit="1" customWidth="1"/>
    <col min="6405" max="6405" width="3.140625" style="81" customWidth="1"/>
    <col min="6406" max="6406" width="21.28515625" style="81" customWidth="1"/>
    <col min="6407" max="6407" width="32.5703125" style="81" customWidth="1"/>
    <col min="6408" max="6409" width="1.28515625" style="81" customWidth="1"/>
    <col min="6410" max="6410" width="25.140625" style="81" customWidth="1"/>
    <col min="6411" max="6411" width="14.42578125" style="81" bestFit="1" customWidth="1"/>
    <col min="6412" max="6412" width="10.140625" style="81" bestFit="1" customWidth="1"/>
    <col min="6413" max="6413" width="12.85546875" style="81" customWidth="1"/>
    <col min="6414" max="6414" width="23" style="81" customWidth="1"/>
    <col min="6415" max="6415" width="28.5703125" style="81" customWidth="1"/>
    <col min="6416" max="6416" width="12.7109375" style="81" bestFit="1" customWidth="1"/>
    <col min="6417" max="6417" width="6.28515625" style="81" customWidth="1"/>
    <col min="6418" max="6418" width="6.7109375" style="81" customWidth="1"/>
    <col min="6419" max="6419" width="6.42578125" style="81" customWidth="1"/>
    <col min="6420" max="6421" width="9.140625" style="81"/>
    <col min="6422" max="6422" width="131.42578125" style="81" customWidth="1"/>
    <col min="6423" max="6423" width="115.28515625" style="81" customWidth="1"/>
    <col min="6424" max="6424" width="9.140625" style="81" customWidth="1"/>
    <col min="6425" max="6656" width="9.140625" style="81"/>
    <col min="6657" max="6657" width="1.28515625" style="81" customWidth="1"/>
    <col min="6658" max="6658" width="0.85546875" style="81" customWidth="1"/>
    <col min="6659" max="6659" width="32.5703125" style="81" customWidth="1"/>
    <col min="6660" max="6660" width="29.42578125" style="81" bestFit="1" customWidth="1"/>
    <col min="6661" max="6661" width="3.140625" style="81" customWidth="1"/>
    <col min="6662" max="6662" width="21.28515625" style="81" customWidth="1"/>
    <col min="6663" max="6663" width="32.5703125" style="81" customWidth="1"/>
    <col min="6664" max="6665" width="1.28515625" style="81" customWidth="1"/>
    <col min="6666" max="6666" width="25.140625" style="81" customWidth="1"/>
    <col min="6667" max="6667" width="14.42578125" style="81" bestFit="1" customWidth="1"/>
    <col min="6668" max="6668" width="10.140625" style="81" bestFit="1" customWidth="1"/>
    <col min="6669" max="6669" width="12.85546875" style="81" customWidth="1"/>
    <col min="6670" max="6670" width="23" style="81" customWidth="1"/>
    <col min="6671" max="6671" width="28.5703125" style="81" customWidth="1"/>
    <col min="6672" max="6672" width="12.7109375" style="81" bestFit="1" customWidth="1"/>
    <col min="6673" max="6673" width="6.28515625" style="81" customWidth="1"/>
    <col min="6674" max="6674" width="6.7109375" style="81" customWidth="1"/>
    <col min="6675" max="6675" width="6.42578125" style="81" customWidth="1"/>
    <col min="6676" max="6677" width="9.140625" style="81"/>
    <col min="6678" max="6678" width="131.42578125" style="81" customWidth="1"/>
    <col min="6679" max="6679" width="115.28515625" style="81" customWidth="1"/>
    <col min="6680" max="6680" width="9.140625" style="81" customWidth="1"/>
    <col min="6681" max="6912" width="9.140625" style="81"/>
    <col min="6913" max="6913" width="1.28515625" style="81" customWidth="1"/>
    <col min="6914" max="6914" width="0.85546875" style="81" customWidth="1"/>
    <col min="6915" max="6915" width="32.5703125" style="81" customWidth="1"/>
    <col min="6916" max="6916" width="29.42578125" style="81" bestFit="1" customWidth="1"/>
    <col min="6917" max="6917" width="3.140625" style="81" customWidth="1"/>
    <col min="6918" max="6918" width="21.28515625" style="81" customWidth="1"/>
    <col min="6919" max="6919" width="32.5703125" style="81" customWidth="1"/>
    <col min="6920" max="6921" width="1.28515625" style="81" customWidth="1"/>
    <col min="6922" max="6922" width="25.140625" style="81" customWidth="1"/>
    <col min="6923" max="6923" width="14.42578125" style="81" bestFit="1" customWidth="1"/>
    <col min="6924" max="6924" width="10.140625" style="81" bestFit="1" customWidth="1"/>
    <col min="6925" max="6925" width="12.85546875" style="81" customWidth="1"/>
    <col min="6926" max="6926" width="23" style="81" customWidth="1"/>
    <col min="6927" max="6927" width="28.5703125" style="81" customWidth="1"/>
    <col min="6928" max="6928" width="12.7109375" style="81" bestFit="1" customWidth="1"/>
    <col min="6929" max="6929" width="6.28515625" style="81" customWidth="1"/>
    <col min="6930" max="6930" width="6.7109375" style="81" customWidth="1"/>
    <col min="6931" max="6931" width="6.42578125" style="81" customWidth="1"/>
    <col min="6932" max="6933" width="9.140625" style="81"/>
    <col min="6934" max="6934" width="131.42578125" style="81" customWidth="1"/>
    <col min="6935" max="6935" width="115.28515625" style="81" customWidth="1"/>
    <col min="6936" max="6936" width="9.140625" style="81" customWidth="1"/>
    <col min="6937" max="7168" width="9.140625" style="81"/>
    <col min="7169" max="7169" width="1.28515625" style="81" customWidth="1"/>
    <col min="7170" max="7170" width="0.85546875" style="81" customWidth="1"/>
    <col min="7171" max="7171" width="32.5703125" style="81" customWidth="1"/>
    <col min="7172" max="7172" width="29.42578125" style="81" bestFit="1" customWidth="1"/>
    <col min="7173" max="7173" width="3.140625" style="81" customWidth="1"/>
    <col min="7174" max="7174" width="21.28515625" style="81" customWidth="1"/>
    <col min="7175" max="7175" width="32.5703125" style="81" customWidth="1"/>
    <col min="7176" max="7177" width="1.28515625" style="81" customWidth="1"/>
    <col min="7178" max="7178" width="25.140625" style="81" customWidth="1"/>
    <col min="7179" max="7179" width="14.42578125" style="81" bestFit="1" customWidth="1"/>
    <col min="7180" max="7180" width="10.140625" style="81" bestFit="1" customWidth="1"/>
    <col min="7181" max="7181" width="12.85546875" style="81" customWidth="1"/>
    <col min="7182" max="7182" width="23" style="81" customWidth="1"/>
    <col min="7183" max="7183" width="28.5703125" style="81" customWidth="1"/>
    <col min="7184" max="7184" width="12.7109375" style="81" bestFit="1" customWidth="1"/>
    <col min="7185" max="7185" width="6.28515625" style="81" customWidth="1"/>
    <col min="7186" max="7186" width="6.7109375" style="81" customWidth="1"/>
    <col min="7187" max="7187" width="6.42578125" style="81" customWidth="1"/>
    <col min="7188" max="7189" width="9.140625" style="81"/>
    <col min="7190" max="7190" width="131.42578125" style="81" customWidth="1"/>
    <col min="7191" max="7191" width="115.28515625" style="81" customWidth="1"/>
    <col min="7192" max="7192" width="9.140625" style="81" customWidth="1"/>
    <col min="7193" max="7424" width="9.140625" style="81"/>
    <col min="7425" max="7425" width="1.28515625" style="81" customWidth="1"/>
    <col min="7426" max="7426" width="0.85546875" style="81" customWidth="1"/>
    <col min="7427" max="7427" width="32.5703125" style="81" customWidth="1"/>
    <col min="7428" max="7428" width="29.42578125" style="81" bestFit="1" customWidth="1"/>
    <col min="7429" max="7429" width="3.140625" style="81" customWidth="1"/>
    <col min="7430" max="7430" width="21.28515625" style="81" customWidth="1"/>
    <col min="7431" max="7431" width="32.5703125" style="81" customWidth="1"/>
    <col min="7432" max="7433" width="1.28515625" style="81" customWidth="1"/>
    <col min="7434" max="7434" width="25.140625" style="81" customWidth="1"/>
    <col min="7435" max="7435" width="14.42578125" style="81" bestFit="1" customWidth="1"/>
    <col min="7436" max="7436" width="10.140625" style="81" bestFit="1" customWidth="1"/>
    <col min="7437" max="7437" width="12.85546875" style="81" customWidth="1"/>
    <col min="7438" max="7438" width="23" style="81" customWidth="1"/>
    <col min="7439" max="7439" width="28.5703125" style="81" customWidth="1"/>
    <col min="7440" max="7440" width="12.7109375" style="81" bestFit="1" customWidth="1"/>
    <col min="7441" max="7441" width="6.28515625" style="81" customWidth="1"/>
    <col min="7442" max="7442" width="6.7109375" style="81" customWidth="1"/>
    <col min="7443" max="7443" width="6.42578125" style="81" customWidth="1"/>
    <col min="7444" max="7445" width="9.140625" style="81"/>
    <col min="7446" max="7446" width="131.42578125" style="81" customWidth="1"/>
    <col min="7447" max="7447" width="115.28515625" style="81" customWidth="1"/>
    <col min="7448" max="7448" width="9.140625" style="81" customWidth="1"/>
    <col min="7449" max="7680" width="9.140625" style="81"/>
    <col min="7681" max="7681" width="1.28515625" style="81" customWidth="1"/>
    <col min="7682" max="7682" width="0.85546875" style="81" customWidth="1"/>
    <col min="7683" max="7683" width="32.5703125" style="81" customWidth="1"/>
    <col min="7684" max="7684" width="29.42578125" style="81" bestFit="1" customWidth="1"/>
    <col min="7685" max="7685" width="3.140625" style="81" customWidth="1"/>
    <col min="7686" max="7686" width="21.28515625" style="81" customWidth="1"/>
    <col min="7687" max="7687" width="32.5703125" style="81" customWidth="1"/>
    <col min="7688" max="7689" width="1.28515625" style="81" customWidth="1"/>
    <col min="7690" max="7690" width="25.140625" style="81" customWidth="1"/>
    <col min="7691" max="7691" width="14.42578125" style="81" bestFit="1" customWidth="1"/>
    <col min="7692" max="7692" width="10.140625" style="81" bestFit="1" customWidth="1"/>
    <col min="7693" max="7693" width="12.85546875" style="81" customWidth="1"/>
    <col min="7694" max="7694" width="23" style="81" customWidth="1"/>
    <col min="7695" max="7695" width="28.5703125" style="81" customWidth="1"/>
    <col min="7696" max="7696" width="12.7109375" style="81" bestFit="1" customWidth="1"/>
    <col min="7697" max="7697" width="6.28515625" style="81" customWidth="1"/>
    <col min="7698" max="7698" width="6.7109375" style="81" customWidth="1"/>
    <col min="7699" max="7699" width="6.42578125" style="81" customWidth="1"/>
    <col min="7700" max="7701" width="9.140625" style="81"/>
    <col min="7702" max="7702" width="131.42578125" style="81" customWidth="1"/>
    <col min="7703" max="7703" width="115.28515625" style="81" customWidth="1"/>
    <col min="7704" max="7704" width="9.140625" style="81" customWidth="1"/>
    <col min="7705" max="7936" width="9.140625" style="81"/>
    <col min="7937" max="7937" width="1.28515625" style="81" customWidth="1"/>
    <col min="7938" max="7938" width="0.85546875" style="81" customWidth="1"/>
    <col min="7939" max="7939" width="32.5703125" style="81" customWidth="1"/>
    <col min="7940" max="7940" width="29.42578125" style="81" bestFit="1" customWidth="1"/>
    <col min="7941" max="7941" width="3.140625" style="81" customWidth="1"/>
    <col min="7942" max="7942" width="21.28515625" style="81" customWidth="1"/>
    <col min="7943" max="7943" width="32.5703125" style="81" customWidth="1"/>
    <col min="7944" max="7945" width="1.28515625" style="81" customWidth="1"/>
    <col min="7946" max="7946" width="25.140625" style="81" customWidth="1"/>
    <col min="7947" max="7947" width="14.42578125" style="81" bestFit="1" customWidth="1"/>
    <col min="7948" max="7948" width="10.140625" style="81" bestFit="1" customWidth="1"/>
    <col min="7949" max="7949" width="12.85546875" style="81" customWidth="1"/>
    <col min="7950" max="7950" width="23" style="81" customWidth="1"/>
    <col min="7951" max="7951" width="28.5703125" style="81" customWidth="1"/>
    <col min="7952" max="7952" width="12.7109375" style="81" bestFit="1" customWidth="1"/>
    <col min="7953" max="7953" width="6.28515625" style="81" customWidth="1"/>
    <col min="7954" max="7954" width="6.7109375" style="81" customWidth="1"/>
    <col min="7955" max="7955" width="6.42578125" style="81" customWidth="1"/>
    <col min="7956" max="7957" width="9.140625" style="81"/>
    <col min="7958" max="7958" width="131.42578125" style="81" customWidth="1"/>
    <col min="7959" max="7959" width="115.28515625" style="81" customWidth="1"/>
    <col min="7960" max="7960" width="9.140625" style="81" customWidth="1"/>
    <col min="7961" max="8192" width="9.140625" style="81"/>
    <col min="8193" max="8193" width="1.28515625" style="81" customWidth="1"/>
    <col min="8194" max="8194" width="0.85546875" style="81" customWidth="1"/>
    <col min="8195" max="8195" width="32.5703125" style="81" customWidth="1"/>
    <col min="8196" max="8196" width="29.42578125" style="81" bestFit="1" customWidth="1"/>
    <col min="8197" max="8197" width="3.140625" style="81" customWidth="1"/>
    <col min="8198" max="8198" width="21.28515625" style="81" customWidth="1"/>
    <col min="8199" max="8199" width="32.5703125" style="81" customWidth="1"/>
    <col min="8200" max="8201" width="1.28515625" style="81" customWidth="1"/>
    <col min="8202" max="8202" width="25.140625" style="81" customWidth="1"/>
    <col min="8203" max="8203" width="14.42578125" style="81" bestFit="1" customWidth="1"/>
    <col min="8204" max="8204" width="10.140625" style="81" bestFit="1" customWidth="1"/>
    <col min="8205" max="8205" width="12.85546875" style="81" customWidth="1"/>
    <col min="8206" max="8206" width="23" style="81" customWidth="1"/>
    <col min="8207" max="8207" width="28.5703125" style="81" customWidth="1"/>
    <col min="8208" max="8208" width="12.7109375" style="81" bestFit="1" customWidth="1"/>
    <col min="8209" max="8209" width="6.28515625" style="81" customWidth="1"/>
    <col min="8210" max="8210" width="6.7109375" style="81" customWidth="1"/>
    <col min="8211" max="8211" width="6.42578125" style="81" customWidth="1"/>
    <col min="8212" max="8213" width="9.140625" style="81"/>
    <col min="8214" max="8214" width="131.42578125" style="81" customWidth="1"/>
    <col min="8215" max="8215" width="115.28515625" style="81" customWidth="1"/>
    <col min="8216" max="8216" width="9.140625" style="81" customWidth="1"/>
    <col min="8217" max="8448" width="9.140625" style="81"/>
    <col min="8449" max="8449" width="1.28515625" style="81" customWidth="1"/>
    <col min="8450" max="8450" width="0.85546875" style="81" customWidth="1"/>
    <col min="8451" max="8451" width="32.5703125" style="81" customWidth="1"/>
    <col min="8452" max="8452" width="29.42578125" style="81" bestFit="1" customWidth="1"/>
    <col min="8453" max="8453" width="3.140625" style="81" customWidth="1"/>
    <col min="8454" max="8454" width="21.28515625" style="81" customWidth="1"/>
    <col min="8455" max="8455" width="32.5703125" style="81" customWidth="1"/>
    <col min="8456" max="8457" width="1.28515625" style="81" customWidth="1"/>
    <col min="8458" max="8458" width="25.140625" style="81" customWidth="1"/>
    <col min="8459" max="8459" width="14.42578125" style="81" bestFit="1" customWidth="1"/>
    <col min="8460" max="8460" width="10.140625" style="81" bestFit="1" customWidth="1"/>
    <col min="8461" max="8461" width="12.85546875" style="81" customWidth="1"/>
    <col min="8462" max="8462" width="23" style="81" customWidth="1"/>
    <col min="8463" max="8463" width="28.5703125" style="81" customWidth="1"/>
    <col min="8464" max="8464" width="12.7109375" style="81" bestFit="1" customWidth="1"/>
    <col min="8465" max="8465" width="6.28515625" style="81" customWidth="1"/>
    <col min="8466" max="8466" width="6.7109375" style="81" customWidth="1"/>
    <col min="8467" max="8467" width="6.42578125" style="81" customWidth="1"/>
    <col min="8468" max="8469" width="9.140625" style="81"/>
    <col min="8470" max="8470" width="131.42578125" style="81" customWidth="1"/>
    <col min="8471" max="8471" width="115.28515625" style="81" customWidth="1"/>
    <col min="8472" max="8472" width="9.140625" style="81" customWidth="1"/>
    <col min="8473" max="8704" width="9.140625" style="81"/>
    <col min="8705" max="8705" width="1.28515625" style="81" customWidth="1"/>
    <col min="8706" max="8706" width="0.85546875" style="81" customWidth="1"/>
    <col min="8707" max="8707" width="32.5703125" style="81" customWidth="1"/>
    <col min="8708" max="8708" width="29.42578125" style="81" bestFit="1" customWidth="1"/>
    <col min="8709" max="8709" width="3.140625" style="81" customWidth="1"/>
    <col min="8710" max="8710" width="21.28515625" style="81" customWidth="1"/>
    <col min="8711" max="8711" width="32.5703125" style="81" customWidth="1"/>
    <col min="8712" max="8713" width="1.28515625" style="81" customWidth="1"/>
    <col min="8714" max="8714" width="25.140625" style="81" customWidth="1"/>
    <col min="8715" max="8715" width="14.42578125" style="81" bestFit="1" customWidth="1"/>
    <col min="8716" max="8716" width="10.140625" style="81" bestFit="1" customWidth="1"/>
    <col min="8717" max="8717" width="12.85546875" style="81" customWidth="1"/>
    <col min="8718" max="8718" width="23" style="81" customWidth="1"/>
    <col min="8719" max="8719" width="28.5703125" style="81" customWidth="1"/>
    <col min="8720" max="8720" width="12.7109375" style="81" bestFit="1" customWidth="1"/>
    <col min="8721" max="8721" width="6.28515625" style="81" customWidth="1"/>
    <col min="8722" max="8722" width="6.7109375" style="81" customWidth="1"/>
    <col min="8723" max="8723" width="6.42578125" style="81" customWidth="1"/>
    <col min="8724" max="8725" width="9.140625" style="81"/>
    <col min="8726" max="8726" width="131.42578125" style="81" customWidth="1"/>
    <col min="8727" max="8727" width="115.28515625" style="81" customWidth="1"/>
    <col min="8728" max="8728" width="9.140625" style="81" customWidth="1"/>
    <col min="8729" max="8960" width="9.140625" style="81"/>
    <col min="8961" max="8961" width="1.28515625" style="81" customWidth="1"/>
    <col min="8962" max="8962" width="0.85546875" style="81" customWidth="1"/>
    <col min="8963" max="8963" width="32.5703125" style="81" customWidth="1"/>
    <col min="8964" max="8964" width="29.42578125" style="81" bestFit="1" customWidth="1"/>
    <col min="8965" max="8965" width="3.140625" style="81" customWidth="1"/>
    <col min="8966" max="8966" width="21.28515625" style="81" customWidth="1"/>
    <col min="8967" max="8967" width="32.5703125" style="81" customWidth="1"/>
    <col min="8968" max="8969" width="1.28515625" style="81" customWidth="1"/>
    <col min="8970" max="8970" width="25.140625" style="81" customWidth="1"/>
    <col min="8971" max="8971" width="14.42578125" style="81" bestFit="1" customWidth="1"/>
    <col min="8972" max="8972" width="10.140625" style="81" bestFit="1" customWidth="1"/>
    <col min="8973" max="8973" width="12.85546875" style="81" customWidth="1"/>
    <col min="8974" max="8974" width="23" style="81" customWidth="1"/>
    <col min="8975" max="8975" width="28.5703125" style="81" customWidth="1"/>
    <col min="8976" max="8976" width="12.7109375" style="81" bestFit="1" customWidth="1"/>
    <col min="8977" max="8977" width="6.28515625" style="81" customWidth="1"/>
    <col min="8978" max="8978" width="6.7109375" style="81" customWidth="1"/>
    <col min="8979" max="8979" width="6.42578125" style="81" customWidth="1"/>
    <col min="8980" max="8981" width="9.140625" style="81"/>
    <col min="8982" max="8982" width="131.42578125" style="81" customWidth="1"/>
    <col min="8983" max="8983" width="115.28515625" style="81" customWidth="1"/>
    <col min="8984" max="8984" width="9.140625" style="81" customWidth="1"/>
    <col min="8985" max="9216" width="9.140625" style="81"/>
    <col min="9217" max="9217" width="1.28515625" style="81" customWidth="1"/>
    <col min="9218" max="9218" width="0.85546875" style="81" customWidth="1"/>
    <col min="9219" max="9219" width="32.5703125" style="81" customWidth="1"/>
    <col min="9220" max="9220" width="29.42578125" style="81" bestFit="1" customWidth="1"/>
    <col min="9221" max="9221" width="3.140625" style="81" customWidth="1"/>
    <col min="9222" max="9222" width="21.28515625" style="81" customWidth="1"/>
    <col min="9223" max="9223" width="32.5703125" style="81" customWidth="1"/>
    <col min="9224" max="9225" width="1.28515625" style="81" customWidth="1"/>
    <col min="9226" max="9226" width="25.140625" style="81" customWidth="1"/>
    <col min="9227" max="9227" width="14.42578125" style="81" bestFit="1" customWidth="1"/>
    <col min="9228" max="9228" width="10.140625" style="81" bestFit="1" customWidth="1"/>
    <col min="9229" max="9229" width="12.85546875" style="81" customWidth="1"/>
    <col min="9230" max="9230" width="23" style="81" customWidth="1"/>
    <col min="9231" max="9231" width="28.5703125" style="81" customWidth="1"/>
    <col min="9232" max="9232" width="12.7109375" style="81" bestFit="1" customWidth="1"/>
    <col min="9233" max="9233" width="6.28515625" style="81" customWidth="1"/>
    <col min="9234" max="9234" width="6.7109375" style="81" customWidth="1"/>
    <col min="9235" max="9235" width="6.42578125" style="81" customWidth="1"/>
    <col min="9236" max="9237" width="9.140625" style="81"/>
    <col min="9238" max="9238" width="131.42578125" style="81" customWidth="1"/>
    <col min="9239" max="9239" width="115.28515625" style="81" customWidth="1"/>
    <col min="9240" max="9240" width="9.140625" style="81" customWidth="1"/>
    <col min="9241" max="9472" width="9.140625" style="81"/>
    <col min="9473" max="9473" width="1.28515625" style="81" customWidth="1"/>
    <col min="9474" max="9474" width="0.85546875" style="81" customWidth="1"/>
    <col min="9475" max="9475" width="32.5703125" style="81" customWidth="1"/>
    <col min="9476" max="9476" width="29.42578125" style="81" bestFit="1" customWidth="1"/>
    <col min="9477" max="9477" width="3.140625" style="81" customWidth="1"/>
    <col min="9478" max="9478" width="21.28515625" style="81" customWidth="1"/>
    <col min="9479" max="9479" width="32.5703125" style="81" customWidth="1"/>
    <col min="9480" max="9481" width="1.28515625" style="81" customWidth="1"/>
    <col min="9482" max="9482" width="25.140625" style="81" customWidth="1"/>
    <col min="9483" max="9483" width="14.42578125" style="81" bestFit="1" customWidth="1"/>
    <col min="9484" max="9484" width="10.140625" style="81" bestFit="1" customWidth="1"/>
    <col min="9485" max="9485" width="12.85546875" style="81" customWidth="1"/>
    <col min="9486" max="9486" width="23" style="81" customWidth="1"/>
    <col min="9487" max="9487" width="28.5703125" style="81" customWidth="1"/>
    <col min="9488" max="9488" width="12.7109375" style="81" bestFit="1" customWidth="1"/>
    <col min="9489" max="9489" width="6.28515625" style="81" customWidth="1"/>
    <col min="9490" max="9490" width="6.7109375" style="81" customWidth="1"/>
    <col min="9491" max="9491" width="6.42578125" style="81" customWidth="1"/>
    <col min="9492" max="9493" width="9.140625" style="81"/>
    <col min="9494" max="9494" width="131.42578125" style="81" customWidth="1"/>
    <col min="9495" max="9495" width="115.28515625" style="81" customWidth="1"/>
    <col min="9496" max="9496" width="9.140625" style="81" customWidth="1"/>
    <col min="9497" max="9728" width="9.140625" style="81"/>
    <col min="9729" max="9729" width="1.28515625" style="81" customWidth="1"/>
    <col min="9730" max="9730" width="0.85546875" style="81" customWidth="1"/>
    <col min="9731" max="9731" width="32.5703125" style="81" customWidth="1"/>
    <col min="9732" max="9732" width="29.42578125" style="81" bestFit="1" customWidth="1"/>
    <col min="9733" max="9733" width="3.140625" style="81" customWidth="1"/>
    <col min="9734" max="9734" width="21.28515625" style="81" customWidth="1"/>
    <col min="9735" max="9735" width="32.5703125" style="81" customWidth="1"/>
    <col min="9736" max="9737" width="1.28515625" style="81" customWidth="1"/>
    <col min="9738" max="9738" width="25.140625" style="81" customWidth="1"/>
    <col min="9739" max="9739" width="14.42578125" style="81" bestFit="1" customWidth="1"/>
    <col min="9740" max="9740" width="10.140625" style="81" bestFit="1" customWidth="1"/>
    <col min="9741" max="9741" width="12.85546875" style="81" customWidth="1"/>
    <col min="9742" max="9742" width="23" style="81" customWidth="1"/>
    <col min="9743" max="9743" width="28.5703125" style="81" customWidth="1"/>
    <col min="9744" max="9744" width="12.7109375" style="81" bestFit="1" customWidth="1"/>
    <col min="9745" max="9745" width="6.28515625" style="81" customWidth="1"/>
    <col min="9746" max="9746" width="6.7109375" style="81" customWidth="1"/>
    <col min="9747" max="9747" width="6.42578125" style="81" customWidth="1"/>
    <col min="9748" max="9749" width="9.140625" style="81"/>
    <col min="9750" max="9750" width="131.42578125" style="81" customWidth="1"/>
    <col min="9751" max="9751" width="115.28515625" style="81" customWidth="1"/>
    <col min="9752" max="9752" width="9.140625" style="81" customWidth="1"/>
    <col min="9753" max="9984" width="9.140625" style="81"/>
    <col min="9985" max="9985" width="1.28515625" style="81" customWidth="1"/>
    <col min="9986" max="9986" width="0.85546875" style="81" customWidth="1"/>
    <col min="9987" max="9987" width="32.5703125" style="81" customWidth="1"/>
    <col min="9988" max="9988" width="29.42578125" style="81" bestFit="1" customWidth="1"/>
    <col min="9989" max="9989" width="3.140625" style="81" customWidth="1"/>
    <col min="9990" max="9990" width="21.28515625" style="81" customWidth="1"/>
    <col min="9991" max="9991" width="32.5703125" style="81" customWidth="1"/>
    <col min="9992" max="9993" width="1.28515625" style="81" customWidth="1"/>
    <col min="9994" max="9994" width="25.140625" style="81" customWidth="1"/>
    <col min="9995" max="9995" width="14.42578125" style="81" bestFit="1" customWidth="1"/>
    <col min="9996" max="9996" width="10.140625" style="81" bestFit="1" customWidth="1"/>
    <col min="9997" max="9997" width="12.85546875" style="81" customWidth="1"/>
    <col min="9998" max="9998" width="23" style="81" customWidth="1"/>
    <col min="9999" max="9999" width="28.5703125" style="81" customWidth="1"/>
    <col min="10000" max="10000" width="12.7109375" style="81" bestFit="1" customWidth="1"/>
    <col min="10001" max="10001" width="6.28515625" style="81" customWidth="1"/>
    <col min="10002" max="10002" width="6.7109375" style="81" customWidth="1"/>
    <col min="10003" max="10003" width="6.42578125" style="81" customWidth="1"/>
    <col min="10004" max="10005" width="9.140625" style="81"/>
    <col min="10006" max="10006" width="131.42578125" style="81" customWidth="1"/>
    <col min="10007" max="10007" width="115.28515625" style="81" customWidth="1"/>
    <col min="10008" max="10008" width="9.140625" style="81" customWidth="1"/>
    <col min="10009" max="10240" width="9.140625" style="81"/>
    <col min="10241" max="10241" width="1.28515625" style="81" customWidth="1"/>
    <col min="10242" max="10242" width="0.85546875" style="81" customWidth="1"/>
    <col min="10243" max="10243" width="32.5703125" style="81" customWidth="1"/>
    <col min="10244" max="10244" width="29.42578125" style="81" bestFit="1" customWidth="1"/>
    <col min="10245" max="10245" width="3.140625" style="81" customWidth="1"/>
    <col min="10246" max="10246" width="21.28515625" style="81" customWidth="1"/>
    <col min="10247" max="10247" width="32.5703125" style="81" customWidth="1"/>
    <col min="10248" max="10249" width="1.28515625" style="81" customWidth="1"/>
    <col min="10250" max="10250" width="25.140625" style="81" customWidth="1"/>
    <col min="10251" max="10251" width="14.42578125" style="81" bestFit="1" customWidth="1"/>
    <col min="10252" max="10252" width="10.140625" style="81" bestFit="1" customWidth="1"/>
    <col min="10253" max="10253" width="12.85546875" style="81" customWidth="1"/>
    <col min="10254" max="10254" width="23" style="81" customWidth="1"/>
    <col min="10255" max="10255" width="28.5703125" style="81" customWidth="1"/>
    <col min="10256" max="10256" width="12.7109375" style="81" bestFit="1" customWidth="1"/>
    <col min="10257" max="10257" width="6.28515625" style="81" customWidth="1"/>
    <col min="10258" max="10258" width="6.7109375" style="81" customWidth="1"/>
    <col min="10259" max="10259" width="6.42578125" style="81" customWidth="1"/>
    <col min="10260" max="10261" width="9.140625" style="81"/>
    <col min="10262" max="10262" width="131.42578125" style="81" customWidth="1"/>
    <col min="10263" max="10263" width="115.28515625" style="81" customWidth="1"/>
    <col min="10264" max="10264" width="9.140625" style="81" customWidth="1"/>
    <col min="10265" max="10496" width="9.140625" style="81"/>
    <col min="10497" max="10497" width="1.28515625" style="81" customWidth="1"/>
    <col min="10498" max="10498" width="0.85546875" style="81" customWidth="1"/>
    <col min="10499" max="10499" width="32.5703125" style="81" customWidth="1"/>
    <col min="10500" max="10500" width="29.42578125" style="81" bestFit="1" customWidth="1"/>
    <col min="10501" max="10501" width="3.140625" style="81" customWidth="1"/>
    <col min="10502" max="10502" width="21.28515625" style="81" customWidth="1"/>
    <col min="10503" max="10503" width="32.5703125" style="81" customWidth="1"/>
    <col min="10504" max="10505" width="1.28515625" style="81" customWidth="1"/>
    <col min="10506" max="10506" width="25.140625" style="81" customWidth="1"/>
    <col min="10507" max="10507" width="14.42578125" style="81" bestFit="1" customWidth="1"/>
    <col min="10508" max="10508" width="10.140625" style="81" bestFit="1" customWidth="1"/>
    <col min="10509" max="10509" width="12.85546875" style="81" customWidth="1"/>
    <col min="10510" max="10510" width="23" style="81" customWidth="1"/>
    <col min="10511" max="10511" width="28.5703125" style="81" customWidth="1"/>
    <col min="10512" max="10512" width="12.7109375" style="81" bestFit="1" customWidth="1"/>
    <col min="10513" max="10513" width="6.28515625" style="81" customWidth="1"/>
    <col min="10514" max="10514" width="6.7109375" style="81" customWidth="1"/>
    <col min="10515" max="10515" width="6.42578125" style="81" customWidth="1"/>
    <col min="10516" max="10517" width="9.140625" style="81"/>
    <col min="10518" max="10518" width="131.42578125" style="81" customWidth="1"/>
    <col min="10519" max="10519" width="115.28515625" style="81" customWidth="1"/>
    <col min="10520" max="10520" width="9.140625" style="81" customWidth="1"/>
    <col min="10521" max="10752" width="9.140625" style="81"/>
    <col min="10753" max="10753" width="1.28515625" style="81" customWidth="1"/>
    <col min="10754" max="10754" width="0.85546875" style="81" customWidth="1"/>
    <col min="10755" max="10755" width="32.5703125" style="81" customWidth="1"/>
    <col min="10756" max="10756" width="29.42578125" style="81" bestFit="1" customWidth="1"/>
    <col min="10757" max="10757" width="3.140625" style="81" customWidth="1"/>
    <col min="10758" max="10758" width="21.28515625" style="81" customWidth="1"/>
    <col min="10759" max="10759" width="32.5703125" style="81" customWidth="1"/>
    <col min="10760" max="10761" width="1.28515625" style="81" customWidth="1"/>
    <col min="10762" max="10762" width="25.140625" style="81" customWidth="1"/>
    <col min="10763" max="10763" width="14.42578125" style="81" bestFit="1" customWidth="1"/>
    <col min="10764" max="10764" width="10.140625" style="81" bestFit="1" customWidth="1"/>
    <col min="10765" max="10765" width="12.85546875" style="81" customWidth="1"/>
    <col min="10766" max="10766" width="23" style="81" customWidth="1"/>
    <col min="10767" max="10767" width="28.5703125" style="81" customWidth="1"/>
    <col min="10768" max="10768" width="12.7109375" style="81" bestFit="1" customWidth="1"/>
    <col min="10769" max="10769" width="6.28515625" style="81" customWidth="1"/>
    <col min="10770" max="10770" width="6.7109375" style="81" customWidth="1"/>
    <col min="10771" max="10771" width="6.42578125" style="81" customWidth="1"/>
    <col min="10772" max="10773" width="9.140625" style="81"/>
    <col min="10774" max="10774" width="131.42578125" style="81" customWidth="1"/>
    <col min="10775" max="10775" width="115.28515625" style="81" customWidth="1"/>
    <col min="10776" max="10776" width="9.140625" style="81" customWidth="1"/>
    <col min="10777" max="11008" width="9.140625" style="81"/>
    <col min="11009" max="11009" width="1.28515625" style="81" customWidth="1"/>
    <col min="11010" max="11010" width="0.85546875" style="81" customWidth="1"/>
    <col min="11011" max="11011" width="32.5703125" style="81" customWidth="1"/>
    <col min="11012" max="11012" width="29.42578125" style="81" bestFit="1" customWidth="1"/>
    <col min="11013" max="11013" width="3.140625" style="81" customWidth="1"/>
    <col min="11014" max="11014" width="21.28515625" style="81" customWidth="1"/>
    <col min="11015" max="11015" width="32.5703125" style="81" customWidth="1"/>
    <col min="11016" max="11017" width="1.28515625" style="81" customWidth="1"/>
    <col min="11018" max="11018" width="25.140625" style="81" customWidth="1"/>
    <col min="11019" max="11019" width="14.42578125" style="81" bestFit="1" customWidth="1"/>
    <col min="11020" max="11020" width="10.140625" style="81" bestFit="1" customWidth="1"/>
    <col min="11021" max="11021" width="12.85546875" style="81" customWidth="1"/>
    <col min="11022" max="11022" width="23" style="81" customWidth="1"/>
    <col min="11023" max="11023" width="28.5703125" style="81" customWidth="1"/>
    <col min="11024" max="11024" width="12.7109375" style="81" bestFit="1" customWidth="1"/>
    <col min="11025" max="11025" width="6.28515625" style="81" customWidth="1"/>
    <col min="11026" max="11026" width="6.7109375" style="81" customWidth="1"/>
    <col min="11027" max="11027" width="6.42578125" style="81" customWidth="1"/>
    <col min="11028" max="11029" width="9.140625" style="81"/>
    <col min="11030" max="11030" width="131.42578125" style="81" customWidth="1"/>
    <col min="11031" max="11031" width="115.28515625" style="81" customWidth="1"/>
    <col min="11032" max="11032" width="9.140625" style="81" customWidth="1"/>
    <col min="11033" max="11264" width="9.140625" style="81"/>
    <col min="11265" max="11265" width="1.28515625" style="81" customWidth="1"/>
    <col min="11266" max="11266" width="0.85546875" style="81" customWidth="1"/>
    <col min="11267" max="11267" width="32.5703125" style="81" customWidth="1"/>
    <col min="11268" max="11268" width="29.42578125" style="81" bestFit="1" customWidth="1"/>
    <col min="11269" max="11269" width="3.140625" style="81" customWidth="1"/>
    <col min="11270" max="11270" width="21.28515625" style="81" customWidth="1"/>
    <col min="11271" max="11271" width="32.5703125" style="81" customWidth="1"/>
    <col min="11272" max="11273" width="1.28515625" style="81" customWidth="1"/>
    <col min="11274" max="11274" width="25.140625" style="81" customWidth="1"/>
    <col min="11275" max="11275" width="14.42578125" style="81" bestFit="1" customWidth="1"/>
    <col min="11276" max="11276" width="10.140625" style="81" bestFit="1" customWidth="1"/>
    <col min="11277" max="11277" width="12.85546875" style="81" customWidth="1"/>
    <col min="11278" max="11278" width="23" style="81" customWidth="1"/>
    <col min="11279" max="11279" width="28.5703125" style="81" customWidth="1"/>
    <col min="11280" max="11280" width="12.7109375" style="81" bestFit="1" customWidth="1"/>
    <col min="11281" max="11281" width="6.28515625" style="81" customWidth="1"/>
    <col min="11282" max="11282" width="6.7109375" style="81" customWidth="1"/>
    <col min="11283" max="11283" width="6.42578125" style="81" customWidth="1"/>
    <col min="11284" max="11285" width="9.140625" style="81"/>
    <col min="11286" max="11286" width="131.42578125" style="81" customWidth="1"/>
    <col min="11287" max="11287" width="115.28515625" style="81" customWidth="1"/>
    <col min="11288" max="11288" width="9.140625" style="81" customWidth="1"/>
    <col min="11289" max="11520" width="9.140625" style="81"/>
    <col min="11521" max="11521" width="1.28515625" style="81" customWidth="1"/>
    <col min="11522" max="11522" width="0.85546875" style="81" customWidth="1"/>
    <col min="11523" max="11523" width="32.5703125" style="81" customWidth="1"/>
    <col min="11524" max="11524" width="29.42578125" style="81" bestFit="1" customWidth="1"/>
    <col min="11525" max="11525" width="3.140625" style="81" customWidth="1"/>
    <col min="11526" max="11526" width="21.28515625" style="81" customWidth="1"/>
    <col min="11527" max="11527" width="32.5703125" style="81" customWidth="1"/>
    <col min="11528" max="11529" width="1.28515625" style="81" customWidth="1"/>
    <col min="11530" max="11530" width="25.140625" style="81" customWidth="1"/>
    <col min="11531" max="11531" width="14.42578125" style="81" bestFit="1" customWidth="1"/>
    <col min="11532" max="11532" width="10.140625" style="81" bestFit="1" customWidth="1"/>
    <col min="11533" max="11533" width="12.85546875" style="81" customWidth="1"/>
    <col min="11534" max="11534" width="23" style="81" customWidth="1"/>
    <col min="11535" max="11535" width="28.5703125" style="81" customWidth="1"/>
    <col min="11536" max="11536" width="12.7109375" style="81" bestFit="1" customWidth="1"/>
    <col min="11537" max="11537" width="6.28515625" style="81" customWidth="1"/>
    <col min="11538" max="11538" width="6.7109375" style="81" customWidth="1"/>
    <col min="11539" max="11539" width="6.42578125" style="81" customWidth="1"/>
    <col min="11540" max="11541" width="9.140625" style="81"/>
    <col min="11542" max="11542" width="131.42578125" style="81" customWidth="1"/>
    <col min="11543" max="11543" width="115.28515625" style="81" customWidth="1"/>
    <col min="11544" max="11544" width="9.140625" style="81" customWidth="1"/>
    <col min="11545" max="11776" width="9.140625" style="81"/>
    <col min="11777" max="11777" width="1.28515625" style="81" customWidth="1"/>
    <col min="11778" max="11778" width="0.85546875" style="81" customWidth="1"/>
    <col min="11779" max="11779" width="32.5703125" style="81" customWidth="1"/>
    <col min="11780" max="11780" width="29.42578125" style="81" bestFit="1" customWidth="1"/>
    <col min="11781" max="11781" width="3.140625" style="81" customWidth="1"/>
    <col min="11782" max="11782" width="21.28515625" style="81" customWidth="1"/>
    <col min="11783" max="11783" width="32.5703125" style="81" customWidth="1"/>
    <col min="11784" max="11785" width="1.28515625" style="81" customWidth="1"/>
    <col min="11786" max="11786" width="25.140625" style="81" customWidth="1"/>
    <col min="11787" max="11787" width="14.42578125" style="81" bestFit="1" customWidth="1"/>
    <col min="11788" max="11788" width="10.140625" style="81" bestFit="1" customWidth="1"/>
    <col min="11789" max="11789" width="12.85546875" style="81" customWidth="1"/>
    <col min="11790" max="11790" width="23" style="81" customWidth="1"/>
    <col min="11791" max="11791" width="28.5703125" style="81" customWidth="1"/>
    <col min="11792" max="11792" width="12.7109375" style="81" bestFit="1" customWidth="1"/>
    <col min="11793" max="11793" width="6.28515625" style="81" customWidth="1"/>
    <col min="11794" max="11794" width="6.7109375" style="81" customWidth="1"/>
    <col min="11795" max="11795" width="6.42578125" style="81" customWidth="1"/>
    <col min="11796" max="11797" width="9.140625" style="81"/>
    <col min="11798" max="11798" width="131.42578125" style="81" customWidth="1"/>
    <col min="11799" max="11799" width="115.28515625" style="81" customWidth="1"/>
    <col min="11800" max="11800" width="9.140625" style="81" customWidth="1"/>
    <col min="11801" max="12032" width="9.140625" style="81"/>
    <col min="12033" max="12033" width="1.28515625" style="81" customWidth="1"/>
    <col min="12034" max="12034" width="0.85546875" style="81" customWidth="1"/>
    <col min="12035" max="12035" width="32.5703125" style="81" customWidth="1"/>
    <col min="12036" max="12036" width="29.42578125" style="81" bestFit="1" customWidth="1"/>
    <col min="12037" max="12037" width="3.140625" style="81" customWidth="1"/>
    <col min="12038" max="12038" width="21.28515625" style="81" customWidth="1"/>
    <col min="12039" max="12039" width="32.5703125" style="81" customWidth="1"/>
    <col min="12040" max="12041" width="1.28515625" style="81" customWidth="1"/>
    <col min="12042" max="12042" width="25.140625" style="81" customWidth="1"/>
    <col min="12043" max="12043" width="14.42578125" style="81" bestFit="1" customWidth="1"/>
    <col min="12044" max="12044" width="10.140625" style="81" bestFit="1" customWidth="1"/>
    <col min="12045" max="12045" width="12.85546875" style="81" customWidth="1"/>
    <col min="12046" max="12046" width="23" style="81" customWidth="1"/>
    <col min="12047" max="12047" width="28.5703125" style="81" customWidth="1"/>
    <col min="12048" max="12048" width="12.7109375" style="81" bestFit="1" customWidth="1"/>
    <col min="12049" max="12049" width="6.28515625" style="81" customWidth="1"/>
    <col min="12050" max="12050" width="6.7109375" style="81" customWidth="1"/>
    <col min="12051" max="12051" width="6.42578125" style="81" customWidth="1"/>
    <col min="12052" max="12053" width="9.140625" style="81"/>
    <col min="12054" max="12054" width="131.42578125" style="81" customWidth="1"/>
    <col min="12055" max="12055" width="115.28515625" style="81" customWidth="1"/>
    <col min="12056" max="12056" width="9.140625" style="81" customWidth="1"/>
    <col min="12057" max="12288" width="9.140625" style="81"/>
    <col min="12289" max="12289" width="1.28515625" style="81" customWidth="1"/>
    <col min="12290" max="12290" width="0.85546875" style="81" customWidth="1"/>
    <col min="12291" max="12291" width="32.5703125" style="81" customWidth="1"/>
    <col min="12292" max="12292" width="29.42578125" style="81" bestFit="1" customWidth="1"/>
    <col min="12293" max="12293" width="3.140625" style="81" customWidth="1"/>
    <col min="12294" max="12294" width="21.28515625" style="81" customWidth="1"/>
    <col min="12295" max="12295" width="32.5703125" style="81" customWidth="1"/>
    <col min="12296" max="12297" width="1.28515625" style="81" customWidth="1"/>
    <col min="12298" max="12298" width="25.140625" style="81" customWidth="1"/>
    <col min="12299" max="12299" width="14.42578125" style="81" bestFit="1" customWidth="1"/>
    <col min="12300" max="12300" width="10.140625" style="81" bestFit="1" customWidth="1"/>
    <col min="12301" max="12301" width="12.85546875" style="81" customWidth="1"/>
    <col min="12302" max="12302" width="23" style="81" customWidth="1"/>
    <col min="12303" max="12303" width="28.5703125" style="81" customWidth="1"/>
    <col min="12304" max="12304" width="12.7109375" style="81" bestFit="1" customWidth="1"/>
    <col min="12305" max="12305" width="6.28515625" style="81" customWidth="1"/>
    <col min="12306" max="12306" width="6.7109375" style="81" customWidth="1"/>
    <col min="12307" max="12307" width="6.42578125" style="81" customWidth="1"/>
    <col min="12308" max="12309" width="9.140625" style="81"/>
    <col min="12310" max="12310" width="131.42578125" style="81" customWidth="1"/>
    <col min="12311" max="12311" width="115.28515625" style="81" customWidth="1"/>
    <col min="12312" max="12312" width="9.140625" style="81" customWidth="1"/>
    <col min="12313" max="12544" width="9.140625" style="81"/>
    <col min="12545" max="12545" width="1.28515625" style="81" customWidth="1"/>
    <col min="12546" max="12546" width="0.85546875" style="81" customWidth="1"/>
    <col min="12547" max="12547" width="32.5703125" style="81" customWidth="1"/>
    <col min="12548" max="12548" width="29.42578125" style="81" bestFit="1" customWidth="1"/>
    <col min="12549" max="12549" width="3.140625" style="81" customWidth="1"/>
    <col min="12550" max="12550" width="21.28515625" style="81" customWidth="1"/>
    <col min="12551" max="12551" width="32.5703125" style="81" customWidth="1"/>
    <col min="12552" max="12553" width="1.28515625" style="81" customWidth="1"/>
    <col min="12554" max="12554" width="25.140625" style="81" customWidth="1"/>
    <col min="12555" max="12555" width="14.42578125" style="81" bestFit="1" customWidth="1"/>
    <col min="12556" max="12556" width="10.140625" style="81" bestFit="1" customWidth="1"/>
    <col min="12557" max="12557" width="12.85546875" style="81" customWidth="1"/>
    <col min="12558" max="12558" width="23" style="81" customWidth="1"/>
    <col min="12559" max="12559" width="28.5703125" style="81" customWidth="1"/>
    <col min="12560" max="12560" width="12.7109375" style="81" bestFit="1" customWidth="1"/>
    <col min="12561" max="12561" width="6.28515625" style="81" customWidth="1"/>
    <col min="12562" max="12562" width="6.7109375" style="81" customWidth="1"/>
    <col min="12563" max="12563" width="6.42578125" style="81" customWidth="1"/>
    <col min="12564" max="12565" width="9.140625" style="81"/>
    <col min="12566" max="12566" width="131.42578125" style="81" customWidth="1"/>
    <col min="12567" max="12567" width="115.28515625" style="81" customWidth="1"/>
    <col min="12568" max="12568" width="9.140625" style="81" customWidth="1"/>
    <col min="12569" max="12800" width="9.140625" style="81"/>
    <col min="12801" max="12801" width="1.28515625" style="81" customWidth="1"/>
    <col min="12802" max="12802" width="0.85546875" style="81" customWidth="1"/>
    <col min="12803" max="12803" width="32.5703125" style="81" customWidth="1"/>
    <col min="12804" max="12804" width="29.42578125" style="81" bestFit="1" customWidth="1"/>
    <col min="12805" max="12805" width="3.140625" style="81" customWidth="1"/>
    <col min="12806" max="12806" width="21.28515625" style="81" customWidth="1"/>
    <col min="12807" max="12807" width="32.5703125" style="81" customWidth="1"/>
    <col min="12808" max="12809" width="1.28515625" style="81" customWidth="1"/>
    <col min="12810" max="12810" width="25.140625" style="81" customWidth="1"/>
    <col min="12811" max="12811" width="14.42578125" style="81" bestFit="1" customWidth="1"/>
    <col min="12812" max="12812" width="10.140625" style="81" bestFit="1" customWidth="1"/>
    <col min="12813" max="12813" width="12.85546875" style="81" customWidth="1"/>
    <col min="12814" max="12814" width="23" style="81" customWidth="1"/>
    <col min="12815" max="12815" width="28.5703125" style="81" customWidth="1"/>
    <col min="12816" max="12816" width="12.7109375" style="81" bestFit="1" customWidth="1"/>
    <col min="12817" max="12817" width="6.28515625" style="81" customWidth="1"/>
    <col min="12818" max="12818" width="6.7109375" style="81" customWidth="1"/>
    <col min="12819" max="12819" width="6.42578125" style="81" customWidth="1"/>
    <col min="12820" max="12821" width="9.140625" style="81"/>
    <col min="12822" max="12822" width="131.42578125" style="81" customWidth="1"/>
    <col min="12823" max="12823" width="115.28515625" style="81" customWidth="1"/>
    <col min="12824" max="12824" width="9.140625" style="81" customWidth="1"/>
    <col min="12825" max="13056" width="9.140625" style="81"/>
    <col min="13057" max="13057" width="1.28515625" style="81" customWidth="1"/>
    <col min="13058" max="13058" width="0.85546875" style="81" customWidth="1"/>
    <col min="13059" max="13059" width="32.5703125" style="81" customWidth="1"/>
    <col min="13060" max="13060" width="29.42578125" style="81" bestFit="1" customWidth="1"/>
    <col min="13061" max="13061" width="3.140625" style="81" customWidth="1"/>
    <col min="13062" max="13062" width="21.28515625" style="81" customWidth="1"/>
    <col min="13063" max="13063" width="32.5703125" style="81" customWidth="1"/>
    <col min="13064" max="13065" width="1.28515625" style="81" customWidth="1"/>
    <col min="13066" max="13066" width="25.140625" style="81" customWidth="1"/>
    <col min="13067" max="13067" width="14.42578125" style="81" bestFit="1" customWidth="1"/>
    <col min="13068" max="13068" width="10.140625" style="81" bestFit="1" customWidth="1"/>
    <col min="13069" max="13069" width="12.85546875" style="81" customWidth="1"/>
    <col min="13070" max="13070" width="23" style="81" customWidth="1"/>
    <col min="13071" max="13071" width="28.5703125" style="81" customWidth="1"/>
    <col min="13072" max="13072" width="12.7109375" style="81" bestFit="1" customWidth="1"/>
    <col min="13073" max="13073" width="6.28515625" style="81" customWidth="1"/>
    <col min="13074" max="13074" width="6.7109375" style="81" customWidth="1"/>
    <col min="13075" max="13075" width="6.42578125" style="81" customWidth="1"/>
    <col min="13076" max="13077" width="9.140625" style="81"/>
    <col min="13078" max="13078" width="131.42578125" style="81" customWidth="1"/>
    <col min="13079" max="13079" width="115.28515625" style="81" customWidth="1"/>
    <col min="13080" max="13080" width="9.140625" style="81" customWidth="1"/>
    <col min="13081" max="13312" width="9.140625" style="81"/>
    <col min="13313" max="13313" width="1.28515625" style="81" customWidth="1"/>
    <col min="13314" max="13314" width="0.85546875" style="81" customWidth="1"/>
    <col min="13315" max="13315" width="32.5703125" style="81" customWidth="1"/>
    <col min="13316" max="13316" width="29.42578125" style="81" bestFit="1" customWidth="1"/>
    <col min="13317" max="13317" width="3.140625" style="81" customWidth="1"/>
    <col min="13318" max="13318" width="21.28515625" style="81" customWidth="1"/>
    <col min="13319" max="13319" width="32.5703125" style="81" customWidth="1"/>
    <col min="13320" max="13321" width="1.28515625" style="81" customWidth="1"/>
    <col min="13322" max="13322" width="25.140625" style="81" customWidth="1"/>
    <col min="13323" max="13323" width="14.42578125" style="81" bestFit="1" customWidth="1"/>
    <col min="13324" max="13324" width="10.140625" style="81" bestFit="1" customWidth="1"/>
    <col min="13325" max="13325" width="12.85546875" style="81" customWidth="1"/>
    <col min="13326" max="13326" width="23" style="81" customWidth="1"/>
    <col min="13327" max="13327" width="28.5703125" style="81" customWidth="1"/>
    <col min="13328" max="13328" width="12.7109375" style="81" bestFit="1" customWidth="1"/>
    <col min="13329" max="13329" width="6.28515625" style="81" customWidth="1"/>
    <col min="13330" max="13330" width="6.7109375" style="81" customWidth="1"/>
    <col min="13331" max="13331" width="6.42578125" style="81" customWidth="1"/>
    <col min="13332" max="13333" width="9.140625" style="81"/>
    <col min="13334" max="13334" width="131.42578125" style="81" customWidth="1"/>
    <col min="13335" max="13335" width="115.28515625" style="81" customWidth="1"/>
    <col min="13336" max="13336" width="9.140625" style="81" customWidth="1"/>
    <col min="13337" max="13568" width="9.140625" style="81"/>
    <col min="13569" max="13569" width="1.28515625" style="81" customWidth="1"/>
    <col min="13570" max="13570" width="0.85546875" style="81" customWidth="1"/>
    <col min="13571" max="13571" width="32.5703125" style="81" customWidth="1"/>
    <col min="13572" max="13572" width="29.42578125" style="81" bestFit="1" customWidth="1"/>
    <col min="13573" max="13573" width="3.140625" style="81" customWidth="1"/>
    <col min="13574" max="13574" width="21.28515625" style="81" customWidth="1"/>
    <col min="13575" max="13575" width="32.5703125" style="81" customWidth="1"/>
    <col min="13576" max="13577" width="1.28515625" style="81" customWidth="1"/>
    <col min="13578" max="13578" width="25.140625" style="81" customWidth="1"/>
    <col min="13579" max="13579" width="14.42578125" style="81" bestFit="1" customWidth="1"/>
    <col min="13580" max="13580" width="10.140625" style="81" bestFit="1" customWidth="1"/>
    <col min="13581" max="13581" width="12.85546875" style="81" customWidth="1"/>
    <col min="13582" max="13582" width="23" style="81" customWidth="1"/>
    <col min="13583" max="13583" width="28.5703125" style="81" customWidth="1"/>
    <col min="13584" max="13584" width="12.7109375" style="81" bestFit="1" customWidth="1"/>
    <col min="13585" max="13585" width="6.28515625" style="81" customWidth="1"/>
    <col min="13586" max="13586" width="6.7109375" style="81" customWidth="1"/>
    <col min="13587" max="13587" width="6.42578125" style="81" customWidth="1"/>
    <col min="13588" max="13589" width="9.140625" style="81"/>
    <col min="13590" max="13590" width="131.42578125" style="81" customWidth="1"/>
    <col min="13591" max="13591" width="115.28515625" style="81" customWidth="1"/>
    <col min="13592" max="13592" width="9.140625" style="81" customWidth="1"/>
    <col min="13593" max="13824" width="9.140625" style="81"/>
    <col min="13825" max="13825" width="1.28515625" style="81" customWidth="1"/>
    <col min="13826" max="13826" width="0.85546875" style="81" customWidth="1"/>
    <col min="13827" max="13827" width="32.5703125" style="81" customWidth="1"/>
    <col min="13828" max="13828" width="29.42578125" style="81" bestFit="1" customWidth="1"/>
    <col min="13829" max="13829" width="3.140625" style="81" customWidth="1"/>
    <col min="13830" max="13830" width="21.28515625" style="81" customWidth="1"/>
    <col min="13831" max="13831" width="32.5703125" style="81" customWidth="1"/>
    <col min="13832" max="13833" width="1.28515625" style="81" customWidth="1"/>
    <col min="13834" max="13834" width="25.140625" style="81" customWidth="1"/>
    <col min="13835" max="13835" width="14.42578125" style="81" bestFit="1" customWidth="1"/>
    <col min="13836" max="13836" width="10.140625" style="81" bestFit="1" customWidth="1"/>
    <col min="13837" max="13837" width="12.85546875" style="81" customWidth="1"/>
    <col min="13838" max="13838" width="23" style="81" customWidth="1"/>
    <col min="13839" max="13839" width="28.5703125" style="81" customWidth="1"/>
    <col min="13840" max="13840" width="12.7109375" style="81" bestFit="1" customWidth="1"/>
    <col min="13841" max="13841" width="6.28515625" style="81" customWidth="1"/>
    <col min="13842" max="13842" width="6.7109375" style="81" customWidth="1"/>
    <col min="13843" max="13843" width="6.42578125" style="81" customWidth="1"/>
    <col min="13844" max="13845" width="9.140625" style="81"/>
    <col min="13846" max="13846" width="131.42578125" style="81" customWidth="1"/>
    <col min="13847" max="13847" width="115.28515625" style="81" customWidth="1"/>
    <col min="13848" max="13848" width="9.140625" style="81" customWidth="1"/>
    <col min="13849" max="14080" width="9.140625" style="81"/>
    <col min="14081" max="14081" width="1.28515625" style="81" customWidth="1"/>
    <col min="14082" max="14082" width="0.85546875" style="81" customWidth="1"/>
    <col min="14083" max="14083" width="32.5703125" style="81" customWidth="1"/>
    <col min="14084" max="14084" width="29.42578125" style="81" bestFit="1" customWidth="1"/>
    <col min="14085" max="14085" width="3.140625" style="81" customWidth="1"/>
    <col min="14086" max="14086" width="21.28515625" style="81" customWidth="1"/>
    <col min="14087" max="14087" width="32.5703125" style="81" customWidth="1"/>
    <col min="14088" max="14089" width="1.28515625" style="81" customWidth="1"/>
    <col min="14090" max="14090" width="25.140625" style="81" customWidth="1"/>
    <col min="14091" max="14091" width="14.42578125" style="81" bestFit="1" customWidth="1"/>
    <col min="14092" max="14092" width="10.140625" style="81" bestFit="1" customWidth="1"/>
    <col min="14093" max="14093" width="12.85546875" style="81" customWidth="1"/>
    <col min="14094" max="14094" width="23" style="81" customWidth="1"/>
    <col min="14095" max="14095" width="28.5703125" style="81" customWidth="1"/>
    <col min="14096" max="14096" width="12.7109375" style="81" bestFit="1" customWidth="1"/>
    <col min="14097" max="14097" width="6.28515625" style="81" customWidth="1"/>
    <col min="14098" max="14098" width="6.7109375" style="81" customWidth="1"/>
    <col min="14099" max="14099" width="6.42578125" style="81" customWidth="1"/>
    <col min="14100" max="14101" width="9.140625" style="81"/>
    <col min="14102" max="14102" width="131.42578125" style="81" customWidth="1"/>
    <col min="14103" max="14103" width="115.28515625" style="81" customWidth="1"/>
    <col min="14104" max="14104" width="9.140625" style="81" customWidth="1"/>
    <col min="14105" max="14336" width="9.140625" style="81"/>
    <col min="14337" max="14337" width="1.28515625" style="81" customWidth="1"/>
    <col min="14338" max="14338" width="0.85546875" style="81" customWidth="1"/>
    <col min="14339" max="14339" width="32.5703125" style="81" customWidth="1"/>
    <col min="14340" max="14340" width="29.42578125" style="81" bestFit="1" customWidth="1"/>
    <col min="14341" max="14341" width="3.140625" style="81" customWidth="1"/>
    <col min="14342" max="14342" width="21.28515625" style="81" customWidth="1"/>
    <col min="14343" max="14343" width="32.5703125" style="81" customWidth="1"/>
    <col min="14344" max="14345" width="1.28515625" style="81" customWidth="1"/>
    <col min="14346" max="14346" width="25.140625" style="81" customWidth="1"/>
    <col min="14347" max="14347" width="14.42578125" style="81" bestFit="1" customWidth="1"/>
    <col min="14348" max="14348" width="10.140625" style="81" bestFit="1" customWidth="1"/>
    <col min="14349" max="14349" width="12.85546875" style="81" customWidth="1"/>
    <col min="14350" max="14350" width="23" style="81" customWidth="1"/>
    <col min="14351" max="14351" width="28.5703125" style="81" customWidth="1"/>
    <col min="14352" max="14352" width="12.7109375" style="81" bestFit="1" customWidth="1"/>
    <col min="14353" max="14353" width="6.28515625" style="81" customWidth="1"/>
    <col min="14354" max="14354" width="6.7109375" style="81" customWidth="1"/>
    <col min="14355" max="14355" width="6.42578125" style="81" customWidth="1"/>
    <col min="14356" max="14357" width="9.140625" style="81"/>
    <col min="14358" max="14358" width="131.42578125" style="81" customWidth="1"/>
    <col min="14359" max="14359" width="115.28515625" style="81" customWidth="1"/>
    <col min="14360" max="14360" width="9.140625" style="81" customWidth="1"/>
    <col min="14361" max="14592" width="9.140625" style="81"/>
    <col min="14593" max="14593" width="1.28515625" style="81" customWidth="1"/>
    <col min="14594" max="14594" width="0.85546875" style="81" customWidth="1"/>
    <col min="14595" max="14595" width="32.5703125" style="81" customWidth="1"/>
    <col min="14596" max="14596" width="29.42578125" style="81" bestFit="1" customWidth="1"/>
    <col min="14597" max="14597" width="3.140625" style="81" customWidth="1"/>
    <col min="14598" max="14598" width="21.28515625" style="81" customWidth="1"/>
    <col min="14599" max="14599" width="32.5703125" style="81" customWidth="1"/>
    <col min="14600" max="14601" width="1.28515625" style="81" customWidth="1"/>
    <col min="14602" max="14602" width="25.140625" style="81" customWidth="1"/>
    <col min="14603" max="14603" width="14.42578125" style="81" bestFit="1" customWidth="1"/>
    <col min="14604" max="14604" width="10.140625" style="81" bestFit="1" customWidth="1"/>
    <col min="14605" max="14605" width="12.85546875" style="81" customWidth="1"/>
    <col min="14606" max="14606" width="23" style="81" customWidth="1"/>
    <col min="14607" max="14607" width="28.5703125" style="81" customWidth="1"/>
    <col min="14608" max="14608" width="12.7109375" style="81" bestFit="1" customWidth="1"/>
    <col min="14609" max="14609" width="6.28515625" style="81" customWidth="1"/>
    <col min="14610" max="14610" width="6.7109375" style="81" customWidth="1"/>
    <col min="14611" max="14611" width="6.42578125" style="81" customWidth="1"/>
    <col min="14612" max="14613" width="9.140625" style="81"/>
    <col min="14614" max="14614" width="131.42578125" style="81" customWidth="1"/>
    <col min="14615" max="14615" width="115.28515625" style="81" customWidth="1"/>
    <col min="14616" max="14616" width="9.140625" style="81" customWidth="1"/>
    <col min="14617" max="14848" width="9.140625" style="81"/>
    <col min="14849" max="14849" width="1.28515625" style="81" customWidth="1"/>
    <col min="14850" max="14850" width="0.85546875" style="81" customWidth="1"/>
    <col min="14851" max="14851" width="32.5703125" style="81" customWidth="1"/>
    <col min="14852" max="14852" width="29.42578125" style="81" bestFit="1" customWidth="1"/>
    <col min="14853" max="14853" width="3.140625" style="81" customWidth="1"/>
    <col min="14854" max="14854" width="21.28515625" style="81" customWidth="1"/>
    <col min="14855" max="14855" width="32.5703125" style="81" customWidth="1"/>
    <col min="14856" max="14857" width="1.28515625" style="81" customWidth="1"/>
    <col min="14858" max="14858" width="25.140625" style="81" customWidth="1"/>
    <col min="14859" max="14859" width="14.42578125" style="81" bestFit="1" customWidth="1"/>
    <col min="14860" max="14860" width="10.140625" style="81" bestFit="1" customWidth="1"/>
    <col min="14861" max="14861" width="12.85546875" style="81" customWidth="1"/>
    <col min="14862" max="14862" width="23" style="81" customWidth="1"/>
    <col min="14863" max="14863" width="28.5703125" style="81" customWidth="1"/>
    <col min="14864" max="14864" width="12.7109375" style="81" bestFit="1" customWidth="1"/>
    <col min="14865" max="14865" width="6.28515625" style="81" customWidth="1"/>
    <col min="14866" max="14866" width="6.7109375" style="81" customWidth="1"/>
    <col min="14867" max="14867" width="6.42578125" style="81" customWidth="1"/>
    <col min="14868" max="14869" width="9.140625" style="81"/>
    <col min="14870" max="14870" width="131.42578125" style="81" customWidth="1"/>
    <col min="14871" max="14871" width="115.28515625" style="81" customWidth="1"/>
    <col min="14872" max="14872" width="9.140625" style="81" customWidth="1"/>
    <col min="14873" max="15104" width="9.140625" style="81"/>
    <col min="15105" max="15105" width="1.28515625" style="81" customWidth="1"/>
    <col min="15106" max="15106" width="0.85546875" style="81" customWidth="1"/>
    <col min="15107" max="15107" width="32.5703125" style="81" customWidth="1"/>
    <col min="15108" max="15108" width="29.42578125" style="81" bestFit="1" customWidth="1"/>
    <col min="15109" max="15109" width="3.140625" style="81" customWidth="1"/>
    <col min="15110" max="15110" width="21.28515625" style="81" customWidth="1"/>
    <col min="15111" max="15111" width="32.5703125" style="81" customWidth="1"/>
    <col min="15112" max="15113" width="1.28515625" style="81" customWidth="1"/>
    <col min="15114" max="15114" width="25.140625" style="81" customWidth="1"/>
    <col min="15115" max="15115" width="14.42578125" style="81" bestFit="1" customWidth="1"/>
    <col min="15116" max="15116" width="10.140625" style="81" bestFit="1" customWidth="1"/>
    <col min="15117" max="15117" width="12.85546875" style="81" customWidth="1"/>
    <col min="15118" max="15118" width="23" style="81" customWidth="1"/>
    <col min="15119" max="15119" width="28.5703125" style="81" customWidth="1"/>
    <col min="15120" max="15120" width="12.7109375" style="81" bestFit="1" customWidth="1"/>
    <col min="15121" max="15121" width="6.28515625" style="81" customWidth="1"/>
    <col min="15122" max="15122" width="6.7109375" style="81" customWidth="1"/>
    <col min="15123" max="15123" width="6.42578125" style="81" customWidth="1"/>
    <col min="15124" max="15125" width="9.140625" style="81"/>
    <col min="15126" max="15126" width="131.42578125" style="81" customWidth="1"/>
    <col min="15127" max="15127" width="115.28515625" style="81" customWidth="1"/>
    <col min="15128" max="15128" width="9.140625" style="81" customWidth="1"/>
    <col min="15129" max="15360" width="9.140625" style="81"/>
    <col min="15361" max="15361" width="1.28515625" style="81" customWidth="1"/>
    <col min="15362" max="15362" width="0.85546875" style="81" customWidth="1"/>
    <col min="15363" max="15363" width="32.5703125" style="81" customWidth="1"/>
    <col min="15364" max="15364" width="29.42578125" style="81" bestFit="1" customWidth="1"/>
    <col min="15365" max="15365" width="3.140625" style="81" customWidth="1"/>
    <col min="15366" max="15366" width="21.28515625" style="81" customWidth="1"/>
    <col min="15367" max="15367" width="32.5703125" style="81" customWidth="1"/>
    <col min="15368" max="15369" width="1.28515625" style="81" customWidth="1"/>
    <col min="15370" max="15370" width="25.140625" style="81" customWidth="1"/>
    <col min="15371" max="15371" width="14.42578125" style="81" bestFit="1" customWidth="1"/>
    <col min="15372" max="15372" width="10.140625" style="81" bestFit="1" customWidth="1"/>
    <col min="15373" max="15373" width="12.85546875" style="81" customWidth="1"/>
    <col min="15374" max="15374" width="23" style="81" customWidth="1"/>
    <col min="15375" max="15375" width="28.5703125" style="81" customWidth="1"/>
    <col min="15376" max="15376" width="12.7109375" style="81" bestFit="1" customWidth="1"/>
    <col min="15377" max="15377" width="6.28515625" style="81" customWidth="1"/>
    <col min="15378" max="15378" width="6.7109375" style="81" customWidth="1"/>
    <col min="15379" max="15379" width="6.42578125" style="81" customWidth="1"/>
    <col min="15380" max="15381" width="9.140625" style="81"/>
    <col min="15382" max="15382" width="131.42578125" style="81" customWidth="1"/>
    <col min="15383" max="15383" width="115.28515625" style="81" customWidth="1"/>
    <col min="15384" max="15384" width="9.140625" style="81" customWidth="1"/>
    <col min="15385" max="15616" width="9.140625" style="81"/>
    <col min="15617" max="15617" width="1.28515625" style="81" customWidth="1"/>
    <col min="15618" max="15618" width="0.85546875" style="81" customWidth="1"/>
    <col min="15619" max="15619" width="32.5703125" style="81" customWidth="1"/>
    <col min="15620" max="15620" width="29.42578125" style="81" bestFit="1" customWidth="1"/>
    <col min="15621" max="15621" width="3.140625" style="81" customWidth="1"/>
    <col min="15622" max="15622" width="21.28515625" style="81" customWidth="1"/>
    <col min="15623" max="15623" width="32.5703125" style="81" customWidth="1"/>
    <col min="15624" max="15625" width="1.28515625" style="81" customWidth="1"/>
    <col min="15626" max="15626" width="25.140625" style="81" customWidth="1"/>
    <col min="15627" max="15627" width="14.42578125" style="81" bestFit="1" customWidth="1"/>
    <col min="15628" max="15628" width="10.140625" style="81" bestFit="1" customWidth="1"/>
    <col min="15629" max="15629" width="12.85546875" style="81" customWidth="1"/>
    <col min="15630" max="15630" width="23" style="81" customWidth="1"/>
    <col min="15631" max="15631" width="28.5703125" style="81" customWidth="1"/>
    <col min="15632" max="15632" width="12.7109375" style="81" bestFit="1" customWidth="1"/>
    <col min="15633" max="15633" width="6.28515625" style="81" customWidth="1"/>
    <col min="15634" max="15634" width="6.7109375" style="81" customWidth="1"/>
    <col min="15635" max="15635" width="6.42578125" style="81" customWidth="1"/>
    <col min="15636" max="15637" width="9.140625" style="81"/>
    <col min="15638" max="15638" width="131.42578125" style="81" customWidth="1"/>
    <col min="15639" max="15639" width="115.28515625" style="81" customWidth="1"/>
    <col min="15640" max="15640" width="9.140625" style="81" customWidth="1"/>
    <col min="15641" max="15872" width="9.140625" style="81"/>
    <col min="15873" max="15873" width="1.28515625" style="81" customWidth="1"/>
    <col min="15874" max="15874" width="0.85546875" style="81" customWidth="1"/>
    <col min="15875" max="15875" width="32.5703125" style="81" customWidth="1"/>
    <col min="15876" max="15876" width="29.42578125" style="81" bestFit="1" customWidth="1"/>
    <col min="15877" max="15877" width="3.140625" style="81" customWidth="1"/>
    <col min="15878" max="15878" width="21.28515625" style="81" customWidth="1"/>
    <col min="15879" max="15879" width="32.5703125" style="81" customWidth="1"/>
    <col min="15880" max="15881" width="1.28515625" style="81" customWidth="1"/>
    <col min="15882" max="15882" width="25.140625" style="81" customWidth="1"/>
    <col min="15883" max="15883" width="14.42578125" style="81" bestFit="1" customWidth="1"/>
    <col min="15884" max="15884" width="10.140625" style="81" bestFit="1" customWidth="1"/>
    <col min="15885" max="15885" width="12.85546875" style="81" customWidth="1"/>
    <col min="15886" max="15886" width="23" style="81" customWidth="1"/>
    <col min="15887" max="15887" width="28.5703125" style="81" customWidth="1"/>
    <col min="15888" max="15888" width="12.7109375" style="81" bestFit="1" customWidth="1"/>
    <col min="15889" max="15889" width="6.28515625" style="81" customWidth="1"/>
    <col min="15890" max="15890" width="6.7109375" style="81" customWidth="1"/>
    <col min="15891" max="15891" width="6.42578125" style="81" customWidth="1"/>
    <col min="15892" max="15893" width="9.140625" style="81"/>
    <col min="15894" max="15894" width="131.42578125" style="81" customWidth="1"/>
    <col min="15895" max="15895" width="115.28515625" style="81" customWidth="1"/>
    <col min="15896" max="15896" width="9.140625" style="81" customWidth="1"/>
    <col min="15897" max="16128" width="9.140625" style="81"/>
    <col min="16129" max="16129" width="1.28515625" style="81" customWidth="1"/>
    <col min="16130" max="16130" width="0.85546875" style="81" customWidth="1"/>
    <col min="16131" max="16131" width="32.5703125" style="81" customWidth="1"/>
    <col min="16132" max="16132" width="29.42578125" style="81" bestFit="1" customWidth="1"/>
    <col min="16133" max="16133" width="3.140625" style="81" customWidth="1"/>
    <col min="16134" max="16134" width="21.28515625" style="81" customWidth="1"/>
    <col min="16135" max="16135" width="32.5703125" style="81" customWidth="1"/>
    <col min="16136" max="16137" width="1.28515625" style="81" customWidth="1"/>
    <col min="16138" max="16138" width="25.140625" style="81" customWidth="1"/>
    <col min="16139" max="16139" width="14.42578125" style="81" bestFit="1" customWidth="1"/>
    <col min="16140" max="16140" width="10.140625" style="81" bestFit="1" customWidth="1"/>
    <col min="16141" max="16141" width="12.85546875" style="81" customWidth="1"/>
    <col min="16142" max="16142" width="23" style="81" customWidth="1"/>
    <col min="16143" max="16143" width="28.5703125" style="81" customWidth="1"/>
    <col min="16144" max="16144" width="12.7109375" style="81" bestFit="1" customWidth="1"/>
    <col min="16145" max="16145" width="6.28515625" style="81" customWidth="1"/>
    <col min="16146" max="16146" width="6.7109375" style="81" customWidth="1"/>
    <col min="16147" max="16147" width="6.42578125" style="81" customWidth="1"/>
    <col min="16148" max="16149" width="9.140625" style="81"/>
    <col min="16150" max="16150" width="131.42578125" style="81" customWidth="1"/>
    <col min="16151" max="16151" width="115.28515625" style="81" customWidth="1"/>
    <col min="16152" max="16152" width="9.140625" style="81" customWidth="1"/>
    <col min="16153" max="16384" width="9.140625" style="81"/>
  </cols>
  <sheetData>
    <row r="1" spans="1:25">
      <c r="A1" s="80">
        <f ca="1">TODAY()</f>
        <v>40969</v>
      </c>
      <c r="E1" s="82" t="s">
        <v>309</v>
      </c>
      <c r="F1" s="83">
        <v>1.1000000000000001</v>
      </c>
      <c r="G1" s="84" t="str">
        <f>E1&amp;" "&amp;F1</f>
        <v>Version 1.1</v>
      </c>
      <c r="H1" s="83" t="e">
        <f>VLOOKUP(F1,UA_Dates,1,TRUE)</f>
        <v>#N/A</v>
      </c>
      <c r="I1" s="83" t="e">
        <f>VLOOKUP(H1,$F$8:$G$19,2,FALSE)</f>
        <v>#N/A</v>
      </c>
      <c r="J1" s="85"/>
      <c r="K1" s="82"/>
      <c r="L1" s="82"/>
    </row>
    <row r="2" spans="1:25" ht="19.5" customHeight="1">
      <c r="A2" s="346">
        <f>IF(MONTH('Balance Sheet'!Z6)=12,EOMONTH(DATE(YEAR('Balance Sheet'!AA6),COUNTIF('Balance Sheet'!AA40:AL40,"&lt;&gt;"&amp;"0"),1),0),EOMONTH(DATE(YEAR('Balance Sheet'!Z6),COUNTIF('Balance Sheet'!Z40:AK40,"&lt;&gt;"&amp;"0"),1),0))</f>
        <v>40543</v>
      </c>
      <c r="B2" s="346"/>
      <c r="D2" s="87" t="str">
        <f>IF($D$16="English",V5,IF($D$16="Español",W5,IF($D$16="Português",X5,"")))</f>
        <v>DWM Monthly MFI Reporting</v>
      </c>
      <c r="E2" s="88"/>
      <c r="F2" s="88"/>
      <c r="G2" s="89"/>
      <c r="H2" s="85"/>
      <c r="K2" s="81"/>
    </row>
    <row r="3" spans="1:25" ht="21">
      <c r="D3" s="90" t="str">
        <f ca="1">VLOOKUP(TODAY(),F8:H19,3,TRUE)</f>
        <v>Reporting Past Due</v>
      </c>
      <c r="E3" s="88"/>
      <c r="F3" s="88"/>
      <c r="G3" s="89"/>
      <c r="H3" s="85"/>
      <c r="K3" s="81"/>
      <c r="V3" s="91" t="s">
        <v>310</v>
      </c>
      <c r="W3" s="92" t="s">
        <v>311</v>
      </c>
      <c r="X3" s="91" t="s">
        <v>312</v>
      </c>
      <c r="Y3"/>
    </row>
    <row r="4" spans="1:25" ht="21">
      <c r="F4" s="93"/>
      <c r="G4" s="93"/>
      <c r="V4"/>
      <c r="W4" s="85"/>
      <c r="X4"/>
      <c r="Y4"/>
    </row>
    <row r="5" spans="1:25" ht="15.75">
      <c r="F5" s="95" t="str">
        <f>IF($D$16="English",V23,IF($D$16="Español",W23,IF($D$16="Português",X23,"")))</f>
        <v>2011 Reporting Schedule</v>
      </c>
      <c r="G5" s="96"/>
      <c r="H5" s="82"/>
      <c r="I5" s="82"/>
      <c r="J5" s="97"/>
      <c r="K5" s="98"/>
      <c r="L5" s="82"/>
      <c r="M5" s="82"/>
      <c r="N5" s="82"/>
      <c r="V5" t="s">
        <v>313</v>
      </c>
      <c r="W5" s="99" t="s">
        <v>314</v>
      </c>
      <c r="X5" t="s">
        <v>315</v>
      </c>
      <c r="Y5"/>
    </row>
    <row r="6" spans="1:25" ht="6" customHeight="1">
      <c r="K6" s="100"/>
      <c r="V6"/>
      <c r="W6" s="99"/>
      <c r="X6"/>
      <c r="Y6"/>
    </row>
    <row r="7" spans="1:25" ht="15.75">
      <c r="C7" s="101" t="str">
        <f t="shared" ref="C7:C16" si="0">IF($D$16="English",V7,IF($D$16="Español",W7,IF($D$16="Português",X7,"")))</f>
        <v>MFI Info</v>
      </c>
      <c r="D7" s="102"/>
      <c r="F7" s="103" t="str">
        <f>C18</f>
        <v>Reporting Month</v>
      </c>
      <c r="G7" s="104" t="str">
        <f>IF($D$16="English",V17,IF($D$16="Español",W17,IF($D$16="Português",X17,"")))</f>
        <v>Due Date</v>
      </c>
      <c r="J7" s="105"/>
      <c r="K7" s="106"/>
      <c r="L7" s="10"/>
      <c r="V7" t="s">
        <v>316</v>
      </c>
      <c r="W7" s="85" t="s">
        <v>317</v>
      </c>
      <c r="X7" t="s">
        <v>318</v>
      </c>
      <c r="Y7"/>
    </row>
    <row r="8" spans="1:25" ht="15.75">
      <c r="C8" s="107" t="str">
        <f t="shared" si="0"/>
        <v>MFI Name</v>
      </c>
      <c r="D8" s="108"/>
      <c r="F8" s="109">
        <v>40574</v>
      </c>
      <c r="G8" s="110">
        <f t="shared" ref="G8:G18" si="1">WORKDAY(F9-1,1)</f>
        <v>40602</v>
      </c>
      <c r="H8" s="82" t="str">
        <f ca="1">IF(AND(TODAY()&gt;F8,TODAY()&lt;=G8),TEXT(F8,"mmmm")&amp;" Reporting Period",IF(TODAY()&gt;G8,"Reporting Past Due",""))</f>
        <v>Reporting Past Due</v>
      </c>
      <c r="I8" s="85"/>
      <c r="J8" s="105"/>
      <c r="K8" s="106"/>
      <c r="L8" s="106"/>
      <c r="N8" s="85"/>
      <c r="O8" s="85"/>
      <c r="P8" s="85"/>
      <c r="Q8" s="85"/>
      <c r="V8" t="s">
        <v>319</v>
      </c>
      <c r="W8" s="85" t="s">
        <v>320</v>
      </c>
      <c r="X8" t="s">
        <v>321</v>
      </c>
      <c r="Y8"/>
    </row>
    <row r="9" spans="1:25" ht="15.75">
      <c r="C9" s="107" t="str">
        <f t="shared" si="0"/>
        <v>Country</v>
      </c>
      <c r="D9" s="111"/>
      <c r="F9" s="109">
        <v>40602</v>
      </c>
      <c r="G9" s="110">
        <f t="shared" si="1"/>
        <v>40633</v>
      </c>
      <c r="H9" s="82" t="str">
        <f ca="1">IF(AND(TODAY()&gt;F9,TODAY()&lt;=G9),TEXT(F9,"mmmm")&amp;" Reporting Period",IF(TODAY()&gt;G9,"Reporting Past Due",""))</f>
        <v>Reporting Past Due</v>
      </c>
      <c r="I9" s="85"/>
      <c r="J9" s="105"/>
      <c r="K9" s="106"/>
      <c r="L9" s="106"/>
      <c r="N9" s="85"/>
      <c r="O9" s="85"/>
      <c r="P9" s="85"/>
      <c r="Q9" s="85"/>
      <c r="V9" t="s">
        <v>322</v>
      </c>
      <c r="W9" s="85" t="s">
        <v>323</v>
      </c>
      <c r="X9" t="s">
        <v>324</v>
      </c>
      <c r="Y9"/>
    </row>
    <row r="10" spans="1:25" ht="15.75">
      <c r="C10" s="107" t="str">
        <f t="shared" si="0"/>
        <v>Region</v>
      </c>
      <c r="D10" s="108"/>
      <c r="F10" s="109">
        <v>40633</v>
      </c>
      <c r="G10" s="110">
        <f t="shared" si="1"/>
        <v>40665</v>
      </c>
      <c r="H10" s="82" t="str">
        <f ca="1">IF(AND(TODAY()&gt;F10,TODAY()&lt;=G10),TEXT(F10,"mmmm")&amp;" Reporting Period",IF(TODAY()&gt;G10,"Reporting Past Due",""))</f>
        <v>Reporting Past Due</v>
      </c>
      <c r="I10" s="85"/>
      <c r="J10" s="105"/>
      <c r="K10" s="106"/>
      <c r="L10" s="106"/>
      <c r="N10" s="85"/>
      <c r="O10" s="85"/>
      <c r="P10" s="85"/>
      <c r="Q10" s="85"/>
      <c r="V10" t="s">
        <v>325</v>
      </c>
      <c r="W10" s="85" t="s">
        <v>325</v>
      </c>
      <c r="X10" t="s">
        <v>326</v>
      </c>
      <c r="Y10"/>
    </row>
    <row r="11" spans="1:25" ht="15.75">
      <c r="C11" s="107" t="str">
        <f t="shared" si="0"/>
        <v>Reporting Contact</v>
      </c>
      <c r="D11" s="112"/>
      <c r="F11" s="109">
        <v>40663</v>
      </c>
      <c r="G11" s="110">
        <f t="shared" si="1"/>
        <v>40694</v>
      </c>
      <c r="H11" s="82" t="str">
        <f t="shared" ref="H11:H19" ca="1" si="2">IF(AND(TODAY()&gt;F11,TODAY()&lt;=G11),TEXT(F11,"mmmm")&amp;" Reporting Period",IF(TODAY()&gt;G11,"Reporting Past Due",""))</f>
        <v>Reporting Past Due</v>
      </c>
      <c r="I11" s="85"/>
      <c r="J11" s="105"/>
      <c r="K11" s="106"/>
      <c r="L11" s="106"/>
      <c r="N11" s="85"/>
      <c r="O11" s="85"/>
      <c r="P11" s="85"/>
      <c r="Q11" s="85"/>
      <c r="V11" t="s">
        <v>327</v>
      </c>
      <c r="W11" s="85" t="s">
        <v>328</v>
      </c>
      <c r="X11" t="s">
        <v>329</v>
      </c>
      <c r="Y11"/>
    </row>
    <row r="12" spans="1:25" ht="16.5">
      <c r="A12" s="113" t="s">
        <v>310</v>
      </c>
      <c r="C12" s="107" t="str">
        <f t="shared" si="0"/>
        <v>Email</v>
      </c>
      <c r="D12" s="114"/>
      <c r="F12" s="109">
        <v>40694</v>
      </c>
      <c r="G12" s="110">
        <f t="shared" si="1"/>
        <v>40724</v>
      </c>
      <c r="H12" s="82" t="str">
        <f t="shared" ca="1" si="2"/>
        <v>Reporting Past Due</v>
      </c>
      <c r="I12" s="85"/>
      <c r="J12" s="105"/>
      <c r="K12" s="115"/>
      <c r="L12" s="116"/>
      <c r="N12" s="85"/>
      <c r="O12" s="85"/>
      <c r="P12" s="85"/>
      <c r="Q12" s="85"/>
      <c r="V12" t="s">
        <v>330</v>
      </c>
      <c r="W12" s="85" t="s">
        <v>331</v>
      </c>
      <c r="X12" t="s">
        <v>332</v>
      </c>
      <c r="Y12"/>
    </row>
    <row r="13" spans="1:25" ht="16.5">
      <c r="A13" s="113" t="s">
        <v>311</v>
      </c>
      <c r="C13" s="107" t="str">
        <f t="shared" si="0"/>
        <v>Reporting Contact #2</v>
      </c>
      <c r="D13" s="112"/>
      <c r="F13" s="109">
        <v>40724</v>
      </c>
      <c r="G13" s="110">
        <f t="shared" si="1"/>
        <v>40756</v>
      </c>
      <c r="H13" s="82" t="str">
        <f t="shared" ca="1" si="2"/>
        <v>Reporting Past Due</v>
      </c>
      <c r="I13" s="85"/>
      <c r="J13" s="105"/>
      <c r="K13" s="115"/>
      <c r="L13" s="116"/>
      <c r="N13" s="85"/>
      <c r="O13" s="85"/>
      <c r="P13" s="85"/>
      <c r="Q13" s="85"/>
      <c r="V13" t="s">
        <v>333</v>
      </c>
      <c r="W13" s="85" t="s">
        <v>334</v>
      </c>
      <c r="X13" t="s">
        <v>335</v>
      </c>
      <c r="Y13"/>
    </row>
    <row r="14" spans="1:25" ht="15.75">
      <c r="A14" s="113" t="s">
        <v>312</v>
      </c>
      <c r="C14" s="107" t="str">
        <f t="shared" si="0"/>
        <v>Email #2</v>
      </c>
      <c r="D14" s="114"/>
      <c r="F14" s="109">
        <v>40755</v>
      </c>
      <c r="G14" s="110">
        <f t="shared" si="1"/>
        <v>40786</v>
      </c>
      <c r="H14" s="82" t="str">
        <f t="shared" ca="1" si="2"/>
        <v>Reporting Past Due</v>
      </c>
      <c r="I14" s="85"/>
      <c r="J14" s="85"/>
      <c r="K14" s="85"/>
      <c r="L14" s="85"/>
      <c r="M14" s="85"/>
      <c r="N14" s="82"/>
      <c r="O14" s="85"/>
      <c r="P14" s="85"/>
      <c r="Q14" s="85"/>
      <c r="V14" t="s">
        <v>336</v>
      </c>
      <c r="W14" s="85" t="s">
        <v>337</v>
      </c>
      <c r="X14" t="s">
        <v>338</v>
      </c>
      <c r="Y14"/>
    </row>
    <row r="15" spans="1:25" ht="15.75">
      <c r="C15" s="107" t="str">
        <f t="shared" si="0"/>
        <v>Phone Number</v>
      </c>
      <c r="D15" s="117"/>
      <c r="F15" s="109">
        <v>40786</v>
      </c>
      <c r="G15" s="110">
        <f t="shared" si="1"/>
        <v>40816</v>
      </c>
      <c r="H15" s="82" t="str">
        <f t="shared" ca="1" si="2"/>
        <v>Reporting Past Due</v>
      </c>
      <c r="I15" s="85"/>
      <c r="J15" s="85"/>
      <c r="K15" s="85"/>
      <c r="L15" s="85"/>
      <c r="M15" s="85"/>
      <c r="N15" s="82"/>
      <c r="O15" s="85"/>
      <c r="P15" s="85"/>
      <c r="Q15" s="85"/>
      <c r="V15" t="s">
        <v>339</v>
      </c>
      <c r="W15" s="85" t="s">
        <v>340</v>
      </c>
      <c r="X15" t="s">
        <v>341</v>
      </c>
      <c r="Y15"/>
    </row>
    <row r="16" spans="1:25" ht="15.75">
      <c r="C16" s="107" t="str">
        <f t="shared" si="0"/>
        <v>Template Language</v>
      </c>
      <c r="D16" s="118" t="s">
        <v>310</v>
      </c>
      <c r="F16" s="109">
        <v>40816</v>
      </c>
      <c r="G16" s="110">
        <f t="shared" si="1"/>
        <v>40847</v>
      </c>
      <c r="H16" s="82" t="str">
        <f t="shared" ca="1" si="2"/>
        <v>Reporting Past Due</v>
      </c>
      <c r="I16" s="85"/>
      <c r="J16" s="85"/>
      <c r="K16" s="85"/>
      <c r="L16" s="85"/>
      <c r="M16" s="85"/>
      <c r="N16" s="82"/>
      <c r="O16" s="85"/>
      <c r="P16" s="85"/>
      <c r="Q16" s="85"/>
      <c r="V16" t="s">
        <v>342</v>
      </c>
      <c r="W16" s="85" t="s">
        <v>343</v>
      </c>
      <c r="X16" t="s">
        <v>344</v>
      </c>
      <c r="Y16"/>
    </row>
    <row r="17" spans="1:25" ht="15.75">
      <c r="F17" s="109">
        <v>40847</v>
      </c>
      <c r="G17" s="110">
        <f t="shared" si="1"/>
        <v>40877</v>
      </c>
      <c r="H17" s="82" t="str">
        <f t="shared" ca="1" si="2"/>
        <v>Reporting Past Due</v>
      </c>
      <c r="I17" s="85"/>
      <c r="J17" s="85"/>
      <c r="K17" s="85"/>
      <c r="L17" s="85"/>
      <c r="M17" s="85"/>
      <c r="N17" s="82"/>
      <c r="O17" s="85"/>
      <c r="P17" s="85"/>
      <c r="Q17" s="85"/>
      <c r="V17" t="s">
        <v>345</v>
      </c>
      <c r="W17" s="85" t="s">
        <v>346</v>
      </c>
      <c r="X17" t="s">
        <v>347</v>
      </c>
      <c r="Y17"/>
    </row>
    <row r="18" spans="1:25" ht="15.75">
      <c r="C18" s="119" t="str">
        <f>IF($D$16="English",V18,IF($D$16="Español",W18,IF($D$16="Português",X18,"")))</f>
        <v>Reporting Month</v>
      </c>
      <c r="D18" s="120">
        <v>40574</v>
      </c>
      <c r="F18" s="109">
        <v>40877</v>
      </c>
      <c r="G18" s="110">
        <f t="shared" si="1"/>
        <v>40910</v>
      </c>
      <c r="H18" s="82" t="str">
        <f t="shared" ca="1" si="2"/>
        <v>Reporting Past Due</v>
      </c>
      <c r="I18" s="85"/>
      <c r="J18" s="85"/>
      <c r="K18" s="85"/>
      <c r="L18" s="85"/>
      <c r="M18" s="85"/>
      <c r="N18" s="121">
        <v>40939</v>
      </c>
      <c r="O18" s="85"/>
      <c r="P18" s="85"/>
      <c r="Q18" s="85"/>
      <c r="V18" t="s">
        <v>348</v>
      </c>
      <c r="W18" s="85" t="s">
        <v>349</v>
      </c>
      <c r="X18" t="s">
        <v>350</v>
      </c>
      <c r="Y18"/>
    </row>
    <row r="19" spans="1:25" ht="15.75">
      <c r="C19" s="119" t="str">
        <f>IF($D$16="English",V19,IF($D$16="Español",W19,IF($D$16="Português",X19,"")))</f>
        <v>Local Currency</v>
      </c>
      <c r="D19" s="120"/>
      <c r="F19" s="109">
        <v>40908</v>
      </c>
      <c r="G19" s="110">
        <f>WORKDAY(N18-1,1)</f>
        <v>40939</v>
      </c>
      <c r="H19" s="82" t="str">
        <f t="shared" ca="1" si="2"/>
        <v>Reporting Past Due</v>
      </c>
      <c r="I19" s="85"/>
      <c r="J19" s="85"/>
      <c r="K19" s="85"/>
      <c r="L19" s="85"/>
      <c r="M19" s="85"/>
      <c r="N19" s="82"/>
      <c r="O19" s="85"/>
      <c r="P19" s="85"/>
      <c r="Q19" s="85"/>
      <c r="V19" t="s">
        <v>351</v>
      </c>
      <c r="W19" s="85" t="s">
        <v>352</v>
      </c>
      <c r="X19" t="s">
        <v>353</v>
      </c>
      <c r="Y19"/>
    </row>
    <row r="20" spans="1:25" ht="15.75">
      <c r="C20" s="119" t="str">
        <f>IF($D$16="English",V20,IF($D$16="Español",W20,IF($D$16="Português",X20,"")))</f>
        <v>Relationship Manager/VP</v>
      </c>
      <c r="D20" s="122"/>
      <c r="F20" s="85"/>
      <c r="G20" s="85"/>
      <c r="H20" s="85"/>
      <c r="I20" s="85"/>
      <c r="J20" s="85"/>
      <c r="K20" s="85"/>
      <c r="L20" s="85"/>
      <c r="M20" s="85"/>
      <c r="N20" s="82"/>
      <c r="O20" s="85"/>
      <c r="P20" s="85"/>
      <c r="Q20" s="85"/>
      <c r="V20" t="s">
        <v>354</v>
      </c>
      <c r="W20" s="85" t="s">
        <v>355</v>
      </c>
      <c r="X20" t="s">
        <v>356</v>
      </c>
      <c r="Y20"/>
    </row>
    <row r="21" spans="1:25" ht="15.75">
      <c r="C21" s="119" t="str">
        <f>IF($D$16="English",V21,IF($D$16="Español",W21,IF($D$16="Português",X21,"")))</f>
        <v>Portfolio Analyst</v>
      </c>
      <c r="D21" s="122"/>
      <c r="F21" s="85"/>
      <c r="G21" s="85"/>
      <c r="H21" s="85"/>
      <c r="I21" s="85"/>
      <c r="J21" s="85"/>
      <c r="K21" s="85"/>
      <c r="L21" s="85"/>
      <c r="M21" s="85"/>
      <c r="N21" s="82"/>
      <c r="O21" s="85"/>
      <c r="P21" s="85"/>
      <c r="Q21" s="85"/>
      <c r="V21" t="s">
        <v>357</v>
      </c>
      <c r="W21" s="85" t="s">
        <v>358</v>
      </c>
      <c r="X21" t="s">
        <v>359</v>
      </c>
      <c r="Y21"/>
    </row>
    <row r="22" spans="1:25" ht="15.75">
      <c r="F22" s="85"/>
      <c r="G22" s="85"/>
      <c r="H22" s="85"/>
      <c r="I22" s="85"/>
      <c r="J22" s="85"/>
      <c r="K22" s="85"/>
      <c r="L22" s="85"/>
      <c r="M22" s="85"/>
      <c r="N22" s="82"/>
      <c r="O22" s="85"/>
      <c r="P22" s="85"/>
      <c r="Q22" s="85"/>
      <c r="V22"/>
      <c r="W22" s="85"/>
      <c r="X22"/>
      <c r="Y22"/>
    </row>
    <row r="23" spans="1:25" ht="14.25" customHeight="1">
      <c r="K23" s="81"/>
      <c r="V23" t="s">
        <v>360</v>
      </c>
      <c r="W23" s="85" t="s">
        <v>361</v>
      </c>
      <c r="X23" t="s">
        <v>362</v>
      </c>
      <c r="Y23"/>
    </row>
    <row r="24" spans="1:25" ht="15.75">
      <c r="C24" s="123" t="str">
        <f>IF($D$16="English",V24,IF($D$16="Español",W24,IF($D$16="Português",X24,"")))</f>
        <v>Reporting Instructions</v>
      </c>
      <c r="D24" s="124"/>
      <c r="E24" s="124"/>
      <c r="F24" s="124"/>
      <c r="G24" s="124"/>
      <c r="K24" s="81"/>
      <c r="V24" t="s">
        <v>363</v>
      </c>
      <c r="W24" s="85" t="s">
        <v>364</v>
      </c>
      <c r="X24" t="s">
        <v>365</v>
      </c>
      <c r="Y24"/>
    </row>
    <row r="25" spans="1:25" ht="15.75">
      <c r="C25" s="124"/>
      <c r="D25" s="124"/>
      <c r="E25" s="124"/>
      <c r="F25" s="124"/>
      <c r="G25" s="124"/>
      <c r="K25" s="81"/>
      <c r="V25"/>
      <c r="W25" s="124"/>
      <c r="X25"/>
      <c r="Y25"/>
    </row>
    <row r="26" spans="1:25" ht="15.75">
      <c r="C26" s="124" t="str">
        <f>IF($D$16="English",V26,IF($D$16="Español",W26,IF($D$16="Português",X26,"")))</f>
        <v>1. Please indicate the month being reported by changing cell D18.</v>
      </c>
      <c r="D26" s="124"/>
      <c r="E26" s="124"/>
      <c r="F26" s="124"/>
      <c r="G26" s="124"/>
      <c r="K26" s="81"/>
      <c r="V26" s="124" t="s">
        <v>366</v>
      </c>
      <c r="W26" s="124" t="s">
        <v>367</v>
      </c>
      <c r="X26" t="s">
        <v>368</v>
      </c>
      <c r="Y26"/>
    </row>
    <row r="27" spans="1:25" ht="15.75">
      <c r="C27" s="124"/>
      <c r="D27" s="124"/>
      <c r="E27" s="124"/>
      <c r="F27" s="124"/>
      <c r="G27" s="124"/>
      <c r="K27" s="81"/>
      <c r="V27" s="124"/>
      <c r="W27" s="124"/>
      <c r="X27"/>
      <c r="Y27"/>
    </row>
    <row r="28" spans="1:25" ht="15.75">
      <c r="C28" s="124" t="str">
        <f>IF($D$16="English",V28,IF($D$16="Español",W28,IF($D$16="Português",X28,"")))</f>
        <v>2. Within 30 days of the close of each month, please submit completed monthly worksheets for the month indicated in cell D18.</v>
      </c>
      <c r="D28" s="124"/>
      <c r="E28" s="124"/>
      <c r="F28" s="124"/>
      <c r="G28" s="124"/>
      <c r="V28" s="99" t="s">
        <v>369</v>
      </c>
      <c r="W28" s="85" t="s">
        <v>370</v>
      </c>
      <c r="X28" t="s">
        <v>371</v>
      </c>
      <c r="Y28"/>
    </row>
    <row r="29" spans="1:25" s="126" customFormat="1" ht="15.75">
      <c r="A29" s="125"/>
      <c r="C29" s="124"/>
      <c r="D29" s="124"/>
      <c r="E29" s="124"/>
      <c r="F29" s="124"/>
      <c r="G29" s="124"/>
      <c r="K29" s="106"/>
      <c r="N29" s="127"/>
      <c r="O29" s="127"/>
      <c r="P29" s="127"/>
      <c r="V29" s="99"/>
      <c r="W29" s="128"/>
      <c r="X29"/>
      <c r="Y29"/>
    </row>
    <row r="30" spans="1:25" s="126" customFormat="1" ht="15.75">
      <c r="A30" s="125"/>
      <c r="C30" s="129" t="str">
        <f>IF($D$16="English",V30,IF($D$16="Español",W30,IF($D$16="Português",X30,"")))</f>
        <v>3. Information can only be registered in highlighted green cells</v>
      </c>
      <c r="D30" s="129"/>
      <c r="E30" s="129"/>
      <c r="F30" s="129"/>
      <c r="G30" s="124"/>
      <c r="K30" s="106"/>
      <c r="N30" s="127"/>
      <c r="O30" s="127"/>
      <c r="P30" s="127"/>
      <c r="V30" s="99" t="s">
        <v>372</v>
      </c>
      <c r="W30" s="85" t="s">
        <v>373</v>
      </c>
      <c r="X30" t="s">
        <v>374</v>
      </c>
      <c r="Y30"/>
    </row>
    <row r="31" spans="1:25" s="126" customFormat="1" ht="15.75">
      <c r="A31" s="125"/>
      <c r="C31" s="124"/>
      <c r="D31" s="124"/>
      <c r="E31" s="124"/>
      <c r="F31" s="124"/>
      <c r="G31" s="124"/>
      <c r="K31" s="81"/>
      <c r="L31" s="81"/>
      <c r="M31" s="81"/>
      <c r="N31" s="127"/>
      <c r="O31" s="127"/>
      <c r="P31" s="127"/>
      <c r="V31" s="99"/>
      <c r="W31" s="85"/>
      <c r="X31"/>
      <c r="Y31"/>
    </row>
    <row r="32" spans="1:25" ht="15.75">
      <c r="C32" s="124" t="str">
        <f>IF($D$16="English",V32,IF($D$16="Español",W32,IF($D$16="Português",X32,"")))</f>
        <v>4. Please input all figures in your country's local currency.</v>
      </c>
      <c r="D32" s="124"/>
      <c r="E32" s="124"/>
      <c r="F32" s="124"/>
      <c r="G32" s="124"/>
      <c r="K32" s="81"/>
      <c r="V32" s="99" t="s">
        <v>375</v>
      </c>
      <c r="W32" s="85" t="s">
        <v>376</v>
      </c>
      <c r="X32" t="s">
        <v>377</v>
      </c>
      <c r="Y32"/>
    </row>
    <row r="33" spans="3:27" ht="15.75">
      <c r="C33" s="124"/>
      <c r="D33" s="124"/>
      <c r="E33" s="124"/>
      <c r="F33" s="124"/>
      <c r="G33" s="124"/>
      <c r="U33" s="130"/>
      <c r="V33" s="99"/>
      <c r="W33" s="85"/>
      <c r="X33"/>
      <c r="Y33"/>
      <c r="Z33" s="131"/>
      <c r="AA33" s="131"/>
    </row>
    <row r="34" spans="3:27" ht="15.75">
      <c r="C34" s="124" t="str">
        <f>IF($D$16="English",V34,IF($D$16="Español",W34,IF($D$16="Português",X34,"")))</f>
        <v>5. Please use the same template every month. At the beginning of the next calendar year, DWM will send an updated reporting template.</v>
      </c>
      <c r="D34" s="124"/>
      <c r="E34" s="124"/>
      <c r="F34" s="124"/>
      <c r="G34" s="124"/>
      <c r="K34" s="81"/>
      <c r="V34" s="99" t="s">
        <v>378</v>
      </c>
      <c r="W34" s="85" t="s">
        <v>379</v>
      </c>
      <c r="X34" t="s">
        <v>380</v>
      </c>
      <c r="Y34"/>
    </row>
    <row r="35" spans="3:27" ht="15.75">
      <c r="C35" s="124"/>
      <c r="D35" s="124"/>
      <c r="E35" s="124"/>
      <c r="F35" s="124"/>
      <c r="G35" s="124"/>
      <c r="K35" s="81"/>
      <c r="V35" s="99"/>
      <c r="W35" s="85"/>
      <c r="X35"/>
      <c r="Y35"/>
    </row>
    <row r="36" spans="3:27" ht="15.75">
      <c r="C36" s="124" t="str">
        <f>IF($D$16="English",V36,IF($D$16="Español",W36,IF($D$16="Português",X36,"")))</f>
        <v>6. If anything is unclear, please do not hesitate to contact DWM.</v>
      </c>
      <c r="D36" s="124"/>
      <c r="E36" s="124"/>
      <c r="F36" s="124"/>
      <c r="G36" s="124"/>
      <c r="K36" s="81"/>
      <c r="V36" s="99" t="s">
        <v>381</v>
      </c>
      <c r="W36" s="85" t="s">
        <v>382</v>
      </c>
      <c r="X36" t="s">
        <v>383</v>
      </c>
      <c r="Y36"/>
    </row>
    <row r="37" spans="3:27" ht="15.75">
      <c r="C37" s="124"/>
      <c r="D37" s="124"/>
      <c r="E37" s="124"/>
      <c r="F37" s="124"/>
      <c r="G37" s="124"/>
      <c r="K37" s="81"/>
      <c r="V37" s="99"/>
      <c r="W37" s="85"/>
      <c r="Y37"/>
    </row>
    <row r="38" spans="3:27" ht="15.75">
      <c r="C38" s="124" t="str">
        <f>IF($D$16="English",V38,IF($D$16="Español",W38,IF($D$16="Português",X38,"")))</f>
        <v>7. Once completed please e-mail this file to monitoring@dwmarkets.com and your primary DWM contacts.</v>
      </c>
      <c r="D38" s="124"/>
      <c r="E38" s="124"/>
      <c r="F38" s="124"/>
      <c r="G38" s="124"/>
      <c r="V38" s="99" t="s">
        <v>384</v>
      </c>
      <c r="W38" s="85" t="s">
        <v>385</v>
      </c>
      <c r="X38" s="85" t="s">
        <v>386</v>
      </c>
    </row>
    <row r="39" spans="3:27">
      <c r="C39" s="85"/>
    </row>
    <row r="40" spans="3:27">
      <c r="K40" s="81"/>
    </row>
    <row r="41" spans="3:27">
      <c r="K41" s="81"/>
    </row>
    <row r="42" spans="3:27">
      <c r="K42" s="81"/>
    </row>
    <row r="43" spans="3:27">
      <c r="K43" s="81"/>
    </row>
    <row r="48" spans="3:27">
      <c r="K48" s="81"/>
    </row>
    <row r="49" spans="11:11">
      <c r="K49" s="81"/>
    </row>
    <row r="50" spans="11:11">
      <c r="K50" s="81"/>
    </row>
    <row r="51" spans="11:11">
      <c r="K51" s="132"/>
    </row>
    <row r="53" spans="11:11" ht="12.75" customHeight="1"/>
    <row r="59" spans="11:11">
      <c r="K59" s="81"/>
    </row>
    <row r="60" spans="11:11">
      <c r="K60" s="81"/>
    </row>
    <row r="61" spans="11:11">
      <c r="K61" s="81"/>
    </row>
    <row r="62" spans="11:11">
      <c r="K62" s="81"/>
    </row>
    <row r="63" spans="11:11">
      <c r="K63" s="81"/>
    </row>
    <row r="64" spans="11:11">
      <c r="K64" s="81"/>
    </row>
    <row r="65" spans="11:11">
      <c r="K65" s="81"/>
    </row>
    <row r="66" spans="11:11">
      <c r="K66" s="81"/>
    </row>
    <row r="67" spans="11:11">
      <c r="K67" s="133"/>
    </row>
    <row r="68" spans="11:11">
      <c r="K68" s="81"/>
    </row>
    <row r="69" spans="11:11">
      <c r="K69" s="81"/>
    </row>
    <row r="70" spans="11:11">
      <c r="K70" s="81"/>
    </row>
    <row r="71" spans="11:11">
      <c r="K71" s="81"/>
    </row>
    <row r="72" spans="11:11">
      <c r="K72" s="81"/>
    </row>
    <row r="73" spans="11:11">
      <c r="K73" s="81"/>
    </row>
    <row r="74" spans="11:11">
      <c r="K74" s="81"/>
    </row>
    <row r="75" spans="11:11">
      <c r="K75" s="81"/>
    </row>
    <row r="76" spans="11:11">
      <c r="K76" s="81"/>
    </row>
    <row r="77" spans="11:11">
      <c r="K77" s="81"/>
    </row>
    <row r="78" spans="11:11">
      <c r="K78" s="81"/>
    </row>
    <row r="79" spans="11:11">
      <c r="K79" s="81"/>
    </row>
    <row r="80" spans="11:11">
      <c r="K80" s="81"/>
    </row>
    <row r="81" spans="11:11">
      <c r="K81" s="81"/>
    </row>
    <row r="82" spans="11:11">
      <c r="K82" s="81"/>
    </row>
    <row r="83" spans="11:11">
      <c r="K83" s="81"/>
    </row>
    <row r="84" spans="11:11">
      <c r="K84" s="81"/>
    </row>
    <row r="85" spans="11:11">
      <c r="K85" s="81"/>
    </row>
    <row r="86" spans="11:11">
      <c r="K86" s="81"/>
    </row>
    <row r="87" spans="11:11">
      <c r="K87" s="81"/>
    </row>
    <row r="88" spans="11:11">
      <c r="K88" s="81"/>
    </row>
    <row r="89" spans="11:11">
      <c r="K89" s="81"/>
    </row>
  </sheetData>
  <dataValidations count="3">
    <dataValidation type="textLength" allowBlank="1" showInputMessage="1" showErrorMessage="1" sqref="D19 IZ19 SV19 ACR19 AMN19 AWJ19 BGF19 BQB19 BZX19 CJT19 CTP19 DDL19 DNH19 DXD19 EGZ19 EQV19 FAR19 FKN19 FUJ19 GEF19 GOB19 GXX19 HHT19 HRP19 IBL19 ILH19 IVD19 JEZ19 JOV19 JYR19 KIN19 KSJ19 LCF19 LMB19 LVX19 MFT19 MPP19 MZL19 NJH19 NTD19 OCZ19 OMV19 OWR19 PGN19 PQJ19 QAF19 QKB19 QTX19 RDT19 RNP19 RXL19 SHH19 SRD19 TAZ19 TKV19 TUR19 UEN19 UOJ19 UYF19 VIB19 VRX19 WBT19 WLP19 WVL19 D65555 IZ65555 SV65555 ACR65555 AMN65555 AWJ65555 BGF65555 BQB65555 BZX65555 CJT65555 CTP65555 DDL65555 DNH65555 DXD65555 EGZ65555 EQV65555 FAR65555 FKN65555 FUJ65555 GEF65555 GOB65555 GXX65555 HHT65555 HRP65555 IBL65555 ILH65555 IVD65555 JEZ65555 JOV65555 JYR65555 KIN65555 KSJ65555 LCF65555 LMB65555 LVX65555 MFT65555 MPP65555 MZL65555 NJH65555 NTD65555 OCZ65555 OMV65555 OWR65555 PGN65555 PQJ65555 QAF65555 QKB65555 QTX65555 RDT65555 RNP65555 RXL65555 SHH65555 SRD65555 TAZ65555 TKV65555 TUR65555 UEN65555 UOJ65555 UYF65555 VIB65555 VRX65555 WBT65555 WLP65555 WVL65555 D131091 IZ131091 SV131091 ACR131091 AMN131091 AWJ131091 BGF131091 BQB131091 BZX131091 CJT131091 CTP131091 DDL131091 DNH131091 DXD131091 EGZ131091 EQV131091 FAR131091 FKN131091 FUJ131091 GEF131091 GOB131091 GXX131091 HHT131091 HRP131091 IBL131091 ILH131091 IVD131091 JEZ131091 JOV131091 JYR131091 KIN131091 KSJ131091 LCF131091 LMB131091 LVX131091 MFT131091 MPP131091 MZL131091 NJH131091 NTD131091 OCZ131091 OMV131091 OWR131091 PGN131091 PQJ131091 QAF131091 QKB131091 QTX131091 RDT131091 RNP131091 RXL131091 SHH131091 SRD131091 TAZ131091 TKV131091 TUR131091 UEN131091 UOJ131091 UYF131091 VIB131091 VRX131091 WBT131091 WLP131091 WVL131091 D196627 IZ196627 SV196627 ACR196627 AMN196627 AWJ196627 BGF196627 BQB196627 BZX196627 CJT196627 CTP196627 DDL196627 DNH196627 DXD196627 EGZ196627 EQV196627 FAR196627 FKN196627 FUJ196627 GEF196627 GOB196627 GXX196627 HHT196627 HRP196627 IBL196627 ILH196627 IVD196627 JEZ196627 JOV196627 JYR196627 KIN196627 KSJ196627 LCF196627 LMB196627 LVX196627 MFT196627 MPP196627 MZL196627 NJH196627 NTD196627 OCZ196627 OMV196627 OWR196627 PGN196627 PQJ196627 QAF196627 QKB196627 QTX196627 RDT196627 RNP196627 RXL196627 SHH196627 SRD196627 TAZ196627 TKV196627 TUR196627 UEN196627 UOJ196627 UYF196627 VIB196627 VRX196627 WBT196627 WLP196627 WVL196627 D262163 IZ262163 SV262163 ACR262163 AMN262163 AWJ262163 BGF262163 BQB262163 BZX262163 CJT262163 CTP262163 DDL262163 DNH262163 DXD262163 EGZ262163 EQV262163 FAR262163 FKN262163 FUJ262163 GEF262163 GOB262163 GXX262163 HHT262163 HRP262163 IBL262163 ILH262163 IVD262163 JEZ262163 JOV262163 JYR262163 KIN262163 KSJ262163 LCF262163 LMB262163 LVX262163 MFT262163 MPP262163 MZL262163 NJH262163 NTD262163 OCZ262163 OMV262163 OWR262163 PGN262163 PQJ262163 QAF262163 QKB262163 QTX262163 RDT262163 RNP262163 RXL262163 SHH262163 SRD262163 TAZ262163 TKV262163 TUR262163 UEN262163 UOJ262163 UYF262163 VIB262163 VRX262163 WBT262163 WLP262163 WVL262163 D327699 IZ327699 SV327699 ACR327699 AMN327699 AWJ327699 BGF327699 BQB327699 BZX327699 CJT327699 CTP327699 DDL327699 DNH327699 DXD327699 EGZ327699 EQV327699 FAR327699 FKN327699 FUJ327699 GEF327699 GOB327699 GXX327699 HHT327699 HRP327699 IBL327699 ILH327699 IVD327699 JEZ327699 JOV327699 JYR327699 KIN327699 KSJ327699 LCF327699 LMB327699 LVX327699 MFT327699 MPP327699 MZL327699 NJH327699 NTD327699 OCZ327699 OMV327699 OWR327699 PGN327699 PQJ327699 QAF327699 QKB327699 QTX327699 RDT327699 RNP327699 RXL327699 SHH327699 SRD327699 TAZ327699 TKV327699 TUR327699 UEN327699 UOJ327699 UYF327699 VIB327699 VRX327699 WBT327699 WLP327699 WVL327699 D393235 IZ393235 SV393235 ACR393235 AMN393235 AWJ393235 BGF393235 BQB393235 BZX393235 CJT393235 CTP393235 DDL393235 DNH393235 DXD393235 EGZ393235 EQV393235 FAR393235 FKN393235 FUJ393235 GEF393235 GOB393235 GXX393235 HHT393235 HRP393235 IBL393235 ILH393235 IVD393235 JEZ393235 JOV393235 JYR393235 KIN393235 KSJ393235 LCF393235 LMB393235 LVX393235 MFT393235 MPP393235 MZL393235 NJH393235 NTD393235 OCZ393235 OMV393235 OWR393235 PGN393235 PQJ393235 QAF393235 QKB393235 QTX393235 RDT393235 RNP393235 RXL393235 SHH393235 SRD393235 TAZ393235 TKV393235 TUR393235 UEN393235 UOJ393235 UYF393235 VIB393235 VRX393235 WBT393235 WLP393235 WVL393235 D458771 IZ458771 SV458771 ACR458771 AMN458771 AWJ458771 BGF458771 BQB458771 BZX458771 CJT458771 CTP458771 DDL458771 DNH458771 DXD458771 EGZ458771 EQV458771 FAR458771 FKN458771 FUJ458771 GEF458771 GOB458771 GXX458771 HHT458771 HRP458771 IBL458771 ILH458771 IVD458771 JEZ458771 JOV458771 JYR458771 KIN458771 KSJ458771 LCF458771 LMB458771 LVX458771 MFT458771 MPP458771 MZL458771 NJH458771 NTD458771 OCZ458771 OMV458771 OWR458771 PGN458771 PQJ458771 QAF458771 QKB458771 QTX458771 RDT458771 RNP458771 RXL458771 SHH458771 SRD458771 TAZ458771 TKV458771 TUR458771 UEN458771 UOJ458771 UYF458771 VIB458771 VRX458771 WBT458771 WLP458771 WVL458771 D524307 IZ524307 SV524307 ACR524307 AMN524307 AWJ524307 BGF524307 BQB524307 BZX524307 CJT524307 CTP524307 DDL524307 DNH524307 DXD524307 EGZ524307 EQV524307 FAR524307 FKN524307 FUJ524307 GEF524307 GOB524307 GXX524307 HHT524307 HRP524307 IBL524307 ILH524307 IVD524307 JEZ524307 JOV524307 JYR524307 KIN524307 KSJ524307 LCF524307 LMB524307 LVX524307 MFT524307 MPP524307 MZL524307 NJH524307 NTD524307 OCZ524307 OMV524307 OWR524307 PGN524307 PQJ524307 QAF524307 QKB524307 QTX524307 RDT524307 RNP524307 RXL524307 SHH524307 SRD524307 TAZ524307 TKV524307 TUR524307 UEN524307 UOJ524307 UYF524307 VIB524307 VRX524307 WBT524307 WLP524307 WVL524307 D589843 IZ589843 SV589843 ACR589843 AMN589843 AWJ589843 BGF589843 BQB589843 BZX589843 CJT589843 CTP589843 DDL589843 DNH589843 DXD589843 EGZ589843 EQV589843 FAR589843 FKN589843 FUJ589843 GEF589843 GOB589843 GXX589843 HHT589843 HRP589843 IBL589843 ILH589843 IVD589843 JEZ589843 JOV589843 JYR589843 KIN589843 KSJ589843 LCF589843 LMB589843 LVX589843 MFT589843 MPP589843 MZL589843 NJH589843 NTD589843 OCZ589843 OMV589843 OWR589843 PGN589843 PQJ589843 QAF589843 QKB589843 QTX589843 RDT589843 RNP589843 RXL589843 SHH589843 SRD589843 TAZ589843 TKV589843 TUR589843 UEN589843 UOJ589843 UYF589843 VIB589843 VRX589843 WBT589843 WLP589843 WVL589843 D655379 IZ655379 SV655379 ACR655379 AMN655379 AWJ655379 BGF655379 BQB655379 BZX655379 CJT655379 CTP655379 DDL655379 DNH655379 DXD655379 EGZ655379 EQV655379 FAR655379 FKN655379 FUJ655379 GEF655379 GOB655379 GXX655379 HHT655379 HRP655379 IBL655379 ILH655379 IVD655379 JEZ655379 JOV655379 JYR655379 KIN655379 KSJ655379 LCF655379 LMB655379 LVX655379 MFT655379 MPP655379 MZL655379 NJH655379 NTD655379 OCZ655379 OMV655379 OWR655379 PGN655379 PQJ655379 QAF655379 QKB655379 QTX655379 RDT655379 RNP655379 RXL655379 SHH655379 SRD655379 TAZ655379 TKV655379 TUR655379 UEN655379 UOJ655379 UYF655379 VIB655379 VRX655379 WBT655379 WLP655379 WVL655379 D720915 IZ720915 SV720915 ACR720915 AMN720915 AWJ720915 BGF720915 BQB720915 BZX720915 CJT720915 CTP720915 DDL720915 DNH720915 DXD720915 EGZ720915 EQV720915 FAR720915 FKN720915 FUJ720915 GEF720915 GOB720915 GXX720915 HHT720915 HRP720915 IBL720915 ILH720915 IVD720915 JEZ720915 JOV720915 JYR720915 KIN720915 KSJ720915 LCF720915 LMB720915 LVX720915 MFT720915 MPP720915 MZL720915 NJH720915 NTD720915 OCZ720915 OMV720915 OWR720915 PGN720915 PQJ720915 QAF720915 QKB720915 QTX720915 RDT720915 RNP720915 RXL720915 SHH720915 SRD720915 TAZ720915 TKV720915 TUR720915 UEN720915 UOJ720915 UYF720915 VIB720915 VRX720915 WBT720915 WLP720915 WVL720915 D786451 IZ786451 SV786451 ACR786451 AMN786451 AWJ786451 BGF786451 BQB786451 BZX786451 CJT786451 CTP786451 DDL786451 DNH786451 DXD786451 EGZ786451 EQV786451 FAR786451 FKN786451 FUJ786451 GEF786451 GOB786451 GXX786451 HHT786451 HRP786451 IBL786451 ILH786451 IVD786451 JEZ786451 JOV786451 JYR786451 KIN786451 KSJ786451 LCF786451 LMB786451 LVX786451 MFT786451 MPP786451 MZL786451 NJH786451 NTD786451 OCZ786451 OMV786451 OWR786451 PGN786451 PQJ786451 QAF786451 QKB786451 QTX786451 RDT786451 RNP786451 RXL786451 SHH786451 SRD786451 TAZ786451 TKV786451 TUR786451 UEN786451 UOJ786451 UYF786451 VIB786451 VRX786451 WBT786451 WLP786451 WVL786451 D851987 IZ851987 SV851987 ACR851987 AMN851987 AWJ851987 BGF851987 BQB851987 BZX851987 CJT851987 CTP851987 DDL851987 DNH851987 DXD851987 EGZ851987 EQV851987 FAR851987 FKN851987 FUJ851987 GEF851987 GOB851987 GXX851987 HHT851987 HRP851987 IBL851987 ILH851987 IVD851987 JEZ851987 JOV851987 JYR851987 KIN851987 KSJ851987 LCF851987 LMB851987 LVX851987 MFT851987 MPP851987 MZL851987 NJH851987 NTD851987 OCZ851987 OMV851987 OWR851987 PGN851987 PQJ851987 QAF851987 QKB851987 QTX851987 RDT851987 RNP851987 RXL851987 SHH851987 SRD851987 TAZ851987 TKV851987 TUR851987 UEN851987 UOJ851987 UYF851987 VIB851987 VRX851987 WBT851987 WLP851987 WVL851987 D917523 IZ917523 SV917523 ACR917523 AMN917523 AWJ917523 BGF917523 BQB917523 BZX917523 CJT917523 CTP917523 DDL917523 DNH917523 DXD917523 EGZ917523 EQV917523 FAR917523 FKN917523 FUJ917523 GEF917523 GOB917523 GXX917523 HHT917523 HRP917523 IBL917523 ILH917523 IVD917523 JEZ917523 JOV917523 JYR917523 KIN917523 KSJ917523 LCF917523 LMB917523 LVX917523 MFT917523 MPP917523 MZL917523 NJH917523 NTD917523 OCZ917523 OMV917523 OWR917523 PGN917523 PQJ917523 QAF917523 QKB917523 QTX917523 RDT917523 RNP917523 RXL917523 SHH917523 SRD917523 TAZ917523 TKV917523 TUR917523 UEN917523 UOJ917523 UYF917523 VIB917523 VRX917523 WBT917523 WLP917523 WVL917523 D983059 IZ983059 SV983059 ACR983059 AMN983059 AWJ983059 BGF983059 BQB983059 BZX983059 CJT983059 CTP983059 DDL983059 DNH983059 DXD983059 EGZ983059 EQV983059 FAR983059 FKN983059 FUJ983059 GEF983059 GOB983059 GXX983059 HHT983059 HRP983059 IBL983059 ILH983059 IVD983059 JEZ983059 JOV983059 JYR983059 KIN983059 KSJ983059 LCF983059 LMB983059 LVX983059 MFT983059 MPP983059 MZL983059 NJH983059 NTD983059 OCZ983059 OMV983059 OWR983059 PGN983059 PQJ983059 QAF983059 QKB983059 QTX983059 RDT983059 RNP983059 RXL983059 SHH983059 SRD983059 TAZ983059 TKV983059 TUR983059 UEN983059 UOJ983059 UYF983059 VIB983059 VRX983059 WBT983059 WLP983059 WVL983059">
      <formula1>3</formula1>
      <formula2>3</formula2>
    </dataValidation>
    <dataValidation type="list" allowBlank="1" showInputMessage="1" showErrorMessage="1" sqref="D18 IZ18 SV18 ACR18 AMN18 AWJ18 BGF18 BQB18 BZX18 CJT18 CTP18 DDL18 DNH18 DXD18 EGZ18 EQV18 FAR18 FKN18 FUJ18 GEF18 GOB18 GXX18 HHT18 HRP18 IBL18 ILH18 IVD18 JEZ18 JOV18 JYR18 KIN18 KSJ18 LCF18 LMB18 LVX18 MFT18 MPP18 MZL18 NJH18 NTD18 OCZ18 OMV18 OWR18 PGN18 PQJ18 QAF18 QKB18 QTX18 RDT18 RNP18 RXL18 SHH18 SRD18 TAZ18 TKV18 TUR18 UEN18 UOJ18 UYF18 VIB18 VRX18 WBT18 WLP18 WVL18 D65554 IZ65554 SV65554 ACR65554 AMN65554 AWJ65554 BGF65554 BQB65554 BZX65554 CJT65554 CTP65554 DDL65554 DNH65554 DXD65554 EGZ65554 EQV65554 FAR65554 FKN65554 FUJ65554 GEF65554 GOB65554 GXX65554 HHT65554 HRP65554 IBL65554 ILH65554 IVD65554 JEZ65554 JOV65554 JYR65554 KIN65554 KSJ65554 LCF65554 LMB65554 LVX65554 MFT65554 MPP65554 MZL65554 NJH65554 NTD65554 OCZ65554 OMV65554 OWR65554 PGN65554 PQJ65554 QAF65554 QKB65554 QTX65554 RDT65554 RNP65554 RXL65554 SHH65554 SRD65554 TAZ65554 TKV65554 TUR65554 UEN65554 UOJ65554 UYF65554 VIB65554 VRX65554 WBT65554 WLP65554 WVL65554 D131090 IZ131090 SV131090 ACR131090 AMN131090 AWJ131090 BGF131090 BQB131090 BZX131090 CJT131090 CTP131090 DDL131090 DNH131090 DXD131090 EGZ131090 EQV131090 FAR131090 FKN131090 FUJ131090 GEF131090 GOB131090 GXX131090 HHT131090 HRP131090 IBL131090 ILH131090 IVD131090 JEZ131090 JOV131090 JYR131090 KIN131090 KSJ131090 LCF131090 LMB131090 LVX131090 MFT131090 MPP131090 MZL131090 NJH131090 NTD131090 OCZ131090 OMV131090 OWR131090 PGN131090 PQJ131090 QAF131090 QKB131090 QTX131090 RDT131090 RNP131090 RXL131090 SHH131090 SRD131090 TAZ131090 TKV131090 TUR131090 UEN131090 UOJ131090 UYF131090 VIB131090 VRX131090 WBT131090 WLP131090 WVL131090 D196626 IZ196626 SV196626 ACR196626 AMN196626 AWJ196626 BGF196626 BQB196626 BZX196626 CJT196626 CTP196626 DDL196626 DNH196626 DXD196626 EGZ196626 EQV196626 FAR196626 FKN196626 FUJ196626 GEF196626 GOB196626 GXX196626 HHT196626 HRP196626 IBL196626 ILH196626 IVD196626 JEZ196626 JOV196626 JYR196626 KIN196626 KSJ196626 LCF196626 LMB196626 LVX196626 MFT196626 MPP196626 MZL196626 NJH196626 NTD196626 OCZ196626 OMV196626 OWR196626 PGN196626 PQJ196626 QAF196626 QKB196626 QTX196626 RDT196626 RNP196626 RXL196626 SHH196626 SRD196626 TAZ196626 TKV196626 TUR196626 UEN196626 UOJ196626 UYF196626 VIB196626 VRX196626 WBT196626 WLP196626 WVL196626 D262162 IZ262162 SV262162 ACR262162 AMN262162 AWJ262162 BGF262162 BQB262162 BZX262162 CJT262162 CTP262162 DDL262162 DNH262162 DXD262162 EGZ262162 EQV262162 FAR262162 FKN262162 FUJ262162 GEF262162 GOB262162 GXX262162 HHT262162 HRP262162 IBL262162 ILH262162 IVD262162 JEZ262162 JOV262162 JYR262162 KIN262162 KSJ262162 LCF262162 LMB262162 LVX262162 MFT262162 MPP262162 MZL262162 NJH262162 NTD262162 OCZ262162 OMV262162 OWR262162 PGN262162 PQJ262162 QAF262162 QKB262162 QTX262162 RDT262162 RNP262162 RXL262162 SHH262162 SRD262162 TAZ262162 TKV262162 TUR262162 UEN262162 UOJ262162 UYF262162 VIB262162 VRX262162 WBT262162 WLP262162 WVL262162 D327698 IZ327698 SV327698 ACR327698 AMN327698 AWJ327698 BGF327698 BQB327698 BZX327698 CJT327698 CTP327698 DDL327698 DNH327698 DXD327698 EGZ327698 EQV327698 FAR327698 FKN327698 FUJ327698 GEF327698 GOB327698 GXX327698 HHT327698 HRP327698 IBL327698 ILH327698 IVD327698 JEZ327698 JOV327698 JYR327698 KIN327698 KSJ327698 LCF327698 LMB327698 LVX327698 MFT327698 MPP327698 MZL327698 NJH327698 NTD327698 OCZ327698 OMV327698 OWR327698 PGN327698 PQJ327698 QAF327698 QKB327698 QTX327698 RDT327698 RNP327698 RXL327698 SHH327698 SRD327698 TAZ327698 TKV327698 TUR327698 UEN327698 UOJ327698 UYF327698 VIB327698 VRX327698 WBT327698 WLP327698 WVL327698 D393234 IZ393234 SV393234 ACR393234 AMN393234 AWJ393234 BGF393234 BQB393234 BZX393234 CJT393234 CTP393234 DDL393234 DNH393234 DXD393234 EGZ393234 EQV393234 FAR393234 FKN393234 FUJ393234 GEF393234 GOB393234 GXX393234 HHT393234 HRP393234 IBL393234 ILH393234 IVD393234 JEZ393234 JOV393234 JYR393234 KIN393234 KSJ393234 LCF393234 LMB393234 LVX393234 MFT393234 MPP393234 MZL393234 NJH393234 NTD393234 OCZ393234 OMV393234 OWR393234 PGN393234 PQJ393234 QAF393234 QKB393234 QTX393234 RDT393234 RNP393234 RXL393234 SHH393234 SRD393234 TAZ393234 TKV393234 TUR393234 UEN393234 UOJ393234 UYF393234 VIB393234 VRX393234 WBT393234 WLP393234 WVL393234 D458770 IZ458770 SV458770 ACR458770 AMN458770 AWJ458770 BGF458770 BQB458770 BZX458770 CJT458770 CTP458770 DDL458770 DNH458770 DXD458770 EGZ458770 EQV458770 FAR458770 FKN458770 FUJ458770 GEF458770 GOB458770 GXX458770 HHT458770 HRP458770 IBL458770 ILH458770 IVD458770 JEZ458770 JOV458770 JYR458770 KIN458770 KSJ458770 LCF458770 LMB458770 LVX458770 MFT458770 MPP458770 MZL458770 NJH458770 NTD458770 OCZ458770 OMV458770 OWR458770 PGN458770 PQJ458770 QAF458770 QKB458770 QTX458770 RDT458770 RNP458770 RXL458770 SHH458770 SRD458770 TAZ458770 TKV458770 TUR458770 UEN458770 UOJ458770 UYF458770 VIB458770 VRX458770 WBT458770 WLP458770 WVL458770 D524306 IZ524306 SV524306 ACR524306 AMN524306 AWJ524306 BGF524306 BQB524306 BZX524306 CJT524306 CTP524306 DDL524306 DNH524306 DXD524306 EGZ524306 EQV524306 FAR524306 FKN524306 FUJ524306 GEF524306 GOB524306 GXX524306 HHT524306 HRP524306 IBL524306 ILH524306 IVD524306 JEZ524306 JOV524306 JYR524306 KIN524306 KSJ524306 LCF524306 LMB524306 LVX524306 MFT524306 MPP524306 MZL524306 NJH524306 NTD524306 OCZ524306 OMV524306 OWR524306 PGN524306 PQJ524306 QAF524306 QKB524306 QTX524306 RDT524306 RNP524306 RXL524306 SHH524306 SRD524306 TAZ524306 TKV524306 TUR524306 UEN524306 UOJ524306 UYF524306 VIB524306 VRX524306 WBT524306 WLP524306 WVL524306 D589842 IZ589842 SV589842 ACR589842 AMN589842 AWJ589842 BGF589842 BQB589842 BZX589842 CJT589842 CTP589842 DDL589842 DNH589842 DXD589842 EGZ589842 EQV589842 FAR589842 FKN589842 FUJ589842 GEF589842 GOB589842 GXX589842 HHT589842 HRP589842 IBL589842 ILH589842 IVD589842 JEZ589842 JOV589842 JYR589842 KIN589842 KSJ589842 LCF589842 LMB589842 LVX589842 MFT589842 MPP589842 MZL589842 NJH589842 NTD589842 OCZ589842 OMV589842 OWR589842 PGN589842 PQJ589842 QAF589842 QKB589842 QTX589842 RDT589842 RNP589842 RXL589842 SHH589842 SRD589842 TAZ589842 TKV589842 TUR589842 UEN589842 UOJ589842 UYF589842 VIB589842 VRX589842 WBT589842 WLP589842 WVL589842 D655378 IZ655378 SV655378 ACR655378 AMN655378 AWJ655378 BGF655378 BQB655378 BZX655378 CJT655378 CTP655378 DDL655378 DNH655378 DXD655378 EGZ655378 EQV655378 FAR655378 FKN655378 FUJ655378 GEF655378 GOB655378 GXX655378 HHT655378 HRP655378 IBL655378 ILH655378 IVD655378 JEZ655378 JOV655378 JYR655378 KIN655378 KSJ655378 LCF655378 LMB655378 LVX655378 MFT655378 MPP655378 MZL655378 NJH655378 NTD655378 OCZ655378 OMV655378 OWR655378 PGN655378 PQJ655378 QAF655378 QKB655378 QTX655378 RDT655378 RNP655378 RXL655378 SHH655378 SRD655378 TAZ655378 TKV655378 TUR655378 UEN655378 UOJ655378 UYF655378 VIB655378 VRX655378 WBT655378 WLP655378 WVL655378 D720914 IZ720914 SV720914 ACR720914 AMN720914 AWJ720914 BGF720914 BQB720914 BZX720914 CJT720914 CTP720914 DDL720914 DNH720914 DXD720914 EGZ720914 EQV720914 FAR720914 FKN720914 FUJ720914 GEF720914 GOB720914 GXX720914 HHT720914 HRP720914 IBL720914 ILH720914 IVD720914 JEZ720914 JOV720914 JYR720914 KIN720914 KSJ720914 LCF720914 LMB720914 LVX720914 MFT720914 MPP720914 MZL720914 NJH720914 NTD720914 OCZ720914 OMV720914 OWR720914 PGN720914 PQJ720914 QAF720914 QKB720914 QTX720914 RDT720914 RNP720914 RXL720914 SHH720914 SRD720914 TAZ720914 TKV720914 TUR720914 UEN720914 UOJ720914 UYF720914 VIB720914 VRX720914 WBT720914 WLP720914 WVL720914 D786450 IZ786450 SV786450 ACR786450 AMN786450 AWJ786450 BGF786450 BQB786450 BZX786450 CJT786450 CTP786450 DDL786450 DNH786450 DXD786450 EGZ786450 EQV786450 FAR786450 FKN786450 FUJ786450 GEF786450 GOB786450 GXX786450 HHT786450 HRP786450 IBL786450 ILH786450 IVD786450 JEZ786450 JOV786450 JYR786450 KIN786450 KSJ786450 LCF786450 LMB786450 LVX786450 MFT786450 MPP786450 MZL786450 NJH786450 NTD786450 OCZ786450 OMV786450 OWR786450 PGN786450 PQJ786450 QAF786450 QKB786450 QTX786450 RDT786450 RNP786450 RXL786450 SHH786450 SRD786450 TAZ786450 TKV786450 TUR786450 UEN786450 UOJ786450 UYF786450 VIB786450 VRX786450 WBT786450 WLP786450 WVL786450 D851986 IZ851986 SV851986 ACR851986 AMN851986 AWJ851986 BGF851986 BQB851986 BZX851986 CJT851986 CTP851986 DDL851986 DNH851986 DXD851986 EGZ851986 EQV851986 FAR851986 FKN851986 FUJ851986 GEF851986 GOB851986 GXX851986 HHT851986 HRP851986 IBL851986 ILH851986 IVD851986 JEZ851986 JOV851986 JYR851986 KIN851986 KSJ851986 LCF851986 LMB851986 LVX851986 MFT851986 MPP851986 MZL851986 NJH851986 NTD851986 OCZ851986 OMV851986 OWR851986 PGN851986 PQJ851986 QAF851986 QKB851986 QTX851986 RDT851986 RNP851986 RXL851986 SHH851986 SRD851986 TAZ851986 TKV851986 TUR851986 UEN851986 UOJ851986 UYF851986 VIB851986 VRX851986 WBT851986 WLP851986 WVL851986 D917522 IZ917522 SV917522 ACR917522 AMN917522 AWJ917522 BGF917522 BQB917522 BZX917522 CJT917522 CTP917522 DDL917522 DNH917522 DXD917522 EGZ917522 EQV917522 FAR917522 FKN917522 FUJ917522 GEF917522 GOB917522 GXX917522 HHT917522 HRP917522 IBL917522 ILH917522 IVD917522 JEZ917522 JOV917522 JYR917522 KIN917522 KSJ917522 LCF917522 LMB917522 LVX917522 MFT917522 MPP917522 MZL917522 NJH917522 NTD917522 OCZ917522 OMV917522 OWR917522 PGN917522 PQJ917522 QAF917522 QKB917522 QTX917522 RDT917522 RNP917522 RXL917522 SHH917522 SRD917522 TAZ917522 TKV917522 TUR917522 UEN917522 UOJ917522 UYF917522 VIB917522 VRX917522 WBT917522 WLP917522 WVL917522 D983058 IZ983058 SV983058 ACR983058 AMN983058 AWJ983058 BGF983058 BQB983058 BZX983058 CJT983058 CTP983058 DDL983058 DNH983058 DXD983058 EGZ983058 EQV983058 FAR983058 FKN983058 FUJ983058 GEF983058 GOB983058 GXX983058 HHT983058 HRP983058 IBL983058 ILH983058 IVD983058 JEZ983058 JOV983058 JYR983058 KIN983058 KSJ983058 LCF983058 LMB983058 LVX983058 MFT983058 MPP983058 MZL983058 NJH983058 NTD983058 OCZ983058 OMV983058 OWR983058 PGN983058 PQJ983058 QAF983058 QKB983058 QTX983058 RDT983058 RNP983058 RXL983058 SHH983058 SRD983058 TAZ983058 TKV983058 TUR983058 UEN983058 UOJ983058 UYF983058 VIB983058 VRX983058 WBT983058 WLP983058 WVL983058">
      <formula1>$F$8:$F$19</formula1>
    </dataValidation>
    <dataValidation type="list" allowBlank="1" showInputMessage="1" showErrorMessage="1" sqref="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D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D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D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D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D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D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D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D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D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D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D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D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D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D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formula1>$A$12:$A$14</formula1>
    </dataValidation>
  </dataValidation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sheetPr codeName="Sheet9"/>
  <dimension ref="A1:H25"/>
  <sheetViews>
    <sheetView workbookViewId="0">
      <selection activeCell="A2" sqref="A2:A15"/>
    </sheetView>
  </sheetViews>
  <sheetFormatPr defaultRowHeight="15"/>
  <cols>
    <col min="1" max="1" width="7.5703125" customWidth="1"/>
    <col min="2" max="2" width="15" customWidth="1"/>
    <col min="3" max="4" width="7.5703125" customWidth="1"/>
    <col min="5" max="5" width="25" customWidth="1"/>
    <col min="6" max="6" width="35.28515625" customWidth="1"/>
    <col min="7" max="7" width="66.28515625" customWidth="1"/>
  </cols>
  <sheetData>
    <row r="1" spans="1:8">
      <c r="A1">
        <v>12</v>
      </c>
      <c r="C1">
        <v>2</v>
      </c>
      <c r="D1">
        <v>3</v>
      </c>
      <c r="F1">
        <v>2</v>
      </c>
      <c r="G1">
        <v>3</v>
      </c>
      <c r="H1" s="65" t="s">
        <v>202</v>
      </c>
    </row>
    <row r="2" spans="1:8" ht="15.75">
      <c r="A2">
        <v>170</v>
      </c>
      <c r="B2" s="3" t="s">
        <v>282</v>
      </c>
      <c r="C2" s="3" t="str">
        <f>VLOOKUP($B2,'[1]Portfolio &amp; Organizational Data'!$BA$1:$BC$65536,C$1,0)</f>
        <v>Cartera vigente</v>
      </c>
      <c r="D2" s="3" t="str">
        <f>VLOOKUP($B2,'[1]Portfolio &amp; Organizational Data'!$BA$1:$BC$65536,D$1,0)</f>
        <v>Carteira atual</v>
      </c>
      <c r="E2" s="1" t="str">
        <f t="shared" ref="E2:E15" si="0">TRIM(B2)</f>
        <v>Current Portfolio</v>
      </c>
      <c r="F2" s="1" t="str">
        <f t="shared" ref="F2:G15" si="1">TRIM(C2)</f>
        <v>Cartera vigente</v>
      </c>
      <c r="G2" s="1" t="str">
        <f t="shared" si="1"/>
        <v>Carteira atual</v>
      </c>
      <c r="H2" s="66" t="str">
        <f>"('"&amp;E2&amp;"','"&amp;F2&amp;"','"&amp;G2&amp;"',"&amp;$A$1&amp;"),"</f>
        <v>('Current Portfolio','Cartera vigente','Carteira atual',12),</v>
      </c>
    </row>
    <row r="3" spans="1:8" ht="15.75">
      <c r="A3">
        <v>171</v>
      </c>
      <c r="B3" s="3" t="s">
        <v>283</v>
      </c>
      <c r="C3" s="3" t="str">
        <f>VLOOKUP($B3,'[1]Portfolio &amp; Organizational Data'!$BA$1:$BC$65536,C$1,0)</f>
        <v>Cartera en riesgo (1-30 días)</v>
      </c>
      <c r="D3" s="3" t="str">
        <f>VLOOKUP($B3,'[1]Portfolio &amp; Organizational Data'!$BA$1:$BC$65536,D$1,0)</f>
        <v>Carteira em Risco (1-30 dias)</v>
      </c>
      <c r="E3" s="1" t="str">
        <f t="shared" si="0"/>
        <v>PAR (1-30 days)</v>
      </c>
      <c r="F3" s="1" t="str">
        <f t="shared" si="1"/>
        <v>Cartera en riesgo (1-30 días)</v>
      </c>
      <c r="G3" s="1" t="str">
        <f t="shared" si="1"/>
        <v>Carteira em Risco (1-30 dias)</v>
      </c>
      <c r="H3" s="66" t="str">
        <f t="shared" ref="H3:H15" si="2">"('"&amp;E3&amp;"','"&amp;F3&amp;"','"&amp;G3&amp;"',"&amp;$A$1&amp;"),"</f>
        <v>('PAR (1-30 days)','Cartera en riesgo (1-30 días)','Carteira em Risco (1-30 dias)',12),</v>
      </c>
    </row>
    <row r="4" spans="1:8" ht="15.75">
      <c r="A4">
        <v>172</v>
      </c>
      <c r="B4" s="3" t="s">
        <v>285</v>
      </c>
      <c r="C4" s="3" t="str">
        <f>VLOOKUP($B4,'[1]Portfolio &amp; Organizational Data'!$BA$1:$BC$65536,C$1,0)</f>
        <v>Cartera en riesgo (30-60 días)</v>
      </c>
      <c r="D4" s="3" t="str">
        <f>VLOOKUP($B4,'[1]Portfolio &amp; Organizational Data'!$BA$1:$BC$65536,D$1,0)</f>
        <v>Carteira em Risco (30-60 dias)</v>
      </c>
      <c r="E4" s="1" t="str">
        <f t="shared" si="0"/>
        <v>PAR (30-60 days)</v>
      </c>
      <c r="F4" s="1" t="str">
        <f t="shared" si="1"/>
        <v>Cartera en riesgo (30-60 días)</v>
      </c>
      <c r="G4" s="1" t="str">
        <f t="shared" si="1"/>
        <v>Carteira em Risco (30-60 dias)</v>
      </c>
      <c r="H4" s="66" t="str">
        <f t="shared" si="2"/>
        <v>('PAR (30-60 days)','Cartera en riesgo (30-60 días)','Carteira em Risco (30-60 dias)',12),</v>
      </c>
    </row>
    <row r="5" spans="1:8" ht="15.75">
      <c r="A5">
        <v>173</v>
      </c>
      <c r="B5" s="3" t="s">
        <v>286</v>
      </c>
      <c r="C5" s="3" t="str">
        <f>VLOOKUP($B5,'[1]Portfolio &amp; Organizational Data'!$BA$1:$BC$65536,C$1,0)</f>
        <v>Cartera en riesgo (60-90 días)</v>
      </c>
      <c r="D5" s="3" t="str">
        <f>VLOOKUP($B5,'[1]Portfolio &amp; Organizational Data'!$BA$1:$BC$65536,D$1,0)</f>
        <v>Carteira em Risco (60-90 dias)</v>
      </c>
      <c r="E5" s="1" t="str">
        <f t="shared" si="0"/>
        <v>PAR (60-90 days)</v>
      </c>
      <c r="F5" s="1" t="str">
        <f t="shared" si="1"/>
        <v>Cartera en riesgo (60-90 días)</v>
      </c>
      <c r="G5" s="1" t="str">
        <f t="shared" si="1"/>
        <v>Carteira em Risco (60-90 dias)</v>
      </c>
      <c r="H5" s="66" t="str">
        <f t="shared" si="2"/>
        <v>('PAR (60-90 days)','Cartera en riesgo (60-90 días)','Carteira em Risco (60-90 dias)',12),</v>
      </c>
    </row>
    <row r="6" spans="1:8" ht="15.75">
      <c r="A6">
        <v>174</v>
      </c>
      <c r="B6" s="3" t="s">
        <v>287</v>
      </c>
      <c r="C6" s="3" t="str">
        <f>VLOOKUP($B6,'[1]Portfolio &amp; Organizational Data'!$BA$1:$BC$65536,C$1,0)</f>
        <v>Cartera en riesgo (90-120 días)</v>
      </c>
      <c r="D6" s="3" t="str">
        <f>VLOOKUP($B6,'[1]Portfolio &amp; Organizational Data'!$BA$1:$BC$65536,D$1,0)</f>
        <v>Carteira em risco (90-120 dias)</v>
      </c>
      <c r="E6" s="1" t="str">
        <f t="shared" si="0"/>
        <v>PAR (90-120 days)</v>
      </c>
      <c r="F6" s="1" t="str">
        <f t="shared" si="1"/>
        <v>Cartera en riesgo (90-120 días)</v>
      </c>
      <c r="G6" s="1" t="str">
        <f t="shared" si="1"/>
        <v>Carteira em risco (90-120 dias)</v>
      </c>
      <c r="H6" s="66" t="str">
        <f t="shared" si="2"/>
        <v>('PAR (90-120 days)','Cartera en riesgo (90-120 días)','Carteira em risco (90-120 dias)',12),</v>
      </c>
    </row>
    <row r="7" spans="1:8" ht="15.75">
      <c r="A7">
        <v>175</v>
      </c>
      <c r="B7" s="3" t="s">
        <v>288</v>
      </c>
      <c r="C7" s="3" t="str">
        <f>VLOOKUP($B7,'[1]Portfolio &amp; Organizational Data'!$BA$1:$BC$65536,C$1,0)</f>
        <v>Cartera en riesgo (120-180 días)</v>
      </c>
      <c r="D7" s="3" t="str">
        <f>VLOOKUP($B7,'[1]Portfolio &amp; Organizational Data'!$BA$1:$BC$65536,D$1,0)</f>
        <v>Carteira em Risco (120-180 dias)</v>
      </c>
      <c r="E7" s="1" t="str">
        <f t="shared" si="0"/>
        <v>PAR (120-180 days)</v>
      </c>
      <c r="F7" s="1" t="str">
        <f t="shared" si="1"/>
        <v>Cartera en riesgo (120-180 días)</v>
      </c>
      <c r="G7" s="1" t="str">
        <f t="shared" si="1"/>
        <v>Carteira em Risco (120-180 dias)</v>
      </c>
      <c r="H7" s="66" t="str">
        <f t="shared" si="2"/>
        <v>('PAR (120-180 days)','Cartera en riesgo (120-180 días)','Carteira em Risco (120-180 dias)',12),</v>
      </c>
    </row>
    <row r="8" spans="1:8" ht="15.75">
      <c r="A8">
        <v>176</v>
      </c>
      <c r="B8" s="3" t="s">
        <v>289</v>
      </c>
      <c r="C8" s="3" t="str">
        <f>VLOOKUP($B8,'[1]Portfolio &amp; Organizational Data'!$BA$1:$BC$65536,C$1,0)</f>
        <v>Cartera en riesgo (180-360 días)</v>
      </c>
      <c r="D8" s="3" t="str">
        <f>VLOOKUP($B8,'[1]Portfolio &amp; Organizational Data'!$BA$1:$BC$65536,D$1,0)</f>
        <v>Carteira em Risco (180-360 dias)</v>
      </c>
      <c r="E8" s="1" t="str">
        <f t="shared" si="0"/>
        <v>PAR (180 - 360 days)</v>
      </c>
      <c r="F8" s="1" t="str">
        <f t="shared" si="1"/>
        <v>Cartera en riesgo (180-360 días)</v>
      </c>
      <c r="G8" s="1" t="str">
        <f t="shared" si="1"/>
        <v>Carteira em Risco (180-360 dias)</v>
      </c>
      <c r="H8" s="66" t="str">
        <f t="shared" si="2"/>
        <v>('PAR (180 - 360 days)','Cartera en riesgo (180-360 días)','Carteira em Risco (180-360 dias)',12),</v>
      </c>
    </row>
    <row r="9" spans="1:8" ht="15.75">
      <c r="A9">
        <v>177</v>
      </c>
      <c r="B9" s="3" t="s">
        <v>290</v>
      </c>
      <c r="C9" s="3" t="str">
        <f>VLOOKUP($B9,'[1]Portfolio &amp; Organizational Data'!$BA$1:$BC$65536,C$1,0)</f>
        <v>Cartera en riesgo (&gt;360 días)</v>
      </c>
      <c r="D9" s="3" t="str">
        <f>VLOOKUP($B9,'[1]Portfolio &amp; Organizational Data'!$BA$1:$BC$65536,D$1,0)</f>
        <v>Carteira em risco (&gt; 360 dias)</v>
      </c>
      <c r="E9" s="1" t="str">
        <f t="shared" si="0"/>
        <v>PAR (&gt;360 days)</v>
      </c>
      <c r="F9" s="1" t="str">
        <f t="shared" si="1"/>
        <v>Cartera en riesgo (&gt;360 días)</v>
      </c>
      <c r="G9" s="1" t="str">
        <f t="shared" si="1"/>
        <v>Carteira em risco (&gt; 360 dias)</v>
      </c>
      <c r="H9" s="66" t="str">
        <f t="shared" si="2"/>
        <v>('PAR (&gt;360 days)','Cartera en riesgo (&gt;360 días)','Carteira em risco (&gt; 360 dias)',12),</v>
      </c>
    </row>
    <row r="10" spans="1:8" ht="15.75">
      <c r="A10">
        <v>178</v>
      </c>
      <c r="B10" s="71" t="s">
        <v>293</v>
      </c>
      <c r="C10" s="71" t="str">
        <f>VLOOKUP($B10,'[1]Portfolio &amp; Organizational Data'!$BA$1:$BC$65536,C$1,0)</f>
        <v>Cartera vigente</v>
      </c>
      <c r="D10" s="71" t="str">
        <f>VLOOKUP($B10,'[1]Portfolio &amp; Organizational Data'!$BA$1:$BC$65536,D$1,0)</f>
        <v>Carteira atual</v>
      </c>
      <c r="E10" s="1" t="str">
        <f t="shared" si="0"/>
        <v>Current R+R Loans</v>
      </c>
      <c r="F10" s="1" t="str">
        <f t="shared" si="1"/>
        <v>Cartera vigente</v>
      </c>
      <c r="G10" s="1" t="str">
        <f t="shared" si="1"/>
        <v>Carteira atual</v>
      </c>
      <c r="H10" s="66" t="str">
        <f t="shared" si="2"/>
        <v>('Current R+R Loans','Cartera vigente','Carteira atual',12),</v>
      </c>
    </row>
    <row r="11" spans="1:8" ht="15.75">
      <c r="A11">
        <v>179</v>
      </c>
      <c r="B11" s="71" t="s">
        <v>283</v>
      </c>
      <c r="C11" s="71" t="str">
        <f>VLOOKUP($B11,'[1]Portfolio &amp; Organizational Data'!$BA$1:$BC$65536,C$1,0)</f>
        <v>Cartera en riesgo (1-30 días)</v>
      </c>
      <c r="D11" s="71" t="str">
        <f>VLOOKUP($B11,'[1]Portfolio &amp; Organizational Data'!$BA$1:$BC$65536,D$1,0)</f>
        <v>Carteira em Risco (1-30 dias)</v>
      </c>
      <c r="E11" s="1" t="str">
        <f t="shared" si="0"/>
        <v>PAR (1-30 days)</v>
      </c>
      <c r="F11" s="1" t="str">
        <f t="shared" si="1"/>
        <v>Cartera en riesgo (1-30 días)</v>
      </c>
      <c r="G11" s="1" t="str">
        <f t="shared" si="1"/>
        <v>Carteira em Risco (1-30 dias)</v>
      </c>
      <c r="H11" s="66" t="str">
        <f t="shared" si="2"/>
        <v>('PAR (1-30 days)','Cartera en riesgo (1-30 días)','Carteira em Risco (1-30 dias)',12),</v>
      </c>
    </row>
    <row r="12" spans="1:8" ht="15.75">
      <c r="A12">
        <v>180</v>
      </c>
      <c r="B12" s="71" t="s">
        <v>284</v>
      </c>
      <c r="C12" s="71" t="str">
        <f>VLOOKUP($B12,'[1]Portfolio &amp; Organizational Data'!$BA$1:$BC$65536,C$1,0)</f>
        <v>Cartera en riesgo (&gt;30 días)</v>
      </c>
      <c r="D12" s="71" t="str">
        <f>VLOOKUP($B12,'[1]Portfolio &amp; Organizational Data'!$BA$1:$BC$65536,D$1,0)</f>
        <v>Carteira em risco (&gt; 30 dias)</v>
      </c>
      <c r="E12" s="1" t="str">
        <f t="shared" si="0"/>
        <v>PAR (&gt;30 days)</v>
      </c>
      <c r="F12" s="1" t="str">
        <f t="shared" si="1"/>
        <v>Cartera en riesgo (&gt;30 días)</v>
      </c>
      <c r="G12" s="1" t="str">
        <f t="shared" si="1"/>
        <v>Carteira em risco (&gt; 30 dias)</v>
      </c>
      <c r="H12" s="66" t="str">
        <f t="shared" si="2"/>
        <v>('PAR (&gt;30 days)','Cartera en riesgo (&gt;30 días)','Carteira em risco (&gt; 30 dias)',12),</v>
      </c>
    </row>
    <row r="13" spans="1:8" ht="15.75">
      <c r="A13">
        <v>181</v>
      </c>
      <c r="B13" s="3" t="s">
        <v>296</v>
      </c>
      <c r="C13" s="3" t="str">
        <f>VLOOKUP($B13,'[1]Portfolio &amp; Organizational Data'!$BA$1:$BC$65536,C$1,0)</f>
        <v xml:space="preserve">  - Castigos Brutos de la Cartera**</v>
      </c>
      <c r="D13" s="3" t="str">
        <f>VLOOKUP($B13,'[1]Portfolio &amp; Organizational Data'!$BA$1:$BC$65536,D$1,0)</f>
        <v xml:space="preserve">   - Punido bruta **</v>
      </c>
      <c r="E13" s="1" t="str">
        <f t="shared" si="0"/>
        <v>-Gross Write-Offs**</v>
      </c>
      <c r="F13" s="1" t="str">
        <f t="shared" si="1"/>
        <v>- Castigos Brutos de la Cartera**</v>
      </c>
      <c r="G13" s="1" t="str">
        <f t="shared" si="1"/>
        <v>- Punido bruta **</v>
      </c>
      <c r="H13" s="66" t="str">
        <f t="shared" si="2"/>
        <v>('-Gross Write-Offs**','- Castigos Brutos de la Cartera**','- Punido bruta **',12),</v>
      </c>
    </row>
    <row r="14" spans="1:8" ht="15.75">
      <c r="A14">
        <v>182</v>
      </c>
      <c r="B14" s="3" t="s">
        <v>297</v>
      </c>
      <c r="C14" s="3" t="str">
        <f>VLOOKUP($B14,'[1]Portfolio &amp; Organizational Data'!$BA$1:$BC$65536,C$1,0)</f>
        <v xml:space="preserve">  - Recuperaciones</v>
      </c>
      <c r="D14" s="3" t="str">
        <f>VLOOKUP($B14,'[1]Portfolio &amp; Organizational Data'!$BA$1:$BC$65536,D$1,0)</f>
        <v xml:space="preserve">   - Recuperações</v>
      </c>
      <c r="E14" s="1" t="str">
        <f t="shared" si="0"/>
        <v>-Recoveries**</v>
      </c>
      <c r="F14" s="1" t="str">
        <f t="shared" si="1"/>
        <v>- Recuperaciones</v>
      </c>
      <c r="G14" s="1" t="str">
        <f t="shared" si="1"/>
        <v>- Recuperações</v>
      </c>
      <c r="H14" s="66" t="str">
        <f t="shared" si="2"/>
        <v>('-Recoveries**','- Recuperaciones','- Recuperações',12),</v>
      </c>
    </row>
    <row r="15" spans="1:8" ht="15.75">
      <c r="A15">
        <v>183</v>
      </c>
      <c r="B15" s="71" t="s">
        <v>298</v>
      </c>
      <c r="C15" s="71" t="str">
        <f>VLOOKUP($B15,'[1]Portfolio &amp; Organizational Data'!$BA$1:$BC$65536,C$1,0)</f>
        <v xml:space="preserve"> +/- Otros</v>
      </c>
      <c r="D15" s="71" t="str">
        <f>VLOOKUP($B15,'[1]Portfolio &amp; Organizational Data'!$BA$1:$BC$65536,D$1,0)</f>
        <v xml:space="preserve">  + / - Outros</v>
      </c>
      <c r="E15" s="1" t="str">
        <f t="shared" si="0"/>
        <v>+/-Other</v>
      </c>
      <c r="F15" s="1" t="str">
        <f t="shared" si="1"/>
        <v>+/- Otros</v>
      </c>
      <c r="G15" s="1" t="str">
        <f t="shared" si="1"/>
        <v>+ / - Outros</v>
      </c>
      <c r="H15" s="66" t="str">
        <f t="shared" si="2"/>
        <v>('+/-Other','+/- Otros','+ / - Outros',12),</v>
      </c>
    </row>
    <row r="16" spans="1:8" ht="15.75">
      <c r="H16" s="66"/>
    </row>
    <row r="17" spans="8:8" ht="15.75">
      <c r="H17" s="66"/>
    </row>
    <row r="18" spans="8:8" ht="15.75">
      <c r="H18" s="66"/>
    </row>
    <row r="19" spans="8:8" ht="15.75">
      <c r="H19" s="67"/>
    </row>
    <row r="20" spans="8:8" ht="15.75">
      <c r="H20" s="67"/>
    </row>
    <row r="21" spans="8:8" ht="15.75">
      <c r="H21" s="67"/>
    </row>
    <row r="22" spans="8:8" ht="15.75">
      <c r="H22" s="67"/>
    </row>
    <row r="23" spans="8:8" ht="15.75">
      <c r="H23" s="68"/>
    </row>
    <row r="24" spans="8:8" ht="15.75">
      <c r="H24" s="68"/>
    </row>
    <row r="25" spans="8:8" ht="15.75">
      <c r="H25" s="6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H17"/>
  <sheetViews>
    <sheetView workbookViewId="0">
      <selection activeCell="A2" sqref="A2:A7"/>
    </sheetView>
  </sheetViews>
  <sheetFormatPr defaultRowHeight="15"/>
  <cols>
    <col min="2" max="2" width="15" customWidth="1"/>
    <col min="3" max="4" width="7.5703125" customWidth="1"/>
    <col min="5" max="5" width="25" customWidth="1"/>
    <col min="6" max="6" width="35.28515625" customWidth="1"/>
    <col min="7" max="7" width="66.28515625" customWidth="1"/>
  </cols>
  <sheetData>
    <row r="1" spans="1:8">
      <c r="A1">
        <v>13</v>
      </c>
      <c r="C1">
        <v>2</v>
      </c>
      <c r="D1">
        <v>3</v>
      </c>
      <c r="F1">
        <v>2</v>
      </c>
      <c r="G1">
        <v>3</v>
      </c>
      <c r="H1" s="65" t="s">
        <v>202</v>
      </c>
    </row>
    <row r="2" spans="1:8" ht="15.75">
      <c r="A2">
        <v>184</v>
      </c>
      <c r="B2" s="3" t="s">
        <v>303</v>
      </c>
      <c r="C2" s="3" t="str">
        <f>VLOOKUP($B2,'[1]Portfolio &amp; Organizational Data'!$BA$1:$BC$65536,C$1,0)</f>
        <v>Número de Ahorradores Voluntarios/Depositantes</v>
      </c>
      <c r="D2" s="3" t="str">
        <f>VLOOKUP($B2,'[1]Portfolio &amp; Organizational Data'!$BA$1:$BC$65536,D$1,0)</f>
        <v>Número de poupanças voluntárias / Depositantes</v>
      </c>
      <c r="E2" s="1" t="str">
        <f t="shared" ref="E2:G7" si="0">TRIM(B2)</f>
        <v>Voluntary Savers/Depositors</v>
      </c>
      <c r="F2" s="1" t="str">
        <f t="shared" si="0"/>
        <v>Número de Ahorradores Voluntarios/Depositantes</v>
      </c>
      <c r="G2" s="1" t="str">
        <f t="shared" si="0"/>
        <v>Número de poupanças voluntárias / Depositantes</v>
      </c>
      <c r="H2" s="66" t="str">
        <f>"('"&amp;E2&amp;"','"&amp;F2&amp;"','"&amp;G2&amp;"',"&amp;$A$1&amp;"),"</f>
        <v>('Voluntary Savers/Depositors','Número de Ahorradores Voluntarios/Depositantes','Número de poupanças voluntárias / Depositantes',13),</v>
      </c>
    </row>
    <row r="3" spans="1:8" ht="15.75">
      <c r="A3">
        <v>185</v>
      </c>
      <c r="B3" s="3" t="s">
        <v>304</v>
      </c>
      <c r="C3" s="3" t="str">
        <f>VLOOKUP($B3,'[1]Portfolio &amp; Organizational Data'!$BA$1:$BC$65536,C$1,0)</f>
        <v>Número de Prestamistas o Clientes Activos</v>
      </c>
      <c r="D3" s="3" t="str">
        <f>VLOOKUP($B3,'[1]Portfolio &amp; Organizational Data'!$BA$1:$BC$65536,D$1,0)</f>
        <v>Número de mutuários ou clientes ativos</v>
      </c>
      <c r="E3" s="1" t="str">
        <f t="shared" si="0"/>
        <v>Active Borrowers</v>
      </c>
      <c r="F3" s="1" t="str">
        <f t="shared" si="0"/>
        <v>Número de Prestamistas o Clientes Activos</v>
      </c>
      <c r="G3" s="1" t="str">
        <f t="shared" si="0"/>
        <v>Número de mutuários ou clientes ativos</v>
      </c>
      <c r="H3" s="66" t="str">
        <f t="shared" ref="H3:H7" si="1">"('"&amp;E3&amp;"','"&amp;F3&amp;"','"&amp;G3&amp;"',"&amp;$A$1&amp;"),"</f>
        <v>('Active Borrowers','Número de Prestamistas o Clientes Activos','Número de mutuários ou clientes ativos',13),</v>
      </c>
    </row>
    <row r="4" spans="1:8" ht="15.75">
      <c r="A4">
        <v>186</v>
      </c>
      <c r="B4" s="3" t="s">
        <v>305</v>
      </c>
      <c r="C4" s="3" t="str">
        <f>VLOOKUP($B4,'[1]Portfolio &amp; Organizational Data'!$BA$1:$BC$65536,C$1,0)</f>
        <v>Número de Préstamos Corrientes o Vigentes</v>
      </c>
      <c r="D4" s="3" t="str">
        <f>VLOOKUP($B4,'[1]Portfolio &amp; Organizational Data'!$BA$1:$BC$65536,D$1,0)</f>
        <v>Número de Empréstimos Corrientes Outstanding</v>
      </c>
      <c r="E4" s="1" t="str">
        <f t="shared" si="0"/>
        <v>Loans Outstanding</v>
      </c>
      <c r="F4" s="1" t="str">
        <f t="shared" si="0"/>
        <v>Número de Préstamos Corrientes o Vigentes</v>
      </c>
      <c r="G4" s="1" t="str">
        <f t="shared" si="0"/>
        <v>Número de Empréstimos Corrientes Outstanding</v>
      </c>
      <c r="H4" s="66" t="str">
        <f t="shared" si="1"/>
        <v>('Loans Outstanding','Número de Préstamos Corrientes o Vigentes','Número de Empréstimos Corrientes Outstanding',13),</v>
      </c>
    </row>
    <row r="5" spans="1:8" ht="15.75">
      <c r="A5">
        <v>187</v>
      </c>
      <c r="B5" s="3" t="s">
        <v>306</v>
      </c>
      <c r="C5" s="3" t="str">
        <f>VLOOKUP($B5,'[1]Portfolio &amp; Organizational Data'!$BA$1:$BC$65536,C$1,0)</f>
        <v>Sucursales, Sub-sucursales, y Todas Oficinas</v>
      </c>
      <c r="D5" s="3" t="str">
        <f>VLOOKUP($B5,'[1]Portfolio &amp; Organizational Data'!$BA$1:$BC$65536,D$1,0)</f>
        <v>Filiais, sucursais e escritórios de todos os</v>
      </c>
      <c r="E5" s="1" t="str">
        <f t="shared" si="0"/>
        <v>Branches, Sub-Branches &amp; All Offices</v>
      </c>
      <c r="F5" s="1" t="str">
        <f t="shared" si="0"/>
        <v>Sucursales, Sub-sucursales, y Todas Oficinas</v>
      </c>
      <c r="G5" s="1" t="str">
        <f t="shared" si="0"/>
        <v>Filiais, sucursais e escritórios de todos os</v>
      </c>
      <c r="H5" s="66" t="str">
        <f t="shared" si="1"/>
        <v>('Branches, Sub-Branches &amp; All Offices','Sucursales, Sub-sucursales, y Todas Oficinas','Filiais, sucursais e escritórios de todos os',13),</v>
      </c>
    </row>
    <row r="6" spans="1:8" ht="15.75">
      <c r="A6">
        <v>188</v>
      </c>
      <c r="B6" s="3" t="s">
        <v>307</v>
      </c>
      <c r="C6" s="3" t="str">
        <f>VLOOKUP($B6,'[1]Portfolio &amp; Organizational Data'!$BA$1:$BC$65536,C$1,0)</f>
        <v>Número de Empleados</v>
      </c>
      <c r="D6" s="3" t="str">
        <f>VLOOKUP($B6,'[1]Portfolio &amp; Organizational Data'!$BA$1:$BC$65536,D$1,0)</f>
        <v>Número de Empregados</v>
      </c>
      <c r="E6" s="1" t="str">
        <f t="shared" si="0"/>
        <v>All Employees</v>
      </c>
      <c r="F6" s="1" t="str">
        <f t="shared" si="0"/>
        <v>Número de Empleados</v>
      </c>
      <c r="G6" s="1" t="str">
        <f t="shared" si="0"/>
        <v>Número de Empregados</v>
      </c>
      <c r="H6" s="66" t="str">
        <f t="shared" si="1"/>
        <v>('All Employees','Número de Empleados','Número de Empregados',13),</v>
      </c>
    </row>
    <row r="7" spans="1:8" ht="15.75">
      <c r="A7">
        <v>189</v>
      </c>
      <c r="B7" s="3" t="s">
        <v>308</v>
      </c>
      <c r="C7" s="3" t="str">
        <f>VLOOKUP($B7,'[1]Portfolio &amp; Organizational Data'!$BA$1:$BC$65536,C$1,0)</f>
        <v>Número de Oficiales de préstamo</v>
      </c>
      <c r="D7" s="3" t="str">
        <f>VLOOKUP($B7,'[1]Portfolio &amp; Organizational Data'!$BA$1:$BC$65536,D$1,0)</f>
        <v>Número de agentes de crédito</v>
      </c>
      <c r="E7" s="1" t="str">
        <f t="shared" si="0"/>
        <v>Loan Officers</v>
      </c>
      <c r="F7" s="1" t="str">
        <f t="shared" si="0"/>
        <v>Número de Oficiales de préstamo</v>
      </c>
      <c r="G7" s="1" t="str">
        <f t="shared" si="0"/>
        <v>Número de agentes de crédito</v>
      </c>
      <c r="H7" s="66" t="str">
        <f t="shared" si="1"/>
        <v>('Loan Officers','Número de Oficiales de préstamo','Número de agentes de crédito',13),</v>
      </c>
    </row>
    <row r="8" spans="1:8" ht="15.75">
      <c r="H8" s="66"/>
    </row>
    <row r="9" spans="1:8" ht="15.75">
      <c r="H9" s="66"/>
    </row>
    <row r="10" spans="1:8" ht="15.75">
      <c r="H10" s="66"/>
    </row>
    <row r="11" spans="1:8" ht="15.75">
      <c r="H11" s="67"/>
    </row>
    <row r="12" spans="1:8" ht="15.75">
      <c r="H12" s="67"/>
    </row>
    <row r="13" spans="1:8" ht="15.75">
      <c r="H13" s="67"/>
    </row>
    <row r="14" spans="1:8" ht="15.75">
      <c r="H14" s="67"/>
    </row>
    <row r="15" spans="1:8" ht="15.75">
      <c r="H15" s="68"/>
    </row>
    <row r="16" spans="1:8" ht="15.75">
      <c r="H16" s="68"/>
    </row>
    <row r="17" spans="8:8" ht="15.75">
      <c r="H17" s="6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tabColor theme="8" tint="-0.499984740745262"/>
  </sheetPr>
  <dimension ref="A1:B131"/>
  <sheetViews>
    <sheetView workbookViewId="0">
      <selection activeCell="A31" sqref="A31"/>
    </sheetView>
  </sheetViews>
  <sheetFormatPr defaultRowHeight="15"/>
  <cols>
    <col min="1" max="1" width="26.5703125" customWidth="1"/>
  </cols>
  <sheetData>
    <row r="1" spans="1:2" ht="15.75" customHeight="1">
      <c r="A1" s="312" t="s">
        <v>319</v>
      </c>
      <c r="B1" s="312" t="s">
        <v>776</v>
      </c>
    </row>
    <row r="2" spans="1:2" ht="15.75" customHeight="1">
      <c r="A2" s="313" t="s">
        <v>777</v>
      </c>
      <c r="B2" s="314">
        <v>1</v>
      </c>
    </row>
    <row r="3" spans="1:2" ht="15.75" customHeight="1">
      <c r="A3" s="313" t="s">
        <v>778</v>
      </c>
      <c r="B3" s="314">
        <v>2</v>
      </c>
    </row>
    <row r="4" spans="1:2" ht="15.75" customHeight="1">
      <c r="A4" s="313" t="s">
        <v>779</v>
      </c>
      <c r="B4" s="314">
        <v>3</v>
      </c>
    </row>
    <row r="5" spans="1:2" ht="15.75" customHeight="1">
      <c r="A5" s="313" t="s">
        <v>780</v>
      </c>
      <c r="B5" s="314">
        <v>4</v>
      </c>
    </row>
    <row r="6" spans="1:2" ht="15.75" customHeight="1">
      <c r="A6" s="313" t="s">
        <v>781</v>
      </c>
      <c r="B6" s="314">
        <v>5</v>
      </c>
    </row>
    <row r="7" spans="1:2" ht="15.75" customHeight="1">
      <c r="A7" s="313" t="s">
        <v>782</v>
      </c>
      <c r="B7" s="314">
        <v>6</v>
      </c>
    </row>
    <row r="8" spans="1:2" ht="15.75" customHeight="1">
      <c r="A8" s="313" t="s">
        <v>783</v>
      </c>
      <c r="B8" s="314">
        <v>7</v>
      </c>
    </row>
    <row r="9" spans="1:2" ht="15.75" customHeight="1">
      <c r="A9" s="313" t="s">
        <v>784</v>
      </c>
      <c r="B9" s="314">
        <v>8</v>
      </c>
    </row>
    <row r="10" spans="1:2" ht="15.75" customHeight="1">
      <c r="A10" s="313" t="s">
        <v>785</v>
      </c>
      <c r="B10" s="314">
        <v>9</v>
      </c>
    </row>
    <row r="11" spans="1:2" ht="15.75" customHeight="1">
      <c r="A11" s="313" t="s">
        <v>786</v>
      </c>
      <c r="B11" s="314">
        <v>10</v>
      </c>
    </row>
    <row r="12" spans="1:2" ht="15.75" customHeight="1">
      <c r="A12" s="313" t="s">
        <v>787</v>
      </c>
      <c r="B12" s="314">
        <v>11</v>
      </c>
    </row>
    <row r="13" spans="1:2" ht="15.75" customHeight="1">
      <c r="A13" s="313" t="s">
        <v>788</v>
      </c>
      <c r="B13" s="314">
        <v>12</v>
      </c>
    </row>
    <row r="14" spans="1:2" ht="15.75" customHeight="1">
      <c r="A14" s="313" t="s">
        <v>789</v>
      </c>
      <c r="B14" s="314">
        <v>13</v>
      </c>
    </row>
    <row r="15" spans="1:2" ht="15.75" customHeight="1">
      <c r="A15" s="313" t="s">
        <v>790</v>
      </c>
      <c r="B15" s="314">
        <v>14</v>
      </c>
    </row>
    <row r="16" spans="1:2" ht="15.75" customHeight="1">
      <c r="A16" s="313" t="s">
        <v>791</v>
      </c>
      <c r="B16" s="314">
        <v>15</v>
      </c>
    </row>
    <row r="17" spans="1:2" ht="15.75" customHeight="1">
      <c r="A17" s="313" t="s">
        <v>792</v>
      </c>
      <c r="B17" s="314">
        <v>16</v>
      </c>
    </row>
    <row r="18" spans="1:2" ht="15.75" customHeight="1">
      <c r="A18" s="313" t="s">
        <v>793</v>
      </c>
      <c r="B18" s="314">
        <v>17</v>
      </c>
    </row>
    <row r="19" spans="1:2" ht="15.75" customHeight="1">
      <c r="A19" s="313" t="s">
        <v>794</v>
      </c>
      <c r="B19" s="314">
        <v>18</v>
      </c>
    </row>
    <row r="20" spans="1:2" ht="15.75" customHeight="1">
      <c r="A20" s="313" t="s">
        <v>795</v>
      </c>
      <c r="B20" s="314">
        <v>19</v>
      </c>
    </row>
    <row r="21" spans="1:2" ht="15.75" customHeight="1">
      <c r="A21" s="313" t="s">
        <v>796</v>
      </c>
      <c r="B21" s="314">
        <v>20</v>
      </c>
    </row>
    <row r="22" spans="1:2" ht="15.75" customHeight="1">
      <c r="A22" s="313" t="s">
        <v>797</v>
      </c>
      <c r="B22" s="314">
        <v>21</v>
      </c>
    </row>
    <row r="23" spans="1:2" ht="15.75" customHeight="1">
      <c r="A23" s="313" t="s">
        <v>798</v>
      </c>
      <c r="B23" s="314">
        <v>22</v>
      </c>
    </row>
    <row r="24" spans="1:2" ht="15.75" customHeight="1">
      <c r="A24" s="313" t="s">
        <v>799</v>
      </c>
      <c r="B24" s="314">
        <v>23</v>
      </c>
    </row>
    <row r="25" spans="1:2" ht="15.75" customHeight="1">
      <c r="A25" s="313" t="s">
        <v>800</v>
      </c>
      <c r="B25" s="314">
        <v>24</v>
      </c>
    </row>
    <row r="26" spans="1:2" ht="15.75" customHeight="1">
      <c r="A26" s="313" t="s">
        <v>801</v>
      </c>
      <c r="B26" s="314">
        <v>25</v>
      </c>
    </row>
    <row r="27" spans="1:2" ht="15.75" customHeight="1">
      <c r="A27" s="313" t="s">
        <v>802</v>
      </c>
      <c r="B27" s="314">
        <v>26</v>
      </c>
    </row>
    <row r="28" spans="1:2" ht="15.75" customHeight="1">
      <c r="A28" s="313" t="s">
        <v>803</v>
      </c>
      <c r="B28" s="314">
        <v>27</v>
      </c>
    </row>
    <row r="29" spans="1:2" ht="15.75" customHeight="1">
      <c r="A29" s="313" t="s">
        <v>804</v>
      </c>
      <c r="B29" s="314">
        <v>28</v>
      </c>
    </row>
    <row r="30" spans="1:2" ht="15.75" customHeight="1">
      <c r="A30" s="313" t="s">
        <v>805</v>
      </c>
      <c r="B30" s="314">
        <v>29</v>
      </c>
    </row>
    <row r="31" spans="1:2" ht="15.75" customHeight="1">
      <c r="A31" s="313" t="s">
        <v>806</v>
      </c>
      <c r="B31" s="314">
        <v>30</v>
      </c>
    </row>
    <row r="32" spans="1:2" ht="15.75" customHeight="1">
      <c r="A32" s="313" t="s">
        <v>807</v>
      </c>
      <c r="B32" s="314">
        <v>31</v>
      </c>
    </row>
    <row r="33" spans="1:2" ht="15.75" customHeight="1">
      <c r="A33" s="313" t="s">
        <v>808</v>
      </c>
      <c r="B33" s="314">
        <v>32</v>
      </c>
    </row>
    <row r="34" spans="1:2" ht="15.75" customHeight="1">
      <c r="A34" s="313" t="s">
        <v>809</v>
      </c>
      <c r="B34" s="314">
        <v>33</v>
      </c>
    </row>
    <row r="35" spans="1:2" ht="15.75" customHeight="1">
      <c r="A35" s="313" t="s">
        <v>810</v>
      </c>
      <c r="B35" s="314">
        <v>34</v>
      </c>
    </row>
    <row r="36" spans="1:2" ht="15.75" customHeight="1">
      <c r="A36" s="313" t="s">
        <v>811</v>
      </c>
      <c r="B36" s="314">
        <v>35</v>
      </c>
    </row>
    <row r="37" spans="1:2" ht="15.75" customHeight="1">
      <c r="A37" s="313" t="s">
        <v>812</v>
      </c>
      <c r="B37" s="314">
        <v>36</v>
      </c>
    </row>
    <row r="38" spans="1:2" ht="15.75" customHeight="1">
      <c r="A38" s="313" t="s">
        <v>813</v>
      </c>
      <c r="B38" s="314">
        <v>37</v>
      </c>
    </row>
    <row r="39" spans="1:2" ht="15.75" customHeight="1">
      <c r="A39" s="313" t="s">
        <v>814</v>
      </c>
      <c r="B39" s="314">
        <v>38</v>
      </c>
    </row>
    <row r="40" spans="1:2" ht="15.75" customHeight="1">
      <c r="A40" s="313" t="s">
        <v>815</v>
      </c>
      <c r="B40" s="314">
        <v>39</v>
      </c>
    </row>
    <row r="41" spans="1:2" ht="15.75" customHeight="1">
      <c r="A41" s="313" t="s">
        <v>816</v>
      </c>
      <c r="B41" s="314">
        <v>40</v>
      </c>
    </row>
    <row r="42" spans="1:2" ht="15.75" customHeight="1">
      <c r="A42" s="313" t="s">
        <v>817</v>
      </c>
      <c r="B42" s="314">
        <v>41</v>
      </c>
    </row>
    <row r="43" spans="1:2" ht="15.75" customHeight="1">
      <c r="A43" s="313" t="s">
        <v>818</v>
      </c>
      <c r="B43" s="314">
        <v>42</v>
      </c>
    </row>
    <row r="44" spans="1:2" ht="15.75" customHeight="1">
      <c r="A44" s="313" t="s">
        <v>819</v>
      </c>
      <c r="B44" s="314">
        <v>43</v>
      </c>
    </row>
    <row r="45" spans="1:2" ht="15.75" customHeight="1">
      <c r="A45" s="313" t="s">
        <v>820</v>
      </c>
      <c r="B45" s="314">
        <v>44</v>
      </c>
    </row>
    <row r="46" spans="1:2" ht="15.75" customHeight="1">
      <c r="A46" s="313" t="s">
        <v>821</v>
      </c>
      <c r="B46" s="314">
        <v>45</v>
      </c>
    </row>
    <row r="47" spans="1:2" ht="15.75" customHeight="1">
      <c r="A47" s="313" t="s">
        <v>822</v>
      </c>
      <c r="B47" s="314">
        <v>46</v>
      </c>
    </row>
    <row r="48" spans="1:2" ht="15.75" customHeight="1">
      <c r="A48" s="313" t="s">
        <v>823</v>
      </c>
      <c r="B48" s="314">
        <v>47</v>
      </c>
    </row>
    <row r="49" spans="1:2" ht="15.75" customHeight="1">
      <c r="A49" s="313" t="s">
        <v>824</v>
      </c>
      <c r="B49" s="314">
        <v>48</v>
      </c>
    </row>
    <row r="50" spans="1:2" ht="15.75" customHeight="1">
      <c r="A50" s="313" t="s">
        <v>825</v>
      </c>
      <c r="B50" s="314">
        <v>49</v>
      </c>
    </row>
    <row r="51" spans="1:2" ht="15.75" customHeight="1">
      <c r="A51" s="313" t="s">
        <v>826</v>
      </c>
      <c r="B51" s="314">
        <v>50</v>
      </c>
    </row>
    <row r="52" spans="1:2" ht="15.75" customHeight="1">
      <c r="A52" s="313" t="s">
        <v>827</v>
      </c>
      <c r="B52" s="314">
        <v>51</v>
      </c>
    </row>
    <row r="53" spans="1:2" ht="15.75" customHeight="1">
      <c r="A53" s="313" t="s">
        <v>828</v>
      </c>
      <c r="B53" s="314">
        <v>52</v>
      </c>
    </row>
    <row r="54" spans="1:2" ht="15.75" customHeight="1">
      <c r="A54" s="313" t="s">
        <v>829</v>
      </c>
      <c r="B54" s="314">
        <v>53</v>
      </c>
    </row>
    <row r="55" spans="1:2" ht="15.75" customHeight="1">
      <c r="A55" s="313" t="s">
        <v>830</v>
      </c>
      <c r="B55" s="314">
        <v>54</v>
      </c>
    </row>
    <row r="56" spans="1:2" ht="15.75" customHeight="1">
      <c r="A56" s="313" t="s">
        <v>831</v>
      </c>
      <c r="B56" s="314">
        <v>55</v>
      </c>
    </row>
    <row r="57" spans="1:2" ht="15.75" customHeight="1">
      <c r="A57" s="313" t="s">
        <v>832</v>
      </c>
      <c r="B57" s="314">
        <v>56</v>
      </c>
    </row>
    <row r="58" spans="1:2" ht="15.75" customHeight="1">
      <c r="A58" s="313" t="s">
        <v>833</v>
      </c>
      <c r="B58" s="314">
        <v>57</v>
      </c>
    </row>
    <row r="59" spans="1:2" ht="15.75" customHeight="1">
      <c r="A59" s="313" t="s">
        <v>834</v>
      </c>
      <c r="B59" s="314">
        <v>58</v>
      </c>
    </row>
    <row r="60" spans="1:2" ht="15.75" customHeight="1">
      <c r="A60" s="313" t="s">
        <v>835</v>
      </c>
      <c r="B60" s="314">
        <v>59</v>
      </c>
    </row>
    <row r="61" spans="1:2" ht="15.75" customHeight="1">
      <c r="A61" s="313" t="s">
        <v>836</v>
      </c>
      <c r="B61" s="314">
        <v>60</v>
      </c>
    </row>
    <row r="62" spans="1:2" ht="15.75" customHeight="1">
      <c r="A62" s="313" t="s">
        <v>837</v>
      </c>
      <c r="B62" s="314">
        <v>61</v>
      </c>
    </row>
    <row r="63" spans="1:2" ht="15.75" customHeight="1">
      <c r="A63" s="313" t="s">
        <v>838</v>
      </c>
      <c r="B63" s="314">
        <v>62</v>
      </c>
    </row>
    <row r="64" spans="1:2" ht="15.75" customHeight="1">
      <c r="A64" s="313" t="s">
        <v>839</v>
      </c>
      <c r="B64" s="314">
        <v>63</v>
      </c>
    </row>
    <row r="65" spans="1:2" ht="15.75" customHeight="1">
      <c r="A65" s="313" t="s">
        <v>840</v>
      </c>
      <c r="B65" s="314">
        <v>64</v>
      </c>
    </row>
    <row r="66" spans="1:2" ht="15.75" customHeight="1">
      <c r="A66" s="313" t="s">
        <v>841</v>
      </c>
      <c r="B66" s="314">
        <v>65</v>
      </c>
    </row>
    <row r="67" spans="1:2" ht="15.75" customHeight="1">
      <c r="A67" s="313" t="s">
        <v>842</v>
      </c>
      <c r="B67" s="314">
        <v>66</v>
      </c>
    </row>
    <row r="68" spans="1:2" ht="15.75" customHeight="1">
      <c r="A68" s="313" t="s">
        <v>843</v>
      </c>
      <c r="B68" s="314">
        <v>67</v>
      </c>
    </row>
    <row r="69" spans="1:2" ht="15.75" customHeight="1">
      <c r="A69" s="313" t="s">
        <v>844</v>
      </c>
      <c r="B69" s="314">
        <v>68</v>
      </c>
    </row>
    <row r="70" spans="1:2" ht="15.75" customHeight="1">
      <c r="A70" s="313" t="s">
        <v>845</v>
      </c>
      <c r="B70" s="314">
        <v>69</v>
      </c>
    </row>
    <row r="71" spans="1:2" ht="15.75" customHeight="1">
      <c r="A71" s="313" t="s">
        <v>846</v>
      </c>
      <c r="B71" s="314">
        <v>70</v>
      </c>
    </row>
    <row r="72" spans="1:2" ht="15.75" customHeight="1">
      <c r="A72" s="313" t="s">
        <v>847</v>
      </c>
      <c r="B72" s="314">
        <v>71</v>
      </c>
    </row>
    <row r="73" spans="1:2" ht="15.75" customHeight="1">
      <c r="A73" s="313" t="s">
        <v>848</v>
      </c>
      <c r="B73" s="314">
        <v>72</v>
      </c>
    </row>
    <row r="74" spans="1:2" ht="15.75" customHeight="1">
      <c r="A74" s="313" t="s">
        <v>849</v>
      </c>
      <c r="B74" s="314">
        <v>73</v>
      </c>
    </row>
    <row r="75" spans="1:2" ht="15.75" customHeight="1">
      <c r="A75" s="313" t="s">
        <v>850</v>
      </c>
      <c r="B75" s="314">
        <v>74</v>
      </c>
    </row>
    <row r="76" spans="1:2" ht="15.75" customHeight="1">
      <c r="A76" s="313" t="s">
        <v>851</v>
      </c>
      <c r="B76" s="314">
        <v>76</v>
      </c>
    </row>
    <row r="77" spans="1:2" ht="15.75" customHeight="1">
      <c r="A77" s="313" t="s">
        <v>852</v>
      </c>
      <c r="B77" s="314">
        <v>77</v>
      </c>
    </row>
    <row r="78" spans="1:2" ht="15.75" customHeight="1">
      <c r="A78" s="313" t="s">
        <v>853</v>
      </c>
      <c r="B78" s="314">
        <v>78</v>
      </c>
    </row>
    <row r="79" spans="1:2" ht="15.75" customHeight="1">
      <c r="A79" s="313" t="s">
        <v>854</v>
      </c>
      <c r="B79" s="314">
        <v>79</v>
      </c>
    </row>
    <row r="80" spans="1:2" ht="15.75" customHeight="1">
      <c r="A80" s="313" t="s">
        <v>855</v>
      </c>
      <c r="B80" s="314">
        <v>80</v>
      </c>
    </row>
    <row r="81" spans="1:2" ht="15.75" customHeight="1">
      <c r="A81" s="313" t="s">
        <v>856</v>
      </c>
      <c r="B81" s="314">
        <v>81</v>
      </c>
    </row>
    <row r="82" spans="1:2" ht="15.75" customHeight="1">
      <c r="A82" s="313" t="s">
        <v>857</v>
      </c>
      <c r="B82" s="314">
        <v>82</v>
      </c>
    </row>
    <row r="83" spans="1:2" ht="15.75" customHeight="1">
      <c r="A83" s="313" t="s">
        <v>858</v>
      </c>
      <c r="B83" s="314">
        <v>83</v>
      </c>
    </row>
    <row r="84" spans="1:2" ht="15.75" customHeight="1">
      <c r="A84" s="313" t="s">
        <v>859</v>
      </c>
      <c r="B84" s="314">
        <v>84</v>
      </c>
    </row>
    <row r="85" spans="1:2" ht="15.75" customHeight="1">
      <c r="A85" s="313" t="s">
        <v>860</v>
      </c>
      <c r="B85" s="314">
        <v>85</v>
      </c>
    </row>
    <row r="86" spans="1:2" ht="15.75" customHeight="1">
      <c r="A86" s="313" t="s">
        <v>861</v>
      </c>
      <c r="B86" s="314">
        <v>86</v>
      </c>
    </row>
    <row r="87" spans="1:2" ht="15.75" customHeight="1">
      <c r="A87" s="313" t="s">
        <v>862</v>
      </c>
      <c r="B87" s="314">
        <v>87</v>
      </c>
    </row>
    <row r="88" spans="1:2" ht="15.75" customHeight="1">
      <c r="A88" s="313" t="s">
        <v>863</v>
      </c>
      <c r="B88" s="314">
        <v>88</v>
      </c>
    </row>
    <row r="89" spans="1:2" ht="15.75" customHeight="1">
      <c r="A89" s="313" t="s">
        <v>864</v>
      </c>
      <c r="B89" s="314">
        <v>89</v>
      </c>
    </row>
    <row r="90" spans="1:2" ht="15.75" customHeight="1">
      <c r="A90" s="313" t="s">
        <v>865</v>
      </c>
      <c r="B90" s="314">
        <v>90</v>
      </c>
    </row>
    <row r="91" spans="1:2" ht="15.75" customHeight="1">
      <c r="A91" s="313" t="s">
        <v>866</v>
      </c>
      <c r="B91" s="314">
        <v>91</v>
      </c>
    </row>
    <row r="92" spans="1:2" ht="15.75" customHeight="1">
      <c r="A92" s="313" t="s">
        <v>867</v>
      </c>
      <c r="B92" s="314">
        <v>92</v>
      </c>
    </row>
    <row r="93" spans="1:2" ht="15.75" customHeight="1">
      <c r="A93" s="313" t="s">
        <v>868</v>
      </c>
      <c r="B93" s="314">
        <v>93</v>
      </c>
    </row>
    <row r="94" spans="1:2" ht="15.75" customHeight="1">
      <c r="A94" s="313" t="s">
        <v>869</v>
      </c>
      <c r="B94" s="314">
        <v>95</v>
      </c>
    </row>
    <row r="95" spans="1:2" ht="15.75" customHeight="1">
      <c r="A95" s="313" t="s">
        <v>870</v>
      </c>
      <c r="B95" s="314">
        <v>96</v>
      </c>
    </row>
    <row r="96" spans="1:2" ht="15.75" customHeight="1">
      <c r="A96" s="313" t="s">
        <v>871</v>
      </c>
      <c r="B96" s="314">
        <v>97</v>
      </c>
    </row>
    <row r="97" spans="1:2" ht="15.75" customHeight="1">
      <c r="A97" s="313" t="s">
        <v>872</v>
      </c>
      <c r="B97" s="314">
        <v>98</v>
      </c>
    </row>
    <row r="98" spans="1:2" ht="15.75" customHeight="1">
      <c r="A98" s="313" t="s">
        <v>873</v>
      </c>
      <c r="B98" s="314">
        <v>99</v>
      </c>
    </row>
    <row r="99" spans="1:2" ht="15.75" customHeight="1">
      <c r="A99" s="313" t="s">
        <v>874</v>
      </c>
      <c r="B99" s="314">
        <v>100</v>
      </c>
    </row>
    <row r="100" spans="1:2" ht="15.75" customHeight="1">
      <c r="A100" s="313" t="s">
        <v>875</v>
      </c>
      <c r="B100" s="314">
        <v>101</v>
      </c>
    </row>
    <row r="101" spans="1:2" ht="15.75" customHeight="1">
      <c r="A101" s="313" t="s">
        <v>876</v>
      </c>
      <c r="B101" s="314">
        <v>102</v>
      </c>
    </row>
    <row r="102" spans="1:2" ht="15.75" customHeight="1">
      <c r="A102" s="313" t="s">
        <v>877</v>
      </c>
      <c r="B102" s="314">
        <v>103</v>
      </c>
    </row>
    <row r="103" spans="1:2" ht="15.75" customHeight="1">
      <c r="A103" s="313" t="s">
        <v>878</v>
      </c>
      <c r="B103" s="314">
        <v>104</v>
      </c>
    </row>
    <row r="104" spans="1:2" ht="15.75" customHeight="1">
      <c r="A104" s="313" t="s">
        <v>879</v>
      </c>
      <c r="B104" s="314">
        <v>105</v>
      </c>
    </row>
    <row r="105" spans="1:2" ht="15.75" customHeight="1">
      <c r="A105" s="313" t="s">
        <v>880</v>
      </c>
      <c r="B105" s="314">
        <v>106</v>
      </c>
    </row>
    <row r="106" spans="1:2" ht="15.75" customHeight="1">
      <c r="A106" s="313" t="s">
        <v>881</v>
      </c>
      <c r="B106" s="314">
        <v>107</v>
      </c>
    </row>
    <row r="107" spans="1:2" ht="15.75" customHeight="1">
      <c r="A107" s="313" t="s">
        <v>882</v>
      </c>
      <c r="B107" s="314">
        <v>108</v>
      </c>
    </row>
    <row r="108" spans="1:2" ht="15.75" customHeight="1">
      <c r="A108" s="313" t="s">
        <v>883</v>
      </c>
      <c r="B108" s="314">
        <v>109</v>
      </c>
    </row>
    <row r="109" spans="1:2" ht="15.75" customHeight="1">
      <c r="A109" s="313" t="s">
        <v>884</v>
      </c>
      <c r="B109" s="314">
        <v>110</v>
      </c>
    </row>
    <row r="110" spans="1:2" ht="15.75" customHeight="1">
      <c r="A110" s="313" t="s">
        <v>885</v>
      </c>
      <c r="B110" s="314">
        <v>111</v>
      </c>
    </row>
    <row r="111" spans="1:2" ht="15.75" customHeight="1">
      <c r="A111" s="313" t="s">
        <v>886</v>
      </c>
      <c r="B111" s="314">
        <v>112</v>
      </c>
    </row>
    <row r="112" spans="1:2" ht="15.75" customHeight="1">
      <c r="A112" s="313" t="s">
        <v>887</v>
      </c>
      <c r="B112" s="314">
        <v>113</v>
      </c>
    </row>
    <row r="113" spans="1:2" ht="15.75" customHeight="1">
      <c r="A113" s="313" t="s">
        <v>888</v>
      </c>
      <c r="B113" s="314">
        <v>114</v>
      </c>
    </row>
    <row r="114" spans="1:2" ht="15.75" customHeight="1">
      <c r="A114" s="313" t="s">
        <v>889</v>
      </c>
      <c r="B114" s="314">
        <v>115</v>
      </c>
    </row>
    <row r="115" spans="1:2" ht="15.75" customHeight="1">
      <c r="A115" s="313" t="s">
        <v>890</v>
      </c>
      <c r="B115" s="314">
        <v>116</v>
      </c>
    </row>
    <row r="116" spans="1:2" ht="15.75" customHeight="1">
      <c r="A116" s="313" t="s">
        <v>891</v>
      </c>
      <c r="B116" s="314">
        <v>117</v>
      </c>
    </row>
    <row r="117" spans="1:2" ht="15.75" customHeight="1">
      <c r="A117" s="313" t="s">
        <v>892</v>
      </c>
      <c r="B117" s="314">
        <v>118</v>
      </c>
    </row>
    <row r="118" spans="1:2" ht="15.75" customHeight="1">
      <c r="A118" s="313" t="s">
        <v>893</v>
      </c>
      <c r="B118" s="314">
        <v>119</v>
      </c>
    </row>
    <row r="119" spans="1:2" ht="15.75" customHeight="1">
      <c r="A119" s="313" t="s">
        <v>894</v>
      </c>
      <c r="B119" s="314">
        <v>120</v>
      </c>
    </row>
    <row r="120" spans="1:2" ht="15.75" customHeight="1">
      <c r="A120" s="313" t="s">
        <v>895</v>
      </c>
      <c r="B120" s="314">
        <v>121</v>
      </c>
    </row>
    <row r="121" spans="1:2" ht="15.75" customHeight="1">
      <c r="A121" s="313" t="s">
        <v>896</v>
      </c>
      <c r="B121" s="314">
        <v>122</v>
      </c>
    </row>
    <row r="122" spans="1:2" ht="15.75" customHeight="1">
      <c r="A122" s="313" t="s">
        <v>897</v>
      </c>
      <c r="B122" s="314">
        <v>123</v>
      </c>
    </row>
    <row r="123" spans="1:2" ht="15.75" customHeight="1">
      <c r="A123" s="313" t="s">
        <v>898</v>
      </c>
      <c r="B123" s="314">
        <v>124</v>
      </c>
    </row>
    <row r="124" spans="1:2" ht="15.75" customHeight="1">
      <c r="A124" s="313" t="s">
        <v>899</v>
      </c>
      <c r="B124" s="314">
        <v>125</v>
      </c>
    </row>
    <row r="125" spans="1:2" ht="15.75" customHeight="1">
      <c r="A125" s="313" t="s">
        <v>900</v>
      </c>
      <c r="B125" s="314">
        <v>126</v>
      </c>
    </row>
    <row r="126" spans="1:2" ht="15.75" customHeight="1">
      <c r="A126" s="313" t="s">
        <v>901</v>
      </c>
      <c r="B126" s="314">
        <v>127</v>
      </c>
    </row>
    <row r="127" spans="1:2" ht="15.75" customHeight="1">
      <c r="A127" s="313" t="s">
        <v>902</v>
      </c>
      <c r="B127" s="314">
        <v>128</v>
      </c>
    </row>
    <row r="128" spans="1:2" ht="15.75" customHeight="1">
      <c r="A128" s="313" t="s">
        <v>903</v>
      </c>
      <c r="B128" s="314">
        <v>129</v>
      </c>
    </row>
    <row r="129" spans="1:2" ht="15.75" customHeight="1">
      <c r="A129" s="313" t="s">
        <v>904</v>
      </c>
      <c r="B129" s="314">
        <v>131</v>
      </c>
    </row>
    <row r="130" spans="1:2" ht="15.75" customHeight="1">
      <c r="A130" s="313" t="s">
        <v>905</v>
      </c>
      <c r="B130" s="314">
        <v>132</v>
      </c>
    </row>
    <row r="131" spans="1:2" ht="15.75" customHeight="1">
      <c r="A131" s="313" t="s">
        <v>906</v>
      </c>
      <c r="B131" s="314">
        <v>133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tabColor theme="8" tint="-0.499984740745262"/>
  </sheetPr>
  <dimension ref="A1:BD107"/>
  <sheetViews>
    <sheetView showGridLines="0" topLeftCell="AE1" zoomScale="85" zoomScaleNormal="85" workbookViewId="0">
      <selection activeCell="AV1" sqref="AV1"/>
    </sheetView>
  </sheetViews>
  <sheetFormatPr defaultRowHeight="15" outlineLevelCol="1"/>
  <cols>
    <col min="1" max="1" width="20.42578125" style="134" customWidth="1"/>
    <col min="2" max="2" width="19.42578125" style="10" customWidth="1"/>
    <col min="3" max="3" width="4.28515625" style="10" customWidth="1"/>
    <col min="4" max="4" width="1.85546875" style="10" customWidth="1"/>
    <col min="5" max="5" width="2.28515625" style="10" customWidth="1"/>
    <col min="6" max="6" width="1.85546875" style="10" customWidth="1"/>
    <col min="7" max="7" width="10.28515625" style="10" customWidth="1"/>
    <col min="8" max="8" width="13.85546875" style="10" bestFit="1" customWidth="1"/>
    <col min="9" max="9" width="6.85546875" style="10" customWidth="1"/>
    <col min="10" max="13" width="17" style="10" customWidth="1"/>
    <col min="14" max="24" width="17.140625" style="134" customWidth="1" outlineLevel="1"/>
    <col min="25" max="25" width="17.28515625" style="134" customWidth="1"/>
    <col min="26" max="36" width="17.140625" style="10" customWidth="1" outlineLevel="1"/>
    <col min="37" max="37" width="17.140625" style="10" customWidth="1" outlineLevel="1" collapsed="1"/>
    <col min="38" max="38" width="7.42578125" style="10" bestFit="1" customWidth="1" outlineLevel="1"/>
    <col min="39" max="40" width="17.140625" style="10" customWidth="1"/>
    <col min="41" max="41" width="13.85546875" style="10" customWidth="1"/>
    <col min="42" max="46" width="14" style="10" customWidth="1"/>
    <col min="47" max="52" width="9.140625" style="10"/>
    <col min="53" max="53" width="42.140625" style="10" customWidth="1"/>
    <col min="54" max="54" width="56" style="10" customWidth="1"/>
    <col min="55" max="55" width="11.42578125" style="10" customWidth="1"/>
    <col min="56" max="256" width="9.140625" style="10"/>
    <col min="257" max="257" width="0.7109375" style="10" customWidth="1"/>
    <col min="258" max="258" width="3" style="10" customWidth="1"/>
    <col min="259" max="259" width="4.28515625" style="10" customWidth="1"/>
    <col min="260" max="260" width="1.85546875" style="10" customWidth="1"/>
    <col min="261" max="261" width="2.28515625" style="10" customWidth="1"/>
    <col min="262" max="262" width="1.85546875" style="10" customWidth="1"/>
    <col min="263" max="263" width="10.28515625" style="10" customWidth="1"/>
    <col min="264" max="264" width="13.85546875" style="10" bestFit="1" customWidth="1"/>
    <col min="265" max="265" width="6.85546875" style="10" customWidth="1"/>
    <col min="266" max="280" width="0" style="10" hidden="1" customWidth="1"/>
    <col min="281" max="281" width="17.28515625" style="10" customWidth="1"/>
    <col min="282" max="293" width="17.140625" style="10" customWidth="1"/>
    <col min="294" max="294" width="0.42578125" style="10" customWidth="1"/>
    <col min="295" max="295" width="17.140625" style="10" customWidth="1"/>
    <col min="296" max="296" width="9.140625" style="10"/>
    <col min="297" max="297" width="13.85546875" style="10" customWidth="1"/>
    <col min="298" max="301" width="14" style="10" customWidth="1"/>
    <col min="302" max="308" width="9.140625" style="10"/>
    <col min="309" max="309" width="42.140625" style="10" customWidth="1"/>
    <col min="310" max="310" width="56" style="10" customWidth="1"/>
    <col min="311" max="311" width="11.42578125" style="10" customWidth="1"/>
    <col min="312" max="512" width="9.140625" style="10"/>
    <col min="513" max="513" width="0.7109375" style="10" customWidth="1"/>
    <col min="514" max="514" width="3" style="10" customWidth="1"/>
    <col min="515" max="515" width="4.28515625" style="10" customWidth="1"/>
    <col min="516" max="516" width="1.85546875" style="10" customWidth="1"/>
    <col min="517" max="517" width="2.28515625" style="10" customWidth="1"/>
    <col min="518" max="518" width="1.85546875" style="10" customWidth="1"/>
    <col min="519" max="519" width="10.28515625" style="10" customWidth="1"/>
    <col min="520" max="520" width="13.85546875" style="10" bestFit="1" customWidth="1"/>
    <col min="521" max="521" width="6.85546875" style="10" customWidth="1"/>
    <col min="522" max="536" width="0" style="10" hidden="1" customWidth="1"/>
    <col min="537" max="537" width="17.28515625" style="10" customWidth="1"/>
    <col min="538" max="549" width="17.140625" style="10" customWidth="1"/>
    <col min="550" max="550" width="0.42578125" style="10" customWidth="1"/>
    <col min="551" max="551" width="17.140625" style="10" customWidth="1"/>
    <col min="552" max="552" width="9.140625" style="10"/>
    <col min="553" max="553" width="13.85546875" style="10" customWidth="1"/>
    <col min="554" max="557" width="14" style="10" customWidth="1"/>
    <col min="558" max="564" width="9.140625" style="10"/>
    <col min="565" max="565" width="42.140625" style="10" customWidth="1"/>
    <col min="566" max="566" width="56" style="10" customWidth="1"/>
    <col min="567" max="567" width="11.42578125" style="10" customWidth="1"/>
    <col min="568" max="768" width="9.140625" style="10"/>
    <col min="769" max="769" width="0.7109375" style="10" customWidth="1"/>
    <col min="770" max="770" width="3" style="10" customWidth="1"/>
    <col min="771" max="771" width="4.28515625" style="10" customWidth="1"/>
    <col min="772" max="772" width="1.85546875" style="10" customWidth="1"/>
    <col min="773" max="773" width="2.28515625" style="10" customWidth="1"/>
    <col min="774" max="774" width="1.85546875" style="10" customWidth="1"/>
    <col min="775" max="775" width="10.28515625" style="10" customWidth="1"/>
    <col min="776" max="776" width="13.85546875" style="10" bestFit="1" customWidth="1"/>
    <col min="777" max="777" width="6.85546875" style="10" customWidth="1"/>
    <col min="778" max="792" width="0" style="10" hidden="1" customWidth="1"/>
    <col min="793" max="793" width="17.28515625" style="10" customWidth="1"/>
    <col min="794" max="805" width="17.140625" style="10" customWidth="1"/>
    <col min="806" max="806" width="0.42578125" style="10" customWidth="1"/>
    <col min="807" max="807" width="17.140625" style="10" customWidth="1"/>
    <col min="808" max="808" width="9.140625" style="10"/>
    <col min="809" max="809" width="13.85546875" style="10" customWidth="1"/>
    <col min="810" max="813" width="14" style="10" customWidth="1"/>
    <col min="814" max="820" width="9.140625" style="10"/>
    <col min="821" max="821" width="42.140625" style="10" customWidth="1"/>
    <col min="822" max="822" width="56" style="10" customWidth="1"/>
    <col min="823" max="823" width="11.42578125" style="10" customWidth="1"/>
    <col min="824" max="1024" width="9.140625" style="10"/>
    <col min="1025" max="1025" width="0.7109375" style="10" customWidth="1"/>
    <col min="1026" max="1026" width="3" style="10" customWidth="1"/>
    <col min="1027" max="1027" width="4.28515625" style="10" customWidth="1"/>
    <col min="1028" max="1028" width="1.85546875" style="10" customWidth="1"/>
    <col min="1029" max="1029" width="2.28515625" style="10" customWidth="1"/>
    <col min="1030" max="1030" width="1.85546875" style="10" customWidth="1"/>
    <col min="1031" max="1031" width="10.28515625" style="10" customWidth="1"/>
    <col min="1032" max="1032" width="13.85546875" style="10" bestFit="1" customWidth="1"/>
    <col min="1033" max="1033" width="6.85546875" style="10" customWidth="1"/>
    <col min="1034" max="1048" width="0" style="10" hidden="1" customWidth="1"/>
    <col min="1049" max="1049" width="17.28515625" style="10" customWidth="1"/>
    <col min="1050" max="1061" width="17.140625" style="10" customWidth="1"/>
    <col min="1062" max="1062" width="0.42578125" style="10" customWidth="1"/>
    <col min="1063" max="1063" width="17.140625" style="10" customWidth="1"/>
    <col min="1064" max="1064" width="9.140625" style="10"/>
    <col min="1065" max="1065" width="13.85546875" style="10" customWidth="1"/>
    <col min="1066" max="1069" width="14" style="10" customWidth="1"/>
    <col min="1070" max="1076" width="9.140625" style="10"/>
    <col min="1077" max="1077" width="42.140625" style="10" customWidth="1"/>
    <col min="1078" max="1078" width="56" style="10" customWidth="1"/>
    <col min="1079" max="1079" width="11.42578125" style="10" customWidth="1"/>
    <col min="1080" max="1280" width="9.140625" style="10"/>
    <col min="1281" max="1281" width="0.7109375" style="10" customWidth="1"/>
    <col min="1282" max="1282" width="3" style="10" customWidth="1"/>
    <col min="1283" max="1283" width="4.28515625" style="10" customWidth="1"/>
    <col min="1284" max="1284" width="1.85546875" style="10" customWidth="1"/>
    <col min="1285" max="1285" width="2.28515625" style="10" customWidth="1"/>
    <col min="1286" max="1286" width="1.85546875" style="10" customWidth="1"/>
    <col min="1287" max="1287" width="10.28515625" style="10" customWidth="1"/>
    <col min="1288" max="1288" width="13.85546875" style="10" bestFit="1" customWidth="1"/>
    <col min="1289" max="1289" width="6.85546875" style="10" customWidth="1"/>
    <col min="1290" max="1304" width="0" style="10" hidden="1" customWidth="1"/>
    <col min="1305" max="1305" width="17.28515625" style="10" customWidth="1"/>
    <col min="1306" max="1317" width="17.140625" style="10" customWidth="1"/>
    <col min="1318" max="1318" width="0.42578125" style="10" customWidth="1"/>
    <col min="1319" max="1319" width="17.140625" style="10" customWidth="1"/>
    <col min="1320" max="1320" width="9.140625" style="10"/>
    <col min="1321" max="1321" width="13.85546875" style="10" customWidth="1"/>
    <col min="1322" max="1325" width="14" style="10" customWidth="1"/>
    <col min="1326" max="1332" width="9.140625" style="10"/>
    <col min="1333" max="1333" width="42.140625" style="10" customWidth="1"/>
    <col min="1334" max="1334" width="56" style="10" customWidth="1"/>
    <col min="1335" max="1335" width="11.42578125" style="10" customWidth="1"/>
    <col min="1336" max="1536" width="9.140625" style="10"/>
    <col min="1537" max="1537" width="0.7109375" style="10" customWidth="1"/>
    <col min="1538" max="1538" width="3" style="10" customWidth="1"/>
    <col min="1539" max="1539" width="4.28515625" style="10" customWidth="1"/>
    <col min="1540" max="1540" width="1.85546875" style="10" customWidth="1"/>
    <col min="1541" max="1541" width="2.28515625" style="10" customWidth="1"/>
    <col min="1542" max="1542" width="1.85546875" style="10" customWidth="1"/>
    <col min="1543" max="1543" width="10.28515625" style="10" customWidth="1"/>
    <col min="1544" max="1544" width="13.85546875" style="10" bestFit="1" customWidth="1"/>
    <col min="1545" max="1545" width="6.85546875" style="10" customWidth="1"/>
    <col min="1546" max="1560" width="0" style="10" hidden="1" customWidth="1"/>
    <col min="1561" max="1561" width="17.28515625" style="10" customWidth="1"/>
    <col min="1562" max="1573" width="17.140625" style="10" customWidth="1"/>
    <col min="1574" max="1574" width="0.42578125" style="10" customWidth="1"/>
    <col min="1575" max="1575" width="17.140625" style="10" customWidth="1"/>
    <col min="1576" max="1576" width="9.140625" style="10"/>
    <col min="1577" max="1577" width="13.85546875" style="10" customWidth="1"/>
    <col min="1578" max="1581" width="14" style="10" customWidth="1"/>
    <col min="1582" max="1588" width="9.140625" style="10"/>
    <col min="1589" max="1589" width="42.140625" style="10" customWidth="1"/>
    <col min="1590" max="1590" width="56" style="10" customWidth="1"/>
    <col min="1591" max="1591" width="11.42578125" style="10" customWidth="1"/>
    <col min="1592" max="1792" width="9.140625" style="10"/>
    <col min="1793" max="1793" width="0.7109375" style="10" customWidth="1"/>
    <col min="1794" max="1794" width="3" style="10" customWidth="1"/>
    <col min="1795" max="1795" width="4.28515625" style="10" customWidth="1"/>
    <col min="1796" max="1796" width="1.85546875" style="10" customWidth="1"/>
    <col min="1797" max="1797" width="2.28515625" style="10" customWidth="1"/>
    <col min="1798" max="1798" width="1.85546875" style="10" customWidth="1"/>
    <col min="1799" max="1799" width="10.28515625" style="10" customWidth="1"/>
    <col min="1800" max="1800" width="13.85546875" style="10" bestFit="1" customWidth="1"/>
    <col min="1801" max="1801" width="6.85546875" style="10" customWidth="1"/>
    <col min="1802" max="1816" width="0" style="10" hidden="1" customWidth="1"/>
    <col min="1817" max="1817" width="17.28515625" style="10" customWidth="1"/>
    <col min="1818" max="1829" width="17.140625" style="10" customWidth="1"/>
    <col min="1830" max="1830" width="0.42578125" style="10" customWidth="1"/>
    <col min="1831" max="1831" width="17.140625" style="10" customWidth="1"/>
    <col min="1832" max="1832" width="9.140625" style="10"/>
    <col min="1833" max="1833" width="13.85546875" style="10" customWidth="1"/>
    <col min="1834" max="1837" width="14" style="10" customWidth="1"/>
    <col min="1838" max="1844" width="9.140625" style="10"/>
    <col min="1845" max="1845" width="42.140625" style="10" customWidth="1"/>
    <col min="1846" max="1846" width="56" style="10" customWidth="1"/>
    <col min="1847" max="1847" width="11.42578125" style="10" customWidth="1"/>
    <col min="1848" max="2048" width="9.140625" style="10"/>
    <col min="2049" max="2049" width="0.7109375" style="10" customWidth="1"/>
    <col min="2050" max="2050" width="3" style="10" customWidth="1"/>
    <col min="2051" max="2051" width="4.28515625" style="10" customWidth="1"/>
    <col min="2052" max="2052" width="1.85546875" style="10" customWidth="1"/>
    <col min="2053" max="2053" width="2.28515625" style="10" customWidth="1"/>
    <col min="2054" max="2054" width="1.85546875" style="10" customWidth="1"/>
    <col min="2055" max="2055" width="10.28515625" style="10" customWidth="1"/>
    <col min="2056" max="2056" width="13.85546875" style="10" bestFit="1" customWidth="1"/>
    <col min="2057" max="2057" width="6.85546875" style="10" customWidth="1"/>
    <col min="2058" max="2072" width="0" style="10" hidden="1" customWidth="1"/>
    <col min="2073" max="2073" width="17.28515625" style="10" customWidth="1"/>
    <col min="2074" max="2085" width="17.140625" style="10" customWidth="1"/>
    <col min="2086" max="2086" width="0.42578125" style="10" customWidth="1"/>
    <col min="2087" max="2087" width="17.140625" style="10" customWidth="1"/>
    <col min="2088" max="2088" width="9.140625" style="10"/>
    <col min="2089" max="2089" width="13.85546875" style="10" customWidth="1"/>
    <col min="2090" max="2093" width="14" style="10" customWidth="1"/>
    <col min="2094" max="2100" width="9.140625" style="10"/>
    <col min="2101" max="2101" width="42.140625" style="10" customWidth="1"/>
    <col min="2102" max="2102" width="56" style="10" customWidth="1"/>
    <col min="2103" max="2103" width="11.42578125" style="10" customWidth="1"/>
    <col min="2104" max="2304" width="9.140625" style="10"/>
    <col min="2305" max="2305" width="0.7109375" style="10" customWidth="1"/>
    <col min="2306" max="2306" width="3" style="10" customWidth="1"/>
    <col min="2307" max="2307" width="4.28515625" style="10" customWidth="1"/>
    <col min="2308" max="2308" width="1.85546875" style="10" customWidth="1"/>
    <col min="2309" max="2309" width="2.28515625" style="10" customWidth="1"/>
    <col min="2310" max="2310" width="1.85546875" style="10" customWidth="1"/>
    <col min="2311" max="2311" width="10.28515625" style="10" customWidth="1"/>
    <col min="2312" max="2312" width="13.85546875" style="10" bestFit="1" customWidth="1"/>
    <col min="2313" max="2313" width="6.85546875" style="10" customWidth="1"/>
    <col min="2314" max="2328" width="0" style="10" hidden="1" customWidth="1"/>
    <col min="2329" max="2329" width="17.28515625" style="10" customWidth="1"/>
    <col min="2330" max="2341" width="17.140625" style="10" customWidth="1"/>
    <col min="2342" max="2342" width="0.42578125" style="10" customWidth="1"/>
    <col min="2343" max="2343" width="17.140625" style="10" customWidth="1"/>
    <col min="2344" max="2344" width="9.140625" style="10"/>
    <col min="2345" max="2345" width="13.85546875" style="10" customWidth="1"/>
    <col min="2346" max="2349" width="14" style="10" customWidth="1"/>
    <col min="2350" max="2356" width="9.140625" style="10"/>
    <col min="2357" max="2357" width="42.140625" style="10" customWidth="1"/>
    <col min="2358" max="2358" width="56" style="10" customWidth="1"/>
    <col min="2359" max="2359" width="11.42578125" style="10" customWidth="1"/>
    <col min="2360" max="2560" width="9.140625" style="10"/>
    <col min="2561" max="2561" width="0.7109375" style="10" customWidth="1"/>
    <col min="2562" max="2562" width="3" style="10" customWidth="1"/>
    <col min="2563" max="2563" width="4.28515625" style="10" customWidth="1"/>
    <col min="2564" max="2564" width="1.85546875" style="10" customWidth="1"/>
    <col min="2565" max="2565" width="2.28515625" style="10" customWidth="1"/>
    <col min="2566" max="2566" width="1.85546875" style="10" customWidth="1"/>
    <col min="2567" max="2567" width="10.28515625" style="10" customWidth="1"/>
    <col min="2568" max="2568" width="13.85546875" style="10" bestFit="1" customWidth="1"/>
    <col min="2569" max="2569" width="6.85546875" style="10" customWidth="1"/>
    <col min="2570" max="2584" width="0" style="10" hidden="1" customWidth="1"/>
    <col min="2585" max="2585" width="17.28515625" style="10" customWidth="1"/>
    <col min="2586" max="2597" width="17.140625" style="10" customWidth="1"/>
    <col min="2598" max="2598" width="0.42578125" style="10" customWidth="1"/>
    <col min="2599" max="2599" width="17.140625" style="10" customWidth="1"/>
    <col min="2600" max="2600" width="9.140625" style="10"/>
    <col min="2601" max="2601" width="13.85546875" style="10" customWidth="1"/>
    <col min="2602" max="2605" width="14" style="10" customWidth="1"/>
    <col min="2606" max="2612" width="9.140625" style="10"/>
    <col min="2613" max="2613" width="42.140625" style="10" customWidth="1"/>
    <col min="2614" max="2614" width="56" style="10" customWidth="1"/>
    <col min="2615" max="2615" width="11.42578125" style="10" customWidth="1"/>
    <col min="2616" max="2816" width="9.140625" style="10"/>
    <col min="2817" max="2817" width="0.7109375" style="10" customWidth="1"/>
    <col min="2818" max="2818" width="3" style="10" customWidth="1"/>
    <col min="2819" max="2819" width="4.28515625" style="10" customWidth="1"/>
    <col min="2820" max="2820" width="1.85546875" style="10" customWidth="1"/>
    <col min="2821" max="2821" width="2.28515625" style="10" customWidth="1"/>
    <col min="2822" max="2822" width="1.85546875" style="10" customWidth="1"/>
    <col min="2823" max="2823" width="10.28515625" style="10" customWidth="1"/>
    <col min="2824" max="2824" width="13.85546875" style="10" bestFit="1" customWidth="1"/>
    <col min="2825" max="2825" width="6.85546875" style="10" customWidth="1"/>
    <col min="2826" max="2840" width="0" style="10" hidden="1" customWidth="1"/>
    <col min="2841" max="2841" width="17.28515625" style="10" customWidth="1"/>
    <col min="2842" max="2853" width="17.140625" style="10" customWidth="1"/>
    <col min="2854" max="2854" width="0.42578125" style="10" customWidth="1"/>
    <col min="2855" max="2855" width="17.140625" style="10" customWidth="1"/>
    <col min="2856" max="2856" width="9.140625" style="10"/>
    <col min="2857" max="2857" width="13.85546875" style="10" customWidth="1"/>
    <col min="2858" max="2861" width="14" style="10" customWidth="1"/>
    <col min="2862" max="2868" width="9.140625" style="10"/>
    <col min="2869" max="2869" width="42.140625" style="10" customWidth="1"/>
    <col min="2870" max="2870" width="56" style="10" customWidth="1"/>
    <col min="2871" max="2871" width="11.42578125" style="10" customWidth="1"/>
    <col min="2872" max="3072" width="9.140625" style="10"/>
    <col min="3073" max="3073" width="0.7109375" style="10" customWidth="1"/>
    <col min="3074" max="3074" width="3" style="10" customWidth="1"/>
    <col min="3075" max="3075" width="4.28515625" style="10" customWidth="1"/>
    <col min="3076" max="3076" width="1.85546875" style="10" customWidth="1"/>
    <col min="3077" max="3077" width="2.28515625" style="10" customWidth="1"/>
    <col min="3078" max="3078" width="1.85546875" style="10" customWidth="1"/>
    <col min="3079" max="3079" width="10.28515625" style="10" customWidth="1"/>
    <col min="3080" max="3080" width="13.85546875" style="10" bestFit="1" customWidth="1"/>
    <col min="3081" max="3081" width="6.85546875" style="10" customWidth="1"/>
    <col min="3082" max="3096" width="0" style="10" hidden="1" customWidth="1"/>
    <col min="3097" max="3097" width="17.28515625" style="10" customWidth="1"/>
    <col min="3098" max="3109" width="17.140625" style="10" customWidth="1"/>
    <col min="3110" max="3110" width="0.42578125" style="10" customWidth="1"/>
    <col min="3111" max="3111" width="17.140625" style="10" customWidth="1"/>
    <col min="3112" max="3112" width="9.140625" style="10"/>
    <col min="3113" max="3113" width="13.85546875" style="10" customWidth="1"/>
    <col min="3114" max="3117" width="14" style="10" customWidth="1"/>
    <col min="3118" max="3124" width="9.140625" style="10"/>
    <col min="3125" max="3125" width="42.140625" style="10" customWidth="1"/>
    <col min="3126" max="3126" width="56" style="10" customWidth="1"/>
    <col min="3127" max="3127" width="11.42578125" style="10" customWidth="1"/>
    <col min="3128" max="3328" width="9.140625" style="10"/>
    <col min="3329" max="3329" width="0.7109375" style="10" customWidth="1"/>
    <col min="3330" max="3330" width="3" style="10" customWidth="1"/>
    <col min="3331" max="3331" width="4.28515625" style="10" customWidth="1"/>
    <col min="3332" max="3332" width="1.85546875" style="10" customWidth="1"/>
    <col min="3333" max="3333" width="2.28515625" style="10" customWidth="1"/>
    <col min="3334" max="3334" width="1.85546875" style="10" customWidth="1"/>
    <col min="3335" max="3335" width="10.28515625" style="10" customWidth="1"/>
    <col min="3336" max="3336" width="13.85546875" style="10" bestFit="1" customWidth="1"/>
    <col min="3337" max="3337" width="6.85546875" style="10" customWidth="1"/>
    <col min="3338" max="3352" width="0" style="10" hidden="1" customWidth="1"/>
    <col min="3353" max="3353" width="17.28515625" style="10" customWidth="1"/>
    <col min="3354" max="3365" width="17.140625" style="10" customWidth="1"/>
    <col min="3366" max="3366" width="0.42578125" style="10" customWidth="1"/>
    <col min="3367" max="3367" width="17.140625" style="10" customWidth="1"/>
    <col min="3368" max="3368" width="9.140625" style="10"/>
    <col min="3369" max="3369" width="13.85546875" style="10" customWidth="1"/>
    <col min="3370" max="3373" width="14" style="10" customWidth="1"/>
    <col min="3374" max="3380" width="9.140625" style="10"/>
    <col min="3381" max="3381" width="42.140625" style="10" customWidth="1"/>
    <col min="3382" max="3382" width="56" style="10" customWidth="1"/>
    <col min="3383" max="3383" width="11.42578125" style="10" customWidth="1"/>
    <col min="3384" max="3584" width="9.140625" style="10"/>
    <col min="3585" max="3585" width="0.7109375" style="10" customWidth="1"/>
    <col min="3586" max="3586" width="3" style="10" customWidth="1"/>
    <col min="3587" max="3587" width="4.28515625" style="10" customWidth="1"/>
    <col min="3588" max="3588" width="1.85546875" style="10" customWidth="1"/>
    <col min="3589" max="3589" width="2.28515625" style="10" customWidth="1"/>
    <col min="3590" max="3590" width="1.85546875" style="10" customWidth="1"/>
    <col min="3591" max="3591" width="10.28515625" style="10" customWidth="1"/>
    <col min="3592" max="3592" width="13.85546875" style="10" bestFit="1" customWidth="1"/>
    <col min="3593" max="3593" width="6.85546875" style="10" customWidth="1"/>
    <col min="3594" max="3608" width="0" style="10" hidden="1" customWidth="1"/>
    <col min="3609" max="3609" width="17.28515625" style="10" customWidth="1"/>
    <col min="3610" max="3621" width="17.140625" style="10" customWidth="1"/>
    <col min="3622" max="3622" width="0.42578125" style="10" customWidth="1"/>
    <col min="3623" max="3623" width="17.140625" style="10" customWidth="1"/>
    <col min="3624" max="3624" width="9.140625" style="10"/>
    <col min="3625" max="3625" width="13.85546875" style="10" customWidth="1"/>
    <col min="3626" max="3629" width="14" style="10" customWidth="1"/>
    <col min="3630" max="3636" width="9.140625" style="10"/>
    <col min="3637" max="3637" width="42.140625" style="10" customWidth="1"/>
    <col min="3638" max="3638" width="56" style="10" customWidth="1"/>
    <col min="3639" max="3639" width="11.42578125" style="10" customWidth="1"/>
    <col min="3640" max="3840" width="9.140625" style="10"/>
    <col min="3841" max="3841" width="0.7109375" style="10" customWidth="1"/>
    <col min="3842" max="3842" width="3" style="10" customWidth="1"/>
    <col min="3843" max="3843" width="4.28515625" style="10" customWidth="1"/>
    <col min="3844" max="3844" width="1.85546875" style="10" customWidth="1"/>
    <col min="3845" max="3845" width="2.28515625" style="10" customWidth="1"/>
    <col min="3846" max="3846" width="1.85546875" style="10" customWidth="1"/>
    <col min="3847" max="3847" width="10.28515625" style="10" customWidth="1"/>
    <col min="3848" max="3848" width="13.85546875" style="10" bestFit="1" customWidth="1"/>
    <col min="3849" max="3849" width="6.85546875" style="10" customWidth="1"/>
    <col min="3850" max="3864" width="0" style="10" hidden="1" customWidth="1"/>
    <col min="3865" max="3865" width="17.28515625" style="10" customWidth="1"/>
    <col min="3866" max="3877" width="17.140625" style="10" customWidth="1"/>
    <col min="3878" max="3878" width="0.42578125" style="10" customWidth="1"/>
    <col min="3879" max="3879" width="17.140625" style="10" customWidth="1"/>
    <col min="3880" max="3880" width="9.140625" style="10"/>
    <col min="3881" max="3881" width="13.85546875" style="10" customWidth="1"/>
    <col min="3882" max="3885" width="14" style="10" customWidth="1"/>
    <col min="3886" max="3892" width="9.140625" style="10"/>
    <col min="3893" max="3893" width="42.140625" style="10" customWidth="1"/>
    <col min="3894" max="3894" width="56" style="10" customWidth="1"/>
    <col min="3895" max="3895" width="11.42578125" style="10" customWidth="1"/>
    <col min="3896" max="4096" width="9.140625" style="10"/>
    <col min="4097" max="4097" width="0.7109375" style="10" customWidth="1"/>
    <col min="4098" max="4098" width="3" style="10" customWidth="1"/>
    <col min="4099" max="4099" width="4.28515625" style="10" customWidth="1"/>
    <col min="4100" max="4100" width="1.85546875" style="10" customWidth="1"/>
    <col min="4101" max="4101" width="2.28515625" style="10" customWidth="1"/>
    <col min="4102" max="4102" width="1.85546875" style="10" customWidth="1"/>
    <col min="4103" max="4103" width="10.28515625" style="10" customWidth="1"/>
    <col min="4104" max="4104" width="13.85546875" style="10" bestFit="1" customWidth="1"/>
    <col min="4105" max="4105" width="6.85546875" style="10" customWidth="1"/>
    <col min="4106" max="4120" width="0" style="10" hidden="1" customWidth="1"/>
    <col min="4121" max="4121" width="17.28515625" style="10" customWidth="1"/>
    <col min="4122" max="4133" width="17.140625" style="10" customWidth="1"/>
    <col min="4134" max="4134" width="0.42578125" style="10" customWidth="1"/>
    <col min="4135" max="4135" width="17.140625" style="10" customWidth="1"/>
    <col min="4136" max="4136" width="9.140625" style="10"/>
    <col min="4137" max="4137" width="13.85546875" style="10" customWidth="1"/>
    <col min="4138" max="4141" width="14" style="10" customWidth="1"/>
    <col min="4142" max="4148" width="9.140625" style="10"/>
    <col min="4149" max="4149" width="42.140625" style="10" customWidth="1"/>
    <col min="4150" max="4150" width="56" style="10" customWidth="1"/>
    <col min="4151" max="4151" width="11.42578125" style="10" customWidth="1"/>
    <col min="4152" max="4352" width="9.140625" style="10"/>
    <col min="4353" max="4353" width="0.7109375" style="10" customWidth="1"/>
    <col min="4354" max="4354" width="3" style="10" customWidth="1"/>
    <col min="4355" max="4355" width="4.28515625" style="10" customWidth="1"/>
    <col min="4356" max="4356" width="1.85546875" style="10" customWidth="1"/>
    <col min="4357" max="4357" width="2.28515625" style="10" customWidth="1"/>
    <col min="4358" max="4358" width="1.85546875" style="10" customWidth="1"/>
    <col min="4359" max="4359" width="10.28515625" style="10" customWidth="1"/>
    <col min="4360" max="4360" width="13.85546875" style="10" bestFit="1" customWidth="1"/>
    <col min="4361" max="4361" width="6.85546875" style="10" customWidth="1"/>
    <col min="4362" max="4376" width="0" style="10" hidden="1" customWidth="1"/>
    <col min="4377" max="4377" width="17.28515625" style="10" customWidth="1"/>
    <col min="4378" max="4389" width="17.140625" style="10" customWidth="1"/>
    <col min="4390" max="4390" width="0.42578125" style="10" customWidth="1"/>
    <col min="4391" max="4391" width="17.140625" style="10" customWidth="1"/>
    <col min="4392" max="4392" width="9.140625" style="10"/>
    <col min="4393" max="4393" width="13.85546875" style="10" customWidth="1"/>
    <col min="4394" max="4397" width="14" style="10" customWidth="1"/>
    <col min="4398" max="4404" width="9.140625" style="10"/>
    <col min="4405" max="4405" width="42.140625" style="10" customWidth="1"/>
    <col min="4406" max="4406" width="56" style="10" customWidth="1"/>
    <col min="4407" max="4407" width="11.42578125" style="10" customWidth="1"/>
    <col min="4408" max="4608" width="9.140625" style="10"/>
    <col min="4609" max="4609" width="0.7109375" style="10" customWidth="1"/>
    <col min="4610" max="4610" width="3" style="10" customWidth="1"/>
    <col min="4611" max="4611" width="4.28515625" style="10" customWidth="1"/>
    <col min="4612" max="4612" width="1.85546875" style="10" customWidth="1"/>
    <col min="4613" max="4613" width="2.28515625" style="10" customWidth="1"/>
    <col min="4614" max="4614" width="1.85546875" style="10" customWidth="1"/>
    <col min="4615" max="4615" width="10.28515625" style="10" customWidth="1"/>
    <col min="4616" max="4616" width="13.85546875" style="10" bestFit="1" customWidth="1"/>
    <col min="4617" max="4617" width="6.85546875" style="10" customWidth="1"/>
    <col min="4618" max="4632" width="0" style="10" hidden="1" customWidth="1"/>
    <col min="4633" max="4633" width="17.28515625" style="10" customWidth="1"/>
    <col min="4634" max="4645" width="17.140625" style="10" customWidth="1"/>
    <col min="4646" max="4646" width="0.42578125" style="10" customWidth="1"/>
    <col min="4647" max="4647" width="17.140625" style="10" customWidth="1"/>
    <col min="4648" max="4648" width="9.140625" style="10"/>
    <col min="4649" max="4649" width="13.85546875" style="10" customWidth="1"/>
    <col min="4650" max="4653" width="14" style="10" customWidth="1"/>
    <col min="4654" max="4660" width="9.140625" style="10"/>
    <col min="4661" max="4661" width="42.140625" style="10" customWidth="1"/>
    <col min="4662" max="4662" width="56" style="10" customWidth="1"/>
    <col min="4663" max="4663" width="11.42578125" style="10" customWidth="1"/>
    <col min="4664" max="4864" width="9.140625" style="10"/>
    <col min="4865" max="4865" width="0.7109375" style="10" customWidth="1"/>
    <col min="4866" max="4866" width="3" style="10" customWidth="1"/>
    <col min="4867" max="4867" width="4.28515625" style="10" customWidth="1"/>
    <col min="4868" max="4868" width="1.85546875" style="10" customWidth="1"/>
    <col min="4869" max="4869" width="2.28515625" style="10" customWidth="1"/>
    <col min="4870" max="4870" width="1.85546875" style="10" customWidth="1"/>
    <col min="4871" max="4871" width="10.28515625" style="10" customWidth="1"/>
    <col min="4872" max="4872" width="13.85546875" style="10" bestFit="1" customWidth="1"/>
    <col min="4873" max="4873" width="6.85546875" style="10" customWidth="1"/>
    <col min="4874" max="4888" width="0" style="10" hidden="1" customWidth="1"/>
    <col min="4889" max="4889" width="17.28515625" style="10" customWidth="1"/>
    <col min="4890" max="4901" width="17.140625" style="10" customWidth="1"/>
    <col min="4902" max="4902" width="0.42578125" style="10" customWidth="1"/>
    <col min="4903" max="4903" width="17.140625" style="10" customWidth="1"/>
    <col min="4904" max="4904" width="9.140625" style="10"/>
    <col min="4905" max="4905" width="13.85546875" style="10" customWidth="1"/>
    <col min="4906" max="4909" width="14" style="10" customWidth="1"/>
    <col min="4910" max="4916" width="9.140625" style="10"/>
    <col min="4917" max="4917" width="42.140625" style="10" customWidth="1"/>
    <col min="4918" max="4918" width="56" style="10" customWidth="1"/>
    <col min="4919" max="4919" width="11.42578125" style="10" customWidth="1"/>
    <col min="4920" max="5120" width="9.140625" style="10"/>
    <col min="5121" max="5121" width="0.7109375" style="10" customWidth="1"/>
    <col min="5122" max="5122" width="3" style="10" customWidth="1"/>
    <col min="5123" max="5123" width="4.28515625" style="10" customWidth="1"/>
    <col min="5124" max="5124" width="1.85546875" style="10" customWidth="1"/>
    <col min="5125" max="5125" width="2.28515625" style="10" customWidth="1"/>
    <col min="5126" max="5126" width="1.85546875" style="10" customWidth="1"/>
    <col min="5127" max="5127" width="10.28515625" style="10" customWidth="1"/>
    <col min="5128" max="5128" width="13.85546875" style="10" bestFit="1" customWidth="1"/>
    <col min="5129" max="5129" width="6.85546875" style="10" customWidth="1"/>
    <col min="5130" max="5144" width="0" style="10" hidden="1" customWidth="1"/>
    <col min="5145" max="5145" width="17.28515625" style="10" customWidth="1"/>
    <col min="5146" max="5157" width="17.140625" style="10" customWidth="1"/>
    <col min="5158" max="5158" width="0.42578125" style="10" customWidth="1"/>
    <col min="5159" max="5159" width="17.140625" style="10" customWidth="1"/>
    <col min="5160" max="5160" width="9.140625" style="10"/>
    <col min="5161" max="5161" width="13.85546875" style="10" customWidth="1"/>
    <col min="5162" max="5165" width="14" style="10" customWidth="1"/>
    <col min="5166" max="5172" width="9.140625" style="10"/>
    <col min="5173" max="5173" width="42.140625" style="10" customWidth="1"/>
    <col min="5174" max="5174" width="56" style="10" customWidth="1"/>
    <col min="5175" max="5175" width="11.42578125" style="10" customWidth="1"/>
    <col min="5176" max="5376" width="9.140625" style="10"/>
    <col min="5377" max="5377" width="0.7109375" style="10" customWidth="1"/>
    <col min="5378" max="5378" width="3" style="10" customWidth="1"/>
    <col min="5379" max="5379" width="4.28515625" style="10" customWidth="1"/>
    <col min="5380" max="5380" width="1.85546875" style="10" customWidth="1"/>
    <col min="5381" max="5381" width="2.28515625" style="10" customWidth="1"/>
    <col min="5382" max="5382" width="1.85546875" style="10" customWidth="1"/>
    <col min="5383" max="5383" width="10.28515625" style="10" customWidth="1"/>
    <col min="5384" max="5384" width="13.85546875" style="10" bestFit="1" customWidth="1"/>
    <col min="5385" max="5385" width="6.85546875" style="10" customWidth="1"/>
    <col min="5386" max="5400" width="0" style="10" hidden="1" customWidth="1"/>
    <col min="5401" max="5401" width="17.28515625" style="10" customWidth="1"/>
    <col min="5402" max="5413" width="17.140625" style="10" customWidth="1"/>
    <col min="5414" max="5414" width="0.42578125" style="10" customWidth="1"/>
    <col min="5415" max="5415" width="17.140625" style="10" customWidth="1"/>
    <col min="5416" max="5416" width="9.140625" style="10"/>
    <col min="5417" max="5417" width="13.85546875" style="10" customWidth="1"/>
    <col min="5418" max="5421" width="14" style="10" customWidth="1"/>
    <col min="5422" max="5428" width="9.140625" style="10"/>
    <col min="5429" max="5429" width="42.140625" style="10" customWidth="1"/>
    <col min="5430" max="5430" width="56" style="10" customWidth="1"/>
    <col min="5431" max="5431" width="11.42578125" style="10" customWidth="1"/>
    <col min="5432" max="5632" width="9.140625" style="10"/>
    <col min="5633" max="5633" width="0.7109375" style="10" customWidth="1"/>
    <col min="5634" max="5634" width="3" style="10" customWidth="1"/>
    <col min="5635" max="5635" width="4.28515625" style="10" customWidth="1"/>
    <col min="5636" max="5636" width="1.85546875" style="10" customWidth="1"/>
    <col min="5637" max="5637" width="2.28515625" style="10" customWidth="1"/>
    <col min="5638" max="5638" width="1.85546875" style="10" customWidth="1"/>
    <col min="5639" max="5639" width="10.28515625" style="10" customWidth="1"/>
    <col min="5640" max="5640" width="13.85546875" style="10" bestFit="1" customWidth="1"/>
    <col min="5641" max="5641" width="6.85546875" style="10" customWidth="1"/>
    <col min="5642" max="5656" width="0" style="10" hidden="1" customWidth="1"/>
    <col min="5657" max="5657" width="17.28515625" style="10" customWidth="1"/>
    <col min="5658" max="5669" width="17.140625" style="10" customWidth="1"/>
    <col min="5670" max="5670" width="0.42578125" style="10" customWidth="1"/>
    <col min="5671" max="5671" width="17.140625" style="10" customWidth="1"/>
    <col min="5672" max="5672" width="9.140625" style="10"/>
    <col min="5673" max="5673" width="13.85546875" style="10" customWidth="1"/>
    <col min="5674" max="5677" width="14" style="10" customWidth="1"/>
    <col min="5678" max="5684" width="9.140625" style="10"/>
    <col min="5685" max="5685" width="42.140625" style="10" customWidth="1"/>
    <col min="5686" max="5686" width="56" style="10" customWidth="1"/>
    <col min="5687" max="5687" width="11.42578125" style="10" customWidth="1"/>
    <col min="5688" max="5888" width="9.140625" style="10"/>
    <col min="5889" max="5889" width="0.7109375" style="10" customWidth="1"/>
    <col min="5890" max="5890" width="3" style="10" customWidth="1"/>
    <col min="5891" max="5891" width="4.28515625" style="10" customWidth="1"/>
    <col min="5892" max="5892" width="1.85546875" style="10" customWidth="1"/>
    <col min="5893" max="5893" width="2.28515625" style="10" customWidth="1"/>
    <col min="5894" max="5894" width="1.85546875" style="10" customWidth="1"/>
    <col min="5895" max="5895" width="10.28515625" style="10" customWidth="1"/>
    <col min="5896" max="5896" width="13.85546875" style="10" bestFit="1" customWidth="1"/>
    <col min="5897" max="5897" width="6.85546875" style="10" customWidth="1"/>
    <col min="5898" max="5912" width="0" style="10" hidden="1" customWidth="1"/>
    <col min="5913" max="5913" width="17.28515625" style="10" customWidth="1"/>
    <col min="5914" max="5925" width="17.140625" style="10" customWidth="1"/>
    <col min="5926" max="5926" width="0.42578125" style="10" customWidth="1"/>
    <col min="5927" max="5927" width="17.140625" style="10" customWidth="1"/>
    <col min="5928" max="5928" width="9.140625" style="10"/>
    <col min="5929" max="5929" width="13.85546875" style="10" customWidth="1"/>
    <col min="5930" max="5933" width="14" style="10" customWidth="1"/>
    <col min="5934" max="5940" width="9.140625" style="10"/>
    <col min="5941" max="5941" width="42.140625" style="10" customWidth="1"/>
    <col min="5942" max="5942" width="56" style="10" customWidth="1"/>
    <col min="5943" max="5943" width="11.42578125" style="10" customWidth="1"/>
    <col min="5944" max="6144" width="9.140625" style="10"/>
    <col min="6145" max="6145" width="0.7109375" style="10" customWidth="1"/>
    <col min="6146" max="6146" width="3" style="10" customWidth="1"/>
    <col min="6147" max="6147" width="4.28515625" style="10" customWidth="1"/>
    <col min="6148" max="6148" width="1.85546875" style="10" customWidth="1"/>
    <col min="6149" max="6149" width="2.28515625" style="10" customWidth="1"/>
    <col min="6150" max="6150" width="1.85546875" style="10" customWidth="1"/>
    <col min="6151" max="6151" width="10.28515625" style="10" customWidth="1"/>
    <col min="6152" max="6152" width="13.85546875" style="10" bestFit="1" customWidth="1"/>
    <col min="6153" max="6153" width="6.85546875" style="10" customWidth="1"/>
    <col min="6154" max="6168" width="0" style="10" hidden="1" customWidth="1"/>
    <col min="6169" max="6169" width="17.28515625" style="10" customWidth="1"/>
    <col min="6170" max="6181" width="17.140625" style="10" customWidth="1"/>
    <col min="6182" max="6182" width="0.42578125" style="10" customWidth="1"/>
    <col min="6183" max="6183" width="17.140625" style="10" customWidth="1"/>
    <col min="6184" max="6184" width="9.140625" style="10"/>
    <col min="6185" max="6185" width="13.85546875" style="10" customWidth="1"/>
    <col min="6186" max="6189" width="14" style="10" customWidth="1"/>
    <col min="6190" max="6196" width="9.140625" style="10"/>
    <col min="6197" max="6197" width="42.140625" style="10" customWidth="1"/>
    <col min="6198" max="6198" width="56" style="10" customWidth="1"/>
    <col min="6199" max="6199" width="11.42578125" style="10" customWidth="1"/>
    <col min="6200" max="6400" width="9.140625" style="10"/>
    <col min="6401" max="6401" width="0.7109375" style="10" customWidth="1"/>
    <col min="6402" max="6402" width="3" style="10" customWidth="1"/>
    <col min="6403" max="6403" width="4.28515625" style="10" customWidth="1"/>
    <col min="6404" max="6404" width="1.85546875" style="10" customWidth="1"/>
    <col min="6405" max="6405" width="2.28515625" style="10" customWidth="1"/>
    <col min="6406" max="6406" width="1.85546875" style="10" customWidth="1"/>
    <col min="6407" max="6407" width="10.28515625" style="10" customWidth="1"/>
    <col min="6408" max="6408" width="13.85546875" style="10" bestFit="1" customWidth="1"/>
    <col min="6409" max="6409" width="6.85546875" style="10" customWidth="1"/>
    <col min="6410" max="6424" width="0" style="10" hidden="1" customWidth="1"/>
    <col min="6425" max="6425" width="17.28515625" style="10" customWidth="1"/>
    <col min="6426" max="6437" width="17.140625" style="10" customWidth="1"/>
    <col min="6438" max="6438" width="0.42578125" style="10" customWidth="1"/>
    <col min="6439" max="6439" width="17.140625" style="10" customWidth="1"/>
    <col min="6440" max="6440" width="9.140625" style="10"/>
    <col min="6441" max="6441" width="13.85546875" style="10" customWidth="1"/>
    <col min="6442" max="6445" width="14" style="10" customWidth="1"/>
    <col min="6446" max="6452" width="9.140625" style="10"/>
    <col min="6453" max="6453" width="42.140625" style="10" customWidth="1"/>
    <col min="6454" max="6454" width="56" style="10" customWidth="1"/>
    <col min="6455" max="6455" width="11.42578125" style="10" customWidth="1"/>
    <col min="6456" max="6656" width="9.140625" style="10"/>
    <col min="6657" max="6657" width="0.7109375" style="10" customWidth="1"/>
    <col min="6658" max="6658" width="3" style="10" customWidth="1"/>
    <col min="6659" max="6659" width="4.28515625" style="10" customWidth="1"/>
    <col min="6660" max="6660" width="1.85546875" style="10" customWidth="1"/>
    <col min="6661" max="6661" width="2.28515625" style="10" customWidth="1"/>
    <col min="6662" max="6662" width="1.85546875" style="10" customWidth="1"/>
    <col min="6663" max="6663" width="10.28515625" style="10" customWidth="1"/>
    <col min="6664" max="6664" width="13.85546875" style="10" bestFit="1" customWidth="1"/>
    <col min="6665" max="6665" width="6.85546875" style="10" customWidth="1"/>
    <col min="6666" max="6680" width="0" style="10" hidden="1" customWidth="1"/>
    <col min="6681" max="6681" width="17.28515625" style="10" customWidth="1"/>
    <col min="6682" max="6693" width="17.140625" style="10" customWidth="1"/>
    <col min="6694" max="6694" width="0.42578125" style="10" customWidth="1"/>
    <col min="6695" max="6695" width="17.140625" style="10" customWidth="1"/>
    <col min="6696" max="6696" width="9.140625" style="10"/>
    <col min="6697" max="6697" width="13.85546875" style="10" customWidth="1"/>
    <col min="6698" max="6701" width="14" style="10" customWidth="1"/>
    <col min="6702" max="6708" width="9.140625" style="10"/>
    <col min="6709" max="6709" width="42.140625" style="10" customWidth="1"/>
    <col min="6710" max="6710" width="56" style="10" customWidth="1"/>
    <col min="6711" max="6711" width="11.42578125" style="10" customWidth="1"/>
    <col min="6712" max="6912" width="9.140625" style="10"/>
    <col min="6913" max="6913" width="0.7109375" style="10" customWidth="1"/>
    <col min="6914" max="6914" width="3" style="10" customWidth="1"/>
    <col min="6915" max="6915" width="4.28515625" style="10" customWidth="1"/>
    <col min="6916" max="6916" width="1.85546875" style="10" customWidth="1"/>
    <col min="6917" max="6917" width="2.28515625" style="10" customWidth="1"/>
    <col min="6918" max="6918" width="1.85546875" style="10" customWidth="1"/>
    <col min="6919" max="6919" width="10.28515625" style="10" customWidth="1"/>
    <col min="6920" max="6920" width="13.85546875" style="10" bestFit="1" customWidth="1"/>
    <col min="6921" max="6921" width="6.85546875" style="10" customWidth="1"/>
    <col min="6922" max="6936" width="0" style="10" hidden="1" customWidth="1"/>
    <col min="6937" max="6937" width="17.28515625" style="10" customWidth="1"/>
    <col min="6938" max="6949" width="17.140625" style="10" customWidth="1"/>
    <col min="6950" max="6950" width="0.42578125" style="10" customWidth="1"/>
    <col min="6951" max="6951" width="17.140625" style="10" customWidth="1"/>
    <col min="6952" max="6952" width="9.140625" style="10"/>
    <col min="6953" max="6953" width="13.85546875" style="10" customWidth="1"/>
    <col min="6954" max="6957" width="14" style="10" customWidth="1"/>
    <col min="6958" max="6964" width="9.140625" style="10"/>
    <col min="6965" max="6965" width="42.140625" style="10" customWidth="1"/>
    <col min="6966" max="6966" width="56" style="10" customWidth="1"/>
    <col min="6967" max="6967" width="11.42578125" style="10" customWidth="1"/>
    <col min="6968" max="7168" width="9.140625" style="10"/>
    <col min="7169" max="7169" width="0.7109375" style="10" customWidth="1"/>
    <col min="7170" max="7170" width="3" style="10" customWidth="1"/>
    <col min="7171" max="7171" width="4.28515625" style="10" customWidth="1"/>
    <col min="7172" max="7172" width="1.85546875" style="10" customWidth="1"/>
    <col min="7173" max="7173" width="2.28515625" style="10" customWidth="1"/>
    <col min="7174" max="7174" width="1.85546875" style="10" customWidth="1"/>
    <col min="7175" max="7175" width="10.28515625" style="10" customWidth="1"/>
    <col min="7176" max="7176" width="13.85546875" style="10" bestFit="1" customWidth="1"/>
    <col min="7177" max="7177" width="6.85546875" style="10" customWidth="1"/>
    <col min="7178" max="7192" width="0" style="10" hidden="1" customWidth="1"/>
    <col min="7193" max="7193" width="17.28515625" style="10" customWidth="1"/>
    <col min="7194" max="7205" width="17.140625" style="10" customWidth="1"/>
    <col min="7206" max="7206" width="0.42578125" style="10" customWidth="1"/>
    <col min="7207" max="7207" width="17.140625" style="10" customWidth="1"/>
    <col min="7208" max="7208" width="9.140625" style="10"/>
    <col min="7209" max="7209" width="13.85546875" style="10" customWidth="1"/>
    <col min="7210" max="7213" width="14" style="10" customWidth="1"/>
    <col min="7214" max="7220" width="9.140625" style="10"/>
    <col min="7221" max="7221" width="42.140625" style="10" customWidth="1"/>
    <col min="7222" max="7222" width="56" style="10" customWidth="1"/>
    <col min="7223" max="7223" width="11.42578125" style="10" customWidth="1"/>
    <col min="7224" max="7424" width="9.140625" style="10"/>
    <col min="7425" max="7425" width="0.7109375" style="10" customWidth="1"/>
    <col min="7426" max="7426" width="3" style="10" customWidth="1"/>
    <col min="7427" max="7427" width="4.28515625" style="10" customWidth="1"/>
    <col min="7428" max="7428" width="1.85546875" style="10" customWidth="1"/>
    <col min="7429" max="7429" width="2.28515625" style="10" customWidth="1"/>
    <col min="7430" max="7430" width="1.85546875" style="10" customWidth="1"/>
    <col min="7431" max="7431" width="10.28515625" style="10" customWidth="1"/>
    <col min="7432" max="7432" width="13.85546875" style="10" bestFit="1" customWidth="1"/>
    <col min="7433" max="7433" width="6.85546875" style="10" customWidth="1"/>
    <col min="7434" max="7448" width="0" style="10" hidden="1" customWidth="1"/>
    <col min="7449" max="7449" width="17.28515625" style="10" customWidth="1"/>
    <col min="7450" max="7461" width="17.140625" style="10" customWidth="1"/>
    <col min="7462" max="7462" width="0.42578125" style="10" customWidth="1"/>
    <col min="7463" max="7463" width="17.140625" style="10" customWidth="1"/>
    <col min="7464" max="7464" width="9.140625" style="10"/>
    <col min="7465" max="7465" width="13.85546875" style="10" customWidth="1"/>
    <col min="7466" max="7469" width="14" style="10" customWidth="1"/>
    <col min="7470" max="7476" width="9.140625" style="10"/>
    <col min="7477" max="7477" width="42.140625" style="10" customWidth="1"/>
    <col min="7478" max="7478" width="56" style="10" customWidth="1"/>
    <col min="7479" max="7479" width="11.42578125" style="10" customWidth="1"/>
    <col min="7480" max="7680" width="9.140625" style="10"/>
    <col min="7681" max="7681" width="0.7109375" style="10" customWidth="1"/>
    <col min="7682" max="7682" width="3" style="10" customWidth="1"/>
    <col min="7683" max="7683" width="4.28515625" style="10" customWidth="1"/>
    <col min="7684" max="7684" width="1.85546875" style="10" customWidth="1"/>
    <col min="7685" max="7685" width="2.28515625" style="10" customWidth="1"/>
    <col min="7686" max="7686" width="1.85546875" style="10" customWidth="1"/>
    <col min="7687" max="7687" width="10.28515625" style="10" customWidth="1"/>
    <col min="7688" max="7688" width="13.85546875" style="10" bestFit="1" customWidth="1"/>
    <col min="7689" max="7689" width="6.85546875" style="10" customWidth="1"/>
    <col min="7690" max="7704" width="0" style="10" hidden="1" customWidth="1"/>
    <col min="7705" max="7705" width="17.28515625" style="10" customWidth="1"/>
    <col min="7706" max="7717" width="17.140625" style="10" customWidth="1"/>
    <col min="7718" max="7718" width="0.42578125" style="10" customWidth="1"/>
    <col min="7719" max="7719" width="17.140625" style="10" customWidth="1"/>
    <col min="7720" max="7720" width="9.140625" style="10"/>
    <col min="7721" max="7721" width="13.85546875" style="10" customWidth="1"/>
    <col min="7722" max="7725" width="14" style="10" customWidth="1"/>
    <col min="7726" max="7732" width="9.140625" style="10"/>
    <col min="7733" max="7733" width="42.140625" style="10" customWidth="1"/>
    <col min="7734" max="7734" width="56" style="10" customWidth="1"/>
    <col min="7735" max="7735" width="11.42578125" style="10" customWidth="1"/>
    <col min="7736" max="7936" width="9.140625" style="10"/>
    <col min="7937" max="7937" width="0.7109375" style="10" customWidth="1"/>
    <col min="7938" max="7938" width="3" style="10" customWidth="1"/>
    <col min="7939" max="7939" width="4.28515625" style="10" customWidth="1"/>
    <col min="7940" max="7940" width="1.85546875" style="10" customWidth="1"/>
    <col min="7941" max="7941" width="2.28515625" style="10" customWidth="1"/>
    <col min="7942" max="7942" width="1.85546875" style="10" customWidth="1"/>
    <col min="7943" max="7943" width="10.28515625" style="10" customWidth="1"/>
    <col min="7944" max="7944" width="13.85546875" style="10" bestFit="1" customWidth="1"/>
    <col min="7945" max="7945" width="6.85546875" style="10" customWidth="1"/>
    <col min="7946" max="7960" width="0" style="10" hidden="1" customWidth="1"/>
    <col min="7961" max="7961" width="17.28515625" style="10" customWidth="1"/>
    <col min="7962" max="7973" width="17.140625" style="10" customWidth="1"/>
    <col min="7974" max="7974" width="0.42578125" style="10" customWidth="1"/>
    <col min="7975" max="7975" width="17.140625" style="10" customWidth="1"/>
    <col min="7976" max="7976" width="9.140625" style="10"/>
    <col min="7977" max="7977" width="13.85546875" style="10" customWidth="1"/>
    <col min="7978" max="7981" width="14" style="10" customWidth="1"/>
    <col min="7982" max="7988" width="9.140625" style="10"/>
    <col min="7989" max="7989" width="42.140625" style="10" customWidth="1"/>
    <col min="7990" max="7990" width="56" style="10" customWidth="1"/>
    <col min="7991" max="7991" width="11.42578125" style="10" customWidth="1"/>
    <col min="7992" max="8192" width="9.140625" style="10"/>
    <col min="8193" max="8193" width="0.7109375" style="10" customWidth="1"/>
    <col min="8194" max="8194" width="3" style="10" customWidth="1"/>
    <col min="8195" max="8195" width="4.28515625" style="10" customWidth="1"/>
    <col min="8196" max="8196" width="1.85546875" style="10" customWidth="1"/>
    <col min="8197" max="8197" width="2.28515625" style="10" customWidth="1"/>
    <col min="8198" max="8198" width="1.85546875" style="10" customWidth="1"/>
    <col min="8199" max="8199" width="10.28515625" style="10" customWidth="1"/>
    <col min="8200" max="8200" width="13.85546875" style="10" bestFit="1" customWidth="1"/>
    <col min="8201" max="8201" width="6.85546875" style="10" customWidth="1"/>
    <col min="8202" max="8216" width="0" style="10" hidden="1" customWidth="1"/>
    <col min="8217" max="8217" width="17.28515625" style="10" customWidth="1"/>
    <col min="8218" max="8229" width="17.140625" style="10" customWidth="1"/>
    <col min="8230" max="8230" width="0.42578125" style="10" customWidth="1"/>
    <col min="8231" max="8231" width="17.140625" style="10" customWidth="1"/>
    <col min="8232" max="8232" width="9.140625" style="10"/>
    <col min="8233" max="8233" width="13.85546875" style="10" customWidth="1"/>
    <col min="8234" max="8237" width="14" style="10" customWidth="1"/>
    <col min="8238" max="8244" width="9.140625" style="10"/>
    <col min="8245" max="8245" width="42.140625" style="10" customWidth="1"/>
    <col min="8246" max="8246" width="56" style="10" customWidth="1"/>
    <col min="8247" max="8247" width="11.42578125" style="10" customWidth="1"/>
    <col min="8248" max="8448" width="9.140625" style="10"/>
    <col min="8449" max="8449" width="0.7109375" style="10" customWidth="1"/>
    <col min="8450" max="8450" width="3" style="10" customWidth="1"/>
    <col min="8451" max="8451" width="4.28515625" style="10" customWidth="1"/>
    <col min="8452" max="8452" width="1.85546875" style="10" customWidth="1"/>
    <col min="8453" max="8453" width="2.28515625" style="10" customWidth="1"/>
    <col min="8454" max="8454" width="1.85546875" style="10" customWidth="1"/>
    <col min="8455" max="8455" width="10.28515625" style="10" customWidth="1"/>
    <col min="8456" max="8456" width="13.85546875" style="10" bestFit="1" customWidth="1"/>
    <col min="8457" max="8457" width="6.85546875" style="10" customWidth="1"/>
    <col min="8458" max="8472" width="0" style="10" hidden="1" customWidth="1"/>
    <col min="8473" max="8473" width="17.28515625" style="10" customWidth="1"/>
    <col min="8474" max="8485" width="17.140625" style="10" customWidth="1"/>
    <col min="8486" max="8486" width="0.42578125" style="10" customWidth="1"/>
    <col min="8487" max="8487" width="17.140625" style="10" customWidth="1"/>
    <col min="8488" max="8488" width="9.140625" style="10"/>
    <col min="8489" max="8489" width="13.85546875" style="10" customWidth="1"/>
    <col min="8490" max="8493" width="14" style="10" customWidth="1"/>
    <col min="8494" max="8500" width="9.140625" style="10"/>
    <col min="8501" max="8501" width="42.140625" style="10" customWidth="1"/>
    <col min="8502" max="8502" width="56" style="10" customWidth="1"/>
    <col min="8503" max="8503" width="11.42578125" style="10" customWidth="1"/>
    <col min="8504" max="8704" width="9.140625" style="10"/>
    <col min="8705" max="8705" width="0.7109375" style="10" customWidth="1"/>
    <col min="8706" max="8706" width="3" style="10" customWidth="1"/>
    <col min="8707" max="8707" width="4.28515625" style="10" customWidth="1"/>
    <col min="8708" max="8708" width="1.85546875" style="10" customWidth="1"/>
    <col min="8709" max="8709" width="2.28515625" style="10" customWidth="1"/>
    <col min="8710" max="8710" width="1.85546875" style="10" customWidth="1"/>
    <col min="8711" max="8711" width="10.28515625" style="10" customWidth="1"/>
    <col min="8712" max="8712" width="13.85546875" style="10" bestFit="1" customWidth="1"/>
    <col min="8713" max="8713" width="6.85546875" style="10" customWidth="1"/>
    <col min="8714" max="8728" width="0" style="10" hidden="1" customWidth="1"/>
    <col min="8729" max="8729" width="17.28515625" style="10" customWidth="1"/>
    <col min="8730" max="8741" width="17.140625" style="10" customWidth="1"/>
    <col min="8742" max="8742" width="0.42578125" style="10" customWidth="1"/>
    <col min="8743" max="8743" width="17.140625" style="10" customWidth="1"/>
    <col min="8744" max="8744" width="9.140625" style="10"/>
    <col min="8745" max="8745" width="13.85546875" style="10" customWidth="1"/>
    <col min="8746" max="8749" width="14" style="10" customWidth="1"/>
    <col min="8750" max="8756" width="9.140625" style="10"/>
    <col min="8757" max="8757" width="42.140625" style="10" customWidth="1"/>
    <col min="8758" max="8758" width="56" style="10" customWidth="1"/>
    <col min="8759" max="8759" width="11.42578125" style="10" customWidth="1"/>
    <col min="8760" max="8960" width="9.140625" style="10"/>
    <col min="8961" max="8961" width="0.7109375" style="10" customWidth="1"/>
    <col min="8962" max="8962" width="3" style="10" customWidth="1"/>
    <col min="8963" max="8963" width="4.28515625" style="10" customWidth="1"/>
    <col min="8964" max="8964" width="1.85546875" style="10" customWidth="1"/>
    <col min="8965" max="8965" width="2.28515625" style="10" customWidth="1"/>
    <col min="8966" max="8966" width="1.85546875" style="10" customWidth="1"/>
    <col min="8967" max="8967" width="10.28515625" style="10" customWidth="1"/>
    <col min="8968" max="8968" width="13.85546875" style="10" bestFit="1" customWidth="1"/>
    <col min="8969" max="8969" width="6.85546875" style="10" customWidth="1"/>
    <col min="8970" max="8984" width="0" style="10" hidden="1" customWidth="1"/>
    <col min="8985" max="8985" width="17.28515625" style="10" customWidth="1"/>
    <col min="8986" max="8997" width="17.140625" style="10" customWidth="1"/>
    <col min="8998" max="8998" width="0.42578125" style="10" customWidth="1"/>
    <col min="8999" max="8999" width="17.140625" style="10" customWidth="1"/>
    <col min="9000" max="9000" width="9.140625" style="10"/>
    <col min="9001" max="9001" width="13.85546875" style="10" customWidth="1"/>
    <col min="9002" max="9005" width="14" style="10" customWidth="1"/>
    <col min="9006" max="9012" width="9.140625" style="10"/>
    <col min="9013" max="9013" width="42.140625" style="10" customWidth="1"/>
    <col min="9014" max="9014" width="56" style="10" customWidth="1"/>
    <col min="9015" max="9015" width="11.42578125" style="10" customWidth="1"/>
    <col min="9016" max="9216" width="9.140625" style="10"/>
    <col min="9217" max="9217" width="0.7109375" style="10" customWidth="1"/>
    <col min="9218" max="9218" width="3" style="10" customWidth="1"/>
    <col min="9219" max="9219" width="4.28515625" style="10" customWidth="1"/>
    <col min="9220" max="9220" width="1.85546875" style="10" customWidth="1"/>
    <col min="9221" max="9221" width="2.28515625" style="10" customWidth="1"/>
    <col min="9222" max="9222" width="1.85546875" style="10" customWidth="1"/>
    <col min="9223" max="9223" width="10.28515625" style="10" customWidth="1"/>
    <col min="9224" max="9224" width="13.85546875" style="10" bestFit="1" customWidth="1"/>
    <col min="9225" max="9225" width="6.85546875" style="10" customWidth="1"/>
    <col min="9226" max="9240" width="0" style="10" hidden="1" customWidth="1"/>
    <col min="9241" max="9241" width="17.28515625" style="10" customWidth="1"/>
    <col min="9242" max="9253" width="17.140625" style="10" customWidth="1"/>
    <col min="9254" max="9254" width="0.42578125" style="10" customWidth="1"/>
    <col min="9255" max="9255" width="17.140625" style="10" customWidth="1"/>
    <col min="9256" max="9256" width="9.140625" style="10"/>
    <col min="9257" max="9257" width="13.85546875" style="10" customWidth="1"/>
    <col min="9258" max="9261" width="14" style="10" customWidth="1"/>
    <col min="9262" max="9268" width="9.140625" style="10"/>
    <col min="9269" max="9269" width="42.140625" style="10" customWidth="1"/>
    <col min="9270" max="9270" width="56" style="10" customWidth="1"/>
    <col min="9271" max="9271" width="11.42578125" style="10" customWidth="1"/>
    <col min="9272" max="9472" width="9.140625" style="10"/>
    <col min="9473" max="9473" width="0.7109375" style="10" customWidth="1"/>
    <col min="9474" max="9474" width="3" style="10" customWidth="1"/>
    <col min="9475" max="9475" width="4.28515625" style="10" customWidth="1"/>
    <col min="9476" max="9476" width="1.85546875" style="10" customWidth="1"/>
    <col min="9477" max="9477" width="2.28515625" style="10" customWidth="1"/>
    <col min="9478" max="9478" width="1.85546875" style="10" customWidth="1"/>
    <col min="9479" max="9479" width="10.28515625" style="10" customWidth="1"/>
    <col min="9480" max="9480" width="13.85546875" style="10" bestFit="1" customWidth="1"/>
    <col min="9481" max="9481" width="6.85546875" style="10" customWidth="1"/>
    <col min="9482" max="9496" width="0" style="10" hidden="1" customWidth="1"/>
    <col min="9497" max="9497" width="17.28515625" style="10" customWidth="1"/>
    <col min="9498" max="9509" width="17.140625" style="10" customWidth="1"/>
    <col min="9510" max="9510" width="0.42578125" style="10" customWidth="1"/>
    <col min="9511" max="9511" width="17.140625" style="10" customWidth="1"/>
    <col min="9512" max="9512" width="9.140625" style="10"/>
    <col min="9513" max="9513" width="13.85546875" style="10" customWidth="1"/>
    <col min="9514" max="9517" width="14" style="10" customWidth="1"/>
    <col min="9518" max="9524" width="9.140625" style="10"/>
    <col min="9525" max="9525" width="42.140625" style="10" customWidth="1"/>
    <col min="9526" max="9526" width="56" style="10" customWidth="1"/>
    <col min="9527" max="9527" width="11.42578125" style="10" customWidth="1"/>
    <col min="9528" max="9728" width="9.140625" style="10"/>
    <col min="9729" max="9729" width="0.7109375" style="10" customWidth="1"/>
    <col min="9730" max="9730" width="3" style="10" customWidth="1"/>
    <col min="9731" max="9731" width="4.28515625" style="10" customWidth="1"/>
    <col min="9732" max="9732" width="1.85546875" style="10" customWidth="1"/>
    <col min="9733" max="9733" width="2.28515625" style="10" customWidth="1"/>
    <col min="9734" max="9734" width="1.85546875" style="10" customWidth="1"/>
    <col min="9735" max="9735" width="10.28515625" style="10" customWidth="1"/>
    <col min="9736" max="9736" width="13.85546875" style="10" bestFit="1" customWidth="1"/>
    <col min="9737" max="9737" width="6.85546875" style="10" customWidth="1"/>
    <col min="9738" max="9752" width="0" style="10" hidden="1" customWidth="1"/>
    <col min="9753" max="9753" width="17.28515625" style="10" customWidth="1"/>
    <col min="9754" max="9765" width="17.140625" style="10" customWidth="1"/>
    <col min="9766" max="9766" width="0.42578125" style="10" customWidth="1"/>
    <col min="9767" max="9767" width="17.140625" style="10" customWidth="1"/>
    <col min="9768" max="9768" width="9.140625" style="10"/>
    <col min="9769" max="9769" width="13.85546875" style="10" customWidth="1"/>
    <col min="9770" max="9773" width="14" style="10" customWidth="1"/>
    <col min="9774" max="9780" width="9.140625" style="10"/>
    <col min="9781" max="9781" width="42.140625" style="10" customWidth="1"/>
    <col min="9782" max="9782" width="56" style="10" customWidth="1"/>
    <col min="9783" max="9783" width="11.42578125" style="10" customWidth="1"/>
    <col min="9784" max="9984" width="9.140625" style="10"/>
    <col min="9985" max="9985" width="0.7109375" style="10" customWidth="1"/>
    <col min="9986" max="9986" width="3" style="10" customWidth="1"/>
    <col min="9987" max="9987" width="4.28515625" style="10" customWidth="1"/>
    <col min="9988" max="9988" width="1.85546875" style="10" customWidth="1"/>
    <col min="9989" max="9989" width="2.28515625" style="10" customWidth="1"/>
    <col min="9990" max="9990" width="1.85546875" style="10" customWidth="1"/>
    <col min="9991" max="9991" width="10.28515625" style="10" customWidth="1"/>
    <col min="9992" max="9992" width="13.85546875" style="10" bestFit="1" customWidth="1"/>
    <col min="9993" max="9993" width="6.85546875" style="10" customWidth="1"/>
    <col min="9994" max="10008" width="0" style="10" hidden="1" customWidth="1"/>
    <col min="10009" max="10009" width="17.28515625" style="10" customWidth="1"/>
    <col min="10010" max="10021" width="17.140625" style="10" customWidth="1"/>
    <col min="10022" max="10022" width="0.42578125" style="10" customWidth="1"/>
    <col min="10023" max="10023" width="17.140625" style="10" customWidth="1"/>
    <col min="10024" max="10024" width="9.140625" style="10"/>
    <col min="10025" max="10025" width="13.85546875" style="10" customWidth="1"/>
    <col min="10026" max="10029" width="14" style="10" customWidth="1"/>
    <col min="10030" max="10036" width="9.140625" style="10"/>
    <col min="10037" max="10037" width="42.140625" style="10" customWidth="1"/>
    <col min="10038" max="10038" width="56" style="10" customWidth="1"/>
    <col min="10039" max="10039" width="11.42578125" style="10" customWidth="1"/>
    <col min="10040" max="10240" width="9.140625" style="10"/>
    <col min="10241" max="10241" width="0.7109375" style="10" customWidth="1"/>
    <col min="10242" max="10242" width="3" style="10" customWidth="1"/>
    <col min="10243" max="10243" width="4.28515625" style="10" customWidth="1"/>
    <col min="10244" max="10244" width="1.85546875" style="10" customWidth="1"/>
    <col min="10245" max="10245" width="2.28515625" style="10" customWidth="1"/>
    <col min="10246" max="10246" width="1.85546875" style="10" customWidth="1"/>
    <col min="10247" max="10247" width="10.28515625" style="10" customWidth="1"/>
    <col min="10248" max="10248" width="13.85546875" style="10" bestFit="1" customWidth="1"/>
    <col min="10249" max="10249" width="6.85546875" style="10" customWidth="1"/>
    <col min="10250" max="10264" width="0" style="10" hidden="1" customWidth="1"/>
    <col min="10265" max="10265" width="17.28515625" style="10" customWidth="1"/>
    <col min="10266" max="10277" width="17.140625" style="10" customWidth="1"/>
    <col min="10278" max="10278" width="0.42578125" style="10" customWidth="1"/>
    <col min="10279" max="10279" width="17.140625" style="10" customWidth="1"/>
    <col min="10280" max="10280" width="9.140625" style="10"/>
    <col min="10281" max="10281" width="13.85546875" style="10" customWidth="1"/>
    <col min="10282" max="10285" width="14" style="10" customWidth="1"/>
    <col min="10286" max="10292" width="9.140625" style="10"/>
    <col min="10293" max="10293" width="42.140625" style="10" customWidth="1"/>
    <col min="10294" max="10294" width="56" style="10" customWidth="1"/>
    <col min="10295" max="10295" width="11.42578125" style="10" customWidth="1"/>
    <col min="10296" max="10496" width="9.140625" style="10"/>
    <col min="10497" max="10497" width="0.7109375" style="10" customWidth="1"/>
    <col min="10498" max="10498" width="3" style="10" customWidth="1"/>
    <col min="10499" max="10499" width="4.28515625" style="10" customWidth="1"/>
    <col min="10500" max="10500" width="1.85546875" style="10" customWidth="1"/>
    <col min="10501" max="10501" width="2.28515625" style="10" customWidth="1"/>
    <col min="10502" max="10502" width="1.85546875" style="10" customWidth="1"/>
    <col min="10503" max="10503" width="10.28515625" style="10" customWidth="1"/>
    <col min="10504" max="10504" width="13.85546875" style="10" bestFit="1" customWidth="1"/>
    <col min="10505" max="10505" width="6.85546875" style="10" customWidth="1"/>
    <col min="10506" max="10520" width="0" style="10" hidden="1" customWidth="1"/>
    <col min="10521" max="10521" width="17.28515625" style="10" customWidth="1"/>
    <col min="10522" max="10533" width="17.140625" style="10" customWidth="1"/>
    <col min="10534" max="10534" width="0.42578125" style="10" customWidth="1"/>
    <col min="10535" max="10535" width="17.140625" style="10" customWidth="1"/>
    <col min="10536" max="10536" width="9.140625" style="10"/>
    <col min="10537" max="10537" width="13.85546875" style="10" customWidth="1"/>
    <col min="10538" max="10541" width="14" style="10" customWidth="1"/>
    <col min="10542" max="10548" width="9.140625" style="10"/>
    <col min="10549" max="10549" width="42.140625" style="10" customWidth="1"/>
    <col min="10550" max="10550" width="56" style="10" customWidth="1"/>
    <col min="10551" max="10551" width="11.42578125" style="10" customWidth="1"/>
    <col min="10552" max="10752" width="9.140625" style="10"/>
    <col min="10753" max="10753" width="0.7109375" style="10" customWidth="1"/>
    <col min="10754" max="10754" width="3" style="10" customWidth="1"/>
    <col min="10755" max="10755" width="4.28515625" style="10" customWidth="1"/>
    <col min="10756" max="10756" width="1.85546875" style="10" customWidth="1"/>
    <col min="10757" max="10757" width="2.28515625" style="10" customWidth="1"/>
    <col min="10758" max="10758" width="1.85546875" style="10" customWidth="1"/>
    <col min="10759" max="10759" width="10.28515625" style="10" customWidth="1"/>
    <col min="10760" max="10760" width="13.85546875" style="10" bestFit="1" customWidth="1"/>
    <col min="10761" max="10761" width="6.85546875" style="10" customWidth="1"/>
    <col min="10762" max="10776" width="0" style="10" hidden="1" customWidth="1"/>
    <col min="10777" max="10777" width="17.28515625" style="10" customWidth="1"/>
    <col min="10778" max="10789" width="17.140625" style="10" customWidth="1"/>
    <col min="10790" max="10790" width="0.42578125" style="10" customWidth="1"/>
    <col min="10791" max="10791" width="17.140625" style="10" customWidth="1"/>
    <col min="10792" max="10792" width="9.140625" style="10"/>
    <col min="10793" max="10793" width="13.85546875" style="10" customWidth="1"/>
    <col min="10794" max="10797" width="14" style="10" customWidth="1"/>
    <col min="10798" max="10804" width="9.140625" style="10"/>
    <col min="10805" max="10805" width="42.140625" style="10" customWidth="1"/>
    <col min="10806" max="10806" width="56" style="10" customWidth="1"/>
    <col min="10807" max="10807" width="11.42578125" style="10" customWidth="1"/>
    <col min="10808" max="11008" width="9.140625" style="10"/>
    <col min="11009" max="11009" width="0.7109375" style="10" customWidth="1"/>
    <col min="11010" max="11010" width="3" style="10" customWidth="1"/>
    <col min="11011" max="11011" width="4.28515625" style="10" customWidth="1"/>
    <col min="11012" max="11012" width="1.85546875" style="10" customWidth="1"/>
    <col min="11013" max="11013" width="2.28515625" style="10" customWidth="1"/>
    <col min="11014" max="11014" width="1.85546875" style="10" customWidth="1"/>
    <col min="11015" max="11015" width="10.28515625" style="10" customWidth="1"/>
    <col min="11016" max="11016" width="13.85546875" style="10" bestFit="1" customWidth="1"/>
    <col min="11017" max="11017" width="6.85546875" style="10" customWidth="1"/>
    <col min="11018" max="11032" width="0" style="10" hidden="1" customWidth="1"/>
    <col min="11033" max="11033" width="17.28515625" style="10" customWidth="1"/>
    <col min="11034" max="11045" width="17.140625" style="10" customWidth="1"/>
    <col min="11046" max="11046" width="0.42578125" style="10" customWidth="1"/>
    <col min="11047" max="11047" width="17.140625" style="10" customWidth="1"/>
    <col min="11048" max="11048" width="9.140625" style="10"/>
    <col min="11049" max="11049" width="13.85546875" style="10" customWidth="1"/>
    <col min="11050" max="11053" width="14" style="10" customWidth="1"/>
    <col min="11054" max="11060" width="9.140625" style="10"/>
    <col min="11061" max="11061" width="42.140625" style="10" customWidth="1"/>
    <col min="11062" max="11062" width="56" style="10" customWidth="1"/>
    <col min="11063" max="11063" width="11.42578125" style="10" customWidth="1"/>
    <col min="11064" max="11264" width="9.140625" style="10"/>
    <col min="11265" max="11265" width="0.7109375" style="10" customWidth="1"/>
    <col min="11266" max="11266" width="3" style="10" customWidth="1"/>
    <col min="11267" max="11267" width="4.28515625" style="10" customWidth="1"/>
    <col min="11268" max="11268" width="1.85546875" style="10" customWidth="1"/>
    <col min="11269" max="11269" width="2.28515625" style="10" customWidth="1"/>
    <col min="11270" max="11270" width="1.85546875" style="10" customWidth="1"/>
    <col min="11271" max="11271" width="10.28515625" style="10" customWidth="1"/>
    <col min="11272" max="11272" width="13.85546875" style="10" bestFit="1" customWidth="1"/>
    <col min="11273" max="11273" width="6.85546875" style="10" customWidth="1"/>
    <col min="11274" max="11288" width="0" style="10" hidden="1" customWidth="1"/>
    <col min="11289" max="11289" width="17.28515625" style="10" customWidth="1"/>
    <col min="11290" max="11301" width="17.140625" style="10" customWidth="1"/>
    <col min="11302" max="11302" width="0.42578125" style="10" customWidth="1"/>
    <col min="11303" max="11303" width="17.140625" style="10" customWidth="1"/>
    <col min="11304" max="11304" width="9.140625" style="10"/>
    <col min="11305" max="11305" width="13.85546875" style="10" customWidth="1"/>
    <col min="11306" max="11309" width="14" style="10" customWidth="1"/>
    <col min="11310" max="11316" width="9.140625" style="10"/>
    <col min="11317" max="11317" width="42.140625" style="10" customWidth="1"/>
    <col min="11318" max="11318" width="56" style="10" customWidth="1"/>
    <col min="11319" max="11319" width="11.42578125" style="10" customWidth="1"/>
    <col min="11320" max="11520" width="9.140625" style="10"/>
    <col min="11521" max="11521" width="0.7109375" style="10" customWidth="1"/>
    <col min="11522" max="11522" width="3" style="10" customWidth="1"/>
    <col min="11523" max="11523" width="4.28515625" style="10" customWidth="1"/>
    <col min="11524" max="11524" width="1.85546875" style="10" customWidth="1"/>
    <col min="11525" max="11525" width="2.28515625" style="10" customWidth="1"/>
    <col min="11526" max="11526" width="1.85546875" style="10" customWidth="1"/>
    <col min="11527" max="11527" width="10.28515625" style="10" customWidth="1"/>
    <col min="11528" max="11528" width="13.85546875" style="10" bestFit="1" customWidth="1"/>
    <col min="11529" max="11529" width="6.85546875" style="10" customWidth="1"/>
    <col min="11530" max="11544" width="0" style="10" hidden="1" customWidth="1"/>
    <col min="11545" max="11545" width="17.28515625" style="10" customWidth="1"/>
    <col min="11546" max="11557" width="17.140625" style="10" customWidth="1"/>
    <col min="11558" max="11558" width="0.42578125" style="10" customWidth="1"/>
    <col min="11559" max="11559" width="17.140625" style="10" customWidth="1"/>
    <col min="11560" max="11560" width="9.140625" style="10"/>
    <col min="11561" max="11561" width="13.85546875" style="10" customWidth="1"/>
    <col min="11562" max="11565" width="14" style="10" customWidth="1"/>
    <col min="11566" max="11572" width="9.140625" style="10"/>
    <col min="11573" max="11573" width="42.140625" style="10" customWidth="1"/>
    <col min="11574" max="11574" width="56" style="10" customWidth="1"/>
    <col min="11575" max="11575" width="11.42578125" style="10" customWidth="1"/>
    <col min="11576" max="11776" width="9.140625" style="10"/>
    <col min="11777" max="11777" width="0.7109375" style="10" customWidth="1"/>
    <col min="11778" max="11778" width="3" style="10" customWidth="1"/>
    <col min="11779" max="11779" width="4.28515625" style="10" customWidth="1"/>
    <col min="11780" max="11780" width="1.85546875" style="10" customWidth="1"/>
    <col min="11781" max="11781" width="2.28515625" style="10" customWidth="1"/>
    <col min="11782" max="11782" width="1.85546875" style="10" customWidth="1"/>
    <col min="11783" max="11783" width="10.28515625" style="10" customWidth="1"/>
    <col min="11784" max="11784" width="13.85546875" style="10" bestFit="1" customWidth="1"/>
    <col min="11785" max="11785" width="6.85546875" style="10" customWidth="1"/>
    <col min="11786" max="11800" width="0" style="10" hidden="1" customWidth="1"/>
    <col min="11801" max="11801" width="17.28515625" style="10" customWidth="1"/>
    <col min="11802" max="11813" width="17.140625" style="10" customWidth="1"/>
    <col min="11814" max="11814" width="0.42578125" style="10" customWidth="1"/>
    <col min="11815" max="11815" width="17.140625" style="10" customWidth="1"/>
    <col min="11816" max="11816" width="9.140625" style="10"/>
    <col min="11817" max="11817" width="13.85546875" style="10" customWidth="1"/>
    <col min="11818" max="11821" width="14" style="10" customWidth="1"/>
    <col min="11822" max="11828" width="9.140625" style="10"/>
    <col min="11829" max="11829" width="42.140625" style="10" customWidth="1"/>
    <col min="11830" max="11830" width="56" style="10" customWidth="1"/>
    <col min="11831" max="11831" width="11.42578125" style="10" customWidth="1"/>
    <col min="11832" max="12032" width="9.140625" style="10"/>
    <col min="12033" max="12033" width="0.7109375" style="10" customWidth="1"/>
    <col min="12034" max="12034" width="3" style="10" customWidth="1"/>
    <col min="12035" max="12035" width="4.28515625" style="10" customWidth="1"/>
    <col min="12036" max="12036" width="1.85546875" style="10" customWidth="1"/>
    <col min="12037" max="12037" width="2.28515625" style="10" customWidth="1"/>
    <col min="12038" max="12038" width="1.85546875" style="10" customWidth="1"/>
    <col min="12039" max="12039" width="10.28515625" style="10" customWidth="1"/>
    <col min="12040" max="12040" width="13.85546875" style="10" bestFit="1" customWidth="1"/>
    <col min="12041" max="12041" width="6.85546875" style="10" customWidth="1"/>
    <col min="12042" max="12056" width="0" style="10" hidden="1" customWidth="1"/>
    <col min="12057" max="12057" width="17.28515625" style="10" customWidth="1"/>
    <col min="12058" max="12069" width="17.140625" style="10" customWidth="1"/>
    <col min="12070" max="12070" width="0.42578125" style="10" customWidth="1"/>
    <col min="12071" max="12071" width="17.140625" style="10" customWidth="1"/>
    <col min="12072" max="12072" width="9.140625" style="10"/>
    <col min="12073" max="12073" width="13.85546875" style="10" customWidth="1"/>
    <col min="12074" max="12077" width="14" style="10" customWidth="1"/>
    <col min="12078" max="12084" width="9.140625" style="10"/>
    <col min="12085" max="12085" width="42.140625" style="10" customWidth="1"/>
    <col min="12086" max="12086" width="56" style="10" customWidth="1"/>
    <col min="12087" max="12087" width="11.42578125" style="10" customWidth="1"/>
    <col min="12088" max="12288" width="9.140625" style="10"/>
    <col min="12289" max="12289" width="0.7109375" style="10" customWidth="1"/>
    <col min="12290" max="12290" width="3" style="10" customWidth="1"/>
    <col min="12291" max="12291" width="4.28515625" style="10" customWidth="1"/>
    <col min="12292" max="12292" width="1.85546875" style="10" customWidth="1"/>
    <col min="12293" max="12293" width="2.28515625" style="10" customWidth="1"/>
    <col min="12294" max="12294" width="1.85546875" style="10" customWidth="1"/>
    <col min="12295" max="12295" width="10.28515625" style="10" customWidth="1"/>
    <col min="12296" max="12296" width="13.85546875" style="10" bestFit="1" customWidth="1"/>
    <col min="12297" max="12297" width="6.85546875" style="10" customWidth="1"/>
    <col min="12298" max="12312" width="0" style="10" hidden="1" customWidth="1"/>
    <col min="12313" max="12313" width="17.28515625" style="10" customWidth="1"/>
    <col min="12314" max="12325" width="17.140625" style="10" customWidth="1"/>
    <col min="12326" max="12326" width="0.42578125" style="10" customWidth="1"/>
    <col min="12327" max="12327" width="17.140625" style="10" customWidth="1"/>
    <col min="12328" max="12328" width="9.140625" style="10"/>
    <col min="12329" max="12329" width="13.85546875" style="10" customWidth="1"/>
    <col min="12330" max="12333" width="14" style="10" customWidth="1"/>
    <col min="12334" max="12340" width="9.140625" style="10"/>
    <col min="12341" max="12341" width="42.140625" style="10" customWidth="1"/>
    <col min="12342" max="12342" width="56" style="10" customWidth="1"/>
    <col min="12343" max="12343" width="11.42578125" style="10" customWidth="1"/>
    <col min="12344" max="12544" width="9.140625" style="10"/>
    <col min="12545" max="12545" width="0.7109375" style="10" customWidth="1"/>
    <col min="12546" max="12546" width="3" style="10" customWidth="1"/>
    <col min="12547" max="12547" width="4.28515625" style="10" customWidth="1"/>
    <col min="12548" max="12548" width="1.85546875" style="10" customWidth="1"/>
    <col min="12549" max="12549" width="2.28515625" style="10" customWidth="1"/>
    <col min="12550" max="12550" width="1.85546875" style="10" customWidth="1"/>
    <col min="12551" max="12551" width="10.28515625" style="10" customWidth="1"/>
    <col min="12552" max="12552" width="13.85546875" style="10" bestFit="1" customWidth="1"/>
    <col min="12553" max="12553" width="6.85546875" style="10" customWidth="1"/>
    <col min="12554" max="12568" width="0" style="10" hidden="1" customWidth="1"/>
    <col min="12569" max="12569" width="17.28515625" style="10" customWidth="1"/>
    <col min="12570" max="12581" width="17.140625" style="10" customWidth="1"/>
    <col min="12582" max="12582" width="0.42578125" style="10" customWidth="1"/>
    <col min="12583" max="12583" width="17.140625" style="10" customWidth="1"/>
    <col min="12584" max="12584" width="9.140625" style="10"/>
    <col min="12585" max="12585" width="13.85546875" style="10" customWidth="1"/>
    <col min="12586" max="12589" width="14" style="10" customWidth="1"/>
    <col min="12590" max="12596" width="9.140625" style="10"/>
    <col min="12597" max="12597" width="42.140625" style="10" customWidth="1"/>
    <col min="12598" max="12598" width="56" style="10" customWidth="1"/>
    <col min="12599" max="12599" width="11.42578125" style="10" customWidth="1"/>
    <col min="12600" max="12800" width="9.140625" style="10"/>
    <col min="12801" max="12801" width="0.7109375" style="10" customWidth="1"/>
    <col min="12802" max="12802" width="3" style="10" customWidth="1"/>
    <col min="12803" max="12803" width="4.28515625" style="10" customWidth="1"/>
    <col min="12804" max="12804" width="1.85546875" style="10" customWidth="1"/>
    <col min="12805" max="12805" width="2.28515625" style="10" customWidth="1"/>
    <col min="12806" max="12806" width="1.85546875" style="10" customWidth="1"/>
    <col min="12807" max="12807" width="10.28515625" style="10" customWidth="1"/>
    <col min="12808" max="12808" width="13.85546875" style="10" bestFit="1" customWidth="1"/>
    <col min="12809" max="12809" width="6.85546875" style="10" customWidth="1"/>
    <col min="12810" max="12824" width="0" style="10" hidden="1" customWidth="1"/>
    <col min="12825" max="12825" width="17.28515625" style="10" customWidth="1"/>
    <col min="12826" max="12837" width="17.140625" style="10" customWidth="1"/>
    <col min="12838" max="12838" width="0.42578125" style="10" customWidth="1"/>
    <col min="12839" max="12839" width="17.140625" style="10" customWidth="1"/>
    <col min="12840" max="12840" width="9.140625" style="10"/>
    <col min="12841" max="12841" width="13.85546875" style="10" customWidth="1"/>
    <col min="12842" max="12845" width="14" style="10" customWidth="1"/>
    <col min="12846" max="12852" width="9.140625" style="10"/>
    <col min="12853" max="12853" width="42.140625" style="10" customWidth="1"/>
    <col min="12854" max="12854" width="56" style="10" customWidth="1"/>
    <col min="12855" max="12855" width="11.42578125" style="10" customWidth="1"/>
    <col min="12856" max="13056" width="9.140625" style="10"/>
    <col min="13057" max="13057" width="0.7109375" style="10" customWidth="1"/>
    <col min="13058" max="13058" width="3" style="10" customWidth="1"/>
    <col min="13059" max="13059" width="4.28515625" style="10" customWidth="1"/>
    <col min="13060" max="13060" width="1.85546875" style="10" customWidth="1"/>
    <col min="13061" max="13061" width="2.28515625" style="10" customWidth="1"/>
    <col min="13062" max="13062" width="1.85546875" style="10" customWidth="1"/>
    <col min="13063" max="13063" width="10.28515625" style="10" customWidth="1"/>
    <col min="13064" max="13064" width="13.85546875" style="10" bestFit="1" customWidth="1"/>
    <col min="13065" max="13065" width="6.85546875" style="10" customWidth="1"/>
    <col min="13066" max="13080" width="0" style="10" hidden="1" customWidth="1"/>
    <col min="13081" max="13081" width="17.28515625" style="10" customWidth="1"/>
    <col min="13082" max="13093" width="17.140625" style="10" customWidth="1"/>
    <col min="13094" max="13094" width="0.42578125" style="10" customWidth="1"/>
    <col min="13095" max="13095" width="17.140625" style="10" customWidth="1"/>
    <col min="13096" max="13096" width="9.140625" style="10"/>
    <col min="13097" max="13097" width="13.85546875" style="10" customWidth="1"/>
    <col min="13098" max="13101" width="14" style="10" customWidth="1"/>
    <col min="13102" max="13108" width="9.140625" style="10"/>
    <col min="13109" max="13109" width="42.140625" style="10" customWidth="1"/>
    <col min="13110" max="13110" width="56" style="10" customWidth="1"/>
    <col min="13111" max="13111" width="11.42578125" style="10" customWidth="1"/>
    <col min="13112" max="13312" width="9.140625" style="10"/>
    <col min="13313" max="13313" width="0.7109375" style="10" customWidth="1"/>
    <col min="13314" max="13314" width="3" style="10" customWidth="1"/>
    <col min="13315" max="13315" width="4.28515625" style="10" customWidth="1"/>
    <col min="13316" max="13316" width="1.85546875" style="10" customWidth="1"/>
    <col min="13317" max="13317" width="2.28515625" style="10" customWidth="1"/>
    <col min="13318" max="13318" width="1.85546875" style="10" customWidth="1"/>
    <col min="13319" max="13319" width="10.28515625" style="10" customWidth="1"/>
    <col min="13320" max="13320" width="13.85546875" style="10" bestFit="1" customWidth="1"/>
    <col min="13321" max="13321" width="6.85546875" style="10" customWidth="1"/>
    <col min="13322" max="13336" width="0" style="10" hidden="1" customWidth="1"/>
    <col min="13337" max="13337" width="17.28515625" style="10" customWidth="1"/>
    <col min="13338" max="13349" width="17.140625" style="10" customWidth="1"/>
    <col min="13350" max="13350" width="0.42578125" style="10" customWidth="1"/>
    <col min="13351" max="13351" width="17.140625" style="10" customWidth="1"/>
    <col min="13352" max="13352" width="9.140625" style="10"/>
    <col min="13353" max="13353" width="13.85546875" style="10" customWidth="1"/>
    <col min="13354" max="13357" width="14" style="10" customWidth="1"/>
    <col min="13358" max="13364" width="9.140625" style="10"/>
    <col min="13365" max="13365" width="42.140625" style="10" customWidth="1"/>
    <col min="13366" max="13366" width="56" style="10" customWidth="1"/>
    <col min="13367" max="13367" width="11.42578125" style="10" customWidth="1"/>
    <col min="13368" max="13568" width="9.140625" style="10"/>
    <col min="13569" max="13569" width="0.7109375" style="10" customWidth="1"/>
    <col min="13570" max="13570" width="3" style="10" customWidth="1"/>
    <col min="13571" max="13571" width="4.28515625" style="10" customWidth="1"/>
    <col min="13572" max="13572" width="1.85546875" style="10" customWidth="1"/>
    <col min="13573" max="13573" width="2.28515625" style="10" customWidth="1"/>
    <col min="13574" max="13574" width="1.85546875" style="10" customWidth="1"/>
    <col min="13575" max="13575" width="10.28515625" style="10" customWidth="1"/>
    <col min="13576" max="13576" width="13.85546875" style="10" bestFit="1" customWidth="1"/>
    <col min="13577" max="13577" width="6.85546875" style="10" customWidth="1"/>
    <col min="13578" max="13592" width="0" style="10" hidden="1" customWidth="1"/>
    <col min="13593" max="13593" width="17.28515625" style="10" customWidth="1"/>
    <col min="13594" max="13605" width="17.140625" style="10" customWidth="1"/>
    <col min="13606" max="13606" width="0.42578125" style="10" customWidth="1"/>
    <col min="13607" max="13607" width="17.140625" style="10" customWidth="1"/>
    <col min="13608" max="13608" width="9.140625" style="10"/>
    <col min="13609" max="13609" width="13.85546875" style="10" customWidth="1"/>
    <col min="13610" max="13613" width="14" style="10" customWidth="1"/>
    <col min="13614" max="13620" width="9.140625" style="10"/>
    <col min="13621" max="13621" width="42.140625" style="10" customWidth="1"/>
    <col min="13622" max="13622" width="56" style="10" customWidth="1"/>
    <col min="13623" max="13623" width="11.42578125" style="10" customWidth="1"/>
    <col min="13624" max="13824" width="9.140625" style="10"/>
    <col min="13825" max="13825" width="0.7109375" style="10" customWidth="1"/>
    <col min="13826" max="13826" width="3" style="10" customWidth="1"/>
    <col min="13827" max="13827" width="4.28515625" style="10" customWidth="1"/>
    <col min="13828" max="13828" width="1.85546875" style="10" customWidth="1"/>
    <col min="13829" max="13829" width="2.28515625" style="10" customWidth="1"/>
    <col min="13830" max="13830" width="1.85546875" style="10" customWidth="1"/>
    <col min="13831" max="13831" width="10.28515625" style="10" customWidth="1"/>
    <col min="13832" max="13832" width="13.85546875" style="10" bestFit="1" customWidth="1"/>
    <col min="13833" max="13833" width="6.85546875" style="10" customWidth="1"/>
    <col min="13834" max="13848" width="0" style="10" hidden="1" customWidth="1"/>
    <col min="13849" max="13849" width="17.28515625" style="10" customWidth="1"/>
    <col min="13850" max="13861" width="17.140625" style="10" customWidth="1"/>
    <col min="13862" max="13862" width="0.42578125" style="10" customWidth="1"/>
    <col min="13863" max="13863" width="17.140625" style="10" customWidth="1"/>
    <col min="13864" max="13864" width="9.140625" style="10"/>
    <col min="13865" max="13865" width="13.85546875" style="10" customWidth="1"/>
    <col min="13866" max="13869" width="14" style="10" customWidth="1"/>
    <col min="13870" max="13876" width="9.140625" style="10"/>
    <col min="13877" max="13877" width="42.140625" style="10" customWidth="1"/>
    <col min="13878" max="13878" width="56" style="10" customWidth="1"/>
    <col min="13879" max="13879" width="11.42578125" style="10" customWidth="1"/>
    <col min="13880" max="14080" width="9.140625" style="10"/>
    <col min="14081" max="14081" width="0.7109375" style="10" customWidth="1"/>
    <col min="14082" max="14082" width="3" style="10" customWidth="1"/>
    <col min="14083" max="14083" width="4.28515625" style="10" customWidth="1"/>
    <col min="14084" max="14084" width="1.85546875" style="10" customWidth="1"/>
    <col min="14085" max="14085" width="2.28515625" style="10" customWidth="1"/>
    <col min="14086" max="14086" width="1.85546875" style="10" customWidth="1"/>
    <col min="14087" max="14087" width="10.28515625" style="10" customWidth="1"/>
    <col min="14088" max="14088" width="13.85546875" style="10" bestFit="1" customWidth="1"/>
    <col min="14089" max="14089" width="6.85546875" style="10" customWidth="1"/>
    <col min="14090" max="14104" width="0" style="10" hidden="1" customWidth="1"/>
    <col min="14105" max="14105" width="17.28515625" style="10" customWidth="1"/>
    <col min="14106" max="14117" width="17.140625" style="10" customWidth="1"/>
    <col min="14118" max="14118" width="0.42578125" style="10" customWidth="1"/>
    <col min="14119" max="14119" width="17.140625" style="10" customWidth="1"/>
    <col min="14120" max="14120" width="9.140625" style="10"/>
    <col min="14121" max="14121" width="13.85546875" style="10" customWidth="1"/>
    <col min="14122" max="14125" width="14" style="10" customWidth="1"/>
    <col min="14126" max="14132" width="9.140625" style="10"/>
    <col min="14133" max="14133" width="42.140625" style="10" customWidth="1"/>
    <col min="14134" max="14134" width="56" style="10" customWidth="1"/>
    <col min="14135" max="14135" width="11.42578125" style="10" customWidth="1"/>
    <col min="14136" max="14336" width="9.140625" style="10"/>
    <col min="14337" max="14337" width="0.7109375" style="10" customWidth="1"/>
    <col min="14338" max="14338" width="3" style="10" customWidth="1"/>
    <col min="14339" max="14339" width="4.28515625" style="10" customWidth="1"/>
    <col min="14340" max="14340" width="1.85546875" style="10" customWidth="1"/>
    <col min="14341" max="14341" width="2.28515625" style="10" customWidth="1"/>
    <col min="14342" max="14342" width="1.85546875" style="10" customWidth="1"/>
    <col min="14343" max="14343" width="10.28515625" style="10" customWidth="1"/>
    <col min="14344" max="14344" width="13.85546875" style="10" bestFit="1" customWidth="1"/>
    <col min="14345" max="14345" width="6.85546875" style="10" customWidth="1"/>
    <col min="14346" max="14360" width="0" style="10" hidden="1" customWidth="1"/>
    <col min="14361" max="14361" width="17.28515625" style="10" customWidth="1"/>
    <col min="14362" max="14373" width="17.140625" style="10" customWidth="1"/>
    <col min="14374" max="14374" width="0.42578125" style="10" customWidth="1"/>
    <col min="14375" max="14375" width="17.140625" style="10" customWidth="1"/>
    <col min="14376" max="14376" width="9.140625" style="10"/>
    <col min="14377" max="14377" width="13.85546875" style="10" customWidth="1"/>
    <col min="14378" max="14381" width="14" style="10" customWidth="1"/>
    <col min="14382" max="14388" width="9.140625" style="10"/>
    <col min="14389" max="14389" width="42.140625" style="10" customWidth="1"/>
    <col min="14390" max="14390" width="56" style="10" customWidth="1"/>
    <col min="14391" max="14391" width="11.42578125" style="10" customWidth="1"/>
    <col min="14392" max="14592" width="9.140625" style="10"/>
    <col min="14593" max="14593" width="0.7109375" style="10" customWidth="1"/>
    <col min="14594" max="14594" width="3" style="10" customWidth="1"/>
    <col min="14595" max="14595" width="4.28515625" style="10" customWidth="1"/>
    <col min="14596" max="14596" width="1.85546875" style="10" customWidth="1"/>
    <col min="14597" max="14597" width="2.28515625" style="10" customWidth="1"/>
    <col min="14598" max="14598" width="1.85546875" style="10" customWidth="1"/>
    <col min="14599" max="14599" width="10.28515625" style="10" customWidth="1"/>
    <col min="14600" max="14600" width="13.85546875" style="10" bestFit="1" customWidth="1"/>
    <col min="14601" max="14601" width="6.85546875" style="10" customWidth="1"/>
    <col min="14602" max="14616" width="0" style="10" hidden="1" customWidth="1"/>
    <col min="14617" max="14617" width="17.28515625" style="10" customWidth="1"/>
    <col min="14618" max="14629" width="17.140625" style="10" customWidth="1"/>
    <col min="14630" max="14630" width="0.42578125" style="10" customWidth="1"/>
    <col min="14631" max="14631" width="17.140625" style="10" customWidth="1"/>
    <col min="14632" max="14632" width="9.140625" style="10"/>
    <col min="14633" max="14633" width="13.85546875" style="10" customWidth="1"/>
    <col min="14634" max="14637" width="14" style="10" customWidth="1"/>
    <col min="14638" max="14644" width="9.140625" style="10"/>
    <col min="14645" max="14645" width="42.140625" style="10" customWidth="1"/>
    <col min="14646" max="14646" width="56" style="10" customWidth="1"/>
    <col min="14647" max="14647" width="11.42578125" style="10" customWidth="1"/>
    <col min="14648" max="14848" width="9.140625" style="10"/>
    <col min="14849" max="14849" width="0.7109375" style="10" customWidth="1"/>
    <col min="14850" max="14850" width="3" style="10" customWidth="1"/>
    <col min="14851" max="14851" width="4.28515625" style="10" customWidth="1"/>
    <col min="14852" max="14852" width="1.85546875" style="10" customWidth="1"/>
    <col min="14853" max="14853" width="2.28515625" style="10" customWidth="1"/>
    <col min="14854" max="14854" width="1.85546875" style="10" customWidth="1"/>
    <col min="14855" max="14855" width="10.28515625" style="10" customWidth="1"/>
    <col min="14856" max="14856" width="13.85546875" style="10" bestFit="1" customWidth="1"/>
    <col min="14857" max="14857" width="6.85546875" style="10" customWidth="1"/>
    <col min="14858" max="14872" width="0" style="10" hidden="1" customWidth="1"/>
    <col min="14873" max="14873" width="17.28515625" style="10" customWidth="1"/>
    <col min="14874" max="14885" width="17.140625" style="10" customWidth="1"/>
    <col min="14886" max="14886" width="0.42578125" style="10" customWidth="1"/>
    <col min="14887" max="14887" width="17.140625" style="10" customWidth="1"/>
    <col min="14888" max="14888" width="9.140625" style="10"/>
    <col min="14889" max="14889" width="13.85546875" style="10" customWidth="1"/>
    <col min="14890" max="14893" width="14" style="10" customWidth="1"/>
    <col min="14894" max="14900" width="9.140625" style="10"/>
    <col min="14901" max="14901" width="42.140625" style="10" customWidth="1"/>
    <col min="14902" max="14902" width="56" style="10" customWidth="1"/>
    <col min="14903" max="14903" width="11.42578125" style="10" customWidth="1"/>
    <col min="14904" max="15104" width="9.140625" style="10"/>
    <col min="15105" max="15105" width="0.7109375" style="10" customWidth="1"/>
    <col min="15106" max="15106" width="3" style="10" customWidth="1"/>
    <col min="15107" max="15107" width="4.28515625" style="10" customWidth="1"/>
    <col min="15108" max="15108" width="1.85546875" style="10" customWidth="1"/>
    <col min="15109" max="15109" width="2.28515625" style="10" customWidth="1"/>
    <col min="15110" max="15110" width="1.85546875" style="10" customWidth="1"/>
    <col min="15111" max="15111" width="10.28515625" style="10" customWidth="1"/>
    <col min="15112" max="15112" width="13.85546875" style="10" bestFit="1" customWidth="1"/>
    <col min="15113" max="15113" width="6.85546875" style="10" customWidth="1"/>
    <col min="15114" max="15128" width="0" style="10" hidden="1" customWidth="1"/>
    <col min="15129" max="15129" width="17.28515625" style="10" customWidth="1"/>
    <col min="15130" max="15141" width="17.140625" style="10" customWidth="1"/>
    <col min="15142" max="15142" width="0.42578125" style="10" customWidth="1"/>
    <col min="15143" max="15143" width="17.140625" style="10" customWidth="1"/>
    <col min="15144" max="15144" width="9.140625" style="10"/>
    <col min="15145" max="15145" width="13.85546875" style="10" customWidth="1"/>
    <col min="15146" max="15149" width="14" style="10" customWidth="1"/>
    <col min="15150" max="15156" width="9.140625" style="10"/>
    <col min="15157" max="15157" width="42.140625" style="10" customWidth="1"/>
    <col min="15158" max="15158" width="56" style="10" customWidth="1"/>
    <col min="15159" max="15159" width="11.42578125" style="10" customWidth="1"/>
    <col min="15160" max="15360" width="9.140625" style="10"/>
    <col min="15361" max="15361" width="0.7109375" style="10" customWidth="1"/>
    <col min="15362" max="15362" width="3" style="10" customWidth="1"/>
    <col min="15363" max="15363" width="4.28515625" style="10" customWidth="1"/>
    <col min="15364" max="15364" width="1.85546875" style="10" customWidth="1"/>
    <col min="15365" max="15365" width="2.28515625" style="10" customWidth="1"/>
    <col min="15366" max="15366" width="1.85546875" style="10" customWidth="1"/>
    <col min="15367" max="15367" width="10.28515625" style="10" customWidth="1"/>
    <col min="15368" max="15368" width="13.85546875" style="10" bestFit="1" customWidth="1"/>
    <col min="15369" max="15369" width="6.85546875" style="10" customWidth="1"/>
    <col min="15370" max="15384" width="0" style="10" hidden="1" customWidth="1"/>
    <col min="15385" max="15385" width="17.28515625" style="10" customWidth="1"/>
    <col min="15386" max="15397" width="17.140625" style="10" customWidth="1"/>
    <col min="15398" max="15398" width="0.42578125" style="10" customWidth="1"/>
    <col min="15399" max="15399" width="17.140625" style="10" customWidth="1"/>
    <col min="15400" max="15400" width="9.140625" style="10"/>
    <col min="15401" max="15401" width="13.85546875" style="10" customWidth="1"/>
    <col min="15402" max="15405" width="14" style="10" customWidth="1"/>
    <col min="15406" max="15412" width="9.140625" style="10"/>
    <col min="15413" max="15413" width="42.140625" style="10" customWidth="1"/>
    <col min="15414" max="15414" width="56" style="10" customWidth="1"/>
    <col min="15415" max="15415" width="11.42578125" style="10" customWidth="1"/>
    <col min="15416" max="15616" width="9.140625" style="10"/>
    <col min="15617" max="15617" width="0.7109375" style="10" customWidth="1"/>
    <col min="15618" max="15618" width="3" style="10" customWidth="1"/>
    <col min="15619" max="15619" width="4.28515625" style="10" customWidth="1"/>
    <col min="15620" max="15620" width="1.85546875" style="10" customWidth="1"/>
    <col min="15621" max="15621" width="2.28515625" style="10" customWidth="1"/>
    <col min="15622" max="15622" width="1.85546875" style="10" customWidth="1"/>
    <col min="15623" max="15623" width="10.28515625" style="10" customWidth="1"/>
    <col min="15624" max="15624" width="13.85546875" style="10" bestFit="1" customWidth="1"/>
    <col min="15625" max="15625" width="6.85546875" style="10" customWidth="1"/>
    <col min="15626" max="15640" width="0" style="10" hidden="1" customWidth="1"/>
    <col min="15641" max="15641" width="17.28515625" style="10" customWidth="1"/>
    <col min="15642" max="15653" width="17.140625" style="10" customWidth="1"/>
    <col min="15654" max="15654" width="0.42578125" style="10" customWidth="1"/>
    <col min="15655" max="15655" width="17.140625" style="10" customWidth="1"/>
    <col min="15656" max="15656" width="9.140625" style="10"/>
    <col min="15657" max="15657" width="13.85546875" style="10" customWidth="1"/>
    <col min="15658" max="15661" width="14" style="10" customWidth="1"/>
    <col min="15662" max="15668" width="9.140625" style="10"/>
    <col min="15669" max="15669" width="42.140625" style="10" customWidth="1"/>
    <col min="15670" max="15670" width="56" style="10" customWidth="1"/>
    <col min="15671" max="15671" width="11.42578125" style="10" customWidth="1"/>
    <col min="15672" max="15872" width="9.140625" style="10"/>
    <col min="15873" max="15873" width="0.7109375" style="10" customWidth="1"/>
    <col min="15874" max="15874" width="3" style="10" customWidth="1"/>
    <col min="15875" max="15875" width="4.28515625" style="10" customWidth="1"/>
    <col min="15876" max="15876" width="1.85546875" style="10" customWidth="1"/>
    <col min="15877" max="15877" width="2.28515625" style="10" customWidth="1"/>
    <col min="15878" max="15878" width="1.85546875" style="10" customWidth="1"/>
    <col min="15879" max="15879" width="10.28515625" style="10" customWidth="1"/>
    <col min="15880" max="15880" width="13.85546875" style="10" bestFit="1" customWidth="1"/>
    <col min="15881" max="15881" width="6.85546875" style="10" customWidth="1"/>
    <col min="15882" max="15896" width="0" style="10" hidden="1" customWidth="1"/>
    <col min="15897" max="15897" width="17.28515625" style="10" customWidth="1"/>
    <col min="15898" max="15909" width="17.140625" style="10" customWidth="1"/>
    <col min="15910" max="15910" width="0.42578125" style="10" customWidth="1"/>
    <col min="15911" max="15911" width="17.140625" style="10" customWidth="1"/>
    <col min="15912" max="15912" width="9.140625" style="10"/>
    <col min="15913" max="15913" width="13.85546875" style="10" customWidth="1"/>
    <col min="15914" max="15917" width="14" style="10" customWidth="1"/>
    <col min="15918" max="15924" width="9.140625" style="10"/>
    <col min="15925" max="15925" width="42.140625" style="10" customWidth="1"/>
    <col min="15926" max="15926" width="56" style="10" customWidth="1"/>
    <col min="15927" max="15927" width="11.42578125" style="10" customWidth="1"/>
    <col min="15928" max="16128" width="9.140625" style="10"/>
    <col min="16129" max="16129" width="0.7109375" style="10" customWidth="1"/>
    <col min="16130" max="16130" width="3" style="10" customWidth="1"/>
    <col min="16131" max="16131" width="4.28515625" style="10" customWidth="1"/>
    <col min="16132" max="16132" width="1.85546875" style="10" customWidth="1"/>
    <col min="16133" max="16133" width="2.28515625" style="10" customWidth="1"/>
    <col min="16134" max="16134" width="1.85546875" style="10" customWidth="1"/>
    <col min="16135" max="16135" width="10.28515625" style="10" customWidth="1"/>
    <col min="16136" max="16136" width="13.85546875" style="10" bestFit="1" customWidth="1"/>
    <col min="16137" max="16137" width="6.85546875" style="10" customWidth="1"/>
    <col min="16138" max="16152" width="0" style="10" hidden="1" customWidth="1"/>
    <col min="16153" max="16153" width="17.28515625" style="10" customWidth="1"/>
    <col min="16154" max="16165" width="17.140625" style="10" customWidth="1"/>
    <col min="16166" max="16166" width="0.42578125" style="10" customWidth="1"/>
    <col min="16167" max="16167" width="17.140625" style="10" customWidth="1"/>
    <col min="16168" max="16168" width="9.140625" style="10"/>
    <col min="16169" max="16169" width="13.85546875" style="10" customWidth="1"/>
    <col min="16170" max="16173" width="14" style="10" customWidth="1"/>
    <col min="16174" max="16180" width="9.140625" style="10"/>
    <col min="16181" max="16181" width="42.140625" style="10" customWidth="1"/>
    <col min="16182" max="16182" width="56" style="10" customWidth="1"/>
    <col min="16183" max="16183" width="11.42578125" style="10" customWidth="1"/>
    <col min="16184" max="16384" width="9.140625" style="10"/>
  </cols>
  <sheetData>
    <row r="1" spans="1:55">
      <c r="J1" s="134" t="str">
        <f>IF(AND(ISNUMBER(J6),J40&lt;&gt;0),"#FieldSet","")</f>
        <v/>
      </c>
      <c r="K1" s="134" t="str">
        <f t="shared" ref="K1:AT1" si="0">IF(AND(ISNUMBER(K6),K40&lt;&gt;0),"#FieldSet","")</f>
        <v/>
      </c>
      <c r="L1" s="134" t="str">
        <f t="shared" si="0"/>
        <v/>
      </c>
      <c r="M1" s="134" t="str">
        <f t="shared" si="0"/>
        <v/>
      </c>
      <c r="N1" s="134" t="str">
        <f t="shared" si="0"/>
        <v/>
      </c>
      <c r="O1" s="134" t="str">
        <f t="shared" si="0"/>
        <v/>
      </c>
      <c r="P1" s="134" t="str">
        <f t="shared" si="0"/>
        <v/>
      </c>
      <c r="Q1" s="134" t="str">
        <f t="shared" si="0"/>
        <v/>
      </c>
      <c r="R1" s="134" t="str">
        <f t="shared" si="0"/>
        <v/>
      </c>
      <c r="S1" s="134" t="str">
        <f t="shared" si="0"/>
        <v/>
      </c>
      <c r="T1" s="134" t="str">
        <f t="shared" si="0"/>
        <v/>
      </c>
      <c r="U1" s="134" t="str">
        <f t="shared" si="0"/>
        <v/>
      </c>
      <c r="V1" s="134" t="str">
        <f t="shared" si="0"/>
        <v/>
      </c>
      <c r="W1" s="134" t="str">
        <f t="shared" si="0"/>
        <v/>
      </c>
      <c r="X1" s="134" t="str">
        <f t="shared" si="0"/>
        <v/>
      </c>
      <c r="Y1" s="134" t="str">
        <f t="shared" si="0"/>
        <v/>
      </c>
      <c r="Z1" s="134" t="str">
        <f t="shared" si="0"/>
        <v/>
      </c>
      <c r="AA1" s="134" t="str">
        <f t="shared" si="0"/>
        <v/>
      </c>
      <c r="AB1" s="134" t="str">
        <f t="shared" si="0"/>
        <v/>
      </c>
      <c r="AC1" s="134" t="str">
        <f t="shared" si="0"/>
        <v/>
      </c>
      <c r="AD1" s="134" t="str">
        <f t="shared" si="0"/>
        <v/>
      </c>
      <c r="AE1" s="134" t="str">
        <f t="shared" si="0"/>
        <v/>
      </c>
      <c r="AF1" s="134" t="str">
        <f t="shared" si="0"/>
        <v/>
      </c>
      <c r="AG1" s="134" t="str">
        <f t="shared" si="0"/>
        <v/>
      </c>
      <c r="AH1" s="134" t="str">
        <f t="shared" si="0"/>
        <v/>
      </c>
      <c r="AI1" s="134" t="str">
        <f t="shared" si="0"/>
        <v/>
      </c>
      <c r="AJ1" s="134" t="str">
        <f t="shared" si="0"/>
        <v/>
      </c>
      <c r="AK1" s="134" t="str">
        <f t="shared" si="0"/>
        <v/>
      </c>
      <c r="AL1" s="134" t="str">
        <f t="shared" si="0"/>
        <v/>
      </c>
      <c r="AM1" s="134" t="str">
        <f t="shared" si="0"/>
        <v/>
      </c>
      <c r="AN1" s="134" t="str">
        <f t="shared" si="0"/>
        <v/>
      </c>
      <c r="AO1" s="134" t="str">
        <f t="shared" si="0"/>
        <v/>
      </c>
      <c r="AP1" s="134"/>
      <c r="AQ1" s="134"/>
      <c r="AR1" s="134"/>
      <c r="AS1" s="134"/>
      <c r="AT1" s="134"/>
      <c r="BA1" s="33"/>
      <c r="BB1" s="33"/>
      <c r="BC1" s="33"/>
    </row>
    <row r="2" spans="1:55" ht="15.75" customHeight="1">
      <c r="B2" s="135">
        <f>'MFI Info &amp; Instructions'!D8</f>
        <v>0</v>
      </c>
      <c r="BA2" s="10" t="s">
        <v>387</v>
      </c>
      <c r="BB2" s="10" t="s">
        <v>387</v>
      </c>
      <c r="BC2" s="10" t="s">
        <v>388</v>
      </c>
    </row>
    <row r="3" spans="1:55">
      <c r="B3" s="33" t="str">
        <f>IF('MFI Info &amp; Instructions'!$D$16="English",'Balance Sheet'!BA3,IF('MFI Info &amp; Instructions'!$D$16="Español",'Balance Sheet'!BB3,IF('MFI Info &amp; Instructions'!$D$16="Português",'Balance Sheet'!BC3,"")))&amp;'MFI Info &amp; Instructions'!D19&amp;")"</f>
        <v>BALANCE SHEET ()</v>
      </c>
      <c r="J3" s="136"/>
      <c r="BA3" s="10" t="s">
        <v>389</v>
      </c>
      <c r="BB3" s="10" t="s">
        <v>390</v>
      </c>
      <c r="BC3" s="10" t="s">
        <v>391</v>
      </c>
    </row>
    <row r="4" spans="1:55">
      <c r="B4" s="10" t="str">
        <f>IF('MFI Info &amp; Instructions'!$D$16="English",'Balance Sheet'!BA4,IF('MFI Info &amp; Instructions'!$D$16="Español",'Balance Sheet'!BB4,IF('MFI Info &amp; Instructions'!$D$16="Português",'Balance Sheet'!BC4,"")))</f>
        <v>Current Reporting Month:</v>
      </c>
      <c r="H4" s="137">
        <f>'MFI Info &amp; Instructions'!D18</f>
        <v>40574</v>
      </c>
      <c r="J4" s="136"/>
      <c r="M4" s="10" t="str">
        <f t="shared" ref="M4:AK4" si="1">IF(M6&gt;$H$4,"",IF(M40=M83,"","B/S Check"))</f>
        <v/>
      </c>
      <c r="N4" s="138" t="str">
        <f t="shared" si="1"/>
        <v/>
      </c>
      <c r="O4" s="138" t="str">
        <f t="shared" si="1"/>
        <v/>
      </c>
      <c r="P4" s="138" t="str">
        <f t="shared" si="1"/>
        <v/>
      </c>
      <c r="Q4" s="138" t="str">
        <f t="shared" si="1"/>
        <v/>
      </c>
      <c r="R4" s="138" t="str">
        <f t="shared" si="1"/>
        <v/>
      </c>
      <c r="S4" s="138" t="str">
        <f t="shared" si="1"/>
        <v/>
      </c>
      <c r="T4" s="138" t="str">
        <f t="shared" si="1"/>
        <v/>
      </c>
      <c r="U4" s="138" t="str">
        <f t="shared" si="1"/>
        <v/>
      </c>
      <c r="V4" s="138" t="str">
        <f t="shared" si="1"/>
        <v/>
      </c>
      <c r="W4" s="138" t="str">
        <f t="shared" si="1"/>
        <v/>
      </c>
      <c r="X4" s="138" t="str">
        <f t="shared" si="1"/>
        <v/>
      </c>
      <c r="Y4" s="138" t="str">
        <f>IF(Y6&gt;$H$4,"",IF(Y40=Y83,"","B/S Check"))</f>
        <v/>
      </c>
      <c r="Z4" s="138" t="str">
        <f>IF(Z6&gt;$H$4,"",IF(Z40=Z83,"","B/S Check"))</f>
        <v/>
      </c>
      <c r="AA4" s="138" t="str">
        <f t="shared" si="1"/>
        <v/>
      </c>
      <c r="AB4" s="138" t="str">
        <f t="shared" si="1"/>
        <v/>
      </c>
      <c r="AC4" s="138" t="str">
        <f t="shared" si="1"/>
        <v/>
      </c>
      <c r="AD4" s="138" t="str">
        <f t="shared" si="1"/>
        <v/>
      </c>
      <c r="AE4" s="138" t="str">
        <f t="shared" si="1"/>
        <v/>
      </c>
      <c r="AF4" s="138" t="str">
        <f t="shared" si="1"/>
        <v/>
      </c>
      <c r="AG4" s="138" t="str">
        <f t="shared" si="1"/>
        <v/>
      </c>
      <c r="AH4" s="138" t="str">
        <f t="shared" si="1"/>
        <v/>
      </c>
      <c r="AI4" s="138" t="str">
        <f t="shared" si="1"/>
        <v/>
      </c>
      <c r="AJ4" s="138" t="str">
        <f t="shared" si="1"/>
        <v/>
      </c>
      <c r="AK4" s="138" t="str">
        <f t="shared" si="1"/>
        <v/>
      </c>
      <c r="AL4" s="138"/>
      <c r="AM4" s="138" t="str">
        <f>IF(AM6&gt;$H$4,"",IF(AM40=AM83,"","B/S Check"))</f>
        <v/>
      </c>
      <c r="AN4" s="138"/>
      <c r="BA4" s="10" t="s">
        <v>392</v>
      </c>
      <c r="BB4" s="10" t="s">
        <v>393</v>
      </c>
      <c r="BC4" s="10" t="s">
        <v>394</v>
      </c>
    </row>
    <row r="5" spans="1:55">
      <c r="J5" s="136"/>
      <c r="AM5" s="139">
        <f>COLUMN(Y6)-COLUMN(C6)+MATCH(H4,$Z$6:$AK$6,0)</f>
        <v>24</v>
      </c>
      <c r="AN5" s="139"/>
      <c r="BA5" s="10" t="s">
        <v>302</v>
      </c>
      <c r="BB5" s="10" t="s">
        <v>395</v>
      </c>
      <c r="BC5" s="10" t="s">
        <v>396</v>
      </c>
    </row>
    <row r="6" spans="1:55">
      <c r="B6" s="60" t="s">
        <v>773</v>
      </c>
      <c r="C6" s="29"/>
      <c r="D6" s="29"/>
      <c r="E6" s="29"/>
      <c r="F6" s="29"/>
      <c r="G6" s="29"/>
      <c r="H6" s="29"/>
      <c r="I6" s="29"/>
      <c r="J6" s="140">
        <v>39082</v>
      </c>
      <c r="K6" s="140">
        <f>DATE(YEAR(J6)+1,MONTH(J6),DAY(J6))</f>
        <v>39447</v>
      </c>
      <c r="L6" s="140">
        <f>DATE(YEAR(K6)+1,MONTH(K6),DAY(K6))</f>
        <v>39813</v>
      </c>
      <c r="M6" s="140">
        <f>DATE(YEAR(L6)+1,MONTH(L6),DAY(L6))</f>
        <v>40178</v>
      </c>
      <c r="N6" s="142">
        <v>40209</v>
      </c>
      <c r="O6" s="142">
        <v>40237</v>
      </c>
      <c r="P6" s="142">
        <v>40268</v>
      </c>
      <c r="Q6" s="142">
        <v>40298</v>
      </c>
      <c r="R6" s="142">
        <v>40329</v>
      </c>
      <c r="S6" s="142">
        <v>40359</v>
      </c>
      <c r="T6" s="142">
        <v>40390</v>
      </c>
      <c r="U6" s="142">
        <v>40421</v>
      </c>
      <c r="V6" s="142">
        <v>40451</v>
      </c>
      <c r="W6" s="142">
        <v>40482</v>
      </c>
      <c r="X6" s="142">
        <v>40512</v>
      </c>
      <c r="Y6" s="75">
        <v>40543</v>
      </c>
      <c r="Z6" s="141">
        <v>40543</v>
      </c>
      <c r="AA6" s="142">
        <v>40574</v>
      </c>
      <c r="AB6" s="142">
        <v>40602</v>
      </c>
      <c r="AC6" s="142">
        <v>40633</v>
      </c>
      <c r="AD6" s="142">
        <v>40663</v>
      </c>
      <c r="AE6" s="142">
        <v>40694</v>
      </c>
      <c r="AF6" s="142">
        <v>40724</v>
      </c>
      <c r="AG6" s="142">
        <v>40755</v>
      </c>
      <c r="AH6" s="142">
        <v>40786</v>
      </c>
      <c r="AI6" s="142">
        <v>40816</v>
      </c>
      <c r="AJ6" s="142">
        <v>40847</v>
      </c>
      <c r="AK6" s="142">
        <v>40877</v>
      </c>
      <c r="AL6" s="142">
        <v>40908</v>
      </c>
      <c r="AM6" s="141"/>
      <c r="AN6" s="141" t="s">
        <v>1002</v>
      </c>
      <c r="AO6" s="140"/>
      <c r="AP6" s="140">
        <v>40908</v>
      </c>
      <c r="AQ6" s="140">
        <v>41274</v>
      </c>
      <c r="AR6" s="140">
        <v>41639</v>
      </c>
      <c r="AS6" s="140">
        <v>42004</v>
      </c>
      <c r="AT6" s="140">
        <v>42369</v>
      </c>
      <c r="BA6" s="10" t="s">
        <v>397</v>
      </c>
      <c r="BB6" s="10" t="s">
        <v>398</v>
      </c>
      <c r="BC6" s="10" t="s">
        <v>399</v>
      </c>
    </row>
    <row r="7" spans="1:55" ht="14.25" customHeight="1">
      <c r="B7" s="10" t="s">
        <v>774</v>
      </c>
      <c r="D7" s="60"/>
      <c r="E7" s="60"/>
      <c r="F7" s="60"/>
      <c r="G7" s="60"/>
      <c r="H7" s="60"/>
      <c r="I7" s="60"/>
      <c r="J7" s="144" t="str">
        <f>IF('MFI Info &amp; Instructions'!$D$16="English",'Income Statement'!BB5,IF('MFI Info &amp; Instructions'!$D$16="Español",'Income Statement'!BC5,IF('MFI Info &amp; Instructions'!$D$16="Português",'Income Statement'!BD5,"")))</f>
        <v>Auditados</v>
      </c>
      <c r="K7" s="144" t="str">
        <f>J7</f>
        <v>Auditados</v>
      </c>
      <c r="L7" s="144" t="str">
        <f>J7</f>
        <v>Auditados</v>
      </c>
      <c r="M7" s="144" t="str">
        <f>L7</f>
        <v>Auditados</v>
      </c>
      <c r="N7" s="145" t="s">
        <v>400</v>
      </c>
      <c r="O7" s="145" t="s">
        <v>400</v>
      </c>
      <c r="P7" s="145" t="s">
        <v>400</v>
      </c>
      <c r="Q7" s="145" t="s">
        <v>400</v>
      </c>
      <c r="R7" s="145" t="s">
        <v>400</v>
      </c>
      <c r="S7" s="145" t="s">
        <v>400</v>
      </c>
      <c r="T7" s="145" t="s">
        <v>400</v>
      </c>
      <c r="U7" s="145" t="s">
        <v>400</v>
      </c>
      <c r="V7" s="145" t="s">
        <v>400</v>
      </c>
      <c r="W7" s="145" t="s">
        <v>400</v>
      </c>
      <c r="X7" s="145" t="s">
        <v>400</v>
      </c>
      <c r="Y7" s="146" t="s">
        <v>400</v>
      </c>
      <c r="Z7" s="147" t="s">
        <v>302</v>
      </c>
      <c r="AA7" s="148" t="s">
        <v>400</v>
      </c>
      <c r="AB7" s="148" t="s">
        <v>400</v>
      </c>
      <c r="AC7" s="148" t="s">
        <v>400</v>
      </c>
      <c r="AD7" s="148" t="s">
        <v>400</v>
      </c>
      <c r="AE7" s="148" t="s">
        <v>400</v>
      </c>
      <c r="AF7" s="148" t="s">
        <v>400</v>
      </c>
      <c r="AG7" s="148" t="s">
        <v>400</v>
      </c>
      <c r="AH7" s="148" t="s">
        <v>400</v>
      </c>
      <c r="AI7" s="148" t="s">
        <v>400</v>
      </c>
      <c r="AJ7" s="148" t="s">
        <v>400</v>
      </c>
      <c r="AK7" s="148" t="s">
        <v>400</v>
      </c>
      <c r="AL7" s="148" t="s">
        <v>400</v>
      </c>
      <c r="AM7" s="143"/>
      <c r="AN7" s="143" t="s">
        <v>400</v>
      </c>
      <c r="AO7" s="148"/>
      <c r="AP7" s="148" t="s">
        <v>397</v>
      </c>
      <c r="AQ7" s="148" t="s">
        <v>397</v>
      </c>
      <c r="AR7" s="148" t="s">
        <v>397</v>
      </c>
      <c r="AS7" s="148" t="s">
        <v>397</v>
      </c>
      <c r="AT7" s="148" t="s">
        <v>397</v>
      </c>
    </row>
    <row r="8" spans="1:55" ht="3.75" customHeight="1">
      <c r="C8" s="149"/>
      <c r="D8" s="60"/>
      <c r="E8" s="60"/>
      <c r="F8" s="60"/>
      <c r="G8" s="60"/>
      <c r="H8" s="60"/>
      <c r="I8" s="60"/>
      <c r="J8" s="60"/>
      <c r="K8" s="60"/>
      <c r="L8" s="60"/>
      <c r="M8" s="60"/>
      <c r="N8" s="150"/>
      <c r="O8" s="150"/>
      <c r="P8" s="150"/>
      <c r="Q8" s="150"/>
      <c r="R8" s="150"/>
      <c r="S8" s="150"/>
      <c r="T8" s="150"/>
      <c r="U8" s="150"/>
      <c r="V8" s="150"/>
      <c r="W8" s="150"/>
      <c r="X8" s="150"/>
      <c r="Y8" s="151"/>
      <c r="Z8" s="77"/>
      <c r="AA8" s="60"/>
      <c r="AB8" s="60"/>
      <c r="AC8" s="60"/>
      <c r="AD8" s="60"/>
      <c r="AE8" s="60"/>
      <c r="AF8" s="60"/>
      <c r="AG8" s="60"/>
      <c r="AH8" s="60"/>
      <c r="AI8" s="60"/>
      <c r="AM8" s="77"/>
      <c r="AN8" s="77" t="s">
        <v>1003</v>
      </c>
    </row>
    <row r="9" spans="1:55" ht="16.5" customHeight="1">
      <c r="A9" s="59" t="s">
        <v>907</v>
      </c>
      <c r="B9" s="59" t="s">
        <v>775</v>
      </c>
      <c r="C9" s="152" t="str">
        <f>IF('MFI Info &amp; Instructions'!$D$16="English",'Balance Sheet'!BA9,IF('MFI Info &amp; Instructions'!$D$16="Español",'Balance Sheet'!BB9,IF('MFI Info &amp; Instructions'!$D$16="Português",'Balance Sheet'!BC9,"")))</f>
        <v>ASSETS</v>
      </c>
      <c r="D9" s="153"/>
      <c r="E9" s="153"/>
      <c r="F9" s="153"/>
      <c r="G9" s="153"/>
      <c r="H9" s="153"/>
      <c r="I9" s="153"/>
      <c r="J9" s="153"/>
      <c r="K9" s="153"/>
      <c r="L9" s="153"/>
      <c r="M9" s="153"/>
      <c r="N9" s="155"/>
      <c r="O9" s="155"/>
      <c r="P9" s="155"/>
      <c r="Q9" s="155"/>
      <c r="R9" s="155"/>
      <c r="S9" s="155"/>
      <c r="T9" s="155"/>
      <c r="U9" s="155"/>
      <c r="V9" s="155"/>
      <c r="W9" s="155"/>
      <c r="X9" s="155"/>
      <c r="Y9" s="156"/>
      <c r="Z9" s="154"/>
      <c r="AA9" s="153"/>
      <c r="AB9" s="153"/>
      <c r="AC9" s="153"/>
      <c r="AD9" s="153"/>
      <c r="AE9" s="153"/>
      <c r="AF9" s="153"/>
      <c r="AG9" s="153"/>
      <c r="AH9" s="153"/>
      <c r="AI9" s="153"/>
      <c r="AJ9" s="157"/>
      <c r="AK9" s="157"/>
      <c r="AL9" s="157"/>
      <c r="AM9" s="154"/>
      <c r="AN9" s="154" t="s">
        <v>1003</v>
      </c>
      <c r="AO9" s="157"/>
      <c r="AP9" s="157"/>
      <c r="AQ9" s="157"/>
      <c r="AR9" s="157"/>
      <c r="AS9" s="157"/>
      <c r="AT9" s="157"/>
      <c r="BA9" s="10" t="s">
        <v>401</v>
      </c>
      <c r="BB9" s="10" t="s">
        <v>402</v>
      </c>
      <c r="BC9" s="10" t="s">
        <v>403</v>
      </c>
    </row>
    <row r="10" spans="1:55">
      <c r="C10" s="158" t="str">
        <f>IF('MFI Info &amp; Instructions'!$D$16="English",'Balance Sheet'!BA10,IF('MFI Info &amp; Instructions'!$D$16="Español",'Balance Sheet'!BB10,IF('MFI Info &amp; Instructions'!$D$16="Português",'Balance Sheet'!BC10,"")))</f>
        <v>Current Assets</v>
      </c>
      <c r="D10" s="159"/>
      <c r="E10" s="159"/>
      <c r="F10" s="159"/>
      <c r="G10" s="159"/>
      <c r="H10" s="159"/>
      <c r="I10" s="159"/>
      <c r="J10" s="159"/>
      <c r="K10" s="159"/>
      <c r="L10" s="159"/>
      <c r="M10" s="159"/>
      <c r="N10" s="161"/>
      <c r="O10" s="161"/>
      <c r="P10" s="161"/>
      <c r="Q10" s="161"/>
      <c r="R10" s="161"/>
      <c r="S10" s="161"/>
      <c r="T10" s="161"/>
      <c r="U10" s="161"/>
      <c r="V10" s="161"/>
      <c r="W10" s="161"/>
      <c r="X10" s="161"/>
      <c r="Y10" s="162"/>
      <c r="Z10" s="160"/>
      <c r="AA10" s="159"/>
      <c r="AB10" s="159"/>
      <c r="AC10" s="159"/>
      <c r="AD10" s="159"/>
      <c r="AE10" s="159"/>
      <c r="AF10" s="159"/>
      <c r="AG10" s="159"/>
      <c r="AH10" s="159"/>
      <c r="AI10" s="159"/>
      <c r="AJ10" s="159"/>
      <c r="AK10" s="159"/>
      <c r="AL10" s="159"/>
      <c r="AM10" s="163"/>
      <c r="AN10" s="163" t="s">
        <v>1003</v>
      </c>
      <c r="AO10" s="159"/>
      <c r="AP10" s="159"/>
      <c r="AQ10" s="159"/>
      <c r="AR10" s="159"/>
      <c r="AS10" s="159"/>
      <c r="AT10" s="159"/>
      <c r="BA10" s="10" t="s">
        <v>404</v>
      </c>
      <c r="BB10" s="10" t="s">
        <v>405</v>
      </c>
      <c r="BC10" s="10" t="s">
        <v>406</v>
      </c>
    </row>
    <row r="11" spans="1:55" ht="3" customHeight="1">
      <c r="C11" s="33">
        <f>IF('MFI Info &amp; Instructions'!$D$16="English",'Balance Sheet'!BA11,IF('MFI Info &amp; Instructions'!$D$16="Español",'Balance Sheet'!BB11,IF('MFI Info &amp; Instructions'!$D$16="Português",'Balance Sheet'!BC11,"")))</f>
        <v>0</v>
      </c>
      <c r="J11" s="347"/>
      <c r="K11" s="165"/>
      <c r="L11" s="165"/>
      <c r="M11" s="165"/>
      <c r="Y11" s="151"/>
      <c r="Z11" s="164"/>
      <c r="AA11" s="165"/>
      <c r="AB11" s="165"/>
      <c r="AC11" s="165"/>
      <c r="AD11" s="165"/>
      <c r="AE11" s="165"/>
      <c r="AF11" s="165"/>
      <c r="AG11" s="165"/>
      <c r="AH11" s="165"/>
      <c r="AI11" s="165"/>
      <c r="AJ11" s="165"/>
      <c r="AK11" s="165"/>
      <c r="AL11" s="165"/>
      <c r="AM11" s="164"/>
      <c r="AN11" s="164" t="s">
        <v>1003</v>
      </c>
      <c r="AO11" s="165"/>
      <c r="AP11" s="165"/>
      <c r="AQ11" s="165"/>
      <c r="AR11" s="165"/>
      <c r="AS11" s="165"/>
      <c r="AT11" s="165"/>
    </row>
    <row r="12" spans="1:55">
      <c r="A12" s="134" t="str">
        <f>IFERROR(VLOOKUP(B12,sheet_id!$A:$B,2,0),"")</f>
        <v/>
      </c>
      <c r="C12" s="1" t="str">
        <f>IF('MFI Info &amp; Instructions'!$D$16="English",'Balance Sheet'!BA12,IF('MFI Info &amp; Instructions'!$D$16="Español",'Balance Sheet'!BB12,IF('MFI Info &amp; Instructions'!$D$16="Português",'Balance Sheet'!BC12,"")))</f>
        <v>Cash &amp; cash equivalents</v>
      </c>
      <c r="J12" s="348">
        <f t="shared" ref="J12:M12" si="2">SUM(J13:J14)</f>
        <v>0</v>
      </c>
      <c r="K12" s="167">
        <f>SUM(K13:K14)</f>
        <v>0</v>
      </c>
      <c r="L12" s="167">
        <f t="shared" si="2"/>
        <v>0</v>
      </c>
      <c r="M12" s="167">
        <f t="shared" si="2"/>
        <v>0</v>
      </c>
      <c r="N12" s="167">
        <v>0</v>
      </c>
      <c r="O12" s="167">
        <v>0</v>
      </c>
      <c r="P12" s="167">
        <v>0</v>
      </c>
      <c r="Q12" s="167">
        <v>0</v>
      </c>
      <c r="R12" s="167">
        <v>0</v>
      </c>
      <c r="S12" s="167">
        <v>0</v>
      </c>
      <c r="T12" s="167">
        <v>0</v>
      </c>
      <c r="U12" s="167">
        <v>0</v>
      </c>
      <c r="V12" s="167">
        <v>0</v>
      </c>
      <c r="W12" s="167">
        <v>0</v>
      </c>
      <c r="X12" s="167">
        <v>0</v>
      </c>
      <c r="Y12" s="15">
        <v>0</v>
      </c>
      <c r="Z12" s="167"/>
      <c r="AA12" s="167">
        <v>0</v>
      </c>
      <c r="AB12" s="167">
        <v>0</v>
      </c>
      <c r="AC12" s="167">
        <v>0</v>
      </c>
      <c r="AD12" s="167">
        <v>0</v>
      </c>
      <c r="AE12" s="167">
        <v>0</v>
      </c>
      <c r="AF12" s="167">
        <v>0</v>
      </c>
      <c r="AG12" s="167">
        <v>0</v>
      </c>
      <c r="AH12" s="167">
        <v>0</v>
      </c>
      <c r="AI12" s="167">
        <v>0</v>
      </c>
      <c r="AJ12" s="167">
        <v>0</v>
      </c>
      <c r="AK12" s="167">
        <v>0</v>
      </c>
      <c r="AL12" s="167">
        <v>0</v>
      </c>
      <c r="AM12" s="166"/>
      <c r="AN12" s="166">
        <v>0</v>
      </c>
      <c r="AO12" s="167"/>
      <c r="AP12" s="167">
        <v>0</v>
      </c>
      <c r="AQ12" s="167">
        <v>0</v>
      </c>
      <c r="AR12" s="167">
        <v>0</v>
      </c>
      <c r="AS12" s="167">
        <v>0</v>
      </c>
      <c r="AT12" s="167">
        <v>0</v>
      </c>
      <c r="BA12" s="10" t="s">
        <v>0</v>
      </c>
      <c r="BB12" s="10" t="s">
        <v>57</v>
      </c>
      <c r="BC12" s="10" t="s">
        <v>114</v>
      </c>
    </row>
    <row r="13" spans="1:55">
      <c r="A13" s="134">
        <f>IFERROR(VLOOKUP(B13,sheet_id!$A:$B,2,0),"")</f>
        <v>8</v>
      </c>
      <c r="B13" s="10">
        <v>97</v>
      </c>
      <c r="C13" s="2" t="str">
        <f>IF('MFI Info &amp; Instructions'!$D$16="English",'Balance Sheet'!BA13,IF('MFI Info &amp; Instructions'!$D$16="Español",'Balance Sheet'!BB13,IF('MFI Info &amp; Instructions'!$D$16="Português",'Balance Sheet'!BC13,"")))</f>
        <v>Unrestricted</v>
      </c>
      <c r="J13" s="53"/>
      <c r="K13" s="38"/>
      <c r="L13" s="38"/>
      <c r="M13" s="38"/>
      <c r="N13" s="38"/>
      <c r="O13" s="38"/>
      <c r="P13" s="38"/>
      <c r="Q13" s="38"/>
      <c r="R13" s="38"/>
      <c r="S13" s="38"/>
      <c r="T13" s="38"/>
      <c r="U13" s="38"/>
      <c r="V13" s="38"/>
      <c r="W13" s="38"/>
      <c r="X13" s="38"/>
      <c r="Y13" s="16"/>
      <c r="Z13" s="38"/>
      <c r="AA13" s="38"/>
      <c r="AB13" s="38"/>
      <c r="AC13" s="38"/>
      <c r="AD13" s="38"/>
      <c r="AE13" s="38"/>
      <c r="AF13" s="38"/>
      <c r="AG13" s="38"/>
      <c r="AH13" s="38"/>
      <c r="AI13" s="38"/>
      <c r="AJ13" s="38"/>
      <c r="AK13" s="38"/>
      <c r="AL13" s="38"/>
      <c r="AM13" s="37"/>
      <c r="AN13" s="37" t="s">
        <v>1003</v>
      </c>
      <c r="AO13" s="38"/>
      <c r="AP13" s="38"/>
      <c r="AQ13" s="38"/>
      <c r="AR13" s="38"/>
      <c r="AS13" s="38"/>
      <c r="AT13" s="38"/>
      <c r="BA13" s="10" t="s">
        <v>1</v>
      </c>
      <c r="BB13" s="168" t="s">
        <v>58</v>
      </c>
      <c r="BC13" s="57" t="s">
        <v>115</v>
      </c>
    </row>
    <row r="14" spans="1:55">
      <c r="A14" s="134">
        <f>IFERROR(VLOOKUP(B14,sheet_id!$A:$B,2,0),"")</f>
        <v>8</v>
      </c>
      <c r="B14" s="10">
        <v>98</v>
      </c>
      <c r="C14" s="2" t="str">
        <f>IF('MFI Info &amp; Instructions'!$D$16="English",'Balance Sheet'!BA14,IF('MFI Info &amp; Instructions'!$D$16="Español",'Balance Sheet'!BB14,IF('MFI Info &amp; Instructions'!$D$16="Português",'Balance Sheet'!BC14,"")))</f>
        <v>Restricted</v>
      </c>
      <c r="J14" s="53"/>
      <c r="K14" s="38"/>
      <c r="L14" s="38"/>
      <c r="M14" s="38"/>
      <c r="N14" s="38"/>
      <c r="O14" s="38"/>
      <c r="P14" s="38"/>
      <c r="Q14" s="38"/>
      <c r="R14" s="38"/>
      <c r="S14" s="38"/>
      <c r="T14" s="38"/>
      <c r="U14" s="38"/>
      <c r="V14" s="38"/>
      <c r="W14" s="38"/>
      <c r="X14" s="38"/>
      <c r="Y14" s="16"/>
      <c r="Z14" s="38"/>
      <c r="AA14" s="38"/>
      <c r="AB14" s="38"/>
      <c r="AC14" s="38"/>
      <c r="AD14" s="38"/>
      <c r="AE14" s="38"/>
      <c r="AF14" s="38"/>
      <c r="AG14" s="38"/>
      <c r="AH14" s="38"/>
      <c r="AI14" s="38"/>
      <c r="AJ14" s="38"/>
      <c r="AK14" s="38"/>
      <c r="AL14" s="38"/>
      <c r="AM14" s="37"/>
      <c r="AN14" s="37" t="s">
        <v>1003</v>
      </c>
      <c r="AO14" s="38"/>
      <c r="AP14" s="38"/>
      <c r="AQ14" s="38"/>
      <c r="AR14" s="38"/>
      <c r="AS14" s="38"/>
      <c r="AT14" s="38"/>
      <c r="BA14" s="10" t="s">
        <v>2</v>
      </c>
      <c r="BB14" s="168" t="s">
        <v>59</v>
      </c>
      <c r="BC14" s="57" t="s">
        <v>116</v>
      </c>
    </row>
    <row r="15" spans="1:55">
      <c r="A15" s="134">
        <f>IFERROR(VLOOKUP(B15,sheet_id!$A:$B,2,0),"")</f>
        <v>8</v>
      </c>
      <c r="B15" s="10">
        <v>99</v>
      </c>
      <c r="C15" s="3" t="str">
        <f>IF('MFI Info &amp; Instructions'!$D$16="English",'Balance Sheet'!BA15,IF('MFI Info &amp; Instructions'!$D$16="Español",'Balance Sheet'!BB15,IF('MFI Info &amp; Instructions'!$D$16="Português",'Balance Sheet'!BC15,"")))</f>
        <v>Short Term Investment Securities</v>
      </c>
      <c r="D15" s="169"/>
      <c r="E15" s="169"/>
      <c r="F15" s="169"/>
      <c r="G15" s="169"/>
      <c r="H15" s="169"/>
      <c r="J15" s="53"/>
      <c r="K15" s="38"/>
      <c r="L15" s="38"/>
      <c r="M15" s="38"/>
      <c r="N15" s="38"/>
      <c r="O15" s="38"/>
      <c r="P15" s="38"/>
      <c r="Q15" s="38"/>
      <c r="R15" s="38"/>
      <c r="S15" s="38"/>
      <c r="T15" s="38"/>
      <c r="U15" s="38"/>
      <c r="V15" s="38"/>
      <c r="W15" s="38"/>
      <c r="X15" s="38"/>
      <c r="Y15" s="16"/>
      <c r="Z15" s="38"/>
      <c r="AA15" s="38"/>
      <c r="AB15" s="38"/>
      <c r="AC15" s="38"/>
      <c r="AD15" s="38"/>
      <c r="AE15" s="38"/>
      <c r="AF15" s="38"/>
      <c r="AG15" s="38"/>
      <c r="AH15" s="38"/>
      <c r="AI15" s="38"/>
      <c r="AJ15" s="38"/>
      <c r="AK15" s="38"/>
      <c r="AL15" s="38"/>
      <c r="AM15" s="37"/>
      <c r="AN15" s="37" t="s">
        <v>1003</v>
      </c>
      <c r="AO15" s="38"/>
      <c r="AP15" s="38"/>
      <c r="AQ15" s="38"/>
      <c r="AR15" s="38"/>
      <c r="AS15" s="38"/>
      <c r="AT15" s="38"/>
      <c r="BA15" s="10" t="s">
        <v>3</v>
      </c>
      <c r="BB15" s="10" t="s">
        <v>60</v>
      </c>
      <c r="BC15" s="10" t="s">
        <v>117</v>
      </c>
    </row>
    <row r="16" spans="1:55">
      <c r="A16" s="134">
        <f>IFERROR(VLOOKUP(B16,sheet_id!$A:$B,2,0),"")</f>
        <v>8</v>
      </c>
      <c r="B16" s="10">
        <v>100</v>
      </c>
      <c r="C16" s="4" t="str">
        <f>IF('MFI Info &amp; Instructions'!$D$16="English",'Balance Sheet'!BA16,IF('MFI Info &amp; Instructions'!$D$16="Español",'Balance Sheet'!BB16,IF('MFI Info &amp; Instructions'!$D$16="Português",'Balance Sheet'!BC16,"")))</f>
        <v>Less: reserve for probable loss on securities</v>
      </c>
      <c r="D16" s="169"/>
      <c r="E16" s="169"/>
      <c r="F16" s="169"/>
      <c r="G16" s="169"/>
      <c r="H16" s="169"/>
      <c r="J16" s="53"/>
      <c r="K16" s="38"/>
      <c r="L16" s="38"/>
      <c r="M16" s="38"/>
      <c r="N16" s="38"/>
      <c r="O16" s="38"/>
      <c r="P16" s="38"/>
      <c r="Q16" s="38"/>
      <c r="R16" s="38"/>
      <c r="S16" s="38"/>
      <c r="T16" s="38"/>
      <c r="U16" s="38"/>
      <c r="V16" s="38"/>
      <c r="W16" s="38"/>
      <c r="X16" s="38"/>
      <c r="Y16" s="16"/>
      <c r="Z16" s="38"/>
      <c r="AA16" s="38"/>
      <c r="AB16" s="38"/>
      <c r="AC16" s="38"/>
      <c r="AD16" s="38"/>
      <c r="AE16" s="38"/>
      <c r="AF16" s="38"/>
      <c r="AG16" s="38"/>
      <c r="AH16" s="38"/>
      <c r="AI16" s="38"/>
      <c r="AJ16" s="38"/>
      <c r="AK16" s="38"/>
      <c r="AL16" s="38"/>
      <c r="AM16" s="37"/>
      <c r="AN16" s="37" t="s">
        <v>1003</v>
      </c>
      <c r="AO16" s="38"/>
      <c r="AP16" s="38"/>
      <c r="AQ16" s="38"/>
      <c r="AR16" s="38"/>
      <c r="AS16" s="38"/>
      <c r="AT16" s="38"/>
      <c r="BA16" s="10" t="s">
        <v>4</v>
      </c>
      <c r="BB16" s="13" t="s">
        <v>61</v>
      </c>
      <c r="BC16" s="10" t="s">
        <v>118</v>
      </c>
    </row>
    <row r="17" spans="1:55">
      <c r="A17" s="134" t="str">
        <f>IFERROR(VLOOKUP(B17,sheet_id!$A:$B,2,0),"")</f>
        <v/>
      </c>
      <c r="C17" s="3" t="str">
        <f>IF('MFI Info &amp; Instructions'!$D$16="English",'Balance Sheet'!BA17,IF('MFI Info &amp; Instructions'!$D$16="Español",'Balance Sheet'!BB17,IF('MFI Info &amp; Instructions'!$D$16="Português",'Balance Sheet'!BC17,"")))</f>
        <v>Net Securities</v>
      </c>
      <c r="D17" s="169"/>
      <c r="E17" s="169"/>
      <c r="F17" s="169"/>
      <c r="G17" s="169"/>
      <c r="H17" s="169"/>
      <c r="J17" s="54">
        <f t="shared" ref="J17:M17" si="3">SUM(J15:J16)</f>
        <v>0</v>
      </c>
      <c r="K17" s="40">
        <f>SUM(K15:K16)</f>
        <v>0</v>
      </c>
      <c r="L17" s="40">
        <f t="shared" si="3"/>
        <v>0</v>
      </c>
      <c r="M17" s="40">
        <f t="shared" si="3"/>
        <v>0</v>
      </c>
      <c r="N17" s="40">
        <v>0</v>
      </c>
      <c r="O17" s="40">
        <v>0</v>
      </c>
      <c r="P17" s="40">
        <v>0</v>
      </c>
      <c r="Q17" s="40">
        <v>0</v>
      </c>
      <c r="R17" s="40">
        <v>0</v>
      </c>
      <c r="S17" s="40">
        <v>0</v>
      </c>
      <c r="T17" s="40">
        <v>0</v>
      </c>
      <c r="U17" s="40">
        <v>0</v>
      </c>
      <c r="V17" s="40">
        <v>0</v>
      </c>
      <c r="W17" s="40">
        <v>0</v>
      </c>
      <c r="X17" s="40">
        <v>0</v>
      </c>
      <c r="Y17" s="17">
        <v>0</v>
      </c>
      <c r="Z17" s="40"/>
      <c r="AA17" s="40">
        <v>0</v>
      </c>
      <c r="AB17" s="40">
        <v>0</v>
      </c>
      <c r="AC17" s="40">
        <v>0</v>
      </c>
      <c r="AD17" s="40">
        <v>0</v>
      </c>
      <c r="AE17" s="40">
        <v>0</v>
      </c>
      <c r="AF17" s="40">
        <v>0</v>
      </c>
      <c r="AG17" s="40">
        <v>0</v>
      </c>
      <c r="AH17" s="40">
        <v>0</v>
      </c>
      <c r="AI17" s="40">
        <v>0</v>
      </c>
      <c r="AJ17" s="40">
        <v>0</v>
      </c>
      <c r="AK17" s="40">
        <v>0</v>
      </c>
      <c r="AL17" s="40">
        <v>0</v>
      </c>
      <c r="AM17" s="39"/>
      <c r="AN17" s="39">
        <v>0</v>
      </c>
      <c r="AO17" s="40"/>
      <c r="AP17" s="40">
        <v>0</v>
      </c>
      <c r="AQ17" s="40">
        <v>0</v>
      </c>
      <c r="AR17" s="40">
        <v>0</v>
      </c>
      <c r="AS17" s="40">
        <v>0</v>
      </c>
      <c r="AT17" s="40">
        <v>0</v>
      </c>
      <c r="BA17" s="10" t="s">
        <v>5</v>
      </c>
      <c r="BB17" s="10" t="s">
        <v>62</v>
      </c>
      <c r="BC17" s="10" t="s">
        <v>119</v>
      </c>
    </row>
    <row r="18" spans="1:55" ht="4.5" customHeight="1">
      <c r="A18" s="134" t="str">
        <f>IFERROR(VLOOKUP(B18,sheet_id!$A:$B,2,0),"")</f>
        <v/>
      </c>
      <c r="C18" s="1">
        <f>IF('MFI Info &amp; Instructions'!$D$16="English",'Balance Sheet'!BA18,IF('MFI Info &amp; Instructions'!$D$16="Español",'Balance Sheet'!BB18,IF('MFI Info &amp; Instructions'!$D$16="Português",'Balance Sheet'!BC18,"")))</f>
        <v>0</v>
      </c>
      <c r="J18" s="54"/>
      <c r="K18" s="40"/>
      <c r="L18" s="40"/>
      <c r="M18" s="40" t="s">
        <v>1004</v>
      </c>
      <c r="N18" s="40"/>
      <c r="O18" s="40"/>
      <c r="P18" s="40"/>
      <c r="Q18" s="40"/>
      <c r="R18" s="40"/>
      <c r="S18" s="40"/>
      <c r="T18" s="40"/>
      <c r="U18" s="40"/>
      <c r="V18" s="40"/>
      <c r="W18" s="40"/>
      <c r="X18" s="40"/>
      <c r="Y18" s="18"/>
      <c r="Z18" s="40"/>
      <c r="AA18" s="40"/>
      <c r="AB18" s="40"/>
      <c r="AC18" s="40"/>
      <c r="AD18" s="40"/>
      <c r="AE18" s="40"/>
      <c r="AF18" s="40"/>
      <c r="AG18" s="40"/>
      <c r="AH18" s="40"/>
      <c r="AI18" s="40"/>
      <c r="AJ18" s="40"/>
      <c r="AK18" s="40"/>
      <c r="AL18" s="40"/>
      <c r="AM18" s="39"/>
      <c r="AN18" s="39" t="s">
        <v>1003</v>
      </c>
      <c r="AO18" s="40"/>
      <c r="AP18" s="40"/>
      <c r="AQ18" s="40"/>
      <c r="AR18" s="40"/>
      <c r="AS18" s="40"/>
      <c r="AT18" s="40"/>
    </row>
    <row r="19" spans="1:55">
      <c r="A19" s="134">
        <f>IFERROR(VLOOKUP(B19,sheet_id!$A:$B,2,0),"")</f>
        <v>8</v>
      </c>
      <c r="B19" s="10">
        <v>101</v>
      </c>
      <c r="C19" s="1" t="str">
        <f>IF('MFI Info &amp; Instructions'!$D$16="English",'Balance Sheet'!BA19,IF('MFI Info &amp; Instructions'!$D$16="Español",'Balance Sheet'!BB19,IF('MFI Info &amp; Instructions'!$D$16="Português",'Balance Sheet'!BC19,"")))</f>
        <v>Gross loan portfolio (Please include entire GLP)</v>
      </c>
      <c r="I19" s="134"/>
      <c r="J19" s="53"/>
      <c r="K19" s="38"/>
      <c r="L19" s="38"/>
      <c r="M19" s="38"/>
      <c r="N19" s="38"/>
      <c r="O19" s="38"/>
      <c r="P19" s="38"/>
      <c r="Q19" s="38"/>
      <c r="R19" s="38"/>
      <c r="S19" s="38"/>
      <c r="T19" s="38"/>
      <c r="U19" s="38"/>
      <c r="V19" s="38"/>
      <c r="W19" s="38"/>
      <c r="X19" s="38"/>
      <c r="Y19" s="16"/>
      <c r="Z19" s="38"/>
      <c r="AA19" s="38"/>
      <c r="AB19" s="38"/>
      <c r="AC19" s="38"/>
      <c r="AD19" s="38"/>
      <c r="AE19" s="38"/>
      <c r="AF19" s="38"/>
      <c r="AG19" s="38"/>
      <c r="AH19" s="38"/>
      <c r="AI19" s="38"/>
      <c r="AJ19" s="38"/>
      <c r="AK19" s="38"/>
      <c r="AL19" s="38"/>
      <c r="AM19" s="37"/>
      <c r="AN19" s="37" t="s">
        <v>1003</v>
      </c>
      <c r="AO19" s="38"/>
      <c r="AP19" s="38"/>
      <c r="AQ19" s="38"/>
      <c r="AR19" s="38"/>
      <c r="AS19" s="38"/>
      <c r="AT19" s="38"/>
      <c r="BA19" s="10" t="s">
        <v>6</v>
      </c>
      <c r="BB19" s="10" t="s">
        <v>63</v>
      </c>
      <c r="BC19" s="10" t="s">
        <v>120</v>
      </c>
    </row>
    <row r="20" spans="1:55">
      <c r="A20" s="134">
        <f>IFERROR(VLOOKUP(B20,sheet_id!$A:$B,2,0),"")</f>
        <v>8</v>
      </c>
      <c r="B20" s="10">
        <v>102</v>
      </c>
      <c r="C20" s="2" t="str">
        <f>IF('MFI Info &amp; Instructions'!$D$16="English",'Balance Sheet'!BA20,IF('MFI Info &amp; Instructions'!$D$16="Español",'Balance Sheet'!BB20,IF('MFI Info &amp; Instructions'!$D$16="Português",'Balance Sheet'!BC20,"")))</f>
        <v>Less: loan loss reserves</v>
      </c>
      <c r="I20" s="134"/>
      <c r="J20" s="53"/>
      <c r="K20" s="38"/>
      <c r="L20" s="38"/>
      <c r="M20" s="38"/>
      <c r="N20" s="38"/>
      <c r="O20" s="38"/>
      <c r="P20" s="38"/>
      <c r="Q20" s="38"/>
      <c r="R20" s="38"/>
      <c r="S20" s="38"/>
      <c r="T20" s="38"/>
      <c r="U20" s="38"/>
      <c r="V20" s="38"/>
      <c r="W20" s="38"/>
      <c r="X20" s="38"/>
      <c r="Y20" s="16"/>
      <c r="Z20" s="38"/>
      <c r="AA20" s="38"/>
      <c r="AB20" s="38"/>
      <c r="AC20" s="38"/>
      <c r="AD20" s="38"/>
      <c r="AE20" s="38"/>
      <c r="AF20" s="38"/>
      <c r="AG20" s="38"/>
      <c r="AH20" s="38"/>
      <c r="AI20" s="38"/>
      <c r="AJ20" s="38"/>
      <c r="AK20" s="38"/>
      <c r="AL20" s="38"/>
      <c r="AM20" s="37"/>
      <c r="AN20" s="37" t="s">
        <v>1003</v>
      </c>
      <c r="AO20" s="38"/>
      <c r="AP20" s="38"/>
      <c r="AQ20" s="38"/>
      <c r="AR20" s="38"/>
      <c r="AS20" s="38"/>
      <c r="AT20" s="38"/>
      <c r="BA20" s="170" t="s">
        <v>7</v>
      </c>
      <c r="BB20" s="168" t="s">
        <v>64</v>
      </c>
      <c r="BC20" s="170" t="s">
        <v>121</v>
      </c>
    </row>
    <row r="21" spans="1:55">
      <c r="A21" s="134" t="str">
        <f>IFERROR(VLOOKUP(B21,sheet_id!$A:$B,2,0),"")</f>
        <v/>
      </c>
      <c r="C21" s="1" t="str">
        <f>IF('MFI Info &amp; Instructions'!$D$16="English",'Balance Sheet'!BA21,IF('MFI Info &amp; Instructions'!$D$16="Español",'Balance Sheet'!BB21,IF('MFI Info &amp; Instructions'!$D$16="Português",'Balance Sheet'!BC21,"")))</f>
        <v>Net Loan Portfolio</v>
      </c>
      <c r="J21" s="54">
        <f t="shared" ref="J21:M21" si="4">SUM(J19:J20)</f>
        <v>0</v>
      </c>
      <c r="K21" s="40">
        <f>SUM(K19:K20)</f>
        <v>0</v>
      </c>
      <c r="L21" s="40">
        <f t="shared" si="4"/>
        <v>0</v>
      </c>
      <c r="M21" s="40">
        <f t="shared" si="4"/>
        <v>0</v>
      </c>
      <c r="N21" s="40">
        <v>0</v>
      </c>
      <c r="O21" s="40">
        <v>0</v>
      </c>
      <c r="P21" s="40">
        <v>0</v>
      </c>
      <c r="Q21" s="40">
        <v>0</v>
      </c>
      <c r="R21" s="40">
        <v>0</v>
      </c>
      <c r="S21" s="40">
        <v>0</v>
      </c>
      <c r="T21" s="40">
        <v>0</v>
      </c>
      <c r="U21" s="40">
        <v>0</v>
      </c>
      <c r="V21" s="40">
        <v>0</v>
      </c>
      <c r="W21" s="40">
        <v>0</v>
      </c>
      <c r="X21" s="40">
        <v>0</v>
      </c>
      <c r="Y21" s="17">
        <v>0</v>
      </c>
      <c r="Z21" s="40"/>
      <c r="AA21" s="40">
        <v>0</v>
      </c>
      <c r="AB21" s="40">
        <v>0</v>
      </c>
      <c r="AC21" s="40">
        <v>0</v>
      </c>
      <c r="AD21" s="40">
        <v>0</v>
      </c>
      <c r="AE21" s="40">
        <v>0</v>
      </c>
      <c r="AF21" s="40">
        <v>0</v>
      </c>
      <c r="AG21" s="40">
        <v>0</v>
      </c>
      <c r="AH21" s="40">
        <v>0</v>
      </c>
      <c r="AI21" s="40">
        <v>0</v>
      </c>
      <c r="AJ21" s="40">
        <v>0</v>
      </c>
      <c r="AK21" s="40">
        <v>0</v>
      </c>
      <c r="AL21" s="40">
        <v>0</v>
      </c>
      <c r="AM21" s="39"/>
      <c r="AN21" s="39">
        <v>0</v>
      </c>
      <c r="AO21" s="40"/>
      <c r="AP21" s="40">
        <v>0</v>
      </c>
      <c r="AQ21" s="40">
        <v>0</v>
      </c>
      <c r="AR21" s="40">
        <v>0</v>
      </c>
      <c r="AS21" s="40">
        <v>0</v>
      </c>
      <c r="AT21" s="40">
        <v>0</v>
      </c>
      <c r="BA21" s="10" t="s">
        <v>8</v>
      </c>
      <c r="BB21" s="10" t="s">
        <v>65</v>
      </c>
      <c r="BC21" s="10" t="s">
        <v>122</v>
      </c>
    </row>
    <row r="22" spans="1:55" ht="4.5" customHeight="1">
      <c r="A22" s="134" t="str">
        <f>IFERROR(VLOOKUP(B22,sheet_id!$A:$B,2,0),"")</f>
        <v/>
      </c>
      <c r="C22" s="1">
        <f>IF('MFI Info &amp; Instructions'!$D$16="English",'Balance Sheet'!BA22,IF('MFI Info &amp; Instructions'!$D$16="Español",'Balance Sheet'!BB22,IF('MFI Info &amp; Instructions'!$D$16="Português",'Balance Sheet'!BC22,"")))</f>
        <v>0</v>
      </c>
      <c r="J22" s="54"/>
      <c r="K22" s="40"/>
      <c r="L22" s="40"/>
      <c r="M22" s="40"/>
      <c r="N22" s="40"/>
      <c r="O22" s="40"/>
      <c r="P22" s="40"/>
      <c r="Q22" s="40"/>
      <c r="R22" s="40"/>
      <c r="S22" s="40"/>
      <c r="T22" s="40"/>
      <c r="U22" s="40"/>
      <c r="V22" s="40"/>
      <c r="W22" s="40"/>
      <c r="X22" s="40"/>
      <c r="Y22" s="18"/>
      <c r="Z22" s="40"/>
      <c r="AA22" s="40"/>
      <c r="AB22" s="40"/>
      <c r="AC22" s="40"/>
      <c r="AD22" s="40"/>
      <c r="AE22" s="40"/>
      <c r="AF22" s="40"/>
      <c r="AG22" s="40"/>
      <c r="AH22" s="40"/>
      <c r="AI22" s="40"/>
      <c r="AJ22" s="40"/>
      <c r="AK22" s="40"/>
      <c r="AL22" s="40"/>
      <c r="AM22" s="39"/>
      <c r="AN22" s="39" t="s">
        <v>1003</v>
      </c>
      <c r="AO22" s="40"/>
      <c r="AP22" s="40"/>
      <c r="AQ22" s="40"/>
      <c r="AR22" s="40"/>
      <c r="AS22" s="40"/>
      <c r="AT22" s="40"/>
      <c r="BC22" s="10" t="s">
        <v>123</v>
      </c>
    </row>
    <row r="23" spans="1:55">
      <c r="A23" s="134">
        <f>IFERROR(VLOOKUP(B23,sheet_id!$A:$B,2,0),"")</f>
        <v>8</v>
      </c>
      <c r="B23" s="10">
        <v>103</v>
      </c>
      <c r="C23" s="1" t="str">
        <f>IF('MFI Info &amp; Instructions'!$D$16="English",'Balance Sheet'!BA23,IF('MFI Info &amp; Instructions'!$D$16="Español",'Balance Sheet'!BB23,IF('MFI Info &amp; Instructions'!$D$16="Português",'Balance Sheet'!BC23,"")))</f>
        <v>Accrued interest receivable</v>
      </c>
      <c r="J23" s="53"/>
      <c r="K23" s="38"/>
      <c r="L23" s="38"/>
      <c r="M23" s="38"/>
      <c r="N23" s="38"/>
      <c r="O23" s="38"/>
      <c r="P23" s="38"/>
      <c r="Q23" s="38"/>
      <c r="R23" s="38"/>
      <c r="S23" s="38"/>
      <c r="T23" s="38"/>
      <c r="U23" s="38"/>
      <c r="V23" s="38"/>
      <c r="W23" s="38"/>
      <c r="X23" s="38"/>
      <c r="Y23" s="16"/>
      <c r="Z23" s="38"/>
      <c r="AA23" s="38"/>
      <c r="AB23" s="38"/>
      <c r="AC23" s="38"/>
      <c r="AD23" s="38"/>
      <c r="AE23" s="38"/>
      <c r="AF23" s="38"/>
      <c r="AG23" s="38"/>
      <c r="AH23" s="38"/>
      <c r="AI23" s="38"/>
      <c r="AJ23" s="38"/>
      <c r="AK23" s="38"/>
      <c r="AL23" s="38"/>
      <c r="AM23" s="37"/>
      <c r="AN23" s="37" t="s">
        <v>1003</v>
      </c>
      <c r="AO23" s="38"/>
      <c r="AP23" s="38"/>
      <c r="AQ23" s="38"/>
      <c r="AR23" s="38"/>
      <c r="AS23" s="38"/>
      <c r="AT23" s="38"/>
      <c r="BA23" s="10" t="s">
        <v>9</v>
      </c>
      <c r="BB23" s="10" t="s">
        <v>66</v>
      </c>
      <c r="BC23" s="10" t="s">
        <v>124</v>
      </c>
    </row>
    <row r="24" spans="1:55">
      <c r="A24" s="134">
        <f>IFERROR(VLOOKUP(B24,sheet_id!$A:$B,2,0),"")</f>
        <v>8</v>
      </c>
      <c r="B24" s="10">
        <v>104</v>
      </c>
      <c r="C24" s="1" t="str">
        <f>IF('MFI Info &amp; Instructions'!$D$16="English",'Balance Sheet'!BA24,IF('MFI Info &amp; Instructions'!$D$16="Español",'Balance Sheet'!BB24,IF('MFI Info &amp; Instructions'!$D$16="Português",'Balance Sheet'!BC24,"")))</f>
        <v xml:space="preserve">Other current assets </v>
      </c>
      <c r="J24" s="53"/>
      <c r="K24" s="38"/>
      <c r="L24" s="38"/>
      <c r="M24" s="38"/>
      <c r="N24" s="38"/>
      <c r="O24" s="38"/>
      <c r="P24" s="38"/>
      <c r="Q24" s="38"/>
      <c r="R24" s="38"/>
      <c r="S24" s="38"/>
      <c r="T24" s="38"/>
      <c r="U24" s="38"/>
      <c r="V24" s="38"/>
      <c r="W24" s="38"/>
      <c r="X24" s="38"/>
      <c r="Y24" s="16"/>
      <c r="Z24" s="38"/>
      <c r="AA24" s="38"/>
      <c r="AB24" s="38"/>
      <c r="AC24" s="38"/>
      <c r="AD24" s="38"/>
      <c r="AE24" s="38"/>
      <c r="AF24" s="38"/>
      <c r="AG24" s="38"/>
      <c r="AH24" s="38"/>
      <c r="AI24" s="38"/>
      <c r="AJ24" s="38"/>
      <c r="AK24" s="38"/>
      <c r="AL24" s="38"/>
      <c r="AM24" s="37"/>
      <c r="AN24" s="37" t="s">
        <v>1003</v>
      </c>
      <c r="AO24" s="38"/>
      <c r="AP24" s="38"/>
      <c r="AQ24" s="38"/>
      <c r="AR24" s="38"/>
      <c r="AS24" s="38"/>
      <c r="AT24" s="38"/>
      <c r="BA24" s="10" t="s">
        <v>10</v>
      </c>
      <c r="BB24" s="10" t="s">
        <v>67</v>
      </c>
      <c r="BC24" s="10" t="s">
        <v>125</v>
      </c>
    </row>
    <row r="25" spans="1:55">
      <c r="A25" s="134" t="str">
        <f>IFERROR(VLOOKUP(B25,sheet_id!$A:$B,2,0),"")</f>
        <v/>
      </c>
      <c r="C25" s="5" t="str">
        <f>IF('MFI Info &amp; Instructions'!$D$16="English",'Balance Sheet'!BA25,IF('MFI Info &amp; Instructions'!$D$16="Español",'Balance Sheet'!BB25,IF('MFI Info &amp; Instructions'!$D$16="Português",'Balance Sheet'!BC25,"")))</f>
        <v>Total current assets</v>
      </c>
      <c r="J25" s="52">
        <f t="shared" ref="J25:M25" si="5">SUM(J12:J12,J17,J21,J23:J24)</f>
        <v>0</v>
      </c>
      <c r="K25" s="35">
        <f>SUM(K12:K12,K17,K21,K23:K24)</f>
        <v>0</v>
      </c>
      <c r="L25" s="35">
        <f t="shared" si="5"/>
        <v>0</v>
      </c>
      <c r="M25" s="35">
        <f t="shared" si="5"/>
        <v>0</v>
      </c>
      <c r="N25" s="35">
        <v>0</v>
      </c>
      <c r="O25" s="35">
        <v>0</v>
      </c>
      <c r="P25" s="35">
        <v>0</v>
      </c>
      <c r="Q25" s="35">
        <v>0</v>
      </c>
      <c r="R25" s="35">
        <v>0</v>
      </c>
      <c r="S25" s="35">
        <v>0</v>
      </c>
      <c r="T25" s="35">
        <v>0</v>
      </c>
      <c r="U25" s="35">
        <v>0</v>
      </c>
      <c r="V25" s="35">
        <v>0</v>
      </c>
      <c r="W25" s="35">
        <v>0</v>
      </c>
      <c r="X25" s="35">
        <v>0</v>
      </c>
      <c r="Y25" s="19">
        <v>0</v>
      </c>
      <c r="Z25" s="35"/>
      <c r="AA25" s="35">
        <v>0</v>
      </c>
      <c r="AB25" s="35">
        <v>0</v>
      </c>
      <c r="AC25" s="35">
        <v>0</v>
      </c>
      <c r="AD25" s="35">
        <v>0</v>
      </c>
      <c r="AE25" s="35">
        <v>0</v>
      </c>
      <c r="AF25" s="35">
        <v>0</v>
      </c>
      <c r="AG25" s="35">
        <v>0</v>
      </c>
      <c r="AH25" s="35">
        <v>0</v>
      </c>
      <c r="AI25" s="35">
        <v>0</v>
      </c>
      <c r="AJ25" s="35">
        <v>0</v>
      </c>
      <c r="AK25" s="35">
        <v>0</v>
      </c>
      <c r="AL25" s="35">
        <v>0</v>
      </c>
      <c r="AM25" s="34"/>
      <c r="AN25" s="34">
        <v>0</v>
      </c>
      <c r="AO25" s="35"/>
      <c r="AP25" s="35">
        <v>0</v>
      </c>
      <c r="AQ25" s="35">
        <v>0</v>
      </c>
      <c r="AR25" s="35">
        <v>0</v>
      </c>
      <c r="AS25" s="35">
        <v>0</v>
      </c>
      <c r="AT25" s="35">
        <v>0</v>
      </c>
      <c r="BA25" s="10" t="s">
        <v>11</v>
      </c>
      <c r="BB25" s="10" t="s">
        <v>68</v>
      </c>
      <c r="BC25" s="10" t="s">
        <v>126</v>
      </c>
    </row>
    <row r="26" spans="1:55" ht="6.75" customHeight="1">
      <c r="A26" s="134" t="str">
        <f>IFERROR(VLOOKUP(B26,sheet_id!$A:$B,2,0),"")</f>
        <v/>
      </c>
      <c r="C26" s="1"/>
      <c r="J26" s="54"/>
      <c r="K26" s="40"/>
      <c r="L26" s="40"/>
      <c r="M26" s="40"/>
      <c r="N26" s="40"/>
      <c r="O26" s="40"/>
      <c r="P26" s="40"/>
      <c r="Q26" s="40"/>
      <c r="R26" s="40"/>
      <c r="S26" s="40"/>
      <c r="T26" s="40"/>
      <c r="U26" s="40"/>
      <c r="V26" s="40"/>
      <c r="W26" s="40"/>
      <c r="X26" s="40"/>
      <c r="Y26" s="18"/>
      <c r="Z26" s="40"/>
      <c r="AA26" s="40"/>
      <c r="AB26" s="40"/>
      <c r="AC26" s="40"/>
      <c r="AD26" s="40"/>
      <c r="AE26" s="40"/>
      <c r="AF26" s="40"/>
      <c r="AG26" s="40"/>
      <c r="AH26" s="40"/>
      <c r="AI26" s="40"/>
      <c r="AJ26" s="40"/>
      <c r="AK26" s="40"/>
      <c r="AL26" s="40"/>
      <c r="AM26" s="39"/>
      <c r="AN26" s="39" t="s">
        <v>1003</v>
      </c>
      <c r="AO26" s="40"/>
      <c r="AP26" s="40"/>
      <c r="AQ26" s="40"/>
      <c r="AR26" s="40"/>
      <c r="AS26" s="40"/>
      <c r="AT26" s="40"/>
    </row>
    <row r="27" spans="1:55">
      <c r="A27" s="134" t="str">
        <f>IFERROR(VLOOKUP(B27,sheet_id!$A:$B,2,0),"")</f>
        <v/>
      </c>
      <c r="C27" s="6" t="str">
        <f>IF('MFI Info &amp; Instructions'!$D$16="English",'Balance Sheet'!BA27,IF('MFI Info &amp; Instructions'!$D$16="Español",'Balance Sheet'!BB27,IF('MFI Info &amp; Instructions'!$D$16="Português",'Balance Sheet'!BC27,"")))</f>
        <v>Long-Term Assets</v>
      </c>
      <c r="D27" s="159"/>
      <c r="E27" s="159"/>
      <c r="F27" s="159"/>
      <c r="G27" s="159"/>
      <c r="H27" s="159"/>
      <c r="I27" s="159"/>
      <c r="J27" s="172"/>
      <c r="K27" s="172"/>
      <c r="L27" s="172"/>
      <c r="M27" s="172"/>
      <c r="N27" s="172"/>
      <c r="O27" s="172"/>
      <c r="P27" s="172"/>
      <c r="Q27" s="172"/>
      <c r="R27" s="172"/>
      <c r="S27" s="172"/>
      <c r="T27" s="172"/>
      <c r="U27" s="172"/>
      <c r="V27" s="172"/>
      <c r="W27" s="172"/>
      <c r="X27" s="172"/>
      <c r="Y27" s="20"/>
      <c r="Z27" s="172"/>
      <c r="AA27" s="172"/>
      <c r="AB27" s="172"/>
      <c r="AC27" s="172"/>
      <c r="AD27" s="172"/>
      <c r="AE27" s="172"/>
      <c r="AF27" s="172"/>
      <c r="AG27" s="172"/>
      <c r="AH27" s="172"/>
      <c r="AI27" s="172"/>
      <c r="AJ27" s="172"/>
      <c r="AK27" s="172"/>
      <c r="AL27" s="172"/>
      <c r="AM27" s="171"/>
      <c r="AN27" s="171" t="s">
        <v>1003</v>
      </c>
      <c r="AO27" s="172"/>
      <c r="AP27" s="172"/>
      <c r="AQ27" s="172"/>
      <c r="AR27" s="172"/>
      <c r="AS27" s="172"/>
      <c r="AT27" s="172"/>
      <c r="BA27" s="10" t="s">
        <v>12</v>
      </c>
      <c r="BB27" s="10" t="s">
        <v>69</v>
      </c>
      <c r="BC27" s="10" t="s">
        <v>127</v>
      </c>
    </row>
    <row r="28" spans="1:55">
      <c r="A28" s="134">
        <f>IFERROR(VLOOKUP(B28,sheet_id!$A:$B,2,0),"")</f>
        <v>8</v>
      </c>
      <c r="B28" s="10">
        <v>105</v>
      </c>
      <c r="C28" s="1" t="str">
        <f>IF('MFI Info &amp; Instructions'!$D$16="English",'Balance Sheet'!BA28,IF('MFI Info &amp; Instructions'!$D$16="Español",'Balance Sheet'!BB28,IF('MFI Info &amp; Instructions'!$D$16="Português",'Balance Sheet'!BC28,"")))</f>
        <v>Gross Fixed Assets</v>
      </c>
      <c r="J28" s="53"/>
      <c r="K28" s="38"/>
      <c r="L28" s="38"/>
      <c r="M28" s="38"/>
      <c r="N28" s="38"/>
      <c r="O28" s="38"/>
      <c r="P28" s="38"/>
      <c r="Q28" s="38"/>
      <c r="R28" s="38"/>
      <c r="S28" s="38"/>
      <c r="T28" s="38"/>
      <c r="U28" s="38"/>
      <c r="V28" s="38"/>
      <c r="W28" s="38"/>
      <c r="X28" s="38"/>
      <c r="Y28" s="16"/>
      <c r="Z28" s="38"/>
      <c r="AA28" s="38"/>
      <c r="AB28" s="38"/>
      <c r="AC28" s="38"/>
      <c r="AD28" s="38"/>
      <c r="AE28" s="38"/>
      <c r="AF28" s="38"/>
      <c r="AG28" s="38"/>
      <c r="AH28" s="38"/>
      <c r="AI28" s="38"/>
      <c r="AJ28" s="38"/>
      <c r="AK28" s="38"/>
      <c r="AL28" s="38"/>
      <c r="AM28" s="37"/>
      <c r="AN28" s="37" t="s">
        <v>1003</v>
      </c>
      <c r="AO28" s="38"/>
      <c r="AP28" s="38"/>
      <c r="AQ28" s="38"/>
      <c r="AR28" s="38"/>
      <c r="AS28" s="38"/>
      <c r="AT28" s="38"/>
      <c r="BA28" s="10" t="s">
        <v>13</v>
      </c>
      <c r="BB28" s="10" t="s">
        <v>70</v>
      </c>
      <c r="BC28" s="10" t="s">
        <v>128</v>
      </c>
    </row>
    <row r="29" spans="1:55">
      <c r="A29" s="134">
        <f>IFERROR(VLOOKUP(B29,sheet_id!$A:$B,2,0),"")</f>
        <v>8</v>
      </c>
      <c r="B29" s="10">
        <v>106</v>
      </c>
      <c r="C29" s="2" t="str">
        <f>IF('MFI Info &amp; Instructions'!$D$16="English",'Balance Sheet'!BA29,IF('MFI Info &amp; Instructions'!$D$16="Español",'Balance Sheet'!BB29,IF('MFI Info &amp; Instructions'!$D$16="Português",'Balance Sheet'!BC29,"")))</f>
        <v>Less: Depreciation</v>
      </c>
      <c r="J29" s="53"/>
      <c r="K29" s="38"/>
      <c r="L29" s="38"/>
      <c r="M29" s="38"/>
      <c r="N29" s="38"/>
      <c r="O29" s="38"/>
      <c r="P29" s="38"/>
      <c r="Q29" s="38"/>
      <c r="R29" s="38"/>
      <c r="S29" s="38"/>
      <c r="T29" s="38"/>
      <c r="U29" s="38"/>
      <c r="V29" s="38"/>
      <c r="W29" s="38"/>
      <c r="X29" s="38"/>
      <c r="Y29" s="16"/>
      <c r="Z29" s="38"/>
      <c r="AA29" s="38"/>
      <c r="AB29" s="38"/>
      <c r="AC29" s="38"/>
      <c r="AD29" s="38"/>
      <c r="AE29" s="38"/>
      <c r="AF29" s="38"/>
      <c r="AG29" s="38"/>
      <c r="AH29" s="38"/>
      <c r="AI29" s="38"/>
      <c r="AJ29" s="38"/>
      <c r="AK29" s="38"/>
      <c r="AL29" s="38"/>
      <c r="AM29" s="37"/>
      <c r="AN29" s="37" t="s">
        <v>1003</v>
      </c>
      <c r="AO29" s="38"/>
      <c r="AP29" s="38"/>
      <c r="AQ29" s="38"/>
      <c r="AR29" s="38"/>
      <c r="AS29" s="38"/>
      <c r="AT29" s="38"/>
      <c r="BA29" s="170" t="s">
        <v>14</v>
      </c>
      <c r="BB29" s="170" t="s">
        <v>71</v>
      </c>
      <c r="BC29" s="170" t="s">
        <v>129</v>
      </c>
    </row>
    <row r="30" spans="1:55">
      <c r="A30" s="134">
        <f>IFERROR(VLOOKUP(B30,sheet_id!$A:$B,2,0),"")</f>
        <v>8</v>
      </c>
      <c r="B30" s="10">
        <v>107</v>
      </c>
      <c r="C30" s="2" t="str">
        <f>IF('MFI Info &amp; Instructions'!$D$16="English",'Balance Sheet'!BA30,IF('MFI Info &amp; Instructions'!$D$16="Español",'Balance Sheet'!BB30,IF('MFI Info &amp; Instructions'!$D$16="Português",'Balance Sheet'!BC30,"")))</f>
        <v>Less: Asset Sales and Write-Offs</v>
      </c>
      <c r="J30" s="53"/>
      <c r="K30" s="38"/>
      <c r="L30" s="38"/>
      <c r="M30" s="38"/>
      <c r="N30" s="38">
        <v>0</v>
      </c>
      <c r="O30" s="38">
        <v>0</v>
      </c>
      <c r="P30" s="38">
        <v>0</v>
      </c>
      <c r="Q30" s="38">
        <v>0</v>
      </c>
      <c r="R30" s="38">
        <v>0</v>
      </c>
      <c r="S30" s="38">
        <v>0</v>
      </c>
      <c r="T30" s="38">
        <v>0</v>
      </c>
      <c r="U30" s="38">
        <v>0</v>
      </c>
      <c r="V30" s="38">
        <v>0</v>
      </c>
      <c r="W30" s="38">
        <v>0</v>
      </c>
      <c r="X30" s="38">
        <v>0</v>
      </c>
      <c r="Y30" s="16">
        <v>0</v>
      </c>
      <c r="Z30" s="38"/>
      <c r="AA30" s="38"/>
      <c r="AB30" s="38"/>
      <c r="AC30" s="38"/>
      <c r="AD30" s="38"/>
      <c r="AE30" s="38"/>
      <c r="AF30" s="38"/>
      <c r="AG30" s="38"/>
      <c r="AH30" s="38"/>
      <c r="AI30" s="38"/>
      <c r="AJ30" s="38"/>
      <c r="AK30" s="38"/>
      <c r="AL30" s="38"/>
      <c r="AM30" s="37"/>
      <c r="AN30" s="37" t="s">
        <v>1003</v>
      </c>
      <c r="AO30" s="38"/>
      <c r="AP30" s="38"/>
      <c r="AQ30" s="38"/>
      <c r="AR30" s="38"/>
      <c r="AS30" s="38"/>
      <c r="AT30" s="38"/>
      <c r="BA30" s="170" t="s">
        <v>15</v>
      </c>
      <c r="BB30" s="170" t="s">
        <v>72</v>
      </c>
      <c r="BC30" s="170" t="s">
        <v>130</v>
      </c>
    </row>
    <row r="31" spans="1:55">
      <c r="A31" s="134" t="str">
        <f>IFERROR(VLOOKUP(B31,sheet_id!$A:$B,2,0),"")</f>
        <v/>
      </c>
      <c r="C31" s="1" t="str">
        <f>IF('MFI Info &amp; Instructions'!$D$16="English",'Balance Sheet'!BA31,IF('MFI Info &amp; Instructions'!$D$16="Español",'Balance Sheet'!BB31,IF('MFI Info &amp; Instructions'!$D$16="Português",'Balance Sheet'!BC31,"")))</f>
        <v>End Fixed Assets</v>
      </c>
      <c r="J31" s="54">
        <f t="shared" ref="J31:M31" si="6">SUM(J28:J30)</f>
        <v>0</v>
      </c>
      <c r="K31" s="40">
        <f>SUM(K28:K30)</f>
        <v>0</v>
      </c>
      <c r="L31" s="40">
        <f t="shared" si="6"/>
        <v>0</v>
      </c>
      <c r="M31" s="40">
        <f t="shared" si="6"/>
        <v>0</v>
      </c>
      <c r="N31" s="40">
        <v>0</v>
      </c>
      <c r="O31" s="40">
        <v>0</v>
      </c>
      <c r="P31" s="40">
        <v>0</v>
      </c>
      <c r="Q31" s="40">
        <v>0</v>
      </c>
      <c r="R31" s="40">
        <v>0</v>
      </c>
      <c r="S31" s="40">
        <v>0</v>
      </c>
      <c r="T31" s="40">
        <v>0</v>
      </c>
      <c r="U31" s="40">
        <v>0</v>
      </c>
      <c r="V31" s="40">
        <v>0</v>
      </c>
      <c r="W31" s="40">
        <v>0</v>
      </c>
      <c r="X31" s="40">
        <v>0</v>
      </c>
      <c r="Y31" s="17">
        <v>0</v>
      </c>
      <c r="Z31" s="40"/>
      <c r="AA31" s="40">
        <v>0</v>
      </c>
      <c r="AB31" s="40">
        <v>0</v>
      </c>
      <c r="AC31" s="40">
        <v>0</v>
      </c>
      <c r="AD31" s="40">
        <v>0</v>
      </c>
      <c r="AE31" s="40">
        <v>0</v>
      </c>
      <c r="AF31" s="40">
        <v>0</v>
      </c>
      <c r="AG31" s="40">
        <v>0</v>
      </c>
      <c r="AH31" s="40">
        <v>0</v>
      </c>
      <c r="AI31" s="40">
        <v>0</v>
      </c>
      <c r="AJ31" s="40">
        <v>0</v>
      </c>
      <c r="AK31" s="40">
        <v>0</v>
      </c>
      <c r="AL31" s="40">
        <v>0</v>
      </c>
      <c r="AM31" s="39"/>
      <c r="AN31" s="39">
        <v>0</v>
      </c>
      <c r="AO31" s="40"/>
      <c r="AP31" s="40">
        <v>0</v>
      </c>
      <c r="AQ31" s="40">
        <v>0</v>
      </c>
      <c r="AR31" s="40">
        <v>0</v>
      </c>
      <c r="AS31" s="40">
        <v>0</v>
      </c>
      <c r="AT31" s="40">
        <v>0</v>
      </c>
      <c r="BA31" s="10" t="s">
        <v>16</v>
      </c>
      <c r="BB31" s="10" t="s">
        <v>73</v>
      </c>
      <c r="BC31" s="10" t="s">
        <v>131</v>
      </c>
    </row>
    <row r="32" spans="1:55">
      <c r="A32" s="134" t="str">
        <f>IFERROR(VLOOKUP(B32,sheet_id!$A:$B,2,0),"")</f>
        <v/>
      </c>
      <c r="C32" s="1"/>
      <c r="J32" s="54"/>
      <c r="K32" s="40"/>
      <c r="L32" s="40"/>
      <c r="M32" s="40"/>
      <c r="N32" s="40"/>
      <c r="O32" s="40"/>
      <c r="P32" s="40"/>
      <c r="Q32" s="40"/>
      <c r="R32" s="40"/>
      <c r="S32" s="40"/>
      <c r="T32" s="40"/>
      <c r="U32" s="40"/>
      <c r="V32" s="40"/>
      <c r="W32" s="40"/>
      <c r="X32" s="40"/>
      <c r="Y32" s="18"/>
      <c r="Z32" s="40"/>
      <c r="AA32" s="40"/>
      <c r="AB32" s="40"/>
      <c r="AC32" s="40"/>
      <c r="AD32" s="40"/>
      <c r="AE32" s="40"/>
      <c r="AF32" s="40"/>
      <c r="AG32" s="40"/>
      <c r="AH32" s="40"/>
      <c r="AI32" s="40"/>
      <c r="AJ32" s="40"/>
      <c r="AK32" s="40"/>
      <c r="AL32" s="40"/>
      <c r="AM32" s="39"/>
      <c r="AN32" s="39" t="s">
        <v>1003</v>
      </c>
      <c r="AO32" s="40"/>
      <c r="AP32" s="40"/>
      <c r="AQ32" s="40"/>
      <c r="AR32" s="40"/>
      <c r="AS32" s="40"/>
      <c r="AT32" s="40"/>
    </row>
    <row r="33" spans="1:55">
      <c r="A33" s="134" t="str">
        <f>IFERROR(VLOOKUP(B33,sheet_id!$A:$B,2,0),"")</f>
        <v/>
      </c>
      <c r="C33" s="1" t="str">
        <f>IF('MFI Info &amp; Instructions'!$D$16="English",'Balance Sheet'!BA33,IF('MFI Info &amp; Instructions'!$D$16="Español",'Balance Sheet'!BB33,IF('MFI Info &amp; Instructions'!$D$16="Português",'Balance Sheet'!BC33,"")))</f>
        <v>Other assets</v>
      </c>
      <c r="J33" s="54">
        <f t="shared" ref="J33:M33" si="7">SUM(J34:J37)</f>
        <v>0</v>
      </c>
      <c r="K33" s="40">
        <f>SUM(K34:K37)</f>
        <v>0</v>
      </c>
      <c r="L33" s="40">
        <f t="shared" si="7"/>
        <v>0</v>
      </c>
      <c r="M33" s="40">
        <f t="shared" si="7"/>
        <v>0</v>
      </c>
      <c r="N33" s="40">
        <v>0</v>
      </c>
      <c r="O33" s="40">
        <v>0</v>
      </c>
      <c r="P33" s="40">
        <v>0</v>
      </c>
      <c r="Q33" s="40">
        <v>0</v>
      </c>
      <c r="R33" s="40">
        <v>0</v>
      </c>
      <c r="S33" s="40">
        <v>0</v>
      </c>
      <c r="T33" s="40">
        <v>0</v>
      </c>
      <c r="U33" s="40">
        <v>0</v>
      </c>
      <c r="V33" s="40">
        <v>0</v>
      </c>
      <c r="W33" s="40">
        <v>0</v>
      </c>
      <c r="X33" s="40">
        <v>0</v>
      </c>
      <c r="Y33" s="17">
        <v>0</v>
      </c>
      <c r="Z33" s="40"/>
      <c r="AA33" s="40">
        <v>0</v>
      </c>
      <c r="AB33" s="40">
        <v>0</v>
      </c>
      <c r="AC33" s="40">
        <v>0</v>
      </c>
      <c r="AD33" s="40">
        <v>0</v>
      </c>
      <c r="AE33" s="40">
        <v>0</v>
      </c>
      <c r="AF33" s="40">
        <v>0</v>
      </c>
      <c r="AG33" s="40">
        <v>0</v>
      </c>
      <c r="AH33" s="40">
        <v>0</v>
      </c>
      <c r="AI33" s="40">
        <v>0</v>
      </c>
      <c r="AJ33" s="40">
        <v>0</v>
      </c>
      <c r="AK33" s="40">
        <v>0</v>
      </c>
      <c r="AL33" s="40">
        <v>0</v>
      </c>
      <c r="AM33" s="39"/>
      <c r="AN33" s="39">
        <v>0</v>
      </c>
      <c r="AO33" s="40"/>
      <c r="AP33" s="40">
        <v>0</v>
      </c>
      <c r="AQ33" s="40">
        <v>0</v>
      </c>
      <c r="AR33" s="40">
        <v>0</v>
      </c>
      <c r="AS33" s="40">
        <v>0</v>
      </c>
      <c r="AT33" s="40">
        <v>0</v>
      </c>
      <c r="BA33" s="10" t="s">
        <v>17</v>
      </c>
      <c r="BB33" s="10" t="s">
        <v>74</v>
      </c>
      <c r="BC33" s="10" t="s">
        <v>132</v>
      </c>
    </row>
    <row r="34" spans="1:55">
      <c r="A34" s="134">
        <f>IFERROR(VLOOKUP(B34,sheet_id!$A:$B,2,0),"")</f>
        <v>8</v>
      </c>
      <c r="B34" s="10">
        <v>108</v>
      </c>
      <c r="C34" s="4" t="str">
        <f>IF('MFI Info &amp; Instructions'!$D$16="English",'Balance Sheet'!BA34,IF('MFI Info &amp; Instructions'!$D$16="Español",'Balance Sheet'!BB34,IF('MFI Info &amp; Instructions'!$D$16="Português",'Balance Sheet'!BC34,"")))</f>
        <v>Net intangible assets</v>
      </c>
      <c r="D34" s="71"/>
      <c r="E34" s="71"/>
      <c r="F34" s="71"/>
      <c r="G34" s="71"/>
      <c r="H34" s="71"/>
      <c r="J34" s="53"/>
      <c r="K34" s="38"/>
      <c r="L34" s="38"/>
      <c r="M34" s="38"/>
      <c r="N34" s="38"/>
      <c r="O34" s="38"/>
      <c r="P34" s="38"/>
      <c r="Q34" s="38"/>
      <c r="R34" s="38"/>
      <c r="S34" s="38"/>
      <c r="T34" s="38"/>
      <c r="U34" s="38"/>
      <c r="V34" s="38"/>
      <c r="W34" s="38"/>
      <c r="X34" s="38"/>
      <c r="Y34" s="16"/>
      <c r="Z34" s="38"/>
      <c r="AA34" s="38"/>
      <c r="AB34" s="38"/>
      <c r="AC34" s="38"/>
      <c r="AD34" s="38"/>
      <c r="AE34" s="38"/>
      <c r="AF34" s="38"/>
      <c r="AG34" s="38"/>
      <c r="AH34" s="38"/>
      <c r="AI34" s="38"/>
      <c r="AJ34" s="38"/>
      <c r="AK34" s="38"/>
      <c r="AL34" s="38"/>
      <c r="AM34" s="37"/>
      <c r="AN34" s="37" t="s">
        <v>1003</v>
      </c>
      <c r="AO34" s="38"/>
      <c r="AP34" s="38"/>
      <c r="AQ34" s="38"/>
      <c r="AR34" s="38"/>
      <c r="AS34" s="38"/>
      <c r="AT34" s="38"/>
      <c r="BA34" s="10" t="s">
        <v>18</v>
      </c>
      <c r="BB34" s="10" t="s">
        <v>75</v>
      </c>
      <c r="BC34" s="10" t="s">
        <v>133</v>
      </c>
    </row>
    <row r="35" spans="1:55">
      <c r="A35" s="134">
        <f>IFERROR(VLOOKUP(B35,sheet_id!$A:$B,2,0),"")</f>
        <v>8</v>
      </c>
      <c r="B35" s="10">
        <v>109</v>
      </c>
      <c r="C35" s="4" t="str">
        <f>IF('MFI Info &amp; Instructions'!$D$16="English",'Balance Sheet'!BA35,IF('MFI Info &amp; Instructions'!$D$16="Español",'Balance Sheet'!BB35,IF('MFI Info &amp; Instructions'!$D$16="Português",'Balance Sheet'!BC35,"")))</f>
        <v>Investments in Unconslidated Affiliates</v>
      </c>
      <c r="D35" s="71"/>
      <c r="E35" s="71"/>
      <c r="F35" s="71"/>
      <c r="G35" s="71"/>
      <c r="H35" s="71"/>
      <c r="J35" s="53"/>
      <c r="K35" s="38"/>
      <c r="L35" s="38"/>
      <c r="M35" s="38"/>
      <c r="N35" s="38"/>
      <c r="O35" s="38"/>
      <c r="P35" s="38"/>
      <c r="Q35" s="38"/>
      <c r="R35" s="38"/>
      <c r="S35" s="38"/>
      <c r="T35" s="38"/>
      <c r="U35" s="38"/>
      <c r="V35" s="38"/>
      <c r="W35" s="38"/>
      <c r="X35" s="38"/>
      <c r="Y35" s="16"/>
      <c r="Z35" s="38"/>
      <c r="AA35" s="38"/>
      <c r="AB35" s="38"/>
      <c r="AC35" s="38"/>
      <c r="AD35" s="38"/>
      <c r="AE35" s="38"/>
      <c r="AF35" s="38"/>
      <c r="AG35" s="38"/>
      <c r="AH35" s="38"/>
      <c r="AI35" s="38"/>
      <c r="AJ35" s="38"/>
      <c r="AK35" s="38"/>
      <c r="AL35" s="38"/>
      <c r="AM35" s="37"/>
      <c r="AN35" s="37" t="s">
        <v>1003</v>
      </c>
      <c r="AO35" s="38"/>
      <c r="AP35" s="38"/>
      <c r="AQ35" s="38"/>
      <c r="AR35" s="38"/>
      <c r="AS35" s="38"/>
      <c r="AT35" s="38"/>
      <c r="BA35" s="10" t="s">
        <v>19</v>
      </c>
      <c r="BB35" s="10" t="s">
        <v>76</v>
      </c>
      <c r="BC35" s="10" t="s">
        <v>134</v>
      </c>
    </row>
    <row r="36" spans="1:55">
      <c r="A36" s="134">
        <f>IFERROR(VLOOKUP(B36,sheet_id!$A:$B,2,0),"")</f>
        <v>8</v>
      </c>
      <c r="B36" s="10">
        <v>110</v>
      </c>
      <c r="C36" s="4" t="str">
        <f>IF('MFI Info &amp; Instructions'!$D$16="English",'Balance Sheet'!BA36,IF('MFI Info &amp; Instructions'!$D$16="Español",'Balance Sheet'!BB36,IF('MFI Info &amp; Instructions'!$D$16="Português",'Balance Sheet'!BC36,"")))</f>
        <v>Securitized Assets &amp; Off-Balance Sheet Items</v>
      </c>
      <c r="D36" s="71"/>
      <c r="E36" s="71"/>
      <c r="F36" s="71"/>
      <c r="G36" s="71"/>
      <c r="H36" s="71"/>
      <c r="J36" s="53"/>
      <c r="K36" s="38"/>
      <c r="L36" s="38"/>
      <c r="M36" s="38"/>
      <c r="N36" s="38"/>
      <c r="O36" s="38"/>
      <c r="P36" s="38"/>
      <c r="Q36" s="38"/>
      <c r="R36" s="38"/>
      <c r="S36" s="38"/>
      <c r="T36" s="38"/>
      <c r="U36" s="38"/>
      <c r="V36" s="38"/>
      <c r="W36" s="38"/>
      <c r="X36" s="38"/>
      <c r="Y36" s="16"/>
      <c r="Z36" s="38"/>
      <c r="AA36" s="38"/>
      <c r="AB36" s="38"/>
      <c r="AC36" s="38"/>
      <c r="AD36" s="38"/>
      <c r="AE36" s="38"/>
      <c r="AF36" s="38"/>
      <c r="AG36" s="38"/>
      <c r="AH36" s="38"/>
      <c r="AI36" s="38"/>
      <c r="AJ36" s="38"/>
      <c r="AK36" s="38"/>
      <c r="AL36" s="38"/>
      <c r="AM36" s="37"/>
      <c r="AN36" s="37" t="s">
        <v>1003</v>
      </c>
      <c r="AO36" s="38"/>
      <c r="AP36" s="38"/>
      <c r="AQ36" s="38"/>
      <c r="AR36" s="38"/>
      <c r="AS36" s="38"/>
      <c r="AT36" s="38"/>
      <c r="BA36" s="10" t="s">
        <v>20</v>
      </c>
      <c r="BB36" s="10" t="s">
        <v>77</v>
      </c>
      <c r="BC36" s="10" t="s">
        <v>135</v>
      </c>
    </row>
    <row r="37" spans="1:55">
      <c r="A37" s="134">
        <f>IFERROR(VLOOKUP(B37,sheet_id!$A:$B,2,0),"")</f>
        <v>8</v>
      </c>
      <c r="B37" s="10">
        <v>111</v>
      </c>
      <c r="C37" s="4" t="str">
        <f>IF('MFI Info &amp; Instructions'!$D$16="English",'Balance Sheet'!BA37,IF('MFI Info &amp; Instructions'!$D$16="Español",'Balance Sheet'!BB37,IF('MFI Info &amp; Instructions'!$D$16="Português",'Balance Sheet'!BC37,"")))</f>
        <v>Other</v>
      </c>
      <c r="J37" s="53"/>
      <c r="K37" s="38"/>
      <c r="L37" s="38"/>
      <c r="M37" s="38"/>
      <c r="N37" s="38"/>
      <c r="O37" s="38"/>
      <c r="P37" s="38"/>
      <c r="Q37" s="38"/>
      <c r="R37" s="38"/>
      <c r="S37" s="38"/>
      <c r="T37" s="38"/>
      <c r="U37" s="38"/>
      <c r="V37" s="38"/>
      <c r="W37" s="38"/>
      <c r="X37" s="38"/>
      <c r="Y37" s="16"/>
      <c r="Z37" s="38"/>
      <c r="AA37" s="38"/>
      <c r="AB37" s="38"/>
      <c r="AC37" s="38"/>
      <c r="AD37" s="38"/>
      <c r="AE37" s="38"/>
      <c r="AF37" s="38"/>
      <c r="AG37" s="38"/>
      <c r="AH37" s="38"/>
      <c r="AI37" s="38"/>
      <c r="AJ37" s="38"/>
      <c r="AK37" s="38"/>
      <c r="AL37" s="38"/>
      <c r="AM37" s="37"/>
      <c r="AN37" s="37" t="s">
        <v>1003</v>
      </c>
      <c r="AO37" s="38"/>
      <c r="AP37" s="38"/>
      <c r="AQ37" s="38"/>
      <c r="AR37" s="38"/>
      <c r="AS37" s="38"/>
      <c r="AT37" s="38"/>
      <c r="BA37" s="10" t="s">
        <v>21</v>
      </c>
      <c r="BB37" s="10" t="s">
        <v>78</v>
      </c>
      <c r="BC37" s="10" t="s">
        <v>136</v>
      </c>
    </row>
    <row r="38" spans="1:55">
      <c r="A38" s="134" t="str">
        <f>IFERROR(VLOOKUP(B38,sheet_id!$A:$B,2,0),"")</f>
        <v/>
      </c>
      <c r="C38" s="5" t="str">
        <f>IF('MFI Info &amp; Instructions'!$D$16="English",'Balance Sheet'!BA38,IF('MFI Info &amp; Instructions'!$D$16="Español",'Balance Sheet'!BB38,IF('MFI Info &amp; Instructions'!$D$16="Português",'Balance Sheet'!BC38,"")))</f>
        <v>Total Long-Term Assets</v>
      </c>
      <c r="J38" s="52">
        <f t="shared" ref="J38:M38" si="8">SUM(J31,J33)</f>
        <v>0</v>
      </c>
      <c r="K38" s="35">
        <f>SUM(K31,K33)</f>
        <v>0</v>
      </c>
      <c r="L38" s="35">
        <f t="shared" si="8"/>
        <v>0</v>
      </c>
      <c r="M38" s="35">
        <f t="shared" si="8"/>
        <v>0</v>
      </c>
      <c r="N38" s="35">
        <v>0</v>
      </c>
      <c r="O38" s="35">
        <v>0</v>
      </c>
      <c r="P38" s="35">
        <v>0</v>
      </c>
      <c r="Q38" s="35">
        <v>0</v>
      </c>
      <c r="R38" s="35">
        <v>0</v>
      </c>
      <c r="S38" s="35">
        <v>0</v>
      </c>
      <c r="T38" s="35">
        <v>0</v>
      </c>
      <c r="U38" s="35">
        <v>0</v>
      </c>
      <c r="V38" s="35">
        <v>0</v>
      </c>
      <c r="W38" s="35">
        <v>0</v>
      </c>
      <c r="X38" s="35">
        <v>0</v>
      </c>
      <c r="Y38" s="19">
        <v>0</v>
      </c>
      <c r="Z38" s="35"/>
      <c r="AA38" s="35">
        <v>0</v>
      </c>
      <c r="AB38" s="35">
        <v>0</v>
      </c>
      <c r="AC38" s="35">
        <v>0</v>
      </c>
      <c r="AD38" s="35">
        <v>0</v>
      </c>
      <c r="AE38" s="35">
        <v>0</v>
      </c>
      <c r="AF38" s="35">
        <v>0</v>
      </c>
      <c r="AG38" s="35">
        <v>0</v>
      </c>
      <c r="AH38" s="35">
        <v>0</v>
      </c>
      <c r="AI38" s="35">
        <v>0</v>
      </c>
      <c r="AJ38" s="35">
        <v>0</v>
      </c>
      <c r="AK38" s="35">
        <v>0</v>
      </c>
      <c r="AL38" s="35">
        <v>0</v>
      </c>
      <c r="AM38" s="34"/>
      <c r="AN38" s="34">
        <v>0</v>
      </c>
      <c r="AO38" s="35"/>
      <c r="AP38" s="35">
        <v>0</v>
      </c>
      <c r="AQ38" s="35">
        <v>0</v>
      </c>
      <c r="AR38" s="35">
        <v>0</v>
      </c>
      <c r="AS38" s="35">
        <v>0</v>
      </c>
      <c r="AT38" s="35">
        <v>0</v>
      </c>
      <c r="BA38" s="10" t="s">
        <v>22</v>
      </c>
      <c r="BB38" s="10" t="s">
        <v>79</v>
      </c>
      <c r="BC38" s="10" t="s">
        <v>137</v>
      </c>
    </row>
    <row r="39" spans="1:55">
      <c r="A39" s="134" t="str">
        <f>IFERROR(VLOOKUP(B39,sheet_id!$A:$B,2,0),"")</f>
        <v/>
      </c>
      <c r="C39" s="1"/>
      <c r="J39" s="54"/>
      <c r="K39" s="40"/>
      <c r="L39" s="40"/>
      <c r="M39" s="40"/>
      <c r="N39" s="40"/>
      <c r="O39" s="40"/>
      <c r="P39" s="40"/>
      <c r="Q39" s="40"/>
      <c r="R39" s="40"/>
      <c r="S39" s="40"/>
      <c r="T39" s="40"/>
      <c r="U39" s="40"/>
      <c r="V39" s="40"/>
      <c r="W39" s="40"/>
      <c r="X39" s="40"/>
      <c r="Y39" s="18"/>
      <c r="Z39" s="40"/>
      <c r="AA39" s="40"/>
      <c r="AB39" s="40"/>
      <c r="AC39" s="40"/>
      <c r="AD39" s="40"/>
      <c r="AE39" s="40"/>
      <c r="AF39" s="40"/>
      <c r="AG39" s="40"/>
      <c r="AH39" s="40"/>
      <c r="AI39" s="40"/>
      <c r="AJ39" s="40"/>
      <c r="AK39" s="40"/>
      <c r="AL39" s="40"/>
      <c r="AM39" s="39"/>
      <c r="AN39" s="39" t="s">
        <v>1003</v>
      </c>
      <c r="AO39" s="40"/>
      <c r="AP39" s="40"/>
      <c r="AQ39" s="40"/>
      <c r="AR39" s="40"/>
      <c r="AS39" s="40"/>
      <c r="AT39" s="40"/>
    </row>
    <row r="40" spans="1:55">
      <c r="A40" s="134" t="str">
        <f>IFERROR(VLOOKUP(B40,sheet_id!$A:$B,2,0),"")</f>
        <v/>
      </c>
      <c r="C40" s="7" t="str">
        <f>IF('MFI Info &amp; Instructions'!$D$16="English",'Balance Sheet'!BA40,IF('MFI Info &amp; Instructions'!$D$16="Español",'Balance Sheet'!BB40,IF('MFI Info &amp; Instructions'!$D$16="Português",'Balance Sheet'!BC40,"")))</f>
        <v>TOTAL ASSETS</v>
      </c>
      <c r="D40" s="29"/>
      <c r="E40" s="29"/>
      <c r="F40" s="29"/>
      <c r="G40" s="29"/>
      <c r="H40" s="29"/>
      <c r="I40" s="29"/>
      <c r="J40" s="198">
        <f>SUM(J38,J25)</f>
        <v>0</v>
      </c>
      <c r="K40" s="173">
        <f>SUM(K38,K25)</f>
        <v>0</v>
      </c>
      <c r="L40" s="173">
        <f>SUM(L38,L25)</f>
        <v>0</v>
      </c>
      <c r="M40" s="173">
        <f>SUM(M38,M25)</f>
        <v>0</v>
      </c>
      <c r="N40" s="173">
        <v>0</v>
      </c>
      <c r="O40" s="173">
        <v>0</v>
      </c>
      <c r="P40" s="173">
        <v>0</v>
      </c>
      <c r="Q40" s="173">
        <v>0</v>
      </c>
      <c r="R40" s="173">
        <v>0</v>
      </c>
      <c r="S40" s="173">
        <v>0</v>
      </c>
      <c r="T40" s="173">
        <v>0</v>
      </c>
      <c r="U40" s="173">
        <v>0</v>
      </c>
      <c r="V40" s="173">
        <v>0</v>
      </c>
      <c r="W40" s="173">
        <v>0</v>
      </c>
      <c r="X40" s="173">
        <v>0</v>
      </c>
      <c r="Y40" s="21">
        <v>0</v>
      </c>
      <c r="Z40" s="173"/>
      <c r="AA40" s="173">
        <v>0</v>
      </c>
      <c r="AB40" s="173">
        <v>0</v>
      </c>
      <c r="AC40" s="173">
        <v>0</v>
      </c>
      <c r="AD40" s="173">
        <v>0</v>
      </c>
      <c r="AE40" s="173">
        <v>0</v>
      </c>
      <c r="AF40" s="173">
        <v>0</v>
      </c>
      <c r="AG40" s="173">
        <v>0</v>
      </c>
      <c r="AH40" s="173">
        <v>0</v>
      </c>
      <c r="AI40" s="173">
        <v>0</v>
      </c>
      <c r="AJ40" s="173">
        <v>0</v>
      </c>
      <c r="AK40" s="173">
        <v>0</v>
      </c>
      <c r="AL40" s="173">
        <v>0</v>
      </c>
      <c r="AM40" s="62"/>
      <c r="AN40" s="62">
        <v>0</v>
      </c>
      <c r="AO40" s="173"/>
      <c r="AP40" s="173">
        <v>0</v>
      </c>
      <c r="AQ40" s="173">
        <v>0</v>
      </c>
      <c r="AR40" s="173">
        <v>0</v>
      </c>
      <c r="AS40" s="173">
        <v>0</v>
      </c>
      <c r="AT40" s="173">
        <v>0</v>
      </c>
      <c r="BA40" s="10" t="s">
        <v>23</v>
      </c>
      <c r="BB40" s="10" t="s">
        <v>80</v>
      </c>
      <c r="BC40" s="10" t="s">
        <v>138</v>
      </c>
    </row>
    <row r="41" spans="1:55" ht="6.75" customHeight="1">
      <c r="A41" s="134" t="str">
        <f>IFERROR(VLOOKUP(B41,sheet_id!$A:$B,2,0),"")</f>
        <v/>
      </c>
      <c r="C41" s="1"/>
      <c r="J41" s="54"/>
      <c r="K41" s="40"/>
      <c r="L41" s="40"/>
      <c r="M41" s="40"/>
      <c r="N41" s="40"/>
      <c r="O41" s="40"/>
      <c r="P41" s="40"/>
      <c r="Q41" s="40"/>
      <c r="R41" s="40"/>
      <c r="S41" s="40"/>
      <c r="T41" s="40"/>
      <c r="U41" s="40"/>
      <c r="V41" s="40"/>
      <c r="W41" s="40"/>
      <c r="X41" s="40"/>
      <c r="Y41" s="18"/>
      <c r="Z41" s="40"/>
      <c r="AA41" s="40"/>
      <c r="AB41" s="40"/>
      <c r="AC41" s="40"/>
      <c r="AD41" s="40"/>
      <c r="AE41" s="40"/>
      <c r="AF41" s="40"/>
      <c r="AG41" s="40"/>
      <c r="AH41" s="40"/>
      <c r="AI41" s="40"/>
      <c r="AJ41" s="40"/>
      <c r="AK41" s="40"/>
      <c r="AL41" s="40"/>
      <c r="AM41" s="39"/>
      <c r="AN41" s="39" t="s">
        <v>1003</v>
      </c>
      <c r="AO41" s="40"/>
      <c r="AP41" s="40"/>
      <c r="AQ41" s="40"/>
      <c r="AR41" s="40"/>
      <c r="AS41" s="40"/>
      <c r="AT41" s="40"/>
    </row>
    <row r="42" spans="1:55">
      <c r="A42" s="134" t="str">
        <f>IFERROR(VLOOKUP(B42,sheet_id!$A:$B,2,0),"")</f>
        <v/>
      </c>
      <c r="C42" s="8" t="str">
        <f>IF('MFI Info &amp; Instructions'!$D$16="English",'Balance Sheet'!BA42,IF('MFI Info &amp; Instructions'!$D$16="Español",'Balance Sheet'!BB42,IF('MFI Info &amp; Instructions'!$D$16="Português",'Balance Sheet'!BC42,"")))</f>
        <v>LIABILITIES</v>
      </c>
      <c r="D42" s="157"/>
      <c r="E42" s="157"/>
      <c r="F42" s="157"/>
      <c r="G42" s="157"/>
      <c r="H42" s="157"/>
      <c r="I42" s="157"/>
      <c r="J42" s="205"/>
      <c r="K42" s="175"/>
      <c r="L42" s="175"/>
      <c r="M42" s="175"/>
      <c r="N42" s="175"/>
      <c r="O42" s="175"/>
      <c r="P42" s="175"/>
      <c r="Q42" s="175"/>
      <c r="R42" s="175"/>
      <c r="S42" s="175"/>
      <c r="T42" s="175"/>
      <c r="U42" s="175"/>
      <c r="V42" s="175"/>
      <c r="W42" s="175"/>
      <c r="X42" s="175"/>
      <c r="Y42" s="22"/>
      <c r="Z42" s="175"/>
      <c r="AA42" s="175"/>
      <c r="AB42" s="175"/>
      <c r="AC42" s="175"/>
      <c r="AD42" s="175"/>
      <c r="AE42" s="175"/>
      <c r="AF42" s="175"/>
      <c r="AG42" s="175"/>
      <c r="AH42" s="175"/>
      <c r="AI42" s="175"/>
      <c r="AJ42" s="175"/>
      <c r="AK42" s="175"/>
      <c r="AL42" s="175"/>
      <c r="AM42" s="174"/>
      <c r="AN42" s="174" t="s">
        <v>1003</v>
      </c>
      <c r="AO42" s="175"/>
      <c r="AP42" s="175"/>
      <c r="AQ42" s="175"/>
      <c r="AR42" s="175"/>
      <c r="AS42" s="175"/>
      <c r="AT42" s="175"/>
      <c r="BA42" s="10" t="s">
        <v>24</v>
      </c>
      <c r="BB42" s="10" t="s">
        <v>81</v>
      </c>
      <c r="BC42" s="10" t="s">
        <v>139</v>
      </c>
    </row>
    <row r="43" spans="1:55" ht="8.25" customHeight="1">
      <c r="A43" s="134" t="str">
        <f>IFERROR(VLOOKUP(B43,sheet_id!$A:$B,2,0),"")</f>
        <v/>
      </c>
      <c r="C43" s="1"/>
      <c r="J43" s="54"/>
      <c r="K43" s="40"/>
      <c r="L43" s="40"/>
      <c r="M43" s="40"/>
      <c r="N43" s="40"/>
      <c r="O43" s="40"/>
      <c r="P43" s="40"/>
      <c r="Q43" s="40"/>
      <c r="R43" s="40"/>
      <c r="S43" s="40"/>
      <c r="T43" s="40"/>
      <c r="U43" s="40"/>
      <c r="V43" s="40"/>
      <c r="W43" s="40"/>
      <c r="X43" s="40"/>
      <c r="Y43" s="18"/>
      <c r="Z43" s="40"/>
      <c r="AA43" s="40"/>
      <c r="AB43" s="40"/>
      <c r="AC43" s="40"/>
      <c r="AD43" s="40"/>
      <c r="AE43" s="40"/>
      <c r="AF43" s="40"/>
      <c r="AG43" s="40"/>
      <c r="AH43" s="40"/>
      <c r="AI43" s="40"/>
      <c r="AJ43" s="40"/>
      <c r="AK43" s="40"/>
      <c r="AL43" s="40"/>
      <c r="AM43" s="39"/>
      <c r="AN43" s="39" t="s">
        <v>1003</v>
      </c>
      <c r="AO43" s="40"/>
      <c r="AP43" s="40"/>
      <c r="AQ43" s="40"/>
      <c r="AR43" s="40"/>
      <c r="AS43" s="40"/>
      <c r="AT43" s="40"/>
    </row>
    <row r="44" spans="1:55">
      <c r="A44" s="134" t="str">
        <f>IFERROR(VLOOKUP(B44,sheet_id!$A:$B,2,0),"")</f>
        <v/>
      </c>
      <c r="C44" s="6" t="str">
        <f>IF('MFI Info &amp; Instructions'!$D$16="English",'Balance Sheet'!BA44,IF('MFI Info &amp; Instructions'!$D$16="Español",'Balance Sheet'!BB44,IF('MFI Info &amp; Instructions'!$D$16="Português",'Balance Sheet'!BC44,"")))</f>
        <v>Current liabilities</v>
      </c>
      <c r="D44" s="159"/>
      <c r="E44" s="159"/>
      <c r="F44" s="159"/>
      <c r="G44" s="159"/>
      <c r="H44" s="159"/>
      <c r="I44" s="159"/>
      <c r="J44" s="172"/>
      <c r="K44" s="172"/>
      <c r="L44" s="172"/>
      <c r="M44" s="172"/>
      <c r="N44" s="172"/>
      <c r="O44" s="172"/>
      <c r="P44" s="172"/>
      <c r="Q44" s="172"/>
      <c r="R44" s="172"/>
      <c r="S44" s="172"/>
      <c r="T44" s="172"/>
      <c r="U44" s="172"/>
      <c r="V44" s="172"/>
      <c r="W44" s="172"/>
      <c r="X44" s="172"/>
      <c r="Y44" s="20"/>
      <c r="Z44" s="172"/>
      <c r="AA44" s="172"/>
      <c r="AB44" s="172"/>
      <c r="AC44" s="172"/>
      <c r="AD44" s="172"/>
      <c r="AE44" s="172"/>
      <c r="AF44" s="172"/>
      <c r="AG44" s="172"/>
      <c r="AH44" s="172"/>
      <c r="AI44" s="172"/>
      <c r="AJ44" s="172"/>
      <c r="AK44" s="172"/>
      <c r="AL44" s="172"/>
      <c r="AM44" s="171"/>
      <c r="AN44" s="171" t="s">
        <v>1003</v>
      </c>
      <c r="AO44" s="172"/>
      <c r="AP44" s="172"/>
      <c r="AQ44" s="172"/>
      <c r="AR44" s="172"/>
      <c r="AS44" s="172"/>
      <c r="AT44" s="172"/>
      <c r="BA44" s="10" t="s">
        <v>25</v>
      </c>
      <c r="BB44" s="10" t="s">
        <v>82</v>
      </c>
      <c r="BC44" s="10" t="s">
        <v>140</v>
      </c>
    </row>
    <row r="45" spans="1:55">
      <c r="A45" s="134" t="str">
        <f>IFERROR(VLOOKUP(B45,sheet_id!$A:$B,2,0),"")</f>
        <v/>
      </c>
      <c r="C45" s="1" t="str">
        <f>IF('MFI Info &amp; Instructions'!$D$16="English",'Balance Sheet'!BA45,IF('MFI Info &amp; Instructions'!$D$16="Español",'Balance Sheet'!BB45,IF('MFI Info &amp; Instructions'!$D$16="Português",'Balance Sheet'!BC45,"")))</f>
        <v>Savings &amp; Deposit Accounts</v>
      </c>
      <c r="J45" s="54">
        <f t="shared" ref="J45:M45" si="9">SUM(J46:J47)</f>
        <v>0</v>
      </c>
      <c r="K45" s="40">
        <f>SUM(K46:K47)</f>
        <v>0</v>
      </c>
      <c r="L45" s="40">
        <f t="shared" si="9"/>
        <v>0</v>
      </c>
      <c r="M45" s="40">
        <f t="shared" si="9"/>
        <v>0</v>
      </c>
      <c r="N45" s="40">
        <v>0</v>
      </c>
      <c r="O45" s="40">
        <v>0</v>
      </c>
      <c r="P45" s="40">
        <v>0</v>
      </c>
      <c r="Q45" s="40">
        <v>0</v>
      </c>
      <c r="R45" s="40">
        <v>0</v>
      </c>
      <c r="S45" s="40">
        <v>0</v>
      </c>
      <c r="T45" s="40">
        <v>0</v>
      </c>
      <c r="U45" s="40">
        <v>0</v>
      </c>
      <c r="V45" s="40">
        <v>0</v>
      </c>
      <c r="W45" s="40">
        <v>0</v>
      </c>
      <c r="X45" s="40">
        <v>0</v>
      </c>
      <c r="Y45" s="17">
        <v>0</v>
      </c>
      <c r="Z45" s="40">
        <v>0</v>
      </c>
      <c r="AA45" s="40">
        <v>0</v>
      </c>
      <c r="AB45" s="40">
        <v>0</v>
      </c>
      <c r="AC45" s="40">
        <v>0</v>
      </c>
      <c r="AD45" s="40">
        <v>0</v>
      </c>
      <c r="AE45" s="40">
        <v>0</v>
      </c>
      <c r="AF45" s="40">
        <v>0</v>
      </c>
      <c r="AG45" s="40">
        <v>0</v>
      </c>
      <c r="AH45" s="40">
        <v>0</v>
      </c>
      <c r="AI45" s="40">
        <v>0</v>
      </c>
      <c r="AJ45" s="40">
        <v>0</v>
      </c>
      <c r="AK45" s="40">
        <v>0</v>
      </c>
      <c r="AL45" s="40">
        <v>0</v>
      </c>
      <c r="AM45" s="39"/>
      <c r="AN45" s="39">
        <v>0</v>
      </c>
      <c r="AO45" s="40"/>
      <c r="AP45" s="40">
        <v>0</v>
      </c>
      <c r="AQ45" s="40">
        <v>0</v>
      </c>
      <c r="AR45" s="40">
        <v>0</v>
      </c>
      <c r="AS45" s="40">
        <v>0</v>
      </c>
      <c r="AT45" s="40">
        <v>0</v>
      </c>
      <c r="BA45" s="10" t="s">
        <v>26</v>
      </c>
      <c r="BB45" s="10" t="s">
        <v>83</v>
      </c>
      <c r="BC45" s="10" t="s">
        <v>141</v>
      </c>
    </row>
    <row r="46" spans="1:55">
      <c r="A46" s="134">
        <f>IFERROR(VLOOKUP(B46,sheet_id!$A:$B,2,0),"")</f>
        <v>8</v>
      </c>
      <c r="B46" s="10">
        <v>112</v>
      </c>
      <c r="C46" s="9" t="str">
        <f>IF('MFI Info &amp; Instructions'!$D$16="English",'Balance Sheet'!BA46,IF('MFI Info &amp; Instructions'!$D$16="Español",'Balance Sheet'!BB46,IF('MFI Info &amp; Instructions'!$D$16="Português",'Balance Sheet'!BC46,"")))</f>
        <v xml:space="preserve">    Demand Deposits</v>
      </c>
      <c r="J46" s="53"/>
      <c r="K46" s="38"/>
      <c r="L46" s="38"/>
      <c r="M46" s="38"/>
      <c r="N46" s="38"/>
      <c r="O46" s="38"/>
      <c r="P46" s="38"/>
      <c r="Q46" s="38"/>
      <c r="R46" s="38"/>
      <c r="S46" s="38"/>
      <c r="T46" s="38"/>
      <c r="U46" s="38"/>
      <c r="V46" s="38"/>
      <c r="W46" s="38"/>
      <c r="X46" s="38"/>
      <c r="Y46" s="16"/>
      <c r="Z46" s="38"/>
      <c r="AA46" s="38"/>
      <c r="AB46" s="38"/>
      <c r="AC46" s="38"/>
      <c r="AD46" s="38"/>
      <c r="AE46" s="38"/>
      <c r="AF46" s="38"/>
      <c r="AG46" s="38"/>
      <c r="AH46" s="38"/>
      <c r="AI46" s="38"/>
      <c r="AJ46" s="38"/>
      <c r="AK46" s="38"/>
      <c r="AL46" s="38"/>
      <c r="AM46" s="37"/>
      <c r="AN46" s="37" t="s">
        <v>1003</v>
      </c>
      <c r="AO46" s="38"/>
      <c r="AP46" s="38"/>
      <c r="AQ46" s="38"/>
      <c r="AR46" s="38"/>
      <c r="AS46" s="38"/>
      <c r="AT46" s="38"/>
      <c r="BA46" s="10" t="s">
        <v>27</v>
      </c>
      <c r="BB46" s="36" t="s">
        <v>84</v>
      </c>
      <c r="BC46" s="10" t="s">
        <v>142</v>
      </c>
    </row>
    <row r="47" spans="1:55">
      <c r="A47" s="134">
        <f>IFERROR(VLOOKUP(B47,sheet_id!$A:$B,2,0),"")</f>
        <v>8</v>
      </c>
      <c r="B47" s="10">
        <v>113</v>
      </c>
      <c r="C47" s="9" t="str">
        <f>IF('MFI Info &amp; Instructions'!$D$16="English",'Balance Sheet'!BA47,IF('MFI Info &amp; Instructions'!$D$16="Español",'Balance Sheet'!BB47,IF('MFI Info &amp; Instructions'!$D$16="Português",'Balance Sheet'!BC47,"")))</f>
        <v xml:space="preserve">    Time Deposits</v>
      </c>
      <c r="J47" s="53"/>
      <c r="K47" s="38"/>
      <c r="L47" s="38"/>
      <c r="M47" s="38"/>
      <c r="N47" s="38"/>
      <c r="O47" s="38"/>
      <c r="P47" s="38"/>
      <c r="Q47" s="38"/>
      <c r="R47" s="38"/>
      <c r="S47" s="38"/>
      <c r="T47" s="38"/>
      <c r="U47" s="38"/>
      <c r="V47" s="38"/>
      <c r="W47" s="38"/>
      <c r="X47" s="38"/>
      <c r="Y47" s="16"/>
      <c r="Z47" s="38"/>
      <c r="AA47" s="38"/>
      <c r="AB47" s="38"/>
      <c r="AC47" s="38"/>
      <c r="AD47" s="38"/>
      <c r="AE47" s="38"/>
      <c r="AF47" s="38"/>
      <c r="AG47" s="38"/>
      <c r="AH47" s="38"/>
      <c r="AI47" s="38"/>
      <c r="AJ47" s="38"/>
      <c r="AK47" s="38"/>
      <c r="AL47" s="38"/>
      <c r="AM47" s="37"/>
      <c r="AN47" s="37" t="s">
        <v>1003</v>
      </c>
      <c r="AO47" s="38"/>
      <c r="AP47" s="38"/>
      <c r="AQ47" s="38"/>
      <c r="AR47" s="38"/>
      <c r="AS47" s="38"/>
      <c r="AT47" s="38"/>
      <c r="BA47" s="10" t="s">
        <v>28</v>
      </c>
      <c r="BB47" s="36" t="s">
        <v>85</v>
      </c>
      <c r="BC47" s="10" t="s">
        <v>143</v>
      </c>
    </row>
    <row r="48" spans="1:55">
      <c r="A48" s="134">
        <f>IFERROR(VLOOKUP(B48,sheet_id!$A:$B,2,0),"")</f>
        <v>8</v>
      </c>
      <c r="B48" s="10">
        <v>114</v>
      </c>
      <c r="C48" s="3" t="str">
        <f>IF('MFI Info &amp; Instructions'!$D$16="English",'Balance Sheet'!BA48,IF('MFI Info &amp; Instructions'!$D$16="Español",'Balance Sheet'!BB48,IF('MFI Info &amp; Instructions'!$D$16="Português",'Balance Sheet'!BC48,"")))</f>
        <v>Accrued interest payable</v>
      </c>
      <c r="D48" s="169"/>
      <c r="E48" s="169"/>
      <c r="F48" s="169"/>
      <c r="G48" s="169"/>
      <c r="H48" s="169"/>
      <c r="I48" s="169"/>
      <c r="J48" s="53"/>
      <c r="K48" s="38"/>
      <c r="L48" s="38"/>
      <c r="M48" s="38"/>
      <c r="N48" s="38"/>
      <c r="O48" s="38"/>
      <c r="P48" s="38"/>
      <c r="Q48" s="38"/>
      <c r="R48" s="38"/>
      <c r="S48" s="38"/>
      <c r="T48" s="38"/>
      <c r="U48" s="38"/>
      <c r="V48" s="38"/>
      <c r="W48" s="38"/>
      <c r="X48" s="38"/>
      <c r="Y48" s="16"/>
      <c r="Z48" s="38"/>
      <c r="AA48" s="38"/>
      <c r="AB48" s="38"/>
      <c r="AC48" s="38"/>
      <c r="AD48" s="38"/>
      <c r="AE48" s="38"/>
      <c r="AF48" s="38"/>
      <c r="AG48" s="38"/>
      <c r="AH48" s="38"/>
      <c r="AI48" s="38"/>
      <c r="AJ48" s="38"/>
      <c r="AK48" s="38"/>
      <c r="AL48" s="38"/>
      <c r="AM48" s="37"/>
      <c r="AN48" s="37" t="s">
        <v>1003</v>
      </c>
      <c r="AO48" s="38"/>
      <c r="AP48" s="38"/>
      <c r="AQ48" s="38"/>
      <c r="AR48" s="38"/>
      <c r="AS48" s="38"/>
      <c r="AT48" s="38"/>
      <c r="BA48" s="10" t="s">
        <v>29</v>
      </c>
      <c r="BB48" s="71" t="s">
        <v>86</v>
      </c>
      <c r="BC48" s="10" t="s">
        <v>124</v>
      </c>
    </row>
    <row r="49" spans="1:55">
      <c r="A49" s="134" t="str">
        <f>IFERROR(VLOOKUP(B49,sheet_id!$A:$B,2,0),"")</f>
        <v/>
      </c>
      <c r="C49" s="10" t="str">
        <f>IF('MFI Info &amp; Instructions'!$D$16="English",'Balance Sheet'!BA49,IF('MFI Info &amp; Instructions'!$D$16="Español",'Balance Sheet'!BB49,IF('MFI Info &amp; Instructions'!$D$16="Português",'Balance Sheet'!BC49,"")))</f>
        <v>Short-Term Debt</v>
      </c>
      <c r="D49" s="169"/>
      <c r="E49" s="169"/>
      <c r="F49" s="169"/>
      <c r="G49" s="169"/>
      <c r="H49" s="169"/>
      <c r="I49" s="169"/>
      <c r="J49" s="56">
        <f>SUM(J50:J51)</f>
        <v>0</v>
      </c>
      <c r="K49" s="50">
        <f>SUM(K50:K51)</f>
        <v>0</v>
      </c>
      <c r="L49" s="50">
        <f>SUM(L50:L51)</f>
        <v>0</v>
      </c>
      <c r="M49" s="50">
        <f>SUM(M50:M51)</f>
        <v>0</v>
      </c>
      <c r="N49" s="50">
        <v>0</v>
      </c>
      <c r="O49" s="50">
        <v>0</v>
      </c>
      <c r="P49" s="50">
        <v>0</v>
      </c>
      <c r="Q49" s="50">
        <v>0</v>
      </c>
      <c r="R49" s="50">
        <v>0</v>
      </c>
      <c r="S49" s="50">
        <v>0</v>
      </c>
      <c r="T49" s="50">
        <v>0</v>
      </c>
      <c r="U49" s="50">
        <v>0</v>
      </c>
      <c r="V49" s="50">
        <v>0</v>
      </c>
      <c r="W49" s="50">
        <v>0</v>
      </c>
      <c r="X49" s="50">
        <v>0</v>
      </c>
      <c r="Y49" s="23">
        <v>0</v>
      </c>
      <c r="Z49" s="50"/>
      <c r="AA49" s="50">
        <v>0</v>
      </c>
      <c r="AB49" s="50">
        <v>0</v>
      </c>
      <c r="AC49" s="50">
        <v>0</v>
      </c>
      <c r="AD49" s="50">
        <v>0</v>
      </c>
      <c r="AE49" s="50">
        <v>0</v>
      </c>
      <c r="AF49" s="50">
        <v>0</v>
      </c>
      <c r="AG49" s="50">
        <v>0</v>
      </c>
      <c r="AH49" s="50">
        <v>0</v>
      </c>
      <c r="AI49" s="50">
        <v>0</v>
      </c>
      <c r="AJ49" s="50">
        <v>0</v>
      </c>
      <c r="AK49" s="50">
        <v>0</v>
      </c>
      <c r="AL49" s="50">
        <v>0</v>
      </c>
      <c r="AM49" s="49"/>
      <c r="AN49" s="49">
        <v>0</v>
      </c>
      <c r="AO49" s="50"/>
      <c r="AP49" s="50">
        <v>0</v>
      </c>
      <c r="AQ49" s="50">
        <v>0</v>
      </c>
      <c r="AR49" s="50">
        <v>0</v>
      </c>
      <c r="AS49" s="50">
        <v>0</v>
      </c>
      <c r="AT49" s="50">
        <v>0</v>
      </c>
      <c r="BA49" s="10" t="s">
        <v>30</v>
      </c>
      <c r="BB49" s="10" t="s">
        <v>87</v>
      </c>
      <c r="BC49" s="10" t="s">
        <v>144</v>
      </c>
    </row>
    <row r="50" spans="1:55">
      <c r="A50" s="134">
        <f>IFERROR(VLOOKUP(B50,sheet_id!$A:$B,2,0),"")</f>
        <v>8</v>
      </c>
      <c r="B50" s="10">
        <v>115</v>
      </c>
      <c r="C50" s="2" t="str">
        <f>IF('MFI Info &amp; Instructions'!$D$16="English",'Balance Sheet'!BA50,IF('MFI Info &amp; Instructions'!$D$16="Español",'Balance Sheet'!BB50,IF('MFI Info &amp; Instructions'!$D$16="Português",'Balance Sheet'!BC50,"")))</f>
        <v>Senior Secured Debt</v>
      </c>
      <c r="D50" s="169"/>
      <c r="E50" s="169"/>
      <c r="F50" s="169"/>
      <c r="G50" s="169"/>
      <c r="H50" s="169"/>
      <c r="I50" s="169"/>
      <c r="J50" s="53"/>
      <c r="K50" s="38"/>
      <c r="L50" s="38"/>
      <c r="M50" s="38"/>
      <c r="N50" s="38"/>
      <c r="O50" s="38"/>
      <c r="P50" s="38"/>
      <c r="Q50" s="38"/>
      <c r="R50" s="38"/>
      <c r="S50" s="38"/>
      <c r="T50" s="38"/>
      <c r="U50" s="38"/>
      <c r="V50" s="38"/>
      <c r="W50" s="38"/>
      <c r="X50" s="38"/>
      <c r="Y50" s="16"/>
      <c r="Z50" s="38"/>
      <c r="AA50" s="38"/>
      <c r="AB50" s="38"/>
      <c r="AC50" s="38"/>
      <c r="AD50" s="38"/>
      <c r="AE50" s="38"/>
      <c r="AF50" s="38"/>
      <c r="AG50" s="38"/>
      <c r="AH50" s="38"/>
      <c r="AI50" s="38"/>
      <c r="AJ50" s="38"/>
      <c r="AK50" s="38"/>
      <c r="AL50" s="38"/>
      <c r="AM50" s="37"/>
      <c r="AN50" s="37" t="s">
        <v>1003</v>
      </c>
      <c r="AO50" s="38"/>
      <c r="AP50" s="38"/>
      <c r="AQ50" s="38"/>
      <c r="AR50" s="38"/>
      <c r="AS50" s="38"/>
      <c r="AT50" s="38"/>
      <c r="BA50" s="10" t="s">
        <v>31</v>
      </c>
      <c r="BB50" s="10" t="s">
        <v>88</v>
      </c>
      <c r="BC50" s="10" t="s">
        <v>145</v>
      </c>
    </row>
    <row r="51" spans="1:55">
      <c r="A51" s="134">
        <f>IFERROR(VLOOKUP(B51,sheet_id!$A:$B,2,0),"")</f>
        <v>8</v>
      </c>
      <c r="B51" s="10">
        <v>116</v>
      </c>
      <c r="C51" s="2" t="str">
        <f>IF('MFI Info &amp; Instructions'!$D$16="English",'Balance Sheet'!BA51,IF('MFI Info &amp; Instructions'!$D$16="Español",'Balance Sheet'!BB51,IF('MFI Info &amp; Instructions'!$D$16="Português",'Balance Sheet'!BC51,"")))</f>
        <v>Senior Unsecured Debt</v>
      </c>
      <c r="D51" s="169"/>
      <c r="E51" s="169"/>
      <c r="F51" s="169"/>
      <c r="G51" s="169"/>
      <c r="H51" s="169"/>
      <c r="I51" s="169"/>
      <c r="J51" s="53"/>
      <c r="K51" s="38"/>
      <c r="L51" s="38"/>
      <c r="M51" s="38"/>
      <c r="N51" s="38"/>
      <c r="O51" s="38"/>
      <c r="P51" s="38"/>
      <c r="Q51" s="38"/>
      <c r="R51" s="38"/>
      <c r="S51" s="38"/>
      <c r="T51" s="38"/>
      <c r="U51" s="38"/>
      <c r="V51" s="38"/>
      <c r="W51" s="38"/>
      <c r="X51" s="38"/>
      <c r="Y51" s="16"/>
      <c r="Z51" s="38"/>
      <c r="AA51" s="38"/>
      <c r="AB51" s="38"/>
      <c r="AC51" s="38"/>
      <c r="AD51" s="38"/>
      <c r="AE51" s="38"/>
      <c r="AF51" s="38"/>
      <c r="AG51" s="38"/>
      <c r="AH51" s="38"/>
      <c r="AI51" s="38"/>
      <c r="AJ51" s="38"/>
      <c r="AK51" s="38"/>
      <c r="AL51" s="38"/>
      <c r="AM51" s="37"/>
      <c r="AN51" s="37" t="s">
        <v>1003</v>
      </c>
      <c r="AO51" s="38"/>
      <c r="AP51" s="38"/>
      <c r="AQ51" s="38"/>
      <c r="AR51" s="38"/>
      <c r="AS51" s="38"/>
      <c r="AT51" s="38"/>
      <c r="BA51" s="10" t="s">
        <v>32</v>
      </c>
      <c r="BB51" s="10" t="s">
        <v>407</v>
      </c>
      <c r="BC51" s="10" t="s">
        <v>146</v>
      </c>
    </row>
    <row r="52" spans="1:55">
      <c r="A52" s="134">
        <f>IFERROR(VLOOKUP(B52,sheet_id!$A:$B,2,0),"")</f>
        <v>8</v>
      </c>
      <c r="B52" s="10">
        <v>117</v>
      </c>
      <c r="C52" s="3" t="str">
        <f>IF('MFI Info &amp; Instructions'!$D$16="English",'Balance Sheet'!BA52,IF('MFI Info &amp; Instructions'!$D$16="Español",'Balance Sheet'!BB52,IF('MFI Info &amp; Instructions'!$D$16="Português",'Balance Sheet'!BC52,"")))</f>
        <v>Current Portion of Long-Term Debt</v>
      </c>
      <c r="D52" s="169"/>
      <c r="E52" s="169"/>
      <c r="F52" s="169"/>
      <c r="G52" s="169"/>
      <c r="H52" s="169"/>
      <c r="I52" s="169"/>
      <c r="J52" s="53"/>
      <c r="K52" s="38"/>
      <c r="L52" s="38"/>
      <c r="M52" s="38"/>
      <c r="N52" s="38"/>
      <c r="O52" s="38"/>
      <c r="P52" s="38"/>
      <c r="Q52" s="38"/>
      <c r="R52" s="38"/>
      <c r="S52" s="38"/>
      <c r="T52" s="38"/>
      <c r="U52" s="38"/>
      <c r="V52" s="38"/>
      <c r="W52" s="38"/>
      <c r="X52" s="38"/>
      <c r="Y52" s="16"/>
      <c r="Z52" s="38"/>
      <c r="AA52" s="38"/>
      <c r="AB52" s="38"/>
      <c r="AC52" s="38"/>
      <c r="AD52" s="38"/>
      <c r="AE52" s="38"/>
      <c r="AF52" s="38"/>
      <c r="AG52" s="38"/>
      <c r="AH52" s="38"/>
      <c r="AI52" s="38"/>
      <c r="AJ52" s="38"/>
      <c r="AK52" s="38"/>
      <c r="AL52" s="38"/>
      <c r="AM52" s="37"/>
      <c r="AN52" s="37" t="s">
        <v>1003</v>
      </c>
      <c r="AO52" s="38"/>
      <c r="AP52" s="38"/>
      <c r="AQ52" s="38"/>
      <c r="AR52" s="38"/>
      <c r="AS52" s="38"/>
      <c r="AT52" s="38"/>
      <c r="BA52" s="10" t="s">
        <v>33</v>
      </c>
      <c r="BB52" s="10" t="s">
        <v>90</v>
      </c>
      <c r="BC52" s="10" t="s">
        <v>147</v>
      </c>
    </row>
    <row r="53" spans="1:55">
      <c r="A53" s="134">
        <f>IFERROR(VLOOKUP(B53,sheet_id!$A:$B,2,0),"")</f>
        <v>8</v>
      </c>
      <c r="B53" s="71">
        <v>118</v>
      </c>
      <c r="C53" s="1" t="str">
        <f>IF('MFI Info &amp; Instructions'!$D$16="English",'Balance Sheet'!BA53,IF('MFI Info &amp; Instructions'!$D$16="Español",'Balance Sheet'!BB53,IF('MFI Info &amp; Instructions'!$D$16="Português",'Balance Sheet'!BC53,"")))</f>
        <v>Other current liabilities</v>
      </c>
      <c r="J53" s="53"/>
      <c r="K53" s="38"/>
      <c r="L53" s="38"/>
      <c r="M53" s="38"/>
      <c r="N53" s="38"/>
      <c r="O53" s="38"/>
      <c r="P53" s="38"/>
      <c r="Q53" s="38"/>
      <c r="R53" s="38"/>
      <c r="S53" s="38"/>
      <c r="T53" s="38"/>
      <c r="U53" s="38"/>
      <c r="V53" s="38"/>
      <c r="W53" s="38"/>
      <c r="X53" s="38"/>
      <c r="Y53" s="16"/>
      <c r="Z53" s="38"/>
      <c r="AA53" s="38"/>
      <c r="AB53" s="38"/>
      <c r="AC53" s="38"/>
      <c r="AD53" s="38"/>
      <c r="AE53" s="38"/>
      <c r="AF53" s="38"/>
      <c r="AG53" s="38"/>
      <c r="AH53" s="38"/>
      <c r="AI53" s="38"/>
      <c r="AJ53" s="38"/>
      <c r="AK53" s="38"/>
      <c r="AL53" s="38"/>
      <c r="AM53" s="37"/>
      <c r="AN53" s="37" t="s">
        <v>1003</v>
      </c>
      <c r="AO53" s="38"/>
      <c r="AP53" s="38"/>
      <c r="AQ53" s="38"/>
      <c r="AR53" s="38"/>
      <c r="AS53" s="38"/>
      <c r="AT53" s="38"/>
      <c r="BA53" s="10" t="s">
        <v>34</v>
      </c>
      <c r="BB53" s="10" t="s">
        <v>91</v>
      </c>
      <c r="BC53" s="10" t="s">
        <v>148</v>
      </c>
    </row>
    <row r="54" spans="1:55">
      <c r="A54" s="134" t="str">
        <f>IFERROR(VLOOKUP(B54,sheet_id!$A:$B,2,0),"")</f>
        <v/>
      </c>
      <c r="C54" s="5" t="str">
        <f>IF('MFI Info &amp; Instructions'!$D$16="English",'Balance Sheet'!BA54,IF('MFI Info &amp; Instructions'!$D$16="Español",'Balance Sheet'!BB54,IF('MFI Info &amp; Instructions'!$D$16="Português",'Balance Sheet'!BC54,"")))</f>
        <v>Total current liabilities</v>
      </c>
      <c r="J54" s="52">
        <f>SUM(J52:J53,J48:J49,J45)</f>
        <v>0</v>
      </c>
      <c r="K54" s="35">
        <f>SUM(K52:K53,K48:K49,K45)</f>
        <v>0</v>
      </c>
      <c r="L54" s="35">
        <f>SUM(L52:L53,L48:L49,L45)</f>
        <v>0</v>
      </c>
      <c r="M54" s="35">
        <f>SUM(M52:M53,M48:M49,M45)</f>
        <v>0</v>
      </c>
      <c r="N54" s="35">
        <v>0</v>
      </c>
      <c r="O54" s="35">
        <v>0</v>
      </c>
      <c r="P54" s="35">
        <v>0</v>
      </c>
      <c r="Q54" s="35">
        <v>0</v>
      </c>
      <c r="R54" s="35">
        <v>0</v>
      </c>
      <c r="S54" s="35">
        <v>0</v>
      </c>
      <c r="T54" s="35">
        <v>0</v>
      </c>
      <c r="U54" s="35">
        <v>0</v>
      </c>
      <c r="V54" s="35">
        <v>0</v>
      </c>
      <c r="W54" s="35">
        <v>0</v>
      </c>
      <c r="X54" s="35">
        <v>0</v>
      </c>
      <c r="Y54" s="19">
        <v>0</v>
      </c>
      <c r="Z54" s="35"/>
      <c r="AA54" s="35">
        <v>0</v>
      </c>
      <c r="AB54" s="35">
        <v>0</v>
      </c>
      <c r="AC54" s="35">
        <v>0</v>
      </c>
      <c r="AD54" s="35">
        <v>0</v>
      </c>
      <c r="AE54" s="35">
        <v>0</v>
      </c>
      <c r="AF54" s="35">
        <v>0</v>
      </c>
      <c r="AG54" s="35">
        <v>0</v>
      </c>
      <c r="AH54" s="35">
        <v>0</v>
      </c>
      <c r="AI54" s="35">
        <v>0</v>
      </c>
      <c r="AJ54" s="35">
        <v>0</v>
      </c>
      <c r="AK54" s="35">
        <v>0</v>
      </c>
      <c r="AL54" s="35">
        <v>0</v>
      </c>
      <c r="AM54" s="34"/>
      <c r="AN54" s="34">
        <v>0</v>
      </c>
      <c r="AO54" s="35"/>
      <c r="AP54" s="35">
        <v>0</v>
      </c>
      <c r="AQ54" s="35">
        <v>0</v>
      </c>
      <c r="AR54" s="35">
        <v>0</v>
      </c>
      <c r="AS54" s="35">
        <v>0</v>
      </c>
      <c r="AT54" s="35">
        <v>0</v>
      </c>
      <c r="BA54" s="10" t="s">
        <v>35</v>
      </c>
      <c r="BB54" s="10" t="s">
        <v>92</v>
      </c>
      <c r="BC54" s="10" t="s">
        <v>149</v>
      </c>
    </row>
    <row r="55" spans="1:55">
      <c r="A55" s="134" t="str">
        <f>IFERROR(VLOOKUP(B55,sheet_id!$A:$B,2,0),"")</f>
        <v/>
      </c>
      <c r="C55" s="1"/>
      <c r="J55" s="54"/>
      <c r="K55" s="40"/>
      <c r="L55" s="40"/>
      <c r="M55" s="40"/>
      <c r="N55" s="40"/>
      <c r="O55" s="40"/>
      <c r="P55" s="40"/>
      <c r="Q55" s="40"/>
      <c r="R55" s="40"/>
      <c r="S55" s="40"/>
      <c r="T55" s="40"/>
      <c r="U55" s="40"/>
      <c r="V55" s="40"/>
      <c r="W55" s="40"/>
      <c r="X55" s="40"/>
      <c r="Y55" s="18"/>
      <c r="Z55" s="40"/>
      <c r="AA55" s="40"/>
      <c r="AB55" s="40"/>
      <c r="AC55" s="40"/>
      <c r="AD55" s="40"/>
      <c r="AE55" s="40"/>
      <c r="AF55" s="40"/>
      <c r="AG55" s="40"/>
      <c r="AH55" s="40"/>
      <c r="AI55" s="40"/>
      <c r="AJ55" s="40"/>
      <c r="AK55" s="40"/>
      <c r="AL55" s="40"/>
      <c r="AM55" s="39"/>
      <c r="AN55" s="39" t="s">
        <v>1003</v>
      </c>
      <c r="AO55" s="40"/>
      <c r="AP55" s="40"/>
      <c r="AQ55" s="40"/>
      <c r="AR55" s="40"/>
      <c r="AS55" s="40"/>
      <c r="AT55" s="40"/>
    </row>
    <row r="56" spans="1:55">
      <c r="A56" s="134" t="str">
        <f>IFERROR(VLOOKUP(B56,sheet_id!$A:$B,2,0),"")</f>
        <v/>
      </c>
      <c r="C56" s="6" t="str">
        <f>IF('MFI Info &amp; Instructions'!$D$16="English",'Balance Sheet'!BA56,IF('MFI Info &amp; Instructions'!$D$16="Español",'Balance Sheet'!BB56,IF('MFI Info &amp; Instructions'!$D$16="Português",'Balance Sheet'!BC56,"")))</f>
        <v>Long-term liabilities</v>
      </c>
      <c r="D56" s="159"/>
      <c r="E56" s="159"/>
      <c r="F56" s="159"/>
      <c r="G56" s="159"/>
      <c r="H56" s="159"/>
      <c r="I56" s="159"/>
      <c r="J56" s="172"/>
      <c r="K56" s="172"/>
      <c r="L56" s="172"/>
      <c r="M56" s="172"/>
      <c r="N56" s="172"/>
      <c r="O56" s="172"/>
      <c r="P56" s="172"/>
      <c r="Q56" s="172"/>
      <c r="R56" s="172"/>
      <c r="S56" s="172"/>
      <c r="T56" s="172"/>
      <c r="U56" s="172"/>
      <c r="V56" s="172"/>
      <c r="W56" s="172"/>
      <c r="X56" s="172"/>
      <c r="Y56" s="20"/>
      <c r="Z56" s="172"/>
      <c r="AA56" s="172"/>
      <c r="AB56" s="172"/>
      <c r="AC56" s="172"/>
      <c r="AD56" s="172"/>
      <c r="AE56" s="172"/>
      <c r="AF56" s="172"/>
      <c r="AG56" s="172"/>
      <c r="AH56" s="172"/>
      <c r="AI56" s="172"/>
      <c r="AJ56" s="172"/>
      <c r="AK56" s="172"/>
      <c r="AL56" s="172"/>
      <c r="AM56" s="171"/>
      <c r="AN56" s="171" t="s">
        <v>1003</v>
      </c>
      <c r="AO56" s="172"/>
      <c r="AP56" s="172"/>
      <c r="AQ56" s="172"/>
      <c r="AR56" s="172"/>
      <c r="AS56" s="172"/>
      <c r="AT56" s="172"/>
      <c r="BA56" s="10" t="s">
        <v>36</v>
      </c>
      <c r="BB56" s="10" t="s">
        <v>93</v>
      </c>
      <c r="BC56" s="10" t="s">
        <v>150</v>
      </c>
    </row>
    <row r="57" spans="1:55">
      <c r="A57" s="134" t="str">
        <f>IFERROR(VLOOKUP(B57,sheet_id!$A:$B,2,0),"")</f>
        <v/>
      </c>
      <c r="C57" s="1" t="str">
        <f>IF('MFI Info &amp; Instructions'!$D$16="English",'Balance Sheet'!BA57,IF('MFI Info &amp; Instructions'!$D$16="Español",'Balance Sheet'!BB57,IF('MFI Info &amp; Instructions'!$D$16="Português",'Balance Sheet'!BC57,"")))</f>
        <v>Long-Term Debt Obligations</v>
      </c>
      <c r="D57" s="1"/>
      <c r="J57" s="56">
        <f t="shared" ref="J57:M57" si="10">SUM(J58:J59)</f>
        <v>0</v>
      </c>
      <c r="K57" s="50">
        <f>SUM(K58:K59)</f>
        <v>0</v>
      </c>
      <c r="L57" s="50">
        <f t="shared" si="10"/>
        <v>0</v>
      </c>
      <c r="M57" s="50">
        <f t="shared" si="10"/>
        <v>0</v>
      </c>
      <c r="N57" s="50">
        <v>0</v>
      </c>
      <c r="O57" s="50">
        <v>0</v>
      </c>
      <c r="P57" s="50">
        <v>0</v>
      </c>
      <c r="Q57" s="50">
        <v>0</v>
      </c>
      <c r="R57" s="50">
        <v>0</v>
      </c>
      <c r="S57" s="50">
        <v>0</v>
      </c>
      <c r="T57" s="50">
        <v>0</v>
      </c>
      <c r="U57" s="50">
        <v>0</v>
      </c>
      <c r="V57" s="50">
        <v>0</v>
      </c>
      <c r="W57" s="50">
        <v>0</v>
      </c>
      <c r="X57" s="50">
        <v>0</v>
      </c>
      <c r="Y57" s="23">
        <v>0</v>
      </c>
      <c r="Z57" s="50"/>
      <c r="AA57" s="50">
        <v>0</v>
      </c>
      <c r="AB57" s="50">
        <v>0</v>
      </c>
      <c r="AC57" s="50">
        <v>0</v>
      </c>
      <c r="AD57" s="50">
        <v>0</v>
      </c>
      <c r="AE57" s="50">
        <v>0</v>
      </c>
      <c r="AF57" s="50">
        <v>0</v>
      </c>
      <c r="AG57" s="50">
        <v>0</v>
      </c>
      <c r="AH57" s="50">
        <v>0</v>
      </c>
      <c r="AI57" s="50">
        <v>0</v>
      </c>
      <c r="AJ57" s="50">
        <v>0</v>
      </c>
      <c r="AK57" s="50">
        <v>0</v>
      </c>
      <c r="AL57" s="47">
        <v>0</v>
      </c>
      <c r="AM57" s="49"/>
      <c r="AN57" s="49">
        <v>0</v>
      </c>
      <c r="AO57" s="50"/>
      <c r="AP57" s="50">
        <v>0</v>
      </c>
      <c r="AQ57" s="50">
        <v>0</v>
      </c>
      <c r="AR57" s="50">
        <v>0</v>
      </c>
      <c r="AS57" s="50">
        <v>0</v>
      </c>
      <c r="AT57" s="50">
        <v>0</v>
      </c>
      <c r="BA57" s="10" t="s">
        <v>37</v>
      </c>
      <c r="BB57" s="10" t="s">
        <v>94</v>
      </c>
      <c r="BC57" s="10" t="s">
        <v>151</v>
      </c>
    </row>
    <row r="58" spans="1:55">
      <c r="A58" s="134">
        <f>IFERROR(VLOOKUP(B58,sheet_id!$A:$B,2,0),"")</f>
        <v>8</v>
      </c>
      <c r="B58" s="71">
        <v>119</v>
      </c>
      <c r="C58" s="2" t="str">
        <f>IF('MFI Info &amp; Instructions'!$D$16="English",'Balance Sheet'!BA58,IF('MFI Info &amp; Instructions'!$D$16="Español",'Balance Sheet'!BB58,IF('MFI Info &amp; Instructions'!$D$16="Português",'Balance Sheet'!BC58,"")))</f>
        <v>Senior Secured Debt</v>
      </c>
      <c r="D58" s="3"/>
      <c r="E58" s="169"/>
      <c r="F58" s="169"/>
      <c r="G58" s="169"/>
      <c r="H58" s="169"/>
      <c r="I58" s="169"/>
      <c r="J58" s="53"/>
      <c r="K58" s="38"/>
      <c r="L58" s="38"/>
      <c r="M58" s="38"/>
      <c r="N58" s="38"/>
      <c r="O58" s="38"/>
      <c r="P58" s="38"/>
      <c r="Q58" s="38"/>
      <c r="R58" s="38"/>
      <c r="S58" s="38"/>
      <c r="T58" s="38"/>
      <c r="U58" s="38"/>
      <c r="V58" s="38"/>
      <c r="W58" s="38"/>
      <c r="X58" s="38"/>
      <c r="Y58" s="16"/>
      <c r="Z58" s="38"/>
      <c r="AA58" s="38"/>
      <c r="AB58" s="38"/>
      <c r="AC58" s="38"/>
      <c r="AD58" s="38"/>
      <c r="AE58" s="38"/>
      <c r="AF58" s="38"/>
      <c r="AG58" s="38"/>
      <c r="AH58" s="38"/>
      <c r="AI58" s="38"/>
      <c r="AJ58" s="38"/>
      <c r="AK58" s="38"/>
      <c r="AL58" s="38"/>
      <c r="AM58" s="37"/>
      <c r="AN58" s="37" t="s">
        <v>1003</v>
      </c>
      <c r="AO58" s="38"/>
      <c r="AP58" s="38"/>
      <c r="AQ58" s="38"/>
      <c r="AR58" s="38"/>
      <c r="AS58" s="38"/>
      <c r="AT58" s="38"/>
      <c r="BA58" s="10" t="s">
        <v>31</v>
      </c>
      <c r="BB58" s="10" t="s">
        <v>88</v>
      </c>
      <c r="BC58" s="10" t="s">
        <v>145</v>
      </c>
    </row>
    <row r="59" spans="1:55">
      <c r="A59" s="134" t="str">
        <f>IFERROR(VLOOKUP(B59,sheet_id!$A:$B,2,0),"")</f>
        <v/>
      </c>
      <c r="C59" s="2" t="str">
        <f>IF('MFI Info &amp; Instructions'!$D$16="English",'Balance Sheet'!BA59,IF('MFI Info &amp; Instructions'!$D$16="Español",'Balance Sheet'!BB59,IF('MFI Info &amp; Instructions'!$D$16="Português",'Balance Sheet'!BC59,"")))</f>
        <v>Senior Unsecured Debt</v>
      </c>
      <c r="D59" s="1"/>
      <c r="J59" s="54">
        <f>SUM(J60:J62)</f>
        <v>0</v>
      </c>
      <c r="K59" s="40">
        <f>SUM(K60:K62)</f>
        <v>0</v>
      </c>
      <c r="L59" s="40">
        <f>SUM(L60:L62)</f>
        <v>0</v>
      </c>
      <c r="M59" s="40">
        <f>SUM(M60:M62)</f>
        <v>0</v>
      </c>
      <c r="N59" s="40">
        <v>0</v>
      </c>
      <c r="O59" s="40">
        <v>0</v>
      </c>
      <c r="P59" s="40">
        <v>0</v>
      </c>
      <c r="Q59" s="40">
        <v>0</v>
      </c>
      <c r="R59" s="40">
        <v>0</v>
      </c>
      <c r="S59" s="40">
        <v>0</v>
      </c>
      <c r="T59" s="40">
        <v>0</v>
      </c>
      <c r="U59" s="40">
        <v>0</v>
      </c>
      <c r="V59" s="40">
        <v>0</v>
      </c>
      <c r="W59" s="40">
        <v>0</v>
      </c>
      <c r="X59" s="40">
        <v>0</v>
      </c>
      <c r="Y59" s="17">
        <v>0</v>
      </c>
      <c r="Z59" s="40"/>
      <c r="AA59" s="40">
        <v>0</v>
      </c>
      <c r="AB59" s="40">
        <v>0</v>
      </c>
      <c r="AC59" s="40">
        <v>0</v>
      </c>
      <c r="AD59" s="40">
        <v>0</v>
      </c>
      <c r="AE59" s="40">
        <v>0</v>
      </c>
      <c r="AF59" s="40">
        <v>0</v>
      </c>
      <c r="AG59" s="40">
        <v>0</v>
      </c>
      <c r="AH59" s="40">
        <v>0</v>
      </c>
      <c r="AI59" s="40">
        <v>0</v>
      </c>
      <c r="AJ59" s="40">
        <v>0</v>
      </c>
      <c r="AK59" s="40">
        <v>0</v>
      </c>
      <c r="AL59" s="40">
        <v>0</v>
      </c>
      <c r="AM59" s="39"/>
      <c r="AN59" s="39">
        <v>0</v>
      </c>
      <c r="AO59" s="40"/>
      <c r="AP59" s="40">
        <v>0</v>
      </c>
      <c r="AQ59" s="40">
        <v>0</v>
      </c>
      <c r="AR59" s="40">
        <v>0</v>
      </c>
      <c r="AS59" s="40">
        <v>0</v>
      </c>
      <c r="AT59" s="40">
        <v>0</v>
      </c>
      <c r="BA59" s="10" t="s">
        <v>32</v>
      </c>
      <c r="BB59" s="10" t="s">
        <v>89</v>
      </c>
      <c r="BC59" s="10" t="s">
        <v>146</v>
      </c>
    </row>
    <row r="60" spans="1:55">
      <c r="A60" s="134">
        <f>IFERROR(VLOOKUP(B60,sheet_id!$A:$B,2,0),"")</f>
        <v>8</v>
      </c>
      <c r="B60" s="71">
        <v>120</v>
      </c>
      <c r="C60" s="11" t="str">
        <f>IF('MFI Info &amp; Instructions'!$D$16="English",'Balance Sheet'!BA60,IF('MFI Info &amp; Instructions'!$D$16="Español",'Balance Sheet'!BB60,IF('MFI Info &amp; Instructions'!$D$16="Português",'Balance Sheet'!BC60,"")))</f>
        <v>-Revolving Credit Facility</v>
      </c>
      <c r="D60" s="1"/>
      <c r="J60" s="53"/>
      <c r="K60" s="38"/>
      <c r="L60" s="38"/>
      <c r="M60" s="38"/>
      <c r="N60" s="38"/>
      <c r="O60" s="38"/>
      <c r="P60" s="38"/>
      <c r="Q60" s="38"/>
      <c r="R60" s="38"/>
      <c r="S60" s="38"/>
      <c r="T60" s="38"/>
      <c r="U60" s="38"/>
      <c r="V60" s="38"/>
      <c r="W60" s="38"/>
      <c r="X60" s="38"/>
      <c r="Y60" s="16"/>
      <c r="Z60" s="38"/>
      <c r="AA60" s="38"/>
      <c r="AB60" s="38"/>
      <c r="AC60" s="38"/>
      <c r="AD60" s="38"/>
      <c r="AE60" s="38"/>
      <c r="AF60" s="38"/>
      <c r="AG60" s="38"/>
      <c r="AH60" s="38"/>
      <c r="AI60" s="38"/>
      <c r="AJ60" s="38"/>
      <c r="AK60" s="38"/>
      <c r="AL60" s="38"/>
      <c r="AM60" s="37"/>
      <c r="AN60" s="37" t="s">
        <v>1003</v>
      </c>
      <c r="AO60" s="38"/>
      <c r="AP60" s="38"/>
      <c r="AQ60" s="38"/>
      <c r="AR60" s="38"/>
      <c r="AS60" s="38"/>
      <c r="AT60" s="38"/>
      <c r="BA60" s="10" t="s">
        <v>38</v>
      </c>
      <c r="BB60" s="10" t="s">
        <v>95</v>
      </c>
      <c r="BC60" s="10" t="s">
        <v>152</v>
      </c>
    </row>
    <row r="61" spans="1:55">
      <c r="A61" s="134">
        <f>IFERROR(VLOOKUP(B61,sheet_id!$A:$B,2,0),"")</f>
        <v>8</v>
      </c>
      <c r="B61" s="10">
        <v>121</v>
      </c>
      <c r="C61" s="12" t="str">
        <f>IF('MFI Info &amp; Instructions'!$D$16="English",'Balance Sheet'!BA61,IF('MFI Info &amp; Instructions'!$D$16="Español",'Balance Sheet'!BB61,IF('MFI Info &amp; Instructions'!$D$16="Português",'Balance Sheet'!BC61,"")))</f>
        <v>-Bonds Issued</v>
      </c>
      <c r="D61" s="1"/>
      <c r="J61" s="53"/>
      <c r="K61" s="38"/>
      <c r="L61" s="38"/>
      <c r="M61" s="38"/>
      <c r="N61" s="38"/>
      <c r="O61" s="38"/>
      <c r="P61" s="38"/>
      <c r="Q61" s="38"/>
      <c r="R61" s="38"/>
      <c r="S61" s="38"/>
      <c r="T61" s="38"/>
      <c r="U61" s="38"/>
      <c r="V61" s="38"/>
      <c r="W61" s="38"/>
      <c r="X61" s="38"/>
      <c r="Y61" s="16"/>
      <c r="Z61" s="38"/>
      <c r="AA61" s="38"/>
      <c r="AB61" s="38"/>
      <c r="AC61" s="38"/>
      <c r="AD61" s="38"/>
      <c r="AE61" s="38"/>
      <c r="AF61" s="38"/>
      <c r="AG61" s="38"/>
      <c r="AH61" s="38"/>
      <c r="AI61" s="38"/>
      <c r="AJ61" s="38"/>
      <c r="AK61" s="38"/>
      <c r="AL61" s="38"/>
      <c r="AM61" s="37"/>
      <c r="AN61" s="37" t="s">
        <v>1003</v>
      </c>
      <c r="AO61" s="38"/>
      <c r="AP61" s="38"/>
      <c r="AQ61" s="38"/>
      <c r="AR61" s="38"/>
      <c r="AS61" s="38"/>
      <c r="AT61" s="38"/>
      <c r="BA61" s="10" t="s">
        <v>39</v>
      </c>
      <c r="BB61" s="10" t="s">
        <v>96</v>
      </c>
      <c r="BC61" s="10" t="s">
        <v>153</v>
      </c>
    </row>
    <row r="62" spans="1:55">
      <c r="A62" s="134">
        <f>IFERROR(VLOOKUP(B62,sheet_id!$A:$B,2,0),"")</f>
        <v>8</v>
      </c>
      <c r="B62" s="10">
        <v>122</v>
      </c>
      <c r="C62" s="12" t="str">
        <f>IF('MFI Info &amp; Instructions'!$D$16="English",'Balance Sheet'!BA62,IF('MFI Info &amp; Instructions'!$D$16="Español",'Balance Sheet'!BB62,IF('MFI Info &amp; Instructions'!$D$16="Português",'Balance Sheet'!BC62,"")))</f>
        <v>-Other</v>
      </c>
      <c r="D62" s="1"/>
      <c r="J62" s="53"/>
      <c r="K62" s="38"/>
      <c r="L62" s="38"/>
      <c r="M62" s="38"/>
      <c r="N62" s="38"/>
      <c r="O62" s="38"/>
      <c r="P62" s="38"/>
      <c r="Q62" s="38"/>
      <c r="R62" s="38"/>
      <c r="S62" s="38"/>
      <c r="T62" s="38"/>
      <c r="U62" s="38"/>
      <c r="V62" s="38"/>
      <c r="W62" s="38"/>
      <c r="X62" s="38"/>
      <c r="Y62" s="16"/>
      <c r="Z62" s="38"/>
      <c r="AA62" s="38"/>
      <c r="AB62" s="38"/>
      <c r="AC62" s="38"/>
      <c r="AD62" s="38"/>
      <c r="AE62" s="38"/>
      <c r="AF62" s="38"/>
      <c r="AG62" s="38"/>
      <c r="AH62" s="38"/>
      <c r="AI62" s="38"/>
      <c r="AJ62" s="38"/>
      <c r="AK62" s="38"/>
      <c r="AL62" s="38"/>
      <c r="AM62" s="37"/>
      <c r="AN62" s="37" t="s">
        <v>1003</v>
      </c>
      <c r="AO62" s="38"/>
      <c r="AP62" s="38"/>
      <c r="AQ62" s="38"/>
      <c r="AR62" s="38"/>
      <c r="AS62" s="38"/>
      <c r="AT62" s="38"/>
      <c r="BA62" s="10" t="s">
        <v>40</v>
      </c>
      <c r="BB62" s="10" t="s">
        <v>78</v>
      </c>
      <c r="BC62" s="10" t="s">
        <v>154</v>
      </c>
    </row>
    <row r="63" spans="1:55">
      <c r="A63" s="134" t="str">
        <f>IFERROR(VLOOKUP(B63,sheet_id!$A:$B,2,0),"")</f>
        <v/>
      </c>
      <c r="C63" s="1" t="str">
        <f>IF('MFI Info &amp; Instructions'!$D$16="English",'Balance Sheet'!BA63,IF('MFI Info &amp; Instructions'!$D$16="Español",'Balance Sheet'!BB63,IF('MFI Info &amp; Instructions'!$D$16="Português",'Balance Sheet'!BC63,"")))</f>
        <v>Other long-term liabilities</v>
      </c>
      <c r="D63" s="1"/>
      <c r="J63" s="56">
        <f t="shared" ref="J63:M63" si="11">SUM(J64:J66)</f>
        <v>0</v>
      </c>
      <c r="K63" s="50">
        <f>SUM(K64:K66)</f>
        <v>0</v>
      </c>
      <c r="L63" s="50">
        <f t="shared" si="11"/>
        <v>0</v>
      </c>
      <c r="M63" s="50">
        <f t="shared" si="11"/>
        <v>0</v>
      </c>
      <c r="N63" s="50">
        <v>0</v>
      </c>
      <c r="O63" s="50">
        <v>0</v>
      </c>
      <c r="P63" s="50">
        <v>0</v>
      </c>
      <c r="Q63" s="50">
        <v>0</v>
      </c>
      <c r="R63" s="50">
        <v>0</v>
      </c>
      <c r="S63" s="50">
        <v>0</v>
      </c>
      <c r="T63" s="50">
        <v>0</v>
      </c>
      <c r="U63" s="50">
        <v>0</v>
      </c>
      <c r="V63" s="50">
        <v>0</v>
      </c>
      <c r="W63" s="50">
        <v>0</v>
      </c>
      <c r="X63" s="50">
        <v>0</v>
      </c>
      <c r="Y63" s="23">
        <v>0</v>
      </c>
      <c r="Z63" s="50"/>
      <c r="AA63" s="50">
        <v>0</v>
      </c>
      <c r="AB63" s="50">
        <v>0</v>
      </c>
      <c r="AC63" s="50">
        <v>0</v>
      </c>
      <c r="AD63" s="50">
        <v>0</v>
      </c>
      <c r="AE63" s="50">
        <v>0</v>
      </c>
      <c r="AF63" s="50">
        <v>0</v>
      </c>
      <c r="AG63" s="50">
        <v>0</v>
      </c>
      <c r="AH63" s="50">
        <v>0</v>
      </c>
      <c r="AI63" s="50">
        <v>0</v>
      </c>
      <c r="AJ63" s="50">
        <v>0</v>
      </c>
      <c r="AK63" s="50">
        <v>0</v>
      </c>
      <c r="AL63" s="47">
        <v>0</v>
      </c>
      <c r="AM63" s="49"/>
      <c r="AN63" s="49">
        <v>0</v>
      </c>
      <c r="AO63" s="50"/>
      <c r="AP63" s="50">
        <v>0</v>
      </c>
      <c r="AQ63" s="50">
        <v>0</v>
      </c>
      <c r="AR63" s="50">
        <v>0</v>
      </c>
      <c r="AS63" s="50">
        <v>0</v>
      </c>
      <c r="AT63" s="50">
        <v>0</v>
      </c>
      <c r="BA63" s="10" t="s">
        <v>41</v>
      </c>
      <c r="BB63" s="10" t="s">
        <v>97</v>
      </c>
      <c r="BC63" s="10" t="s">
        <v>155</v>
      </c>
    </row>
    <row r="64" spans="1:55">
      <c r="A64" s="134">
        <f>IFERROR(VLOOKUP(B64,sheet_id!$A:$B,2,0),"")</f>
        <v>8</v>
      </c>
      <c r="B64" s="10">
        <v>123</v>
      </c>
      <c r="C64" s="2" t="str">
        <f>IF('MFI Info &amp; Instructions'!$D$16="English",'Balance Sheet'!BA64,IF('MFI Info &amp; Instructions'!$D$16="Español",'Balance Sheet'!BB64,IF('MFI Info &amp; Instructions'!$D$16="Português",'Balance Sheet'!BC64,"")))</f>
        <v>Subordinated Debt</v>
      </c>
      <c r="D64" s="1"/>
      <c r="J64" s="199"/>
      <c r="K64" s="177"/>
      <c r="L64" s="177"/>
      <c r="M64" s="177"/>
      <c r="N64" s="177"/>
      <c r="O64" s="177"/>
      <c r="P64" s="177"/>
      <c r="Q64" s="177"/>
      <c r="R64" s="177"/>
      <c r="S64" s="177"/>
      <c r="T64" s="177"/>
      <c r="U64" s="177"/>
      <c r="V64" s="177"/>
      <c r="W64" s="177"/>
      <c r="X64" s="177"/>
      <c r="Y64" s="16"/>
      <c r="Z64" s="38"/>
      <c r="AA64" s="38"/>
      <c r="AB64" s="38"/>
      <c r="AC64" s="38"/>
      <c r="AD64" s="38"/>
      <c r="AE64" s="38"/>
      <c r="AF64" s="38"/>
      <c r="AG64" s="38"/>
      <c r="AH64" s="38"/>
      <c r="AI64" s="38"/>
      <c r="AJ64" s="38"/>
      <c r="AK64" s="38"/>
      <c r="AL64" s="41"/>
      <c r="AM64" s="37"/>
      <c r="AN64" s="37" t="s">
        <v>1003</v>
      </c>
      <c r="AO64" s="177"/>
      <c r="AP64" s="177"/>
      <c r="AQ64" s="177"/>
      <c r="AR64" s="177"/>
      <c r="AS64" s="177"/>
      <c r="AT64" s="177"/>
      <c r="BA64" s="10" t="s">
        <v>42</v>
      </c>
      <c r="BB64" s="10" t="s">
        <v>98</v>
      </c>
      <c r="BC64" s="10" t="s">
        <v>156</v>
      </c>
    </row>
    <row r="65" spans="1:56">
      <c r="A65" s="134">
        <f>IFERROR(VLOOKUP(B65,sheet_id!$A:$B,2,0),"")</f>
        <v>8</v>
      </c>
      <c r="B65" s="10">
        <v>124</v>
      </c>
      <c r="C65" s="2" t="str">
        <f>IF('MFI Info &amp; Instructions'!$D$16="English",'Balance Sheet'!BA65,IF('MFI Info &amp; Instructions'!$D$16="Español",'Balance Sheet'!BB65,IF('MFI Info &amp; Instructions'!$D$16="Português",'Balance Sheet'!BC65,"")))</f>
        <v>Securitized loans &amp; off-balance sheet items</v>
      </c>
      <c r="D65" s="1"/>
      <c r="J65" s="53"/>
      <c r="K65" s="38"/>
      <c r="L65" s="38"/>
      <c r="M65" s="38"/>
      <c r="N65" s="38"/>
      <c r="O65" s="38"/>
      <c r="P65" s="38"/>
      <c r="Q65" s="38"/>
      <c r="R65" s="38"/>
      <c r="S65" s="38"/>
      <c r="T65" s="38"/>
      <c r="U65" s="38"/>
      <c r="V65" s="38"/>
      <c r="W65" s="38"/>
      <c r="X65" s="38"/>
      <c r="Y65" s="16"/>
      <c r="Z65" s="38"/>
      <c r="AA65" s="38"/>
      <c r="AB65" s="38"/>
      <c r="AC65" s="38"/>
      <c r="AD65" s="38"/>
      <c r="AE65" s="38"/>
      <c r="AF65" s="38"/>
      <c r="AG65" s="38"/>
      <c r="AH65" s="38"/>
      <c r="AI65" s="38"/>
      <c r="AJ65" s="38"/>
      <c r="AK65" s="38"/>
      <c r="AL65" s="38"/>
      <c r="AM65" s="37"/>
      <c r="AN65" s="37" t="s">
        <v>1003</v>
      </c>
      <c r="AO65" s="38"/>
      <c r="AP65" s="38"/>
      <c r="AQ65" s="38"/>
      <c r="AR65" s="38"/>
      <c r="AS65" s="38"/>
      <c r="AT65" s="38"/>
      <c r="BA65" s="10" t="s">
        <v>43</v>
      </c>
      <c r="BB65" s="10" t="s">
        <v>99</v>
      </c>
      <c r="BC65" s="10" t="s">
        <v>157</v>
      </c>
    </row>
    <row r="66" spans="1:56">
      <c r="A66" s="134">
        <f>IFERROR(VLOOKUP(B66,sheet_id!$A:$B,2,0),"")</f>
        <v>8</v>
      </c>
      <c r="B66" s="10">
        <v>125</v>
      </c>
      <c r="C66" s="13" t="str">
        <f>IF('MFI Info &amp; Instructions'!$D$16="English",'Balance Sheet'!BA66,IF('MFI Info &amp; Instructions'!$D$16="Español",'Balance Sheet'!BB66,IF('MFI Info &amp; Instructions'!$D$16="Português",'Balance Sheet'!BC66,"")))</f>
        <v>Other</v>
      </c>
      <c r="J66" s="199"/>
      <c r="K66" s="177"/>
      <c r="L66" s="177"/>
      <c r="M66" s="177"/>
      <c r="N66" s="177"/>
      <c r="O66" s="177"/>
      <c r="P66" s="177"/>
      <c r="Q66" s="177"/>
      <c r="R66" s="177"/>
      <c r="S66" s="177"/>
      <c r="T66" s="177"/>
      <c r="U66" s="177"/>
      <c r="V66" s="177"/>
      <c r="W66" s="177"/>
      <c r="X66" s="177"/>
      <c r="Y66" s="16"/>
      <c r="Z66" s="38"/>
      <c r="AA66" s="38"/>
      <c r="AB66" s="38"/>
      <c r="AC66" s="38"/>
      <c r="AD66" s="38"/>
      <c r="AE66" s="38"/>
      <c r="AF66" s="38"/>
      <c r="AG66" s="38"/>
      <c r="AH66" s="38"/>
      <c r="AI66" s="38"/>
      <c r="AJ66" s="38"/>
      <c r="AK66" s="38"/>
      <c r="AL66" s="41"/>
      <c r="AM66" s="37"/>
      <c r="AN66" s="37" t="s">
        <v>1003</v>
      </c>
      <c r="AO66" s="177"/>
      <c r="AP66" s="177"/>
      <c r="AQ66" s="177"/>
      <c r="AR66" s="177"/>
      <c r="AS66" s="177"/>
      <c r="AT66" s="177"/>
      <c r="BA66" s="10" t="s">
        <v>21</v>
      </c>
      <c r="BB66" s="10" t="s">
        <v>100</v>
      </c>
      <c r="BC66" s="10" t="s">
        <v>136</v>
      </c>
    </row>
    <row r="67" spans="1:56">
      <c r="A67" s="134" t="str">
        <f>IFERROR(VLOOKUP(B67,sheet_id!$A:$B,2,0),"")</f>
        <v/>
      </c>
      <c r="C67" s="5" t="str">
        <f>IF('MFI Info &amp; Instructions'!$D$16="English",'Balance Sheet'!BA67,IF('MFI Info &amp; Instructions'!$D$16="Español",'Balance Sheet'!BB67,IF('MFI Info &amp; Instructions'!$D$16="Português",'Balance Sheet'!BC67,"")))</f>
        <v>Total long term liabilities</v>
      </c>
      <c r="J67" s="52">
        <f t="shared" ref="J67:M67" si="12">SUM(J63,J57,)</f>
        <v>0</v>
      </c>
      <c r="K67" s="35">
        <f>SUM(K63,K57,)</f>
        <v>0</v>
      </c>
      <c r="L67" s="35">
        <f t="shared" si="12"/>
        <v>0</v>
      </c>
      <c r="M67" s="35">
        <f t="shared" si="12"/>
        <v>0</v>
      </c>
      <c r="N67" s="35">
        <v>0</v>
      </c>
      <c r="O67" s="35">
        <v>0</v>
      </c>
      <c r="P67" s="35">
        <v>0</v>
      </c>
      <c r="Q67" s="35">
        <v>0</v>
      </c>
      <c r="R67" s="35">
        <v>0</v>
      </c>
      <c r="S67" s="35">
        <v>0</v>
      </c>
      <c r="T67" s="35">
        <v>0</v>
      </c>
      <c r="U67" s="35">
        <v>0</v>
      </c>
      <c r="V67" s="35">
        <v>0</v>
      </c>
      <c r="W67" s="35">
        <v>0</v>
      </c>
      <c r="X67" s="35">
        <v>0</v>
      </c>
      <c r="Y67" s="19">
        <v>0</v>
      </c>
      <c r="Z67" s="35"/>
      <c r="AA67" s="35">
        <v>0</v>
      </c>
      <c r="AB67" s="35">
        <v>0</v>
      </c>
      <c r="AC67" s="35">
        <v>0</v>
      </c>
      <c r="AD67" s="35">
        <v>0</v>
      </c>
      <c r="AE67" s="35">
        <v>0</v>
      </c>
      <c r="AF67" s="35">
        <v>0</v>
      </c>
      <c r="AG67" s="35">
        <v>0</v>
      </c>
      <c r="AH67" s="35">
        <v>0</v>
      </c>
      <c r="AI67" s="35">
        <v>0</v>
      </c>
      <c r="AJ67" s="35">
        <v>0</v>
      </c>
      <c r="AK67" s="35">
        <v>0</v>
      </c>
      <c r="AL67" s="35">
        <v>0</v>
      </c>
      <c r="AM67" s="34"/>
      <c r="AN67" s="34">
        <v>0</v>
      </c>
      <c r="AO67" s="35"/>
      <c r="AP67" s="35">
        <v>0</v>
      </c>
      <c r="AQ67" s="35">
        <v>0</v>
      </c>
      <c r="AR67" s="35">
        <v>0</v>
      </c>
      <c r="AS67" s="35">
        <v>0</v>
      </c>
      <c r="AT67" s="35">
        <v>0</v>
      </c>
      <c r="BA67" s="10" t="s">
        <v>44</v>
      </c>
      <c r="BB67" s="10" t="s">
        <v>101</v>
      </c>
      <c r="BC67" s="10" t="s">
        <v>158</v>
      </c>
    </row>
    <row r="68" spans="1:56">
      <c r="A68" s="134" t="str">
        <f>IFERROR(VLOOKUP(B68,sheet_id!$A:$B,2,0),"")</f>
        <v/>
      </c>
      <c r="C68" s="5"/>
      <c r="J68" s="52"/>
      <c r="K68" s="35"/>
      <c r="L68" s="35"/>
      <c r="M68" s="35"/>
      <c r="N68" s="35"/>
      <c r="O68" s="35"/>
      <c r="P68" s="35"/>
      <c r="Q68" s="35"/>
      <c r="R68" s="35"/>
      <c r="S68" s="35"/>
      <c r="T68" s="35"/>
      <c r="U68" s="35"/>
      <c r="V68" s="35"/>
      <c r="W68" s="35"/>
      <c r="X68" s="35"/>
      <c r="Y68" s="24"/>
      <c r="Z68" s="35"/>
      <c r="AA68" s="35"/>
      <c r="AB68" s="35"/>
      <c r="AC68" s="35"/>
      <c r="AD68" s="35"/>
      <c r="AE68" s="35"/>
      <c r="AF68" s="35"/>
      <c r="AG68" s="35"/>
      <c r="AH68" s="35"/>
      <c r="AI68" s="35"/>
      <c r="AJ68" s="35"/>
      <c r="AK68" s="35"/>
      <c r="AL68" s="35"/>
      <c r="AM68" s="34"/>
      <c r="AN68" s="34" t="s">
        <v>1003</v>
      </c>
      <c r="AO68" s="35"/>
      <c r="AP68" s="35"/>
      <c r="AQ68" s="35"/>
      <c r="AR68" s="35"/>
      <c r="AS68" s="35"/>
      <c r="AT68" s="35"/>
    </row>
    <row r="69" spans="1:56">
      <c r="A69" s="134" t="str">
        <f>IFERROR(VLOOKUP(B69,sheet_id!$A:$B,2,0),"")</f>
        <v/>
      </c>
      <c r="C69" s="8" t="str">
        <f>IF('MFI Info &amp; Instructions'!$D$16="English",'Balance Sheet'!BA69,IF('MFI Info &amp; Instructions'!$D$16="Español",'Balance Sheet'!BB69,IF('MFI Info &amp; Instructions'!$D$16="Português",'Balance Sheet'!BC69,"")))</f>
        <v>TOTAL LIABILITIES</v>
      </c>
      <c r="D69" s="157"/>
      <c r="E69" s="157"/>
      <c r="F69" s="157"/>
      <c r="G69" s="157"/>
      <c r="H69" s="157"/>
      <c r="I69" s="157"/>
      <c r="J69" s="202">
        <f t="shared" ref="J69:M69" si="13">SUM(J67,J54)</f>
        <v>0</v>
      </c>
      <c r="K69" s="178">
        <f>SUM(K67,K54)</f>
        <v>0</v>
      </c>
      <c r="L69" s="178">
        <f t="shared" si="13"/>
        <v>0</v>
      </c>
      <c r="M69" s="178">
        <f t="shared" si="13"/>
        <v>0</v>
      </c>
      <c r="N69" s="178">
        <v>0</v>
      </c>
      <c r="O69" s="178">
        <v>0</v>
      </c>
      <c r="P69" s="178">
        <v>0</v>
      </c>
      <c r="Q69" s="178">
        <v>0</v>
      </c>
      <c r="R69" s="178">
        <v>0</v>
      </c>
      <c r="S69" s="178">
        <v>0</v>
      </c>
      <c r="T69" s="178">
        <v>0</v>
      </c>
      <c r="U69" s="178">
        <v>0</v>
      </c>
      <c r="V69" s="178">
        <v>0</v>
      </c>
      <c r="W69" s="178">
        <v>0</v>
      </c>
      <c r="X69" s="178">
        <v>0</v>
      </c>
      <c r="Y69" s="25">
        <v>0</v>
      </c>
      <c r="Z69" s="178"/>
      <c r="AA69" s="178">
        <v>0</v>
      </c>
      <c r="AB69" s="178">
        <v>0</v>
      </c>
      <c r="AC69" s="178">
        <v>0</v>
      </c>
      <c r="AD69" s="178">
        <v>0</v>
      </c>
      <c r="AE69" s="178">
        <v>0</v>
      </c>
      <c r="AF69" s="178">
        <v>0</v>
      </c>
      <c r="AG69" s="178">
        <v>0</v>
      </c>
      <c r="AH69" s="178">
        <v>0</v>
      </c>
      <c r="AI69" s="178">
        <v>0</v>
      </c>
      <c r="AJ69" s="178">
        <v>0</v>
      </c>
      <c r="AK69" s="178">
        <v>0</v>
      </c>
      <c r="AL69" s="178">
        <v>0</v>
      </c>
      <c r="AM69" s="64"/>
      <c r="AN69" s="64">
        <v>0</v>
      </c>
      <c r="AO69" s="178"/>
      <c r="AP69" s="178">
        <v>0</v>
      </c>
      <c r="AQ69" s="178">
        <v>0</v>
      </c>
      <c r="AR69" s="178">
        <v>0</v>
      </c>
      <c r="AS69" s="178">
        <v>0</v>
      </c>
      <c r="AT69" s="178">
        <v>0</v>
      </c>
      <c r="BA69" s="10" t="s">
        <v>45</v>
      </c>
      <c r="BB69" s="10" t="s">
        <v>102</v>
      </c>
      <c r="BC69" s="10" t="s">
        <v>159</v>
      </c>
    </row>
    <row r="70" spans="1:56" ht="8.25" customHeight="1">
      <c r="A70" s="134" t="str">
        <f>IFERROR(VLOOKUP(B70,sheet_id!$A:$B,2,0),"")</f>
        <v/>
      </c>
      <c r="C70" s="1"/>
      <c r="J70" s="54"/>
      <c r="K70" s="40"/>
      <c r="L70" s="40"/>
      <c r="M70" s="40"/>
      <c r="N70" s="40"/>
      <c r="O70" s="40"/>
      <c r="P70" s="40"/>
      <c r="Q70" s="40"/>
      <c r="R70" s="40"/>
      <c r="S70" s="40"/>
      <c r="T70" s="40"/>
      <c r="U70" s="40"/>
      <c r="V70" s="40"/>
      <c r="W70" s="40"/>
      <c r="X70" s="40"/>
      <c r="Y70" s="18"/>
      <c r="Z70" s="40"/>
      <c r="AA70" s="40"/>
      <c r="AB70" s="40"/>
      <c r="AC70" s="40"/>
      <c r="AD70" s="40"/>
      <c r="AE70" s="40"/>
      <c r="AF70" s="40"/>
      <c r="AG70" s="40"/>
      <c r="AH70" s="40"/>
      <c r="AI70" s="40"/>
      <c r="AJ70" s="40"/>
      <c r="AK70" s="40"/>
      <c r="AL70" s="40"/>
      <c r="AM70" s="39"/>
      <c r="AN70" s="39" t="s">
        <v>1003</v>
      </c>
      <c r="AO70" s="40"/>
      <c r="AP70" s="40"/>
      <c r="AQ70" s="40"/>
      <c r="AR70" s="40"/>
      <c r="AS70" s="40"/>
      <c r="AT70" s="40"/>
    </row>
    <row r="71" spans="1:56">
      <c r="A71" s="134" t="str">
        <f>IFERROR(VLOOKUP(B71,sheet_id!$A:$B,2,0),"")</f>
        <v/>
      </c>
      <c r="C71" s="8" t="str">
        <f>IF('MFI Info &amp; Instructions'!$D$16="English",'Balance Sheet'!BA71,IF('MFI Info &amp; Instructions'!$D$16="Español",'Balance Sheet'!BB71,IF('MFI Info &amp; Instructions'!$D$16="Português",'Balance Sheet'!BC71,"")))</f>
        <v>EQUITY</v>
      </c>
      <c r="D71" s="157"/>
      <c r="E71" s="157"/>
      <c r="F71" s="157"/>
      <c r="G71" s="157"/>
      <c r="H71" s="157"/>
      <c r="I71" s="157"/>
      <c r="J71" s="205"/>
      <c r="K71" s="175"/>
      <c r="L71" s="175"/>
      <c r="M71" s="175"/>
      <c r="N71" s="175"/>
      <c r="O71" s="175"/>
      <c r="P71" s="175"/>
      <c r="Q71" s="175"/>
      <c r="R71" s="175"/>
      <c r="S71" s="175"/>
      <c r="T71" s="175"/>
      <c r="U71" s="175"/>
      <c r="V71" s="175"/>
      <c r="W71" s="175"/>
      <c r="X71" s="175"/>
      <c r="Y71" s="22"/>
      <c r="Z71" s="175"/>
      <c r="AA71" s="175"/>
      <c r="AB71" s="175"/>
      <c r="AC71" s="175"/>
      <c r="AD71" s="175"/>
      <c r="AE71" s="175"/>
      <c r="AF71" s="175"/>
      <c r="AG71" s="175"/>
      <c r="AH71" s="175"/>
      <c r="AI71" s="175"/>
      <c r="AJ71" s="175"/>
      <c r="AK71" s="175"/>
      <c r="AL71" s="175"/>
      <c r="AM71" s="174"/>
      <c r="AN71" s="174" t="s">
        <v>1003</v>
      </c>
      <c r="AO71" s="175"/>
      <c r="AP71" s="175"/>
      <c r="AQ71" s="175"/>
      <c r="AR71" s="175"/>
      <c r="AS71" s="175"/>
      <c r="AT71" s="175"/>
      <c r="BA71" s="10" t="s">
        <v>46</v>
      </c>
      <c r="BB71" s="10" t="s">
        <v>103</v>
      </c>
      <c r="BC71" s="10" t="s">
        <v>160</v>
      </c>
    </row>
    <row r="72" spans="1:56" ht="4.5" customHeight="1">
      <c r="A72" s="134" t="str">
        <f>IFERROR(VLOOKUP(B72,sheet_id!$A:$B,2,0),"")</f>
        <v/>
      </c>
      <c r="C72" s="5">
        <f>IF('MFI Info &amp; Instructions'!$D$16="English",'Balance Sheet'!BA72,IF('MFI Info &amp; Instructions'!$D$16="Español",'Balance Sheet'!BB72,IF('MFI Info &amp; Instructions'!$D$16="Português",'Balance Sheet'!BC72,"")))</f>
        <v>0</v>
      </c>
      <c r="J72" s="54"/>
      <c r="K72" s="40"/>
      <c r="L72" s="40"/>
      <c r="M72" s="40"/>
      <c r="N72" s="40"/>
      <c r="O72" s="40"/>
      <c r="P72" s="40"/>
      <c r="Q72" s="40"/>
      <c r="R72" s="40"/>
      <c r="S72" s="40"/>
      <c r="T72" s="40"/>
      <c r="U72" s="40"/>
      <c r="V72" s="40"/>
      <c r="W72" s="40"/>
      <c r="X72" s="40"/>
      <c r="Y72" s="18"/>
      <c r="Z72" s="40"/>
      <c r="AA72" s="40"/>
      <c r="AB72" s="40"/>
      <c r="AC72" s="40"/>
      <c r="AD72" s="40"/>
      <c r="AE72" s="40"/>
      <c r="AF72" s="40"/>
      <c r="AG72" s="40"/>
      <c r="AH72" s="40"/>
      <c r="AI72" s="40"/>
      <c r="AJ72" s="40"/>
      <c r="AK72" s="40"/>
      <c r="AL72" s="40"/>
      <c r="AM72" s="39"/>
      <c r="AN72" s="39" t="s">
        <v>1003</v>
      </c>
      <c r="AO72" s="40"/>
      <c r="AP72" s="40"/>
      <c r="AQ72" s="40"/>
      <c r="AR72" s="40"/>
      <c r="AS72" s="40"/>
      <c r="AT72" s="40"/>
      <c r="BC72" s="10" t="s">
        <v>160</v>
      </c>
    </row>
    <row r="73" spans="1:56">
      <c r="A73" s="134">
        <f>IFERROR(VLOOKUP(B73,sheet_id!$A:$B,2,0),"")</f>
        <v>8</v>
      </c>
      <c r="B73" s="10">
        <v>126</v>
      </c>
      <c r="C73" s="1" t="str">
        <f>IF('MFI Info &amp; Instructions'!$D$16="English",'Balance Sheet'!BA73,IF('MFI Info &amp; Instructions'!$D$16="Español",'Balance Sheet'!BB73,IF('MFI Info &amp; Instructions'!$D$16="Português",'Balance Sheet'!BC73,"")))</f>
        <v>Preferred Shares</v>
      </c>
      <c r="J73" s="349"/>
      <c r="K73" s="179"/>
      <c r="L73" s="179"/>
      <c r="M73" s="179"/>
      <c r="N73" s="179"/>
      <c r="O73" s="179"/>
      <c r="P73" s="179"/>
      <c r="Q73" s="179"/>
      <c r="R73" s="179"/>
      <c r="S73" s="179"/>
      <c r="T73" s="179"/>
      <c r="U73" s="179"/>
      <c r="V73" s="179"/>
      <c r="W73" s="179"/>
      <c r="X73" s="179"/>
      <c r="Y73" s="26"/>
      <c r="Z73" s="180"/>
      <c r="AA73" s="180"/>
      <c r="AB73" s="180"/>
      <c r="AC73" s="180"/>
      <c r="AD73" s="180"/>
      <c r="AE73" s="180"/>
      <c r="AF73" s="180"/>
      <c r="AG73" s="180"/>
      <c r="AH73" s="180"/>
      <c r="AI73" s="180"/>
      <c r="AJ73" s="180"/>
      <c r="AK73" s="180"/>
      <c r="AL73" s="180"/>
      <c r="AM73" s="181">
        <v>1</v>
      </c>
      <c r="AN73" s="181" t="s">
        <v>1003</v>
      </c>
      <c r="AO73" s="179"/>
      <c r="AP73" s="179"/>
      <c r="AQ73" s="179"/>
      <c r="AR73" s="179"/>
      <c r="AS73" s="179"/>
      <c r="AT73" s="179"/>
      <c r="BA73" s="10" t="s">
        <v>47</v>
      </c>
      <c r="BB73" s="10" t="s">
        <v>104</v>
      </c>
      <c r="BC73" s="10" t="s">
        <v>161</v>
      </c>
    </row>
    <row r="74" spans="1:56">
      <c r="A74" s="134" t="str">
        <f>IFERROR(VLOOKUP(B74,sheet_id!$A:$B,2,0),"")</f>
        <v/>
      </c>
      <c r="C74" s="1" t="str">
        <f>IF('MFI Info &amp; Instructions'!$D$16="English",'Balance Sheet'!BA74,IF('MFI Info &amp; Instructions'!$D$16="Español",'Balance Sheet'!BB74,IF('MFI Info &amp; Instructions'!$D$16="Português",'Balance Sheet'!BC74,"")))</f>
        <v>Paid-in capital</v>
      </c>
      <c r="J74" s="56">
        <f t="shared" ref="J74:M74" si="14">SUM(J75:J76)</f>
        <v>0</v>
      </c>
      <c r="K74" s="50">
        <f>SUM(K75:K76)</f>
        <v>0</v>
      </c>
      <c r="L74" s="50">
        <f t="shared" si="14"/>
        <v>0</v>
      </c>
      <c r="M74" s="50">
        <f t="shared" si="14"/>
        <v>0</v>
      </c>
      <c r="N74" s="50">
        <v>0</v>
      </c>
      <c r="O74" s="50">
        <v>0</v>
      </c>
      <c r="P74" s="50">
        <v>0</v>
      </c>
      <c r="Q74" s="50">
        <v>0</v>
      </c>
      <c r="R74" s="50">
        <v>0</v>
      </c>
      <c r="S74" s="50">
        <v>0</v>
      </c>
      <c r="T74" s="50">
        <v>0</v>
      </c>
      <c r="U74" s="50">
        <v>0</v>
      </c>
      <c r="V74" s="50">
        <v>0</v>
      </c>
      <c r="W74" s="50">
        <v>0</v>
      </c>
      <c r="X74" s="50">
        <v>0</v>
      </c>
      <c r="Y74" s="23">
        <v>0</v>
      </c>
      <c r="Z74" s="50"/>
      <c r="AA74" s="50">
        <v>0</v>
      </c>
      <c r="AB74" s="50">
        <v>0</v>
      </c>
      <c r="AC74" s="50">
        <v>0</v>
      </c>
      <c r="AD74" s="50">
        <v>0</v>
      </c>
      <c r="AE74" s="50">
        <v>0</v>
      </c>
      <c r="AF74" s="50">
        <v>0</v>
      </c>
      <c r="AG74" s="50">
        <v>0</v>
      </c>
      <c r="AH74" s="50">
        <v>0</v>
      </c>
      <c r="AI74" s="50">
        <v>0</v>
      </c>
      <c r="AJ74" s="50">
        <v>0</v>
      </c>
      <c r="AK74" s="50">
        <v>0</v>
      </c>
      <c r="AL74" s="47">
        <v>0</v>
      </c>
      <c r="AM74" s="49"/>
      <c r="AN74" s="49">
        <v>0</v>
      </c>
      <c r="AO74" s="50"/>
      <c r="AP74" s="50">
        <v>0</v>
      </c>
      <c r="AQ74" s="50">
        <v>0</v>
      </c>
      <c r="AR74" s="50">
        <v>0</v>
      </c>
      <c r="AS74" s="50">
        <v>0</v>
      </c>
      <c r="AT74" s="50">
        <v>0</v>
      </c>
      <c r="BA74" s="10" t="s">
        <v>48</v>
      </c>
      <c r="BB74" s="10" t="s">
        <v>105</v>
      </c>
      <c r="BC74" s="10" t="s">
        <v>162</v>
      </c>
    </row>
    <row r="75" spans="1:56">
      <c r="A75" s="134">
        <f>IFERROR(VLOOKUP(B75,sheet_id!$A:$B,2,0),"")</f>
        <v>8</v>
      </c>
      <c r="B75" s="10">
        <v>127</v>
      </c>
      <c r="C75" s="2" t="str">
        <f>IF('MFI Info &amp; Instructions'!$D$16="English",'Balance Sheet'!BA75,IF('MFI Info &amp; Instructions'!$D$16="Español",'Balance Sheet'!BB75,IF('MFI Info &amp; Instructions'!$D$16="Português",'Balance Sheet'!BC75,"")))</f>
        <v>Common Shares</v>
      </c>
      <c r="J75" s="53"/>
      <c r="K75" s="38"/>
      <c r="L75" s="38"/>
      <c r="M75" s="38"/>
      <c r="N75" s="38"/>
      <c r="O75" s="38"/>
      <c r="P75" s="38"/>
      <c r="Q75" s="38"/>
      <c r="R75" s="38"/>
      <c r="S75" s="38"/>
      <c r="T75" s="38"/>
      <c r="U75" s="38"/>
      <c r="V75" s="38"/>
      <c r="W75" s="38"/>
      <c r="X75" s="38"/>
      <c r="Y75" s="16"/>
      <c r="Z75" s="38"/>
      <c r="AA75" s="38"/>
      <c r="AB75" s="38"/>
      <c r="AC75" s="38"/>
      <c r="AD75" s="38"/>
      <c r="AE75" s="38"/>
      <c r="AF75" s="38"/>
      <c r="AG75" s="38"/>
      <c r="AH75" s="38"/>
      <c r="AI75" s="38"/>
      <c r="AJ75" s="38"/>
      <c r="AK75" s="38"/>
      <c r="AL75" s="38"/>
      <c r="AM75" s="37"/>
      <c r="AN75" s="37" t="s">
        <v>1003</v>
      </c>
      <c r="AO75" s="38"/>
      <c r="AP75" s="38"/>
      <c r="AQ75" s="38"/>
      <c r="AR75" s="38"/>
      <c r="AS75" s="38"/>
      <c r="AT75" s="38"/>
      <c r="BA75" s="36" t="s">
        <v>49</v>
      </c>
      <c r="BB75" s="36" t="s">
        <v>106</v>
      </c>
      <c r="BC75" s="36" t="s">
        <v>163</v>
      </c>
    </row>
    <row r="76" spans="1:56">
      <c r="A76" s="134">
        <f>IFERROR(VLOOKUP(B76,sheet_id!$A:$B,2,0),"")</f>
        <v>8</v>
      </c>
      <c r="B76" s="10">
        <v>128</v>
      </c>
      <c r="C76" s="2" t="str">
        <f>IF('MFI Info &amp; Instructions'!$D$16="English",'Balance Sheet'!BA76,IF('MFI Info &amp; Instructions'!$D$16="Español",'Balance Sheet'!BB76,IF('MFI Info &amp; Instructions'!$D$16="Português",'Balance Sheet'!BC76,"")))</f>
        <v>Share Premium</v>
      </c>
      <c r="J76" s="53"/>
      <c r="K76" s="38"/>
      <c r="L76" s="38"/>
      <c r="M76" s="38"/>
      <c r="N76" s="38"/>
      <c r="O76" s="38"/>
      <c r="P76" s="38"/>
      <c r="Q76" s="38"/>
      <c r="R76" s="38"/>
      <c r="S76" s="38"/>
      <c r="T76" s="38"/>
      <c r="U76" s="38"/>
      <c r="V76" s="38"/>
      <c r="W76" s="38"/>
      <c r="X76" s="38"/>
      <c r="Y76" s="16"/>
      <c r="Z76" s="38"/>
      <c r="AA76" s="38"/>
      <c r="AB76" s="38"/>
      <c r="AC76" s="38"/>
      <c r="AD76" s="38"/>
      <c r="AE76" s="38"/>
      <c r="AF76" s="38"/>
      <c r="AG76" s="38"/>
      <c r="AH76" s="38"/>
      <c r="AI76" s="38"/>
      <c r="AJ76" s="38"/>
      <c r="AK76" s="38"/>
      <c r="AL76" s="38"/>
      <c r="AM76" s="37"/>
      <c r="AN76" s="37" t="s">
        <v>1003</v>
      </c>
      <c r="AO76" s="38"/>
      <c r="AP76" s="38"/>
      <c r="AQ76" s="38"/>
      <c r="AR76" s="38"/>
      <c r="AS76" s="38"/>
      <c r="AT76" s="38"/>
      <c r="BA76" s="36" t="s">
        <v>50</v>
      </c>
      <c r="BB76" s="36" t="s">
        <v>107</v>
      </c>
      <c r="BC76" s="36" t="s">
        <v>164</v>
      </c>
    </row>
    <row r="77" spans="1:56">
      <c r="A77" s="134">
        <f>IFERROR(VLOOKUP(B77,sheet_id!$A:$B,2,0),"")</f>
        <v>8</v>
      </c>
      <c r="B77" s="10">
        <v>129</v>
      </c>
      <c r="C77" s="1" t="str">
        <f>IF('MFI Info &amp; Instructions'!$D$16="English",'Balance Sheet'!BA77,IF('MFI Info &amp; Instructions'!$D$16="Español",'Balance Sheet'!BB77,IF('MFI Info &amp; Instructions'!$D$16="Português",'Balance Sheet'!BC77,"")))</f>
        <v>Reserves, Donations &amp; Other</v>
      </c>
      <c r="J77" s="53"/>
      <c r="K77" s="38"/>
      <c r="L77" s="38"/>
      <c r="M77" s="38"/>
      <c r="N77" s="38"/>
      <c r="O77" s="38"/>
      <c r="P77" s="38"/>
      <c r="Q77" s="38"/>
      <c r="R77" s="38"/>
      <c r="S77" s="38"/>
      <c r="T77" s="38"/>
      <c r="U77" s="38"/>
      <c r="V77" s="38"/>
      <c r="W77" s="38"/>
      <c r="X77" s="38"/>
      <c r="Y77" s="16"/>
      <c r="Z77" s="38"/>
      <c r="AA77" s="38"/>
      <c r="AB77" s="38"/>
      <c r="AC77" s="38"/>
      <c r="AD77" s="38"/>
      <c r="AE77" s="38"/>
      <c r="AF77" s="38"/>
      <c r="AG77" s="38"/>
      <c r="AH77" s="38"/>
      <c r="AI77" s="38"/>
      <c r="AJ77" s="38"/>
      <c r="AK77" s="38"/>
      <c r="AL77" s="38"/>
      <c r="AM77" s="37"/>
      <c r="AN77" s="37" t="s">
        <v>1003</v>
      </c>
      <c r="AO77" s="38"/>
      <c r="AP77" s="38"/>
      <c r="AQ77" s="38"/>
      <c r="AR77" s="38"/>
      <c r="AS77" s="38"/>
      <c r="AT77" s="38"/>
      <c r="BA77" s="10" t="s">
        <v>51</v>
      </c>
      <c r="BB77" s="10" t="s">
        <v>108</v>
      </c>
      <c r="BC77" s="10" t="s">
        <v>165</v>
      </c>
    </row>
    <row r="78" spans="1:56">
      <c r="A78" s="134" t="str">
        <f>IFERROR(VLOOKUP(B78,sheet_id!$A:$B,2,0),"")</f>
        <v/>
      </c>
      <c r="C78" s="14" t="str">
        <f>IF('MFI Info &amp; Instructions'!$D$16="English",'Balance Sheet'!BA78,IF('MFI Info &amp; Instructions'!$D$16="Español",'Balance Sheet'!BB78,IF('MFI Info &amp; Instructions'!$D$16="Português",'Balance Sheet'!BC78,"")))</f>
        <v>Retained earnings</v>
      </c>
      <c r="J78" s="54">
        <f>SUM(J79:J80)</f>
        <v>0</v>
      </c>
      <c r="K78" s="40">
        <f>SUM(K79:K80)</f>
        <v>0</v>
      </c>
      <c r="L78" s="40">
        <f>SUM(L79:L80)</f>
        <v>0</v>
      </c>
      <c r="M78" s="40">
        <f>SUM(M79:M80)</f>
        <v>0</v>
      </c>
      <c r="N78" s="40">
        <v>0</v>
      </c>
      <c r="O78" s="40">
        <v>0</v>
      </c>
      <c r="P78" s="40">
        <v>0</v>
      </c>
      <c r="Q78" s="40">
        <v>0</v>
      </c>
      <c r="R78" s="40">
        <v>0</v>
      </c>
      <c r="S78" s="40">
        <v>0</v>
      </c>
      <c r="T78" s="40">
        <v>0</v>
      </c>
      <c r="U78" s="40">
        <v>0</v>
      </c>
      <c r="V78" s="40">
        <v>0</v>
      </c>
      <c r="W78" s="40">
        <v>0</v>
      </c>
      <c r="X78" s="40">
        <v>0</v>
      </c>
      <c r="Y78" s="17">
        <v>0</v>
      </c>
      <c r="Z78" s="40"/>
      <c r="AA78" s="40">
        <v>0</v>
      </c>
      <c r="AB78" s="40">
        <v>0</v>
      </c>
      <c r="AC78" s="40">
        <v>0</v>
      </c>
      <c r="AD78" s="40">
        <v>0</v>
      </c>
      <c r="AE78" s="40">
        <v>0</v>
      </c>
      <c r="AF78" s="40">
        <v>0</v>
      </c>
      <c r="AG78" s="40">
        <v>0</v>
      </c>
      <c r="AH78" s="40">
        <v>0</v>
      </c>
      <c r="AI78" s="40">
        <v>0</v>
      </c>
      <c r="AJ78" s="40">
        <v>0</v>
      </c>
      <c r="AK78" s="40">
        <v>0</v>
      </c>
      <c r="AL78" s="40">
        <v>0</v>
      </c>
      <c r="AM78" s="39"/>
      <c r="AN78" s="39">
        <v>0</v>
      </c>
      <c r="AO78" s="40"/>
      <c r="AP78" s="40">
        <v>0</v>
      </c>
      <c r="AQ78" s="40">
        <v>0</v>
      </c>
      <c r="AR78" s="40">
        <v>0</v>
      </c>
      <c r="AS78" s="40">
        <v>0</v>
      </c>
      <c r="AT78" s="40">
        <v>0</v>
      </c>
      <c r="BA78" s="10" t="s">
        <v>52</v>
      </c>
      <c r="BB78" s="10" t="s">
        <v>109</v>
      </c>
      <c r="BC78" s="10" t="s">
        <v>166</v>
      </c>
    </row>
    <row r="79" spans="1:56">
      <c r="A79" s="134">
        <f>IFERROR(VLOOKUP(B79,sheet_id!$A:$B,2,0),"")</f>
        <v>8</v>
      </c>
      <c r="B79" s="10">
        <v>130</v>
      </c>
      <c r="C79" s="2" t="str">
        <f>IF('MFI Info &amp; Instructions'!$D$16="English",'Balance Sheet'!BA79,IF('MFI Info &amp; Instructions'!$D$16="Español",'Balance Sheet'!BB79,IF('MFI Info &amp; Instructions'!$D$16="Português",'Balance Sheet'!BC79,"")))</f>
        <v>prior years</v>
      </c>
      <c r="J79" s="53"/>
      <c r="K79" s="38"/>
      <c r="L79" s="38"/>
      <c r="M79" s="38"/>
      <c r="N79" s="38"/>
      <c r="O79" s="38"/>
      <c r="P79" s="38"/>
      <c r="Q79" s="38"/>
      <c r="R79" s="38"/>
      <c r="S79" s="38"/>
      <c r="T79" s="38"/>
      <c r="U79" s="38"/>
      <c r="V79" s="38"/>
      <c r="W79" s="38"/>
      <c r="X79" s="38"/>
      <c r="Y79" s="16"/>
      <c r="Z79" s="38"/>
      <c r="AA79" s="38"/>
      <c r="AB79" s="38"/>
      <c r="AC79" s="38"/>
      <c r="AD79" s="38"/>
      <c r="AE79" s="38"/>
      <c r="AF79" s="38"/>
      <c r="AG79" s="38"/>
      <c r="AH79" s="38"/>
      <c r="AI79" s="38"/>
      <c r="AJ79" s="38"/>
      <c r="AK79" s="38"/>
      <c r="AL79" s="38"/>
      <c r="AM79" s="37"/>
      <c r="AN79" s="37" t="s">
        <v>1003</v>
      </c>
      <c r="AO79" s="38"/>
      <c r="AP79" s="38"/>
      <c r="AQ79" s="38"/>
      <c r="AR79" s="38"/>
      <c r="AS79" s="38"/>
      <c r="AT79" s="38"/>
      <c r="BA79" s="36" t="s">
        <v>53</v>
      </c>
      <c r="BB79" s="36" t="s">
        <v>110</v>
      </c>
      <c r="BC79" s="36" t="s">
        <v>167</v>
      </c>
      <c r="BD79" s="36"/>
    </row>
    <row r="80" spans="1:56">
      <c r="A80" s="134">
        <f>IFERROR(VLOOKUP(B80,sheet_id!$A:$B,2,0),"")</f>
        <v>8</v>
      </c>
      <c r="B80" s="10">
        <v>131</v>
      </c>
      <c r="C80" s="2" t="str">
        <f>IF('MFI Info &amp; Instructions'!$D$16="English",'Balance Sheet'!BA80,IF('MFI Info &amp; Instructions'!$D$16="Español",'Balance Sheet'!BB80,IF('MFI Info &amp; Instructions'!$D$16="Português",'Balance Sheet'!BC80,"")))</f>
        <v>current years</v>
      </c>
      <c r="J80" s="53"/>
      <c r="K80" s="38"/>
      <c r="L80" s="38"/>
      <c r="M80" s="38"/>
      <c r="N80" s="38"/>
      <c r="O80" s="38"/>
      <c r="P80" s="38"/>
      <c r="Q80" s="38"/>
      <c r="R80" s="38"/>
      <c r="S80" s="38"/>
      <c r="T80" s="38"/>
      <c r="U80" s="38"/>
      <c r="V80" s="38"/>
      <c r="W80" s="38"/>
      <c r="X80" s="38"/>
      <c r="Y80" s="16"/>
      <c r="Z80" s="38"/>
      <c r="AA80" s="38"/>
      <c r="AB80" s="38"/>
      <c r="AC80" s="38"/>
      <c r="AD80" s="38"/>
      <c r="AE80" s="38"/>
      <c r="AF80" s="38"/>
      <c r="AG80" s="38"/>
      <c r="AH80" s="38"/>
      <c r="AI80" s="38"/>
      <c r="AJ80" s="38"/>
      <c r="AK80" s="38"/>
      <c r="AL80" s="38"/>
      <c r="AM80" s="37"/>
      <c r="AN80" s="37" t="s">
        <v>1003</v>
      </c>
      <c r="AO80" s="38"/>
      <c r="AP80" s="38"/>
      <c r="AQ80" s="38"/>
      <c r="AR80" s="38"/>
      <c r="AS80" s="38"/>
      <c r="AT80" s="38"/>
      <c r="BA80" s="36" t="s">
        <v>54</v>
      </c>
      <c r="BB80" s="36" t="s">
        <v>111</v>
      </c>
      <c r="BC80" s="36" t="s">
        <v>168</v>
      </c>
      <c r="BD80" s="36"/>
    </row>
    <row r="81" spans="1:55">
      <c r="A81" s="134" t="str">
        <f>IFERROR(VLOOKUP(B81,sheet_id!$A:$B,2,0),"")</f>
        <v/>
      </c>
      <c r="C81" s="8" t="str">
        <f>IF('MFI Info &amp; Instructions'!$D$16="English",'Balance Sheet'!BA81,IF('MFI Info &amp; Instructions'!$D$16="Español",'Balance Sheet'!BB81,IF('MFI Info &amp; Instructions'!$D$16="Português",'Balance Sheet'!BC81,"")))</f>
        <v>TOTAL EQUITY</v>
      </c>
      <c r="D81" s="157"/>
      <c r="E81" s="157"/>
      <c r="F81" s="157"/>
      <c r="G81" s="157"/>
      <c r="H81" s="157"/>
      <c r="I81" s="157"/>
      <c r="J81" s="202">
        <f>SUM(J73:J74,J77:J78)</f>
        <v>0</v>
      </c>
      <c r="K81" s="178">
        <f>SUM(K73:K74,K77:K78)</f>
        <v>0</v>
      </c>
      <c r="L81" s="178">
        <f>SUM(L73:L74,L77:L78)</f>
        <v>0</v>
      </c>
      <c r="M81" s="178">
        <f>SUM(M73:M74,M77:M78)</f>
        <v>0</v>
      </c>
      <c r="N81" s="178">
        <v>0</v>
      </c>
      <c r="O81" s="178">
        <v>0</v>
      </c>
      <c r="P81" s="178">
        <v>0</v>
      </c>
      <c r="Q81" s="178">
        <v>0</v>
      </c>
      <c r="R81" s="178">
        <v>0</v>
      </c>
      <c r="S81" s="178">
        <v>0</v>
      </c>
      <c r="T81" s="178">
        <v>0</v>
      </c>
      <c r="U81" s="178">
        <v>0</v>
      </c>
      <c r="V81" s="178">
        <v>0</v>
      </c>
      <c r="W81" s="178">
        <v>0</v>
      </c>
      <c r="X81" s="178">
        <v>0</v>
      </c>
      <c r="Y81" s="25">
        <v>0</v>
      </c>
      <c r="Z81" s="178"/>
      <c r="AA81" s="178">
        <v>0</v>
      </c>
      <c r="AB81" s="178">
        <v>0</v>
      </c>
      <c r="AC81" s="178">
        <v>0</v>
      </c>
      <c r="AD81" s="178">
        <v>0</v>
      </c>
      <c r="AE81" s="178">
        <v>0</v>
      </c>
      <c r="AF81" s="178">
        <v>0</v>
      </c>
      <c r="AG81" s="178">
        <v>0</v>
      </c>
      <c r="AH81" s="178">
        <v>0</v>
      </c>
      <c r="AI81" s="178">
        <v>0</v>
      </c>
      <c r="AJ81" s="178">
        <v>0</v>
      </c>
      <c r="AK81" s="178">
        <v>0</v>
      </c>
      <c r="AL81" s="178">
        <v>0</v>
      </c>
      <c r="AM81" s="64"/>
      <c r="AN81" s="64">
        <v>0</v>
      </c>
      <c r="AO81" s="178"/>
      <c r="AP81" s="178">
        <v>0</v>
      </c>
      <c r="AQ81" s="178">
        <v>0</v>
      </c>
      <c r="AR81" s="178">
        <v>0</v>
      </c>
      <c r="AS81" s="178">
        <v>0</v>
      </c>
      <c r="AT81" s="178">
        <v>0</v>
      </c>
      <c r="BA81" s="10" t="s">
        <v>55</v>
      </c>
      <c r="BB81" s="10" t="s">
        <v>112</v>
      </c>
      <c r="BC81" s="10" t="s">
        <v>169</v>
      </c>
    </row>
    <row r="82" spans="1:55">
      <c r="A82" s="134" t="str">
        <f>IFERROR(VLOOKUP(B82,sheet_id!$A:$B,2,0),"")</f>
        <v/>
      </c>
      <c r="C82" s="5"/>
      <c r="J82" s="54"/>
      <c r="K82" s="40"/>
      <c r="L82" s="40"/>
      <c r="M82" s="40"/>
      <c r="N82" s="40"/>
      <c r="O82" s="40"/>
      <c r="P82" s="40"/>
      <c r="Q82" s="40"/>
      <c r="R82" s="40"/>
      <c r="S82" s="40"/>
      <c r="T82" s="40"/>
      <c r="U82" s="40"/>
      <c r="V82" s="40"/>
      <c r="W82" s="40"/>
      <c r="X82" s="40"/>
      <c r="Y82" s="18"/>
      <c r="Z82" s="40"/>
      <c r="AA82" s="40"/>
      <c r="AB82" s="40"/>
      <c r="AC82" s="40"/>
      <c r="AD82" s="40"/>
      <c r="AE82" s="40"/>
      <c r="AF82" s="40"/>
      <c r="AG82" s="40"/>
      <c r="AH82" s="40"/>
      <c r="AI82" s="40"/>
      <c r="AJ82" s="40"/>
      <c r="AK82" s="40"/>
      <c r="AL82" s="40"/>
      <c r="AM82" s="39"/>
      <c r="AN82" s="39" t="s">
        <v>1003</v>
      </c>
      <c r="AO82" s="40"/>
      <c r="AP82" s="40"/>
      <c r="AQ82" s="40"/>
      <c r="AR82" s="40"/>
      <c r="AS82" s="40"/>
      <c r="AT82" s="40"/>
    </row>
    <row r="83" spans="1:55">
      <c r="A83" s="134" t="str">
        <f>IFERROR(VLOOKUP(B83,sheet_id!$A:$B,2,0),"")</f>
        <v/>
      </c>
      <c r="C83" s="7" t="str">
        <f>IF('MFI Info &amp; Instructions'!$D$16="English",'Balance Sheet'!BA83,IF('MFI Info &amp; Instructions'!$D$16="Español",'Balance Sheet'!BB83,IF('MFI Info &amp; Instructions'!$D$16="Português",'Balance Sheet'!BC83,"")))</f>
        <v>TOTAL LIABILITIES &amp; EQUITY</v>
      </c>
      <c r="D83" s="29"/>
      <c r="E83" s="29"/>
      <c r="F83" s="29"/>
      <c r="G83" s="29"/>
      <c r="H83" s="29"/>
      <c r="I83" s="29"/>
      <c r="J83" s="198">
        <f>SUM(,J81,J69)</f>
        <v>0</v>
      </c>
      <c r="K83" s="173">
        <f>SUM(,K81,K69)</f>
        <v>0</v>
      </c>
      <c r="L83" s="173">
        <f>SUM(,L81,L69)</f>
        <v>0</v>
      </c>
      <c r="M83" s="173">
        <f>SUM(,M81,M69)</f>
        <v>0</v>
      </c>
      <c r="N83" s="173">
        <v>0</v>
      </c>
      <c r="O83" s="173">
        <v>0</v>
      </c>
      <c r="P83" s="173">
        <v>0</v>
      </c>
      <c r="Q83" s="173">
        <v>0</v>
      </c>
      <c r="R83" s="173">
        <v>0</v>
      </c>
      <c r="S83" s="173">
        <v>0</v>
      </c>
      <c r="T83" s="173">
        <v>0</v>
      </c>
      <c r="U83" s="173">
        <v>0</v>
      </c>
      <c r="V83" s="173">
        <v>0</v>
      </c>
      <c r="W83" s="173">
        <v>0</v>
      </c>
      <c r="X83" s="173">
        <v>0</v>
      </c>
      <c r="Y83" s="21">
        <v>0</v>
      </c>
      <c r="Z83" s="173"/>
      <c r="AA83" s="173">
        <v>0</v>
      </c>
      <c r="AB83" s="173">
        <v>0</v>
      </c>
      <c r="AC83" s="173">
        <v>0</v>
      </c>
      <c r="AD83" s="173">
        <v>0</v>
      </c>
      <c r="AE83" s="173">
        <v>0</v>
      </c>
      <c r="AF83" s="173">
        <v>0</v>
      </c>
      <c r="AG83" s="173">
        <v>0</v>
      </c>
      <c r="AH83" s="173">
        <v>0</v>
      </c>
      <c r="AI83" s="173">
        <v>0</v>
      </c>
      <c r="AJ83" s="173">
        <v>0</v>
      </c>
      <c r="AK83" s="173">
        <v>0</v>
      </c>
      <c r="AL83" s="173">
        <v>0</v>
      </c>
      <c r="AM83" s="62"/>
      <c r="AN83" s="62">
        <v>0</v>
      </c>
      <c r="AO83" s="173"/>
      <c r="AP83" s="173">
        <v>0</v>
      </c>
      <c r="AQ83" s="173">
        <v>0</v>
      </c>
      <c r="AR83" s="173">
        <v>0</v>
      </c>
      <c r="AS83" s="173">
        <v>0</v>
      </c>
      <c r="AT83" s="173">
        <v>0</v>
      </c>
      <c r="BA83" s="10" t="s">
        <v>56</v>
      </c>
      <c r="BB83" s="10" t="s">
        <v>113</v>
      </c>
      <c r="BC83" s="71" t="s">
        <v>170</v>
      </c>
    </row>
    <row r="84" spans="1:55" s="71" customFormat="1" ht="6" customHeight="1">
      <c r="A84" s="134" t="str">
        <f>IFERROR(VLOOKUP(B84,sheet_id!$A:$B,2,0),"")</f>
        <v/>
      </c>
      <c r="C84" s="182"/>
      <c r="D84" s="183"/>
      <c r="E84" s="183"/>
      <c r="F84" s="183"/>
      <c r="G84" s="183"/>
      <c r="H84" s="183"/>
      <c r="I84" s="183"/>
      <c r="J84" s="185"/>
      <c r="K84" s="184"/>
      <c r="L84" s="184"/>
      <c r="M84" s="184"/>
      <c r="N84" s="184"/>
      <c r="O84" s="184"/>
      <c r="P84" s="184"/>
      <c r="Q84" s="184"/>
      <c r="R84" s="184"/>
      <c r="S84" s="184"/>
      <c r="T84" s="184"/>
      <c r="U84" s="184"/>
      <c r="V84" s="184"/>
      <c r="W84" s="184"/>
      <c r="X84" s="184"/>
      <c r="Y84" s="185"/>
      <c r="Z84" s="184"/>
      <c r="AA84" s="184"/>
      <c r="AB84" s="184"/>
      <c r="AC84" s="184"/>
      <c r="AD84" s="184"/>
      <c r="AE84" s="184"/>
      <c r="AF84" s="184"/>
      <c r="AG84" s="184"/>
      <c r="AH84" s="184"/>
      <c r="AI84" s="184"/>
      <c r="AJ84" s="184"/>
      <c r="AK84" s="184"/>
      <c r="AL84" s="184"/>
      <c r="AM84" s="185"/>
      <c r="AN84" s="185" t="s">
        <v>1003</v>
      </c>
      <c r="AO84" s="184"/>
      <c r="AP84" s="184"/>
      <c r="AQ84" s="184"/>
      <c r="AR84" s="184"/>
      <c r="AS84" s="184"/>
      <c r="AT84" s="184"/>
    </row>
    <row r="85" spans="1:55" s="60" customFormat="1">
      <c r="A85" s="134" t="str">
        <f>IFERROR(VLOOKUP(B85,sheet_id!$A:$B,2,0),"")</f>
        <v/>
      </c>
      <c r="J85" s="54"/>
      <c r="K85" s="54"/>
      <c r="L85" s="54"/>
      <c r="M85" s="54"/>
      <c r="N85" s="54"/>
      <c r="O85" s="54"/>
      <c r="P85" s="54"/>
      <c r="Q85" s="54"/>
      <c r="R85" s="54"/>
      <c r="S85" s="54"/>
      <c r="T85" s="54"/>
      <c r="U85" s="54"/>
      <c r="V85" s="54"/>
      <c r="W85" s="54"/>
      <c r="X85" s="54"/>
      <c r="Y85" s="186"/>
      <c r="Z85" s="54"/>
      <c r="AA85" s="54"/>
      <c r="AB85" s="54"/>
      <c r="AC85" s="54"/>
      <c r="AD85" s="54"/>
      <c r="AE85" s="54"/>
      <c r="AF85" s="54"/>
      <c r="AG85" s="54"/>
      <c r="AH85" s="54"/>
      <c r="AI85" s="54"/>
      <c r="AJ85" s="54"/>
      <c r="AK85" s="54"/>
      <c r="AL85" s="54"/>
      <c r="AM85" s="54"/>
      <c r="AN85" s="54" t="s">
        <v>1003</v>
      </c>
      <c r="AO85" s="54"/>
      <c r="AP85" s="54"/>
      <c r="AQ85" s="54"/>
      <c r="AR85" s="54"/>
      <c r="AS85" s="54"/>
      <c r="AT85" s="54"/>
    </row>
    <row r="86" spans="1:55">
      <c r="A86" s="134" t="str">
        <f>IFERROR(VLOOKUP(B86,sheet_id!$A:$B,2,0),"")</f>
        <v/>
      </c>
      <c r="C86" s="7" t="str">
        <f>IF('MFI Info &amp; Instructions'!$D$16="English",'Balance Sheet'!BA86,IF('MFI Info &amp; Instructions'!$D$16="Español",'Balance Sheet'!BB86,IF('MFI Info &amp; Instructions'!$D$16="Português",'Balance Sheet'!BC86,"")))</f>
        <v>FOREIGN CURRENCY EXPOSURE</v>
      </c>
      <c r="D86" s="29"/>
      <c r="E86" s="29"/>
      <c r="F86" s="29"/>
      <c r="G86" s="29"/>
      <c r="H86" s="29"/>
      <c r="I86" s="29"/>
      <c r="J86" s="350"/>
      <c r="K86" s="31"/>
      <c r="L86" s="31"/>
      <c r="M86" s="31"/>
      <c r="N86" s="31"/>
      <c r="O86" s="31"/>
      <c r="P86" s="31"/>
      <c r="Q86" s="31"/>
      <c r="R86" s="31"/>
      <c r="S86" s="31"/>
      <c r="T86" s="31"/>
      <c r="U86" s="31"/>
      <c r="V86" s="31"/>
      <c r="W86" s="31"/>
      <c r="X86" s="31"/>
      <c r="Y86" s="32"/>
      <c r="Z86" s="31"/>
      <c r="AA86" s="31"/>
      <c r="AB86" s="31"/>
      <c r="AC86" s="31"/>
      <c r="AD86" s="31"/>
      <c r="AE86" s="31"/>
      <c r="AF86" s="31"/>
      <c r="AG86" s="31"/>
      <c r="AH86" s="31"/>
      <c r="AI86" s="31"/>
      <c r="AJ86" s="31"/>
      <c r="AK86" s="31"/>
      <c r="AL86" s="31"/>
      <c r="AM86" s="30"/>
      <c r="AN86" s="30" t="s">
        <v>1003</v>
      </c>
      <c r="AO86" s="31"/>
      <c r="AP86" s="31"/>
      <c r="AQ86" s="31"/>
      <c r="AR86" s="31"/>
      <c r="AS86" s="31"/>
      <c r="AT86" s="31"/>
      <c r="BA86" s="10" t="s">
        <v>203</v>
      </c>
      <c r="BB86" s="10" t="s">
        <v>408</v>
      </c>
      <c r="BC86" s="10" t="s">
        <v>409</v>
      </c>
    </row>
    <row r="87" spans="1:55">
      <c r="A87" s="134" t="str">
        <f>IFERROR(VLOOKUP(B87,sheet_id!$A:$B,2,0),"")</f>
        <v/>
      </c>
      <c r="C87" s="33" t="str">
        <f>IF('MFI Info &amp; Instructions'!$D$16="English",'Balance Sheet'!BA87,IF('MFI Info &amp; Instructions'!$D$16="Español",'Balance Sheet'!BB87,IF('MFI Info &amp; Instructions'!$D$16="Português",'Balance Sheet'!BC87,"")))</f>
        <v>Total Assets  in a Foreign Currency</v>
      </c>
      <c r="J87" s="52">
        <f t="shared" ref="J87:M87" si="15">SUM(J88:J90)</f>
        <v>0</v>
      </c>
      <c r="K87" s="35">
        <f>SUM(K88:K90)</f>
        <v>0</v>
      </c>
      <c r="L87" s="35">
        <f t="shared" si="15"/>
        <v>0</v>
      </c>
      <c r="M87" s="35">
        <f t="shared" si="15"/>
        <v>0</v>
      </c>
      <c r="N87" s="35">
        <v>0</v>
      </c>
      <c r="O87" s="35">
        <v>0</v>
      </c>
      <c r="P87" s="35">
        <v>0</v>
      </c>
      <c r="Q87" s="35">
        <v>0</v>
      </c>
      <c r="R87" s="35">
        <v>0</v>
      </c>
      <c r="S87" s="35">
        <v>0</v>
      </c>
      <c r="T87" s="35">
        <v>0</v>
      </c>
      <c r="U87" s="35">
        <v>0</v>
      </c>
      <c r="V87" s="35">
        <v>0</v>
      </c>
      <c r="W87" s="35">
        <v>0</v>
      </c>
      <c r="X87" s="35">
        <v>0</v>
      </c>
      <c r="Y87" s="19">
        <v>0</v>
      </c>
      <c r="Z87" s="35"/>
      <c r="AA87" s="35">
        <v>0</v>
      </c>
      <c r="AB87" s="35">
        <v>0</v>
      </c>
      <c r="AC87" s="35">
        <v>0</v>
      </c>
      <c r="AD87" s="35">
        <v>0</v>
      </c>
      <c r="AE87" s="35">
        <v>0</v>
      </c>
      <c r="AF87" s="35">
        <v>0</v>
      </c>
      <c r="AG87" s="35">
        <v>0</v>
      </c>
      <c r="AH87" s="35">
        <v>0</v>
      </c>
      <c r="AI87" s="35">
        <v>0</v>
      </c>
      <c r="AJ87" s="35">
        <v>0</v>
      </c>
      <c r="AK87" s="35">
        <v>0</v>
      </c>
      <c r="AL87" s="35">
        <v>0</v>
      </c>
      <c r="AM87" s="34"/>
      <c r="AN87" s="34">
        <v>0</v>
      </c>
      <c r="AO87" s="35"/>
      <c r="AP87" s="35">
        <v>0</v>
      </c>
      <c r="AQ87" s="35">
        <v>0</v>
      </c>
      <c r="AR87" s="35">
        <v>0</v>
      </c>
      <c r="AS87" s="35">
        <v>0</v>
      </c>
      <c r="AT87" s="35">
        <v>0</v>
      </c>
      <c r="BA87" s="10" t="s">
        <v>204</v>
      </c>
      <c r="BB87" s="10" t="s">
        <v>410</v>
      </c>
      <c r="BC87" s="10" t="s">
        <v>411</v>
      </c>
    </row>
    <row r="88" spans="1:55" ht="15.75">
      <c r="A88" s="134">
        <f>IFERROR(VLOOKUP(B88,sheet_id!$A:$B,2,0),"")</f>
        <v>9</v>
      </c>
      <c r="B88">
        <v>132</v>
      </c>
      <c r="C88" s="36" t="str">
        <f>IF('MFI Info &amp; Instructions'!$D$16="English",'Balance Sheet'!BA88,IF('MFI Info &amp; Instructions'!$D$16="Español",'Balance Sheet'!BB88,IF('MFI Info &amp; Instructions'!$D$16="Português",'Balance Sheet'!BC88,"")))</f>
        <v>Cash</v>
      </c>
      <c r="J88" s="53"/>
      <c r="K88" s="38"/>
      <c r="L88" s="38"/>
      <c r="M88" s="38"/>
      <c r="N88" s="38"/>
      <c r="O88" s="38"/>
      <c r="P88" s="38"/>
      <c r="Q88" s="38"/>
      <c r="R88" s="38"/>
      <c r="S88" s="38"/>
      <c r="T88" s="38"/>
      <c r="U88" s="38"/>
      <c r="V88" s="38"/>
      <c r="W88" s="38"/>
      <c r="X88" s="38"/>
      <c r="Y88" s="16"/>
      <c r="Z88" s="38"/>
      <c r="AA88" s="38"/>
      <c r="AB88" s="38"/>
      <c r="AC88" s="38"/>
      <c r="AD88" s="38"/>
      <c r="AE88" s="38"/>
      <c r="AF88" s="38"/>
      <c r="AG88" s="38"/>
      <c r="AH88" s="38"/>
      <c r="AI88" s="38"/>
      <c r="AJ88" s="38"/>
      <c r="AK88" s="38"/>
      <c r="AL88" s="38"/>
      <c r="AM88" s="37"/>
      <c r="AN88" s="37" t="s">
        <v>1003</v>
      </c>
      <c r="AO88" s="38"/>
      <c r="AP88" s="38"/>
      <c r="AQ88" s="38"/>
      <c r="AR88" s="38"/>
      <c r="AS88" s="38"/>
      <c r="AT88" s="38"/>
      <c r="BA88" s="36" t="s">
        <v>205</v>
      </c>
      <c r="BB88" s="36" t="s">
        <v>220</v>
      </c>
      <c r="BC88" s="36" t="s">
        <v>221</v>
      </c>
    </row>
    <row r="89" spans="1:55" ht="15.75">
      <c r="A89" s="134">
        <f>IFERROR(VLOOKUP(B89,sheet_id!$A:$B,2,0),"")</f>
        <v>9</v>
      </c>
      <c r="B89">
        <v>133</v>
      </c>
      <c r="C89" s="36" t="str">
        <f>IF('MFI Info &amp; Instructions'!$D$16="English",'Balance Sheet'!BA89,IF('MFI Info &amp; Instructions'!$D$16="Español",'Balance Sheet'!BB89,IF('MFI Info &amp; Instructions'!$D$16="Português",'Balance Sheet'!BC89,"")))</f>
        <v>Portfolio</v>
      </c>
      <c r="J89" s="53"/>
      <c r="K89" s="38"/>
      <c r="L89" s="38"/>
      <c r="M89" s="38"/>
      <c r="N89" s="38"/>
      <c r="O89" s="38"/>
      <c r="P89" s="38"/>
      <c r="Q89" s="38"/>
      <c r="R89" s="38"/>
      <c r="S89" s="38"/>
      <c r="T89" s="38"/>
      <c r="U89" s="38"/>
      <c r="V89" s="38"/>
      <c r="W89" s="38"/>
      <c r="X89" s="38"/>
      <c r="Y89" s="16"/>
      <c r="Z89" s="38"/>
      <c r="AA89" s="38"/>
      <c r="AB89" s="38"/>
      <c r="AC89" s="38"/>
      <c r="AD89" s="38"/>
      <c r="AE89" s="38"/>
      <c r="AF89" s="38"/>
      <c r="AG89" s="38"/>
      <c r="AH89" s="38"/>
      <c r="AI89" s="38"/>
      <c r="AJ89" s="38"/>
      <c r="AK89" s="38"/>
      <c r="AL89" s="38"/>
      <c r="AM89" s="37"/>
      <c r="AN89" s="37" t="s">
        <v>1003</v>
      </c>
      <c r="AO89" s="38"/>
      <c r="AP89" s="38"/>
      <c r="AQ89" s="38"/>
      <c r="AR89" s="38"/>
      <c r="AS89" s="38"/>
      <c r="AT89" s="38"/>
      <c r="BA89" s="36" t="s">
        <v>206</v>
      </c>
      <c r="BB89" s="36" t="s">
        <v>222</v>
      </c>
      <c r="BC89" s="36" t="s">
        <v>412</v>
      </c>
    </row>
    <row r="90" spans="1:55" ht="15.75">
      <c r="A90" s="134">
        <f>IFERROR(VLOOKUP(B90,sheet_id!$A:$B,2,0),"")</f>
        <v>9</v>
      </c>
      <c r="B90">
        <v>134</v>
      </c>
      <c r="C90" s="36" t="str">
        <f>IF('MFI Info &amp; Instructions'!$D$16="English",'Balance Sheet'!BA90,IF('MFI Info &amp; Instructions'!$D$16="Español",'Balance Sheet'!BB90,IF('MFI Info &amp; Instructions'!$D$16="Português",'Balance Sheet'!BC90,"")))</f>
        <v>Other Assets</v>
      </c>
      <c r="J90" s="53"/>
      <c r="K90" s="38"/>
      <c r="L90" s="38"/>
      <c r="M90" s="38"/>
      <c r="N90" s="38"/>
      <c r="O90" s="38"/>
      <c r="P90" s="38"/>
      <c r="Q90" s="38"/>
      <c r="R90" s="38"/>
      <c r="S90" s="38"/>
      <c r="T90" s="38"/>
      <c r="U90" s="38"/>
      <c r="V90" s="38"/>
      <c r="W90" s="38"/>
      <c r="X90" s="38"/>
      <c r="Y90" s="16"/>
      <c r="Z90" s="38"/>
      <c r="AA90" s="38"/>
      <c r="AB90" s="38"/>
      <c r="AC90" s="38"/>
      <c r="AD90" s="38"/>
      <c r="AE90" s="38"/>
      <c r="AF90" s="38"/>
      <c r="AG90" s="38"/>
      <c r="AH90" s="38"/>
      <c r="AI90" s="38"/>
      <c r="AJ90" s="38"/>
      <c r="AK90" s="38"/>
      <c r="AL90" s="38"/>
      <c r="AM90" s="37"/>
      <c r="AN90" s="37" t="s">
        <v>1003</v>
      </c>
      <c r="AO90" s="38"/>
      <c r="AP90" s="38"/>
      <c r="AQ90" s="38"/>
      <c r="AR90" s="38"/>
      <c r="AS90" s="38"/>
      <c r="AT90" s="38"/>
      <c r="BA90" s="36" t="s">
        <v>207</v>
      </c>
      <c r="BB90" s="36" t="s">
        <v>413</v>
      </c>
      <c r="BC90" s="36" t="s">
        <v>414</v>
      </c>
    </row>
    <row r="91" spans="1:55">
      <c r="A91" s="134" t="str">
        <f>IFERROR(VLOOKUP(B91,sheet_id!$A:$B,2,0),"")</f>
        <v/>
      </c>
      <c r="C91" s="33" t="str">
        <f>IF('MFI Info &amp; Instructions'!$D$16="English",'Balance Sheet'!BA91,IF('MFI Info &amp; Instructions'!$D$16="Español",'Balance Sheet'!BB91,IF('MFI Info &amp; Instructions'!$D$16="Português",'Balance Sheet'!BC91,"")))</f>
        <v>Liabilities in a Foreign Currency</v>
      </c>
      <c r="J91" s="52">
        <f t="shared" ref="J91:M91" si="16">SUM(J92:J94)</f>
        <v>0</v>
      </c>
      <c r="K91" s="35">
        <f>SUM(K92:K94)</f>
        <v>0</v>
      </c>
      <c r="L91" s="35">
        <f t="shared" si="16"/>
        <v>0</v>
      </c>
      <c r="M91" s="35">
        <f t="shared" si="16"/>
        <v>0</v>
      </c>
      <c r="N91" s="35">
        <v>0</v>
      </c>
      <c r="O91" s="35">
        <v>0</v>
      </c>
      <c r="P91" s="35">
        <v>0</v>
      </c>
      <c r="Q91" s="35">
        <v>0</v>
      </c>
      <c r="R91" s="35">
        <v>0</v>
      </c>
      <c r="S91" s="35">
        <v>0</v>
      </c>
      <c r="T91" s="35">
        <v>0</v>
      </c>
      <c r="U91" s="35">
        <v>0</v>
      </c>
      <c r="V91" s="35">
        <v>0</v>
      </c>
      <c r="W91" s="35">
        <v>0</v>
      </c>
      <c r="X91" s="35">
        <v>0</v>
      </c>
      <c r="Y91" s="19">
        <v>0</v>
      </c>
      <c r="Z91" s="35"/>
      <c r="AA91" s="35">
        <v>0</v>
      </c>
      <c r="AB91" s="35">
        <v>0</v>
      </c>
      <c r="AC91" s="35">
        <v>0</v>
      </c>
      <c r="AD91" s="35">
        <v>0</v>
      </c>
      <c r="AE91" s="35">
        <v>0</v>
      </c>
      <c r="AF91" s="35">
        <v>0</v>
      </c>
      <c r="AG91" s="35">
        <v>0</v>
      </c>
      <c r="AH91" s="35">
        <v>0</v>
      </c>
      <c r="AI91" s="35">
        <v>0</v>
      </c>
      <c r="AJ91" s="35">
        <v>0</v>
      </c>
      <c r="AK91" s="35">
        <v>0</v>
      </c>
      <c r="AL91" s="35">
        <v>0</v>
      </c>
      <c r="AM91" s="34"/>
      <c r="AN91" s="34">
        <v>0</v>
      </c>
      <c r="AO91" s="35"/>
      <c r="AP91" s="35">
        <v>0</v>
      </c>
      <c r="AQ91" s="35">
        <v>0</v>
      </c>
      <c r="AR91" s="35">
        <v>0</v>
      </c>
      <c r="AS91" s="35">
        <v>0</v>
      </c>
      <c r="AT91" s="35">
        <v>0</v>
      </c>
      <c r="BA91" s="10" t="s">
        <v>208</v>
      </c>
      <c r="BB91" s="10" t="s">
        <v>415</v>
      </c>
      <c r="BC91" s="10" t="s">
        <v>416</v>
      </c>
    </row>
    <row r="92" spans="1:55" ht="15.75">
      <c r="A92" s="134">
        <f>IFERROR(VLOOKUP(B92,sheet_id!$A:$B,2,0),"")</f>
        <v>9</v>
      </c>
      <c r="B92">
        <v>135</v>
      </c>
      <c r="C92" s="10" t="str">
        <f>IF('MFI Info &amp; Instructions'!$D$16="English",'Balance Sheet'!BA92,IF('MFI Info &amp; Instructions'!$D$16="Español",'Balance Sheet'!BB92,IF('MFI Info &amp; Instructions'!$D$16="Português",'Balance Sheet'!BC92,"")))</f>
        <v xml:space="preserve">   Savings</v>
      </c>
      <c r="J92" s="53"/>
      <c r="K92" s="38"/>
      <c r="L92" s="38"/>
      <c r="M92" s="38"/>
      <c r="N92" s="38"/>
      <c r="O92" s="38"/>
      <c r="P92" s="38"/>
      <c r="Q92" s="38"/>
      <c r="R92" s="38"/>
      <c r="S92" s="38"/>
      <c r="T92" s="38"/>
      <c r="U92" s="38"/>
      <c r="V92" s="38"/>
      <c r="W92" s="38"/>
      <c r="X92" s="38"/>
      <c r="Y92" s="16"/>
      <c r="Z92" s="37"/>
      <c r="AA92" s="38"/>
      <c r="AB92" s="38"/>
      <c r="AC92" s="38"/>
      <c r="AD92" s="38"/>
      <c r="AE92" s="38"/>
      <c r="AF92" s="38"/>
      <c r="AG92" s="38"/>
      <c r="AH92" s="38"/>
      <c r="AI92" s="38"/>
      <c r="AJ92" s="38"/>
      <c r="AK92" s="38"/>
      <c r="AL92" s="38"/>
      <c r="AM92" s="37">
        <v>1</v>
      </c>
      <c r="AN92" s="37" t="s">
        <v>1003</v>
      </c>
      <c r="AO92" s="38"/>
      <c r="AP92" s="38"/>
      <c r="AQ92" s="38"/>
      <c r="AR92" s="38"/>
      <c r="AS92" s="38"/>
      <c r="AT92" s="38"/>
      <c r="BA92" s="36" t="s">
        <v>209</v>
      </c>
      <c r="BB92" s="36" t="s">
        <v>226</v>
      </c>
      <c r="BC92" s="36" t="s">
        <v>417</v>
      </c>
    </row>
    <row r="93" spans="1:55" ht="15.75">
      <c r="A93" s="134">
        <f>IFERROR(VLOOKUP(B93,sheet_id!$A:$B,2,0),"")</f>
        <v>9</v>
      </c>
      <c r="B93">
        <v>136</v>
      </c>
      <c r="C93" s="10" t="str">
        <f>IF('MFI Info &amp; Instructions'!$D$16="English",'Balance Sheet'!BA93,IF('MFI Info &amp; Instructions'!$D$16="Español",'Balance Sheet'!BB93,IF('MFI Info &amp; Instructions'!$D$16="Português",'Balance Sheet'!BC93,"")))</f>
        <v xml:space="preserve">   Borrowings</v>
      </c>
      <c r="J93" s="53"/>
      <c r="K93" s="38"/>
      <c r="L93" s="38"/>
      <c r="M93" s="38"/>
      <c r="N93" s="38"/>
      <c r="O93" s="38"/>
      <c r="P93" s="38"/>
      <c r="Q93" s="38"/>
      <c r="R93" s="38"/>
      <c r="S93" s="38"/>
      <c r="T93" s="38"/>
      <c r="U93" s="38"/>
      <c r="V93" s="38"/>
      <c r="W93" s="38"/>
      <c r="X93" s="38"/>
      <c r="Y93" s="16"/>
      <c r="Z93" s="37"/>
      <c r="AA93" s="38"/>
      <c r="AB93" s="38"/>
      <c r="AC93" s="38"/>
      <c r="AD93" s="38"/>
      <c r="AE93" s="38"/>
      <c r="AF93" s="38"/>
      <c r="AG93" s="38"/>
      <c r="AH93" s="38"/>
      <c r="AI93" s="38"/>
      <c r="AJ93" s="38"/>
      <c r="AK93" s="38"/>
      <c r="AL93" s="38"/>
      <c r="AM93" s="37">
        <v>1</v>
      </c>
      <c r="AN93" s="37" t="s">
        <v>1003</v>
      </c>
      <c r="AO93" s="38"/>
      <c r="AP93" s="38"/>
      <c r="AQ93" s="38"/>
      <c r="AR93" s="38"/>
      <c r="AS93" s="38"/>
      <c r="AT93" s="38"/>
      <c r="BA93" s="36" t="s">
        <v>210</v>
      </c>
      <c r="BB93" s="36" t="s">
        <v>229</v>
      </c>
      <c r="BC93" s="36" t="s">
        <v>418</v>
      </c>
    </row>
    <row r="94" spans="1:55" ht="15.75">
      <c r="A94" s="134">
        <f>IFERROR(VLOOKUP(B94,sheet_id!$A:$B,2,0),"")</f>
        <v>9</v>
      </c>
      <c r="B94">
        <v>137</v>
      </c>
      <c r="C94" s="10" t="str">
        <f>IF('MFI Info &amp; Instructions'!$D$16="English",'Balance Sheet'!BA94,IF('MFI Info &amp; Instructions'!$D$16="Español",'Balance Sheet'!BB94,IF('MFI Info &amp; Instructions'!$D$16="Português",'Balance Sheet'!BC94,"")))</f>
        <v xml:space="preserve">  Other Liabilities</v>
      </c>
      <c r="J94" s="53"/>
      <c r="K94" s="38"/>
      <c r="L94" s="38"/>
      <c r="M94" s="38"/>
      <c r="N94" s="38"/>
      <c r="O94" s="38"/>
      <c r="P94" s="38"/>
      <c r="Q94" s="38"/>
      <c r="R94" s="38"/>
      <c r="S94" s="38"/>
      <c r="T94" s="38"/>
      <c r="U94" s="38"/>
      <c r="V94" s="38"/>
      <c r="W94" s="38"/>
      <c r="X94" s="38"/>
      <c r="Y94" s="16"/>
      <c r="Z94" s="37"/>
      <c r="AA94" s="38"/>
      <c r="AB94" s="38"/>
      <c r="AC94" s="38"/>
      <c r="AD94" s="38"/>
      <c r="AE94" s="38"/>
      <c r="AF94" s="38"/>
      <c r="AG94" s="38"/>
      <c r="AH94" s="38"/>
      <c r="AI94" s="38"/>
      <c r="AJ94" s="38"/>
      <c r="AK94" s="38"/>
      <c r="AL94" s="38"/>
      <c r="AM94" s="37">
        <v>1</v>
      </c>
      <c r="AN94" s="37" t="s">
        <v>1003</v>
      </c>
      <c r="AO94" s="38"/>
      <c r="AP94" s="38"/>
      <c r="AQ94" s="38"/>
      <c r="AR94" s="38"/>
      <c r="AS94" s="38"/>
      <c r="AT94" s="38"/>
      <c r="BA94" s="36" t="s">
        <v>211</v>
      </c>
      <c r="BB94" s="36" t="s">
        <v>232</v>
      </c>
      <c r="BC94" s="36" t="s">
        <v>419</v>
      </c>
    </row>
    <row r="95" spans="1:55">
      <c r="A95" s="134" t="str">
        <f>IFERROR(VLOOKUP(B95,sheet_id!$A:$B,2,0),"")</f>
        <v/>
      </c>
      <c r="J95" s="54"/>
      <c r="K95" s="40"/>
      <c r="L95" s="40"/>
      <c r="M95" s="40"/>
      <c r="N95" s="41"/>
      <c r="O95" s="41"/>
      <c r="P95" s="41"/>
      <c r="Q95" s="41"/>
      <c r="R95" s="41"/>
      <c r="S95" s="41"/>
      <c r="T95" s="41"/>
      <c r="U95" s="41"/>
      <c r="V95" s="41"/>
      <c r="W95" s="41"/>
      <c r="X95" s="41"/>
      <c r="Y95" s="18"/>
      <c r="Z95" s="39"/>
      <c r="AA95" s="40"/>
      <c r="AB95" s="40"/>
      <c r="AC95" s="40"/>
      <c r="AD95" s="40"/>
      <c r="AE95" s="40"/>
      <c r="AF95" s="40"/>
      <c r="AG95" s="40"/>
      <c r="AH95" s="40"/>
      <c r="AI95" s="40"/>
      <c r="AJ95" s="40"/>
      <c r="AK95" s="40"/>
      <c r="AL95" s="40"/>
      <c r="AM95" s="39"/>
      <c r="AN95" s="39" t="s">
        <v>1003</v>
      </c>
      <c r="AO95" s="40"/>
      <c r="AP95" s="40"/>
      <c r="AQ95" s="40"/>
      <c r="AR95" s="40"/>
      <c r="AS95" s="40"/>
      <c r="AT95" s="40"/>
    </row>
    <row r="96" spans="1:55">
      <c r="A96" s="134" t="str">
        <f>IFERROR(VLOOKUP(B96,sheet_id!$A:$B,2,0),"")</f>
        <v/>
      </c>
      <c r="C96" s="42" t="str">
        <f>IF('MFI Info &amp; Instructions'!$D$16="English",'Balance Sheet'!BA96,IF('MFI Info &amp; Instructions'!$D$16="Español",'Balance Sheet'!BB96,IF('MFI Info &amp; Instructions'!$D$16="Português",'Balance Sheet'!BC96,"")))</f>
        <v>FOREIGN CURRENCY HEDGES</v>
      </c>
      <c r="D96" s="43"/>
      <c r="E96" s="43"/>
      <c r="F96" s="43"/>
      <c r="G96" s="43"/>
      <c r="H96" s="43"/>
      <c r="I96" s="43"/>
      <c r="J96" s="350"/>
      <c r="K96" s="31"/>
      <c r="L96" s="31"/>
      <c r="M96" s="31"/>
      <c r="N96" s="44"/>
      <c r="O96" s="44"/>
      <c r="P96" s="44"/>
      <c r="Q96" s="44"/>
      <c r="R96" s="44"/>
      <c r="S96" s="44"/>
      <c r="T96" s="44"/>
      <c r="U96" s="44"/>
      <c r="V96" s="44"/>
      <c r="W96" s="44"/>
      <c r="X96" s="44"/>
      <c r="Y96" s="32"/>
      <c r="Z96" s="30"/>
      <c r="AA96" s="31"/>
      <c r="AB96" s="31"/>
      <c r="AC96" s="31"/>
      <c r="AD96" s="31"/>
      <c r="AE96" s="31"/>
      <c r="AF96" s="31"/>
      <c r="AG96" s="31"/>
      <c r="AH96" s="31"/>
      <c r="AI96" s="31"/>
      <c r="AJ96" s="31"/>
      <c r="AK96" s="31"/>
      <c r="AL96" s="31"/>
      <c r="AM96" s="30"/>
      <c r="AN96" s="30" t="s">
        <v>1003</v>
      </c>
      <c r="AO96" s="31"/>
      <c r="AP96" s="31"/>
      <c r="AQ96" s="31"/>
      <c r="AR96" s="31"/>
      <c r="AS96" s="31"/>
      <c r="AT96" s="31"/>
      <c r="BA96" s="10" t="s">
        <v>212</v>
      </c>
      <c r="BB96" s="10" t="s">
        <v>420</v>
      </c>
      <c r="BC96" s="10" t="s">
        <v>421</v>
      </c>
    </row>
    <row r="97" spans="1:55">
      <c r="A97" s="134" t="str">
        <f>IFERROR(VLOOKUP(B97,sheet_id!$A:$B,2,0),"")</f>
        <v/>
      </c>
      <c r="C97" s="10" t="str">
        <f>IF('MFI Info &amp; Instructions'!$D$16="English",'Balance Sheet'!BA97,IF('MFI Info &amp; Instructions'!$D$16="Español",'Balance Sheet'!BB97,IF('MFI Info &amp; Instructions'!$D$16="Português",'Balance Sheet'!BC97,"")))</f>
        <v>Assets</v>
      </c>
      <c r="J97" s="55"/>
      <c r="K97" s="46"/>
      <c r="L97" s="46"/>
      <c r="M97" s="46"/>
      <c r="N97" s="47"/>
      <c r="O97" s="47"/>
      <c r="P97" s="47"/>
      <c r="Q97" s="47"/>
      <c r="R97" s="47"/>
      <c r="S97" s="47"/>
      <c r="T97" s="47"/>
      <c r="U97" s="47"/>
      <c r="V97" s="47"/>
      <c r="W97" s="47"/>
      <c r="X97" s="47"/>
      <c r="Y97" s="48"/>
      <c r="Z97" s="45"/>
      <c r="AA97" s="46"/>
      <c r="AB97" s="46"/>
      <c r="AC97" s="46"/>
      <c r="AD97" s="46"/>
      <c r="AE97" s="46"/>
      <c r="AF97" s="46"/>
      <c r="AG97" s="46"/>
      <c r="AH97" s="46"/>
      <c r="AI97" s="46"/>
      <c r="AJ97" s="46"/>
      <c r="AK97" s="46"/>
      <c r="AL97" s="46"/>
      <c r="AM97" s="45"/>
      <c r="AN97" s="45" t="s">
        <v>1003</v>
      </c>
      <c r="AO97" s="46"/>
      <c r="AP97" s="46"/>
      <c r="AQ97" s="46"/>
      <c r="AR97" s="46"/>
      <c r="AS97" s="46"/>
      <c r="AT97" s="46"/>
      <c r="BA97" s="10" t="s">
        <v>213</v>
      </c>
      <c r="BB97" s="10" t="s">
        <v>422</v>
      </c>
      <c r="BC97" s="10" t="s">
        <v>423</v>
      </c>
    </row>
    <row r="98" spans="1:55" ht="15.75">
      <c r="A98" s="134">
        <f>IFERROR(VLOOKUP(B98,sheet_id!$A:$B,2,0),"")</f>
        <v>9</v>
      </c>
      <c r="B98">
        <v>138</v>
      </c>
      <c r="C98" s="10" t="str">
        <f>IF('MFI Info &amp; Instructions'!$D$16="English",'Balance Sheet'!BA98,IF('MFI Info &amp; Instructions'!$D$16="Español",'Balance Sheet'!BB98,IF('MFI Info &amp; Instructions'!$D$16="Português",'Balance Sheet'!BC98,"")))</f>
        <v>Deposits for Back-to-Back Loans</v>
      </c>
      <c r="J98" s="53"/>
      <c r="K98" s="38"/>
      <c r="L98" s="38"/>
      <c r="M98" s="38"/>
      <c r="N98" s="38"/>
      <c r="O98" s="38"/>
      <c r="P98" s="38"/>
      <c r="Q98" s="38"/>
      <c r="R98" s="38"/>
      <c r="S98" s="38"/>
      <c r="T98" s="38"/>
      <c r="U98" s="38"/>
      <c r="V98" s="38"/>
      <c r="W98" s="38"/>
      <c r="X98" s="38"/>
      <c r="Y98" s="16"/>
      <c r="Z98" s="37"/>
      <c r="AA98" s="38"/>
      <c r="AB98" s="38"/>
      <c r="AC98" s="38"/>
      <c r="AD98" s="38"/>
      <c r="AE98" s="38"/>
      <c r="AF98" s="38"/>
      <c r="AG98" s="38"/>
      <c r="AH98" s="38"/>
      <c r="AI98" s="38"/>
      <c r="AJ98" s="38"/>
      <c r="AK98" s="38"/>
      <c r="AL98" s="38"/>
      <c r="AM98" s="37"/>
      <c r="AN98" s="37" t="s">
        <v>1003</v>
      </c>
      <c r="AO98" s="38"/>
      <c r="AP98" s="38"/>
      <c r="AQ98" s="38"/>
      <c r="AR98" s="38"/>
      <c r="AS98" s="38"/>
      <c r="AT98" s="38"/>
      <c r="BA98" s="10" t="s">
        <v>214</v>
      </c>
      <c r="BB98" s="10" t="s">
        <v>234</v>
      </c>
      <c r="BC98" s="10" t="s">
        <v>424</v>
      </c>
    </row>
    <row r="99" spans="1:55" ht="15.75">
      <c r="A99" s="134">
        <f>IFERROR(VLOOKUP(B99,sheet_id!$A:$B,2,0),"")</f>
        <v>9</v>
      </c>
      <c r="B99">
        <v>139</v>
      </c>
      <c r="C99" s="10" t="str">
        <f>IF('MFI Info &amp; Instructions'!$D$16="English",'Balance Sheet'!BA99,IF('MFI Info &amp; Instructions'!$D$16="Español",'Balance Sheet'!BB99,IF('MFI Info &amp; Instructions'!$D$16="Português",'Balance Sheet'!BC99,"")))</f>
        <v>Options</v>
      </c>
      <c r="J99" s="53"/>
      <c r="K99" s="38"/>
      <c r="L99" s="38"/>
      <c r="M99" s="38"/>
      <c r="N99" s="38"/>
      <c r="O99" s="38"/>
      <c r="P99" s="38"/>
      <c r="Q99" s="38"/>
      <c r="R99" s="38"/>
      <c r="S99" s="38"/>
      <c r="T99" s="38"/>
      <c r="U99" s="38"/>
      <c r="V99" s="38"/>
      <c r="W99" s="38"/>
      <c r="X99" s="38"/>
      <c r="Y99" s="16"/>
      <c r="Z99" s="37"/>
      <c r="AA99" s="38"/>
      <c r="AB99" s="38"/>
      <c r="AC99" s="38"/>
      <c r="AD99" s="38"/>
      <c r="AE99" s="38"/>
      <c r="AF99" s="38"/>
      <c r="AG99" s="38"/>
      <c r="AH99" s="38"/>
      <c r="AI99" s="38"/>
      <c r="AJ99" s="38"/>
      <c r="AK99" s="38"/>
      <c r="AL99" s="38"/>
      <c r="AM99" s="37"/>
      <c r="AN99" s="37" t="s">
        <v>1003</v>
      </c>
      <c r="AO99" s="38"/>
      <c r="AP99" s="38"/>
      <c r="AQ99" s="38"/>
      <c r="AR99" s="38"/>
      <c r="AS99" s="38"/>
      <c r="AT99" s="38"/>
      <c r="BA99" s="10" t="s">
        <v>215</v>
      </c>
      <c r="BB99" s="10" t="s">
        <v>236</v>
      </c>
      <c r="BC99" s="10" t="s">
        <v>425</v>
      </c>
    </row>
    <row r="100" spans="1:55" ht="15.75">
      <c r="A100" s="134">
        <f>IFERROR(VLOOKUP(B100,sheet_id!$A:$B,2,0),"")</f>
        <v>9</v>
      </c>
      <c r="B100">
        <v>140</v>
      </c>
      <c r="C100" s="10" t="str">
        <f>IF('MFI Info &amp; Instructions'!$D$16="English",'Balance Sheet'!BA100,IF('MFI Info &amp; Instructions'!$D$16="Español",'Balance Sheet'!BB100,IF('MFI Info &amp; Instructions'!$D$16="Português",'Balance Sheet'!BC100,"")))</f>
        <v>Forwards</v>
      </c>
      <c r="J100" s="53"/>
      <c r="K100" s="38"/>
      <c r="L100" s="38"/>
      <c r="M100" s="38"/>
      <c r="N100" s="38"/>
      <c r="O100" s="38"/>
      <c r="P100" s="38"/>
      <c r="Q100" s="38"/>
      <c r="R100" s="38"/>
      <c r="S100" s="38"/>
      <c r="T100" s="38"/>
      <c r="U100" s="38"/>
      <c r="V100" s="38"/>
      <c r="W100" s="38"/>
      <c r="X100" s="38"/>
      <c r="Y100" s="16"/>
      <c r="Z100" s="37"/>
      <c r="AA100" s="38"/>
      <c r="AB100" s="38"/>
      <c r="AC100" s="38"/>
      <c r="AD100" s="38"/>
      <c r="AE100" s="38"/>
      <c r="AF100" s="38"/>
      <c r="AG100" s="38"/>
      <c r="AH100" s="38"/>
      <c r="AI100" s="38"/>
      <c r="AJ100" s="38"/>
      <c r="AK100" s="38"/>
      <c r="AL100" s="38"/>
      <c r="AM100" s="37"/>
      <c r="AN100" s="37" t="s">
        <v>1003</v>
      </c>
      <c r="AO100" s="38"/>
      <c r="AP100" s="38"/>
      <c r="AQ100" s="38"/>
      <c r="AR100" s="38"/>
      <c r="AS100" s="38"/>
      <c r="AT100" s="38"/>
      <c r="BA100" s="10" t="s">
        <v>216</v>
      </c>
      <c r="BB100" s="10" t="s">
        <v>238</v>
      </c>
      <c r="BC100" s="10" t="s">
        <v>426</v>
      </c>
    </row>
    <row r="101" spans="1:55" ht="15.75">
      <c r="A101" s="134">
        <f>IFERROR(VLOOKUP(B101,sheet_id!$A:$B,2,0),"")</f>
        <v>9</v>
      </c>
      <c r="B101">
        <v>141</v>
      </c>
      <c r="C101" s="10" t="str">
        <f>IF('MFI Info &amp; Instructions'!$D$16="English",'Balance Sheet'!BA101,IF('MFI Info &amp; Instructions'!$D$16="Español",'Balance Sheet'!BB101,IF('MFI Info &amp; Instructions'!$D$16="Português",'Balance Sheet'!BC101,"")))</f>
        <v>Swaps</v>
      </c>
      <c r="J101" s="53"/>
      <c r="K101" s="38"/>
      <c r="L101" s="38"/>
      <c r="M101" s="38"/>
      <c r="N101" s="38"/>
      <c r="O101" s="38"/>
      <c r="P101" s="38"/>
      <c r="Q101" s="38"/>
      <c r="R101" s="38"/>
      <c r="S101" s="38"/>
      <c r="T101" s="38"/>
      <c r="U101" s="38"/>
      <c r="V101" s="38"/>
      <c r="W101" s="38"/>
      <c r="X101" s="38"/>
      <c r="Y101" s="16"/>
      <c r="Z101" s="37"/>
      <c r="AA101" s="38"/>
      <c r="AB101" s="38"/>
      <c r="AC101" s="38"/>
      <c r="AD101" s="38"/>
      <c r="AE101" s="38"/>
      <c r="AF101" s="38"/>
      <c r="AG101" s="38"/>
      <c r="AH101" s="38"/>
      <c r="AI101" s="38"/>
      <c r="AJ101" s="38"/>
      <c r="AK101" s="38"/>
      <c r="AL101" s="38"/>
      <c r="AM101" s="37"/>
      <c r="AN101" s="37" t="s">
        <v>1003</v>
      </c>
      <c r="AO101" s="38"/>
      <c r="AP101" s="38"/>
      <c r="AQ101" s="38"/>
      <c r="AR101" s="38"/>
      <c r="AS101" s="38"/>
      <c r="AT101" s="38"/>
      <c r="BA101" s="10" t="s">
        <v>217</v>
      </c>
      <c r="BB101" s="10" t="s">
        <v>239</v>
      </c>
      <c r="BC101" s="10" t="s">
        <v>427</v>
      </c>
    </row>
    <row r="102" spans="1:55">
      <c r="A102" s="134" t="str">
        <f>IFERROR(VLOOKUP(B102,sheet_id!$A:$B,2,0),"")</f>
        <v/>
      </c>
      <c r="J102" s="56"/>
      <c r="K102" s="50"/>
      <c r="L102" s="50"/>
      <c r="M102" s="50"/>
      <c r="N102" s="47"/>
      <c r="O102" s="47"/>
      <c r="P102" s="47"/>
      <c r="Q102" s="47"/>
      <c r="R102" s="47"/>
      <c r="S102" s="47"/>
      <c r="T102" s="47"/>
      <c r="U102" s="47"/>
      <c r="V102" s="47"/>
      <c r="W102" s="47"/>
      <c r="X102" s="47"/>
      <c r="Y102" s="51"/>
      <c r="Z102" s="49"/>
      <c r="AA102" s="50"/>
      <c r="AB102" s="50"/>
      <c r="AC102" s="50"/>
      <c r="AD102" s="50"/>
      <c r="AE102" s="50"/>
      <c r="AF102" s="50"/>
      <c r="AG102" s="50"/>
      <c r="AH102" s="50"/>
      <c r="AI102" s="50"/>
      <c r="AJ102" s="50"/>
      <c r="AK102" s="50"/>
      <c r="AL102" s="50"/>
      <c r="AM102" s="49"/>
      <c r="AN102" s="49" t="s">
        <v>1003</v>
      </c>
      <c r="AO102" s="50"/>
      <c r="AP102" s="50"/>
      <c r="AQ102" s="50"/>
      <c r="AR102" s="50"/>
      <c r="AS102" s="50"/>
      <c r="AT102" s="50"/>
    </row>
    <row r="103" spans="1:55">
      <c r="A103" s="134" t="str">
        <f>IFERROR(VLOOKUP(B103,sheet_id!$A:$B,2,0),"")</f>
        <v/>
      </c>
      <c r="C103" s="10" t="str">
        <f>IF('MFI Info &amp; Instructions'!$D$16="English",'Balance Sheet'!BA103,IF('MFI Info &amp; Instructions'!$D$16="Español",'Balance Sheet'!BB103,IF('MFI Info &amp; Instructions'!$D$16="Português",'Balance Sheet'!BC103,"")))</f>
        <v>Liabilities</v>
      </c>
      <c r="J103" s="56"/>
      <c r="K103" s="50"/>
      <c r="L103" s="50"/>
      <c r="M103" s="50"/>
      <c r="N103" s="47"/>
      <c r="O103" s="47"/>
      <c r="P103" s="47"/>
      <c r="Q103" s="47"/>
      <c r="R103" s="47"/>
      <c r="S103" s="47"/>
      <c r="T103" s="47"/>
      <c r="U103" s="47"/>
      <c r="V103" s="47"/>
      <c r="W103" s="47"/>
      <c r="X103" s="47"/>
      <c r="Y103" s="51"/>
      <c r="Z103" s="49"/>
      <c r="AA103" s="50"/>
      <c r="AB103" s="50"/>
      <c r="AC103" s="50"/>
      <c r="AD103" s="50"/>
      <c r="AE103" s="50"/>
      <c r="AF103" s="50"/>
      <c r="AG103" s="50"/>
      <c r="AH103" s="50"/>
      <c r="AI103" s="50"/>
      <c r="AJ103" s="50"/>
      <c r="AK103" s="50"/>
      <c r="AL103" s="50"/>
      <c r="AM103" s="49"/>
      <c r="AN103" s="49" t="s">
        <v>1003</v>
      </c>
      <c r="AO103" s="50"/>
      <c r="AP103" s="50"/>
      <c r="AQ103" s="50"/>
      <c r="AR103" s="50"/>
      <c r="AS103" s="50"/>
      <c r="AT103" s="50"/>
      <c r="BA103" s="10" t="s">
        <v>218</v>
      </c>
      <c r="BB103" s="10" t="s">
        <v>428</v>
      </c>
      <c r="BC103" s="10" t="s">
        <v>429</v>
      </c>
    </row>
    <row r="104" spans="1:55" ht="15.75">
      <c r="A104" s="134">
        <f>IFERROR(VLOOKUP(B104,sheet_id!$A:$B,2,0),"")</f>
        <v>9</v>
      </c>
      <c r="B104">
        <v>142</v>
      </c>
      <c r="C104" s="10" t="str">
        <f>IF('MFI Info &amp; Instructions'!$D$16="English",'Balance Sheet'!BA104,IF('MFI Info &amp; Instructions'!$D$16="Español",'Balance Sheet'!BB104,IF('MFI Info &amp; Instructions'!$D$16="Português",'Balance Sheet'!BC104,"")))</f>
        <v>Back-to-back Loans</v>
      </c>
      <c r="J104" s="53"/>
      <c r="K104" s="38"/>
      <c r="L104" s="38"/>
      <c r="M104" s="38"/>
      <c r="N104" s="38"/>
      <c r="O104" s="38"/>
      <c r="P104" s="38"/>
      <c r="Q104" s="38"/>
      <c r="R104" s="38"/>
      <c r="S104" s="38"/>
      <c r="T104" s="38"/>
      <c r="U104" s="38"/>
      <c r="V104" s="38"/>
      <c r="W104" s="38"/>
      <c r="X104" s="38"/>
      <c r="Y104" s="16"/>
      <c r="Z104" s="37"/>
      <c r="AA104" s="38"/>
      <c r="AB104" s="38"/>
      <c r="AC104" s="38"/>
      <c r="AD104" s="38"/>
      <c r="AE104" s="38"/>
      <c r="AF104" s="38"/>
      <c r="AG104" s="38"/>
      <c r="AH104" s="38"/>
      <c r="AI104" s="38"/>
      <c r="AJ104" s="38"/>
      <c r="AK104" s="38"/>
      <c r="AL104" s="38"/>
      <c r="AM104" s="37"/>
      <c r="AN104" s="37" t="s">
        <v>1003</v>
      </c>
      <c r="AO104" s="38"/>
      <c r="AP104" s="38"/>
      <c r="AQ104" s="38"/>
      <c r="AR104" s="38"/>
      <c r="AS104" s="38"/>
      <c r="AT104" s="38"/>
      <c r="BA104" s="10" t="s">
        <v>219</v>
      </c>
      <c r="BB104" s="10" t="s">
        <v>240</v>
      </c>
      <c r="BC104" s="10" t="s">
        <v>430</v>
      </c>
    </row>
    <row r="105" spans="1:55" ht="15.75">
      <c r="A105" s="134">
        <f>IFERROR(VLOOKUP(B105,sheet_id!$A:$B,2,0),"")</f>
        <v>9</v>
      </c>
      <c r="B105">
        <v>143</v>
      </c>
      <c r="C105" s="10" t="str">
        <f>IF('MFI Info &amp; Instructions'!$D$16="English",'Balance Sheet'!BA105,IF('MFI Info &amp; Instructions'!$D$16="Español",'Balance Sheet'!BB105,IF('MFI Info &amp; Instructions'!$D$16="Português",'Balance Sheet'!BC105,"")))</f>
        <v>Options</v>
      </c>
      <c r="J105" s="53"/>
      <c r="K105" s="38"/>
      <c r="L105" s="38"/>
      <c r="M105" s="38"/>
      <c r="N105" s="38"/>
      <c r="O105" s="38"/>
      <c r="P105" s="38"/>
      <c r="Q105" s="38"/>
      <c r="R105" s="38"/>
      <c r="S105" s="38"/>
      <c r="T105" s="38"/>
      <c r="U105" s="38"/>
      <c r="V105" s="38"/>
      <c r="W105" s="38"/>
      <c r="X105" s="38"/>
      <c r="Y105" s="16"/>
      <c r="Z105" s="37"/>
      <c r="AA105" s="38"/>
      <c r="AB105" s="38"/>
      <c r="AC105" s="38"/>
      <c r="AD105" s="38"/>
      <c r="AE105" s="38"/>
      <c r="AF105" s="38"/>
      <c r="AG105" s="38"/>
      <c r="AH105" s="38"/>
      <c r="AI105" s="38"/>
      <c r="AJ105" s="38"/>
      <c r="AK105" s="38"/>
      <c r="AL105" s="38"/>
      <c r="AM105" s="37"/>
      <c r="AN105" s="37" t="s">
        <v>1003</v>
      </c>
      <c r="AO105" s="38"/>
      <c r="AP105" s="38"/>
      <c r="AQ105" s="38"/>
      <c r="AR105" s="38"/>
      <c r="AS105" s="38"/>
      <c r="AT105" s="38"/>
      <c r="BA105" s="10" t="s">
        <v>215</v>
      </c>
      <c r="BB105" s="10" t="s">
        <v>236</v>
      </c>
      <c r="BC105" s="10" t="s">
        <v>425</v>
      </c>
    </row>
    <row r="106" spans="1:55" ht="15.75">
      <c r="A106" s="134">
        <f>IFERROR(VLOOKUP(B106,sheet_id!$A:$B,2,0),"")</f>
        <v>9</v>
      </c>
      <c r="B106">
        <v>144</v>
      </c>
      <c r="C106" s="10" t="str">
        <f>IF('MFI Info &amp; Instructions'!$D$16="English",'Balance Sheet'!BA106,IF('MFI Info &amp; Instructions'!$D$16="Español",'Balance Sheet'!BB106,IF('MFI Info &amp; Instructions'!$D$16="Português",'Balance Sheet'!BC106,"")))</f>
        <v>Forwards</v>
      </c>
      <c r="J106" s="53"/>
      <c r="K106" s="38"/>
      <c r="L106" s="38"/>
      <c r="M106" s="38"/>
      <c r="N106" s="38"/>
      <c r="O106" s="38"/>
      <c r="P106" s="38"/>
      <c r="Q106" s="38"/>
      <c r="R106" s="38"/>
      <c r="S106" s="38"/>
      <c r="T106" s="38"/>
      <c r="U106" s="38"/>
      <c r="V106" s="38"/>
      <c r="W106" s="38"/>
      <c r="X106" s="38"/>
      <c r="Y106" s="16"/>
      <c r="Z106" s="37"/>
      <c r="AA106" s="38"/>
      <c r="AB106" s="38"/>
      <c r="AC106" s="38"/>
      <c r="AD106" s="38"/>
      <c r="AE106" s="38"/>
      <c r="AF106" s="38"/>
      <c r="AG106" s="38"/>
      <c r="AH106" s="38"/>
      <c r="AI106" s="38"/>
      <c r="AJ106" s="38"/>
      <c r="AK106" s="38"/>
      <c r="AL106" s="38"/>
      <c r="AM106" s="37"/>
      <c r="AN106" s="37" t="s">
        <v>1003</v>
      </c>
      <c r="AO106" s="38"/>
      <c r="AP106" s="38"/>
      <c r="AQ106" s="38"/>
      <c r="AR106" s="38"/>
      <c r="AS106" s="38"/>
      <c r="AT106" s="38"/>
      <c r="BA106" s="10" t="s">
        <v>216</v>
      </c>
      <c r="BB106" s="10" t="s">
        <v>238</v>
      </c>
      <c r="BC106" s="10" t="s">
        <v>426</v>
      </c>
    </row>
    <row r="107" spans="1:55" ht="15.75">
      <c r="A107" s="134">
        <f>IFERROR(VLOOKUP(B107,sheet_id!$A:$B,2,0),"")</f>
        <v>9</v>
      </c>
      <c r="B107">
        <v>145</v>
      </c>
      <c r="C107" s="10" t="str">
        <f>IF('MFI Info &amp; Instructions'!$D$16="English",'Balance Sheet'!BA107,IF('MFI Info &amp; Instructions'!$D$16="Español",'Balance Sheet'!BB107,IF('MFI Info &amp; Instructions'!$D$16="Português",'Balance Sheet'!BC107,"")))</f>
        <v>Swaps</v>
      </c>
      <c r="J107" s="53"/>
      <c r="K107" s="38"/>
      <c r="L107" s="38"/>
      <c r="M107" s="38"/>
      <c r="N107" s="38"/>
      <c r="O107" s="38"/>
      <c r="P107" s="38"/>
      <c r="Q107" s="38"/>
      <c r="R107" s="38"/>
      <c r="S107" s="38"/>
      <c r="T107" s="38"/>
      <c r="U107" s="38"/>
      <c r="V107" s="38"/>
      <c r="W107" s="38"/>
      <c r="X107" s="38"/>
      <c r="Y107" s="16"/>
      <c r="Z107" s="37"/>
      <c r="AA107" s="38"/>
      <c r="AB107" s="38"/>
      <c r="AC107" s="38"/>
      <c r="AD107" s="38"/>
      <c r="AE107" s="38"/>
      <c r="AF107" s="38"/>
      <c r="AG107" s="38"/>
      <c r="AH107" s="38"/>
      <c r="AI107" s="38"/>
      <c r="AJ107" s="38"/>
      <c r="AK107" s="38"/>
      <c r="AL107" s="38"/>
      <c r="AM107" s="37"/>
      <c r="AN107" s="37" t="s">
        <v>1003</v>
      </c>
      <c r="AO107" s="38"/>
      <c r="AP107" s="38"/>
      <c r="AQ107" s="38"/>
      <c r="AR107" s="38"/>
      <c r="AS107" s="38"/>
      <c r="AT107" s="38"/>
      <c r="BA107" s="10" t="s">
        <v>217</v>
      </c>
      <c r="BB107" s="10" t="s">
        <v>239</v>
      </c>
      <c r="BC107" s="10" t="s">
        <v>427</v>
      </c>
    </row>
  </sheetData>
  <conditionalFormatting sqref="N4:AM4">
    <cfRule type="expression" dxfId="15" priority="2" stopIfTrue="1">
      <formula>N83&lt;&gt;N40</formula>
    </cfRule>
  </conditionalFormatting>
  <conditionalFormatting sqref="AN4">
    <cfRule type="expression" dxfId="14" priority="1" stopIfTrue="1">
      <formula>AN83&lt;&gt;AN40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3">
    <tabColor theme="8" tint="-0.499984740745262"/>
  </sheetPr>
  <dimension ref="A1:BC104"/>
  <sheetViews>
    <sheetView showGridLines="0" zoomScale="85" zoomScaleNormal="85" workbookViewId="0">
      <pane xSplit="9" ySplit="7" topLeftCell="AM8" activePane="bottomRight" state="frozen"/>
      <selection activeCell="D8" sqref="D8"/>
      <selection pane="topRight" activeCell="D8" sqref="D8"/>
      <selection pane="bottomLeft" activeCell="D8" sqref="D8"/>
      <selection pane="bottomRight" activeCell="AP1" sqref="AP1"/>
    </sheetView>
  </sheetViews>
  <sheetFormatPr defaultRowHeight="15" outlineLevelCol="1"/>
  <cols>
    <col min="1" max="1" width="19.7109375" style="10" customWidth="1"/>
    <col min="2" max="2" width="25.28515625" style="10" customWidth="1"/>
    <col min="3" max="3" width="5.7109375" style="10" customWidth="1"/>
    <col min="4" max="4" width="9.140625" style="10"/>
    <col min="5" max="7" width="3.85546875" style="10" customWidth="1"/>
    <col min="8" max="8" width="16.7109375" style="10" customWidth="1"/>
    <col min="9" max="9" width="8.140625" style="10" customWidth="1"/>
    <col min="10" max="12" width="17.140625" style="106" customWidth="1"/>
    <col min="13" max="24" width="17.140625" style="106" customWidth="1" outlineLevel="1"/>
    <col min="25" max="25" width="17.140625" style="106" customWidth="1"/>
    <col min="26" max="38" width="17.140625" style="106" customWidth="1" outlineLevel="1"/>
    <col min="39" max="40" width="17.140625" style="106" customWidth="1"/>
    <col min="41" max="45" width="17.140625" style="10" customWidth="1"/>
    <col min="46" max="46" width="17.140625" style="106" customWidth="1"/>
    <col min="47" max="52" width="9.140625" style="10"/>
    <col min="53" max="53" width="52.140625" style="10" customWidth="1"/>
    <col min="54" max="54" width="84.85546875" style="10" customWidth="1"/>
    <col min="55" max="56" width="9.140625" style="10" customWidth="1"/>
    <col min="57" max="256" width="9.140625" style="10"/>
    <col min="257" max="257" width="0.85546875" style="10" customWidth="1"/>
    <col min="258" max="258" width="1.5703125" style="10" customWidth="1"/>
    <col min="259" max="259" width="5.7109375" style="10" customWidth="1"/>
    <col min="260" max="260" width="9.140625" style="10"/>
    <col min="261" max="263" width="3.85546875" style="10" customWidth="1"/>
    <col min="264" max="264" width="16.7109375" style="10" customWidth="1"/>
    <col min="265" max="265" width="8.140625" style="10" customWidth="1"/>
    <col min="266" max="280" width="0" style="10" hidden="1" customWidth="1"/>
    <col min="281" max="293" width="17.140625" style="10" customWidth="1"/>
    <col min="294" max="294" width="1.140625" style="10" customWidth="1"/>
    <col min="295" max="295" width="17.140625" style="10" customWidth="1"/>
    <col min="296" max="296" width="9.140625" style="10"/>
    <col min="297" max="301" width="0" style="10" hidden="1" customWidth="1"/>
    <col min="302" max="308" width="9.140625" style="10"/>
    <col min="309" max="309" width="52.140625" style="10" customWidth="1"/>
    <col min="310" max="310" width="84.85546875" style="10" customWidth="1"/>
    <col min="311" max="312" width="9.140625" style="10" customWidth="1"/>
    <col min="313" max="512" width="9.140625" style="10"/>
    <col min="513" max="513" width="0.85546875" style="10" customWidth="1"/>
    <col min="514" max="514" width="1.5703125" style="10" customWidth="1"/>
    <col min="515" max="515" width="5.7109375" style="10" customWidth="1"/>
    <col min="516" max="516" width="9.140625" style="10"/>
    <col min="517" max="519" width="3.85546875" style="10" customWidth="1"/>
    <col min="520" max="520" width="16.7109375" style="10" customWidth="1"/>
    <col min="521" max="521" width="8.140625" style="10" customWidth="1"/>
    <col min="522" max="536" width="0" style="10" hidden="1" customWidth="1"/>
    <col min="537" max="549" width="17.140625" style="10" customWidth="1"/>
    <col min="550" max="550" width="1.140625" style="10" customWidth="1"/>
    <col min="551" max="551" width="17.140625" style="10" customWidth="1"/>
    <col min="552" max="552" width="9.140625" style="10"/>
    <col min="553" max="557" width="0" style="10" hidden="1" customWidth="1"/>
    <col min="558" max="564" width="9.140625" style="10"/>
    <col min="565" max="565" width="52.140625" style="10" customWidth="1"/>
    <col min="566" max="566" width="84.85546875" style="10" customWidth="1"/>
    <col min="567" max="568" width="9.140625" style="10" customWidth="1"/>
    <col min="569" max="768" width="9.140625" style="10"/>
    <col min="769" max="769" width="0.85546875" style="10" customWidth="1"/>
    <col min="770" max="770" width="1.5703125" style="10" customWidth="1"/>
    <col min="771" max="771" width="5.7109375" style="10" customWidth="1"/>
    <col min="772" max="772" width="9.140625" style="10"/>
    <col min="773" max="775" width="3.85546875" style="10" customWidth="1"/>
    <col min="776" max="776" width="16.7109375" style="10" customWidth="1"/>
    <col min="777" max="777" width="8.140625" style="10" customWidth="1"/>
    <col min="778" max="792" width="0" style="10" hidden="1" customWidth="1"/>
    <col min="793" max="805" width="17.140625" style="10" customWidth="1"/>
    <col min="806" max="806" width="1.140625" style="10" customWidth="1"/>
    <col min="807" max="807" width="17.140625" style="10" customWidth="1"/>
    <col min="808" max="808" width="9.140625" style="10"/>
    <col min="809" max="813" width="0" style="10" hidden="1" customWidth="1"/>
    <col min="814" max="820" width="9.140625" style="10"/>
    <col min="821" max="821" width="52.140625" style="10" customWidth="1"/>
    <col min="822" max="822" width="84.85546875" style="10" customWidth="1"/>
    <col min="823" max="824" width="9.140625" style="10" customWidth="1"/>
    <col min="825" max="1024" width="9.140625" style="10"/>
    <col min="1025" max="1025" width="0.85546875" style="10" customWidth="1"/>
    <col min="1026" max="1026" width="1.5703125" style="10" customWidth="1"/>
    <col min="1027" max="1027" width="5.7109375" style="10" customWidth="1"/>
    <col min="1028" max="1028" width="9.140625" style="10"/>
    <col min="1029" max="1031" width="3.85546875" style="10" customWidth="1"/>
    <col min="1032" max="1032" width="16.7109375" style="10" customWidth="1"/>
    <col min="1033" max="1033" width="8.140625" style="10" customWidth="1"/>
    <col min="1034" max="1048" width="0" style="10" hidden="1" customWidth="1"/>
    <col min="1049" max="1061" width="17.140625" style="10" customWidth="1"/>
    <col min="1062" max="1062" width="1.140625" style="10" customWidth="1"/>
    <col min="1063" max="1063" width="17.140625" style="10" customWidth="1"/>
    <col min="1064" max="1064" width="9.140625" style="10"/>
    <col min="1065" max="1069" width="0" style="10" hidden="1" customWidth="1"/>
    <col min="1070" max="1076" width="9.140625" style="10"/>
    <col min="1077" max="1077" width="52.140625" style="10" customWidth="1"/>
    <col min="1078" max="1078" width="84.85546875" style="10" customWidth="1"/>
    <col min="1079" max="1080" width="9.140625" style="10" customWidth="1"/>
    <col min="1081" max="1280" width="9.140625" style="10"/>
    <col min="1281" max="1281" width="0.85546875" style="10" customWidth="1"/>
    <col min="1282" max="1282" width="1.5703125" style="10" customWidth="1"/>
    <col min="1283" max="1283" width="5.7109375" style="10" customWidth="1"/>
    <col min="1284" max="1284" width="9.140625" style="10"/>
    <col min="1285" max="1287" width="3.85546875" style="10" customWidth="1"/>
    <col min="1288" max="1288" width="16.7109375" style="10" customWidth="1"/>
    <col min="1289" max="1289" width="8.140625" style="10" customWidth="1"/>
    <col min="1290" max="1304" width="0" style="10" hidden="1" customWidth="1"/>
    <col min="1305" max="1317" width="17.140625" style="10" customWidth="1"/>
    <col min="1318" max="1318" width="1.140625" style="10" customWidth="1"/>
    <col min="1319" max="1319" width="17.140625" style="10" customWidth="1"/>
    <col min="1320" max="1320" width="9.140625" style="10"/>
    <col min="1321" max="1325" width="0" style="10" hidden="1" customWidth="1"/>
    <col min="1326" max="1332" width="9.140625" style="10"/>
    <col min="1333" max="1333" width="52.140625" style="10" customWidth="1"/>
    <col min="1334" max="1334" width="84.85546875" style="10" customWidth="1"/>
    <col min="1335" max="1336" width="9.140625" style="10" customWidth="1"/>
    <col min="1337" max="1536" width="9.140625" style="10"/>
    <col min="1537" max="1537" width="0.85546875" style="10" customWidth="1"/>
    <col min="1538" max="1538" width="1.5703125" style="10" customWidth="1"/>
    <col min="1539" max="1539" width="5.7109375" style="10" customWidth="1"/>
    <col min="1540" max="1540" width="9.140625" style="10"/>
    <col min="1541" max="1543" width="3.85546875" style="10" customWidth="1"/>
    <col min="1544" max="1544" width="16.7109375" style="10" customWidth="1"/>
    <col min="1545" max="1545" width="8.140625" style="10" customWidth="1"/>
    <col min="1546" max="1560" width="0" style="10" hidden="1" customWidth="1"/>
    <col min="1561" max="1573" width="17.140625" style="10" customWidth="1"/>
    <col min="1574" max="1574" width="1.140625" style="10" customWidth="1"/>
    <col min="1575" max="1575" width="17.140625" style="10" customWidth="1"/>
    <col min="1576" max="1576" width="9.140625" style="10"/>
    <col min="1577" max="1581" width="0" style="10" hidden="1" customWidth="1"/>
    <col min="1582" max="1588" width="9.140625" style="10"/>
    <col min="1589" max="1589" width="52.140625" style="10" customWidth="1"/>
    <col min="1590" max="1590" width="84.85546875" style="10" customWidth="1"/>
    <col min="1591" max="1592" width="9.140625" style="10" customWidth="1"/>
    <col min="1593" max="1792" width="9.140625" style="10"/>
    <col min="1793" max="1793" width="0.85546875" style="10" customWidth="1"/>
    <col min="1794" max="1794" width="1.5703125" style="10" customWidth="1"/>
    <col min="1795" max="1795" width="5.7109375" style="10" customWidth="1"/>
    <col min="1796" max="1796" width="9.140625" style="10"/>
    <col min="1797" max="1799" width="3.85546875" style="10" customWidth="1"/>
    <col min="1800" max="1800" width="16.7109375" style="10" customWidth="1"/>
    <col min="1801" max="1801" width="8.140625" style="10" customWidth="1"/>
    <col min="1802" max="1816" width="0" style="10" hidden="1" customWidth="1"/>
    <col min="1817" max="1829" width="17.140625" style="10" customWidth="1"/>
    <col min="1830" max="1830" width="1.140625" style="10" customWidth="1"/>
    <col min="1831" max="1831" width="17.140625" style="10" customWidth="1"/>
    <col min="1832" max="1832" width="9.140625" style="10"/>
    <col min="1833" max="1837" width="0" style="10" hidden="1" customWidth="1"/>
    <col min="1838" max="1844" width="9.140625" style="10"/>
    <col min="1845" max="1845" width="52.140625" style="10" customWidth="1"/>
    <col min="1846" max="1846" width="84.85546875" style="10" customWidth="1"/>
    <col min="1847" max="1848" width="9.140625" style="10" customWidth="1"/>
    <col min="1849" max="2048" width="9.140625" style="10"/>
    <col min="2049" max="2049" width="0.85546875" style="10" customWidth="1"/>
    <col min="2050" max="2050" width="1.5703125" style="10" customWidth="1"/>
    <col min="2051" max="2051" width="5.7109375" style="10" customWidth="1"/>
    <col min="2052" max="2052" width="9.140625" style="10"/>
    <col min="2053" max="2055" width="3.85546875" style="10" customWidth="1"/>
    <col min="2056" max="2056" width="16.7109375" style="10" customWidth="1"/>
    <col min="2057" max="2057" width="8.140625" style="10" customWidth="1"/>
    <col min="2058" max="2072" width="0" style="10" hidden="1" customWidth="1"/>
    <col min="2073" max="2085" width="17.140625" style="10" customWidth="1"/>
    <col min="2086" max="2086" width="1.140625" style="10" customWidth="1"/>
    <col min="2087" max="2087" width="17.140625" style="10" customWidth="1"/>
    <col min="2088" max="2088" width="9.140625" style="10"/>
    <col min="2089" max="2093" width="0" style="10" hidden="1" customWidth="1"/>
    <col min="2094" max="2100" width="9.140625" style="10"/>
    <col min="2101" max="2101" width="52.140625" style="10" customWidth="1"/>
    <col min="2102" max="2102" width="84.85546875" style="10" customWidth="1"/>
    <col min="2103" max="2104" width="9.140625" style="10" customWidth="1"/>
    <col min="2105" max="2304" width="9.140625" style="10"/>
    <col min="2305" max="2305" width="0.85546875" style="10" customWidth="1"/>
    <col min="2306" max="2306" width="1.5703125" style="10" customWidth="1"/>
    <col min="2307" max="2307" width="5.7109375" style="10" customWidth="1"/>
    <col min="2308" max="2308" width="9.140625" style="10"/>
    <col min="2309" max="2311" width="3.85546875" style="10" customWidth="1"/>
    <col min="2312" max="2312" width="16.7109375" style="10" customWidth="1"/>
    <col min="2313" max="2313" width="8.140625" style="10" customWidth="1"/>
    <col min="2314" max="2328" width="0" style="10" hidden="1" customWidth="1"/>
    <col min="2329" max="2341" width="17.140625" style="10" customWidth="1"/>
    <col min="2342" max="2342" width="1.140625" style="10" customWidth="1"/>
    <col min="2343" max="2343" width="17.140625" style="10" customWidth="1"/>
    <col min="2344" max="2344" width="9.140625" style="10"/>
    <col min="2345" max="2349" width="0" style="10" hidden="1" customWidth="1"/>
    <col min="2350" max="2356" width="9.140625" style="10"/>
    <col min="2357" max="2357" width="52.140625" style="10" customWidth="1"/>
    <col min="2358" max="2358" width="84.85546875" style="10" customWidth="1"/>
    <col min="2359" max="2360" width="9.140625" style="10" customWidth="1"/>
    <col min="2361" max="2560" width="9.140625" style="10"/>
    <col min="2561" max="2561" width="0.85546875" style="10" customWidth="1"/>
    <col min="2562" max="2562" width="1.5703125" style="10" customWidth="1"/>
    <col min="2563" max="2563" width="5.7109375" style="10" customWidth="1"/>
    <col min="2564" max="2564" width="9.140625" style="10"/>
    <col min="2565" max="2567" width="3.85546875" style="10" customWidth="1"/>
    <col min="2568" max="2568" width="16.7109375" style="10" customWidth="1"/>
    <col min="2569" max="2569" width="8.140625" style="10" customWidth="1"/>
    <col min="2570" max="2584" width="0" style="10" hidden="1" customWidth="1"/>
    <col min="2585" max="2597" width="17.140625" style="10" customWidth="1"/>
    <col min="2598" max="2598" width="1.140625" style="10" customWidth="1"/>
    <col min="2599" max="2599" width="17.140625" style="10" customWidth="1"/>
    <col min="2600" max="2600" width="9.140625" style="10"/>
    <col min="2601" max="2605" width="0" style="10" hidden="1" customWidth="1"/>
    <col min="2606" max="2612" width="9.140625" style="10"/>
    <col min="2613" max="2613" width="52.140625" style="10" customWidth="1"/>
    <col min="2614" max="2614" width="84.85546875" style="10" customWidth="1"/>
    <col min="2615" max="2616" width="9.140625" style="10" customWidth="1"/>
    <col min="2617" max="2816" width="9.140625" style="10"/>
    <col min="2817" max="2817" width="0.85546875" style="10" customWidth="1"/>
    <col min="2818" max="2818" width="1.5703125" style="10" customWidth="1"/>
    <col min="2819" max="2819" width="5.7109375" style="10" customWidth="1"/>
    <col min="2820" max="2820" width="9.140625" style="10"/>
    <col min="2821" max="2823" width="3.85546875" style="10" customWidth="1"/>
    <col min="2824" max="2824" width="16.7109375" style="10" customWidth="1"/>
    <col min="2825" max="2825" width="8.140625" style="10" customWidth="1"/>
    <col min="2826" max="2840" width="0" style="10" hidden="1" customWidth="1"/>
    <col min="2841" max="2853" width="17.140625" style="10" customWidth="1"/>
    <col min="2854" max="2854" width="1.140625" style="10" customWidth="1"/>
    <col min="2855" max="2855" width="17.140625" style="10" customWidth="1"/>
    <col min="2856" max="2856" width="9.140625" style="10"/>
    <col min="2857" max="2861" width="0" style="10" hidden="1" customWidth="1"/>
    <col min="2862" max="2868" width="9.140625" style="10"/>
    <col min="2869" max="2869" width="52.140625" style="10" customWidth="1"/>
    <col min="2870" max="2870" width="84.85546875" style="10" customWidth="1"/>
    <col min="2871" max="2872" width="9.140625" style="10" customWidth="1"/>
    <col min="2873" max="3072" width="9.140625" style="10"/>
    <col min="3073" max="3073" width="0.85546875" style="10" customWidth="1"/>
    <col min="3074" max="3074" width="1.5703125" style="10" customWidth="1"/>
    <col min="3075" max="3075" width="5.7109375" style="10" customWidth="1"/>
    <col min="3076" max="3076" width="9.140625" style="10"/>
    <col min="3077" max="3079" width="3.85546875" style="10" customWidth="1"/>
    <col min="3080" max="3080" width="16.7109375" style="10" customWidth="1"/>
    <col min="3081" max="3081" width="8.140625" style="10" customWidth="1"/>
    <col min="3082" max="3096" width="0" style="10" hidden="1" customWidth="1"/>
    <col min="3097" max="3109" width="17.140625" style="10" customWidth="1"/>
    <col min="3110" max="3110" width="1.140625" style="10" customWidth="1"/>
    <col min="3111" max="3111" width="17.140625" style="10" customWidth="1"/>
    <col min="3112" max="3112" width="9.140625" style="10"/>
    <col min="3113" max="3117" width="0" style="10" hidden="1" customWidth="1"/>
    <col min="3118" max="3124" width="9.140625" style="10"/>
    <col min="3125" max="3125" width="52.140625" style="10" customWidth="1"/>
    <col min="3126" max="3126" width="84.85546875" style="10" customWidth="1"/>
    <col min="3127" max="3128" width="9.140625" style="10" customWidth="1"/>
    <col min="3129" max="3328" width="9.140625" style="10"/>
    <col min="3329" max="3329" width="0.85546875" style="10" customWidth="1"/>
    <col min="3330" max="3330" width="1.5703125" style="10" customWidth="1"/>
    <col min="3331" max="3331" width="5.7109375" style="10" customWidth="1"/>
    <col min="3332" max="3332" width="9.140625" style="10"/>
    <col min="3333" max="3335" width="3.85546875" style="10" customWidth="1"/>
    <col min="3336" max="3336" width="16.7109375" style="10" customWidth="1"/>
    <col min="3337" max="3337" width="8.140625" style="10" customWidth="1"/>
    <col min="3338" max="3352" width="0" style="10" hidden="1" customWidth="1"/>
    <col min="3353" max="3365" width="17.140625" style="10" customWidth="1"/>
    <col min="3366" max="3366" width="1.140625" style="10" customWidth="1"/>
    <col min="3367" max="3367" width="17.140625" style="10" customWidth="1"/>
    <col min="3368" max="3368" width="9.140625" style="10"/>
    <col min="3369" max="3373" width="0" style="10" hidden="1" customWidth="1"/>
    <col min="3374" max="3380" width="9.140625" style="10"/>
    <col min="3381" max="3381" width="52.140625" style="10" customWidth="1"/>
    <col min="3382" max="3382" width="84.85546875" style="10" customWidth="1"/>
    <col min="3383" max="3384" width="9.140625" style="10" customWidth="1"/>
    <col min="3385" max="3584" width="9.140625" style="10"/>
    <col min="3585" max="3585" width="0.85546875" style="10" customWidth="1"/>
    <col min="3586" max="3586" width="1.5703125" style="10" customWidth="1"/>
    <col min="3587" max="3587" width="5.7109375" style="10" customWidth="1"/>
    <col min="3588" max="3588" width="9.140625" style="10"/>
    <col min="3589" max="3591" width="3.85546875" style="10" customWidth="1"/>
    <col min="3592" max="3592" width="16.7109375" style="10" customWidth="1"/>
    <col min="3593" max="3593" width="8.140625" style="10" customWidth="1"/>
    <col min="3594" max="3608" width="0" style="10" hidden="1" customWidth="1"/>
    <col min="3609" max="3621" width="17.140625" style="10" customWidth="1"/>
    <col min="3622" max="3622" width="1.140625" style="10" customWidth="1"/>
    <col min="3623" max="3623" width="17.140625" style="10" customWidth="1"/>
    <col min="3624" max="3624" width="9.140625" style="10"/>
    <col min="3625" max="3629" width="0" style="10" hidden="1" customWidth="1"/>
    <col min="3630" max="3636" width="9.140625" style="10"/>
    <col min="3637" max="3637" width="52.140625" style="10" customWidth="1"/>
    <col min="3638" max="3638" width="84.85546875" style="10" customWidth="1"/>
    <col min="3639" max="3640" width="9.140625" style="10" customWidth="1"/>
    <col min="3641" max="3840" width="9.140625" style="10"/>
    <col min="3841" max="3841" width="0.85546875" style="10" customWidth="1"/>
    <col min="3842" max="3842" width="1.5703125" style="10" customWidth="1"/>
    <col min="3843" max="3843" width="5.7109375" style="10" customWidth="1"/>
    <col min="3844" max="3844" width="9.140625" style="10"/>
    <col min="3845" max="3847" width="3.85546875" style="10" customWidth="1"/>
    <col min="3848" max="3848" width="16.7109375" style="10" customWidth="1"/>
    <col min="3849" max="3849" width="8.140625" style="10" customWidth="1"/>
    <col min="3850" max="3864" width="0" style="10" hidden="1" customWidth="1"/>
    <col min="3865" max="3877" width="17.140625" style="10" customWidth="1"/>
    <col min="3878" max="3878" width="1.140625" style="10" customWidth="1"/>
    <col min="3879" max="3879" width="17.140625" style="10" customWidth="1"/>
    <col min="3880" max="3880" width="9.140625" style="10"/>
    <col min="3881" max="3885" width="0" style="10" hidden="1" customWidth="1"/>
    <col min="3886" max="3892" width="9.140625" style="10"/>
    <col min="3893" max="3893" width="52.140625" style="10" customWidth="1"/>
    <col min="3894" max="3894" width="84.85546875" style="10" customWidth="1"/>
    <col min="3895" max="3896" width="9.140625" style="10" customWidth="1"/>
    <col min="3897" max="4096" width="9.140625" style="10"/>
    <col min="4097" max="4097" width="0.85546875" style="10" customWidth="1"/>
    <col min="4098" max="4098" width="1.5703125" style="10" customWidth="1"/>
    <col min="4099" max="4099" width="5.7109375" style="10" customWidth="1"/>
    <col min="4100" max="4100" width="9.140625" style="10"/>
    <col min="4101" max="4103" width="3.85546875" style="10" customWidth="1"/>
    <col min="4104" max="4104" width="16.7109375" style="10" customWidth="1"/>
    <col min="4105" max="4105" width="8.140625" style="10" customWidth="1"/>
    <col min="4106" max="4120" width="0" style="10" hidden="1" customWidth="1"/>
    <col min="4121" max="4133" width="17.140625" style="10" customWidth="1"/>
    <col min="4134" max="4134" width="1.140625" style="10" customWidth="1"/>
    <col min="4135" max="4135" width="17.140625" style="10" customWidth="1"/>
    <col min="4136" max="4136" width="9.140625" style="10"/>
    <col min="4137" max="4141" width="0" style="10" hidden="1" customWidth="1"/>
    <col min="4142" max="4148" width="9.140625" style="10"/>
    <col min="4149" max="4149" width="52.140625" style="10" customWidth="1"/>
    <col min="4150" max="4150" width="84.85546875" style="10" customWidth="1"/>
    <col min="4151" max="4152" width="9.140625" style="10" customWidth="1"/>
    <col min="4153" max="4352" width="9.140625" style="10"/>
    <col min="4353" max="4353" width="0.85546875" style="10" customWidth="1"/>
    <col min="4354" max="4354" width="1.5703125" style="10" customWidth="1"/>
    <col min="4355" max="4355" width="5.7109375" style="10" customWidth="1"/>
    <col min="4356" max="4356" width="9.140625" style="10"/>
    <col min="4357" max="4359" width="3.85546875" style="10" customWidth="1"/>
    <col min="4360" max="4360" width="16.7109375" style="10" customWidth="1"/>
    <col min="4361" max="4361" width="8.140625" style="10" customWidth="1"/>
    <col min="4362" max="4376" width="0" style="10" hidden="1" customWidth="1"/>
    <col min="4377" max="4389" width="17.140625" style="10" customWidth="1"/>
    <col min="4390" max="4390" width="1.140625" style="10" customWidth="1"/>
    <col min="4391" max="4391" width="17.140625" style="10" customWidth="1"/>
    <col min="4392" max="4392" width="9.140625" style="10"/>
    <col min="4393" max="4397" width="0" style="10" hidden="1" customWidth="1"/>
    <col min="4398" max="4404" width="9.140625" style="10"/>
    <col min="4405" max="4405" width="52.140625" style="10" customWidth="1"/>
    <col min="4406" max="4406" width="84.85546875" style="10" customWidth="1"/>
    <col min="4407" max="4408" width="9.140625" style="10" customWidth="1"/>
    <col min="4409" max="4608" width="9.140625" style="10"/>
    <col min="4609" max="4609" width="0.85546875" style="10" customWidth="1"/>
    <col min="4610" max="4610" width="1.5703125" style="10" customWidth="1"/>
    <col min="4611" max="4611" width="5.7109375" style="10" customWidth="1"/>
    <col min="4612" max="4612" width="9.140625" style="10"/>
    <col min="4613" max="4615" width="3.85546875" style="10" customWidth="1"/>
    <col min="4616" max="4616" width="16.7109375" style="10" customWidth="1"/>
    <col min="4617" max="4617" width="8.140625" style="10" customWidth="1"/>
    <col min="4618" max="4632" width="0" style="10" hidden="1" customWidth="1"/>
    <col min="4633" max="4645" width="17.140625" style="10" customWidth="1"/>
    <col min="4646" max="4646" width="1.140625" style="10" customWidth="1"/>
    <col min="4647" max="4647" width="17.140625" style="10" customWidth="1"/>
    <col min="4648" max="4648" width="9.140625" style="10"/>
    <col min="4649" max="4653" width="0" style="10" hidden="1" customWidth="1"/>
    <col min="4654" max="4660" width="9.140625" style="10"/>
    <col min="4661" max="4661" width="52.140625" style="10" customWidth="1"/>
    <col min="4662" max="4662" width="84.85546875" style="10" customWidth="1"/>
    <col min="4663" max="4664" width="9.140625" style="10" customWidth="1"/>
    <col min="4665" max="4864" width="9.140625" style="10"/>
    <col min="4865" max="4865" width="0.85546875" style="10" customWidth="1"/>
    <col min="4866" max="4866" width="1.5703125" style="10" customWidth="1"/>
    <col min="4867" max="4867" width="5.7109375" style="10" customWidth="1"/>
    <col min="4868" max="4868" width="9.140625" style="10"/>
    <col min="4869" max="4871" width="3.85546875" style="10" customWidth="1"/>
    <col min="4872" max="4872" width="16.7109375" style="10" customWidth="1"/>
    <col min="4873" max="4873" width="8.140625" style="10" customWidth="1"/>
    <col min="4874" max="4888" width="0" style="10" hidden="1" customWidth="1"/>
    <col min="4889" max="4901" width="17.140625" style="10" customWidth="1"/>
    <col min="4902" max="4902" width="1.140625" style="10" customWidth="1"/>
    <col min="4903" max="4903" width="17.140625" style="10" customWidth="1"/>
    <col min="4904" max="4904" width="9.140625" style="10"/>
    <col min="4905" max="4909" width="0" style="10" hidden="1" customWidth="1"/>
    <col min="4910" max="4916" width="9.140625" style="10"/>
    <col min="4917" max="4917" width="52.140625" style="10" customWidth="1"/>
    <col min="4918" max="4918" width="84.85546875" style="10" customWidth="1"/>
    <col min="4919" max="4920" width="9.140625" style="10" customWidth="1"/>
    <col min="4921" max="5120" width="9.140625" style="10"/>
    <col min="5121" max="5121" width="0.85546875" style="10" customWidth="1"/>
    <col min="5122" max="5122" width="1.5703125" style="10" customWidth="1"/>
    <col min="5123" max="5123" width="5.7109375" style="10" customWidth="1"/>
    <col min="5124" max="5124" width="9.140625" style="10"/>
    <col min="5125" max="5127" width="3.85546875" style="10" customWidth="1"/>
    <col min="5128" max="5128" width="16.7109375" style="10" customWidth="1"/>
    <col min="5129" max="5129" width="8.140625" style="10" customWidth="1"/>
    <col min="5130" max="5144" width="0" style="10" hidden="1" customWidth="1"/>
    <col min="5145" max="5157" width="17.140625" style="10" customWidth="1"/>
    <col min="5158" max="5158" width="1.140625" style="10" customWidth="1"/>
    <col min="5159" max="5159" width="17.140625" style="10" customWidth="1"/>
    <col min="5160" max="5160" width="9.140625" style="10"/>
    <col min="5161" max="5165" width="0" style="10" hidden="1" customWidth="1"/>
    <col min="5166" max="5172" width="9.140625" style="10"/>
    <col min="5173" max="5173" width="52.140625" style="10" customWidth="1"/>
    <col min="5174" max="5174" width="84.85546875" style="10" customWidth="1"/>
    <col min="5175" max="5176" width="9.140625" style="10" customWidth="1"/>
    <col min="5177" max="5376" width="9.140625" style="10"/>
    <col min="5377" max="5377" width="0.85546875" style="10" customWidth="1"/>
    <col min="5378" max="5378" width="1.5703125" style="10" customWidth="1"/>
    <col min="5379" max="5379" width="5.7109375" style="10" customWidth="1"/>
    <col min="5380" max="5380" width="9.140625" style="10"/>
    <col min="5381" max="5383" width="3.85546875" style="10" customWidth="1"/>
    <col min="5384" max="5384" width="16.7109375" style="10" customWidth="1"/>
    <col min="5385" max="5385" width="8.140625" style="10" customWidth="1"/>
    <col min="5386" max="5400" width="0" style="10" hidden="1" customWidth="1"/>
    <col min="5401" max="5413" width="17.140625" style="10" customWidth="1"/>
    <col min="5414" max="5414" width="1.140625" style="10" customWidth="1"/>
    <col min="5415" max="5415" width="17.140625" style="10" customWidth="1"/>
    <col min="5416" max="5416" width="9.140625" style="10"/>
    <col min="5417" max="5421" width="0" style="10" hidden="1" customWidth="1"/>
    <col min="5422" max="5428" width="9.140625" style="10"/>
    <col min="5429" max="5429" width="52.140625" style="10" customWidth="1"/>
    <col min="5430" max="5430" width="84.85546875" style="10" customWidth="1"/>
    <col min="5431" max="5432" width="9.140625" style="10" customWidth="1"/>
    <col min="5433" max="5632" width="9.140625" style="10"/>
    <col min="5633" max="5633" width="0.85546875" style="10" customWidth="1"/>
    <col min="5634" max="5634" width="1.5703125" style="10" customWidth="1"/>
    <col min="5635" max="5635" width="5.7109375" style="10" customWidth="1"/>
    <col min="5636" max="5636" width="9.140625" style="10"/>
    <col min="5637" max="5639" width="3.85546875" style="10" customWidth="1"/>
    <col min="5640" max="5640" width="16.7109375" style="10" customWidth="1"/>
    <col min="5641" max="5641" width="8.140625" style="10" customWidth="1"/>
    <col min="5642" max="5656" width="0" style="10" hidden="1" customWidth="1"/>
    <col min="5657" max="5669" width="17.140625" style="10" customWidth="1"/>
    <col min="5670" max="5670" width="1.140625" style="10" customWidth="1"/>
    <col min="5671" max="5671" width="17.140625" style="10" customWidth="1"/>
    <col min="5672" max="5672" width="9.140625" style="10"/>
    <col min="5673" max="5677" width="0" style="10" hidden="1" customWidth="1"/>
    <col min="5678" max="5684" width="9.140625" style="10"/>
    <col min="5685" max="5685" width="52.140625" style="10" customWidth="1"/>
    <col min="5686" max="5686" width="84.85546875" style="10" customWidth="1"/>
    <col min="5687" max="5688" width="9.140625" style="10" customWidth="1"/>
    <col min="5689" max="5888" width="9.140625" style="10"/>
    <col min="5889" max="5889" width="0.85546875" style="10" customWidth="1"/>
    <col min="5890" max="5890" width="1.5703125" style="10" customWidth="1"/>
    <col min="5891" max="5891" width="5.7109375" style="10" customWidth="1"/>
    <col min="5892" max="5892" width="9.140625" style="10"/>
    <col min="5893" max="5895" width="3.85546875" style="10" customWidth="1"/>
    <col min="5896" max="5896" width="16.7109375" style="10" customWidth="1"/>
    <col min="5897" max="5897" width="8.140625" style="10" customWidth="1"/>
    <col min="5898" max="5912" width="0" style="10" hidden="1" customWidth="1"/>
    <col min="5913" max="5925" width="17.140625" style="10" customWidth="1"/>
    <col min="5926" max="5926" width="1.140625" style="10" customWidth="1"/>
    <col min="5927" max="5927" width="17.140625" style="10" customWidth="1"/>
    <col min="5928" max="5928" width="9.140625" style="10"/>
    <col min="5929" max="5933" width="0" style="10" hidden="1" customWidth="1"/>
    <col min="5934" max="5940" width="9.140625" style="10"/>
    <col min="5941" max="5941" width="52.140625" style="10" customWidth="1"/>
    <col min="5942" max="5942" width="84.85546875" style="10" customWidth="1"/>
    <col min="5943" max="5944" width="9.140625" style="10" customWidth="1"/>
    <col min="5945" max="6144" width="9.140625" style="10"/>
    <col min="6145" max="6145" width="0.85546875" style="10" customWidth="1"/>
    <col min="6146" max="6146" width="1.5703125" style="10" customWidth="1"/>
    <col min="6147" max="6147" width="5.7109375" style="10" customWidth="1"/>
    <col min="6148" max="6148" width="9.140625" style="10"/>
    <col min="6149" max="6151" width="3.85546875" style="10" customWidth="1"/>
    <col min="6152" max="6152" width="16.7109375" style="10" customWidth="1"/>
    <col min="6153" max="6153" width="8.140625" style="10" customWidth="1"/>
    <col min="6154" max="6168" width="0" style="10" hidden="1" customWidth="1"/>
    <col min="6169" max="6181" width="17.140625" style="10" customWidth="1"/>
    <col min="6182" max="6182" width="1.140625" style="10" customWidth="1"/>
    <col min="6183" max="6183" width="17.140625" style="10" customWidth="1"/>
    <col min="6184" max="6184" width="9.140625" style="10"/>
    <col min="6185" max="6189" width="0" style="10" hidden="1" customWidth="1"/>
    <col min="6190" max="6196" width="9.140625" style="10"/>
    <col min="6197" max="6197" width="52.140625" style="10" customWidth="1"/>
    <col min="6198" max="6198" width="84.85546875" style="10" customWidth="1"/>
    <col min="6199" max="6200" width="9.140625" style="10" customWidth="1"/>
    <col min="6201" max="6400" width="9.140625" style="10"/>
    <col min="6401" max="6401" width="0.85546875" style="10" customWidth="1"/>
    <col min="6402" max="6402" width="1.5703125" style="10" customWidth="1"/>
    <col min="6403" max="6403" width="5.7109375" style="10" customWidth="1"/>
    <col min="6404" max="6404" width="9.140625" style="10"/>
    <col min="6405" max="6407" width="3.85546875" style="10" customWidth="1"/>
    <col min="6408" max="6408" width="16.7109375" style="10" customWidth="1"/>
    <col min="6409" max="6409" width="8.140625" style="10" customWidth="1"/>
    <col min="6410" max="6424" width="0" style="10" hidden="1" customWidth="1"/>
    <col min="6425" max="6437" width="17.140625" style="10" customWidth="1"/>
    <col min="6438" max="6438" width="1.140625" style="10" customWidth="1"/>
    <col min="6439" max="6439" width="17.140625" style="10" customWidth="1"/>
    <col min="6440" max="6440" width="9.140625" style="10"/>
    <col min="6441" max="6445" width="0" style="10" hidden="1" customWidth="1"/>
    <col min="6446" max="6452" width="9.140625" style="10"/>
    <col min="6453" max="6453" width="52.140625" style="10" customWidth="1"/>
    <col min="6454" max="6454" width="84.85546875" style="10" customWidth="1"/>
    <col min="6455" max="6456" width="9.140625" style="10" customWidth="1"/>
    <col min="6457" max="6656" width="9.140625" style="10"/>
    <col min="6657" max="6657" width="0.85546875" style="10" customWidth="1"/>
    <col min="6658" max="6658" width="1.5703125" style="10" customWidth="1"/>
    <col min="6659" max="6659" width="5.7109375" style="10" customWidth="1"/>
    <col min="6660" max="6660" width="9.140625" style="10"/>
    <col min="6661" max="6663" width="3.85546875" style="10" customWidth="1"/>
    <col min="6664" max="6664" width="16.7109375" style="10" customWidth="1"/>
    <col min="6665" max="6665" width="8.140625" style="10" customWidth="1"/>
    <col min="6666" max="6680" width="0" style="10" hidden="1" customWidth="1"/>
    <col min="6681" max="6693" width="17.140625" style="10" customWidth="1"/>
    <col min="6694" max="6694" width="1.140625" style="10" customWidth="1"/>
    <col min="6695" max="6695" width="17.140625" style="10" customWidth="1"/>
    <col min="6696" max="6696" width="9.140625" style="10"/>
    <col min="6697" max="6701" width="0" style="10" hidden="1" customWidth="1"/>
    <col min="6702" max="6708" width="9.140625" style="10"/>
    <col min="6709" max="6709" width="52.140625" style="10" customWidth="1"/>
    <col min="6710" max="6710" width="84.85546875" style="10" customWidth="1"/>
    <col min="6711" max="6712" width="9.140625" style="10" customWidth="1"/>
    <col min="6713" max="6912" width="9.140625" style="10"/>
    <col min="6913" max="6913" width="0.85546875" style="10" customWidth="1"/>
    <col min="6914" max="6914" width="1.5703125" style="10" customWidth="1"/>
    <col min="6915" max="6915" width="5.7109375" style="10" customWidth="1"/>
    <col min="6916" max="6916" width="9.140625" style="10"/>
    <col min="6917" max="6919" width="3.85546875" style="10" customWidth="1"/>
    <col min="6920" max="6920" width="16.7109375" style="10" customWidth="1"/>
    <col min="6921" max="6921" width="8.140625" style="10" customWidth="1"/>
    <col min="6922" max="6936" width="0" style="10" hidden="1" customWidth="1"/>
    <col min="6937" max="6949" width="17.140625" style="10" customWidth="1"/>
    <col min="6950" max="6950" width="1.140625" style="10" customWidth="1"/>
    <col min="6951" max="6951" width="17.140625" style="10" customWidth="1"/>
    <col min="6952" max="6952" width="9.140625" style="10"/>
    <col min="6953" max="6957" width="0" style="10" hidden="1" customWidth="1"/>
    <col min="6958" max="6964" width="9.140625" style="10"/>
    <col min="6965" max="6965" width="52.140625" style="10" customWidth="1"/>
    <col min="6966" max="6966" width="84.85546875" style="10" customWidth="1"/>
    <col min="6967" max="6968" width="9.140625" style="10" customWidth="1"/>
    <col min="6969" max="7168" width="9.140625" style="10"/>
    <col min="7169" max="7169" width="0.85546875" style="10" customWidth="1"/>
    <col min="7170" max="7170" width="1.5703125" style="10" customWidth="1"/>
    <col min="7171" max="7171" width="5.7109375" style="10" customWidth="1"/>
    <col min="7172" max="7172" width="9.140625" style="10"/>
    <col min="7173" max="7175" width="3.85546875" style="10" customWidth="1"/>
    <col min="7176" max="7176" width="16.7109375" style="10" customWidth="1"/>
    <col min="7177" max="7177" width="8.140625" style="10" customWidth="1"/>
    <col min="7178" max="7192" width="0" style="10" hidden="1" customWidth="1"/>
    <col min="7193" max="7205" width="17.140625" style="10" customWidth="1"/>
    <col min="7206" max="7206" width="1.140625" style="10" customWidth="1"/>
    <col min="7207" max="7207" width="17.140625" style="10" customWidth="1"/>
    <col min="7208" max="7208" width="9.140625" style="10"/>
    <col min="7209" max="7213" width="0" style="10" hidden="1" customWidth="1"/>
    <col min="7214" max="7220" width="9.140625" style="10"/>
    <col min="7221" max="7221" width="52.140625" style="10" customWidth="1"/>
    <col min="7222" max="7222" width="84.85546875" style="10" customWidth="1"/>
    <col min="7223" max="7224" width="9.140625" style="10" customWidth="1"/>
    <col min="7225" max="7424" width="9.140625" style="10"/>
    <col min="7425" max="7425" width="0.85546875" style="10" customWidth="1"/>
    <col min="7426" max="7426" width="1.5703125" style="10" customWidth="1"/>
    <col min="7427" max="7427" width="5.7109375" style="10" customWidth="1"/>
    <col min="7428" max="7428" width="9.140625" style="10"/>
    <col min="7429" max="7431" width="3.85546875" style="10" customWidth="1"/>
    <col min="7432" max="7432" width="16.7109375" style="10" customWidth="1"/>
    <col min="7433" max="7433" width="8.140625" style="10" customWidth="1"/>
    <col min="7434" max="7448" width="0" style="10" hidden="1" customWidth="1"/>
    <col min="7449" max="7461" width="17.140625" style="10" customWidth="1"/>
    <col min="7462" max="7462" width="1.140625" style="10" customWidth="1"/>
    <col min="7463" max="7463" width="17.140625" style="10" customWidth="1"/>
    <col min="7464" max="7464" width="9.140625" style="10"/>
    <col min="7465" max="7469" width="0" style="10" hidden="1" customWidth="1"/>
    <col min="7470" max="7476" width="9.140625" style="10"/>
    <col min="7477" max="7477" width="52.140625" style="10" customWidth="1"/>
    <col min="7478" max="7478" width="84.85546875" style="10" customWidth="1"/>
    <col min="7479" max="7480" width="9.140625" style="10" customWidth="1"/>
    <col min="7481" max="7680" width="9.140625" style="10"/>
    <col min="7681" max="7681" width="0.85546875" style="10" customWidth="1"/>
    <col min="7682" max="7682" width="1.5703125" style="10" customWidth="1"/>
    <col min="7683" max="7683" width="5.7109375" style="10" customWidth="1"/>
    <col min="7684" max="7684" width="9.140625" style="10"/>
    <col min="7685" max="7687" width="3.85546875" style="10" customWidth="1"/>
    <col min="7688" max="7688" width="16.7109375" style="10" customWidth="1"/>
    <col min="7689" max="7689" width="8.140625" style="10" customWidth="1"/>
    <col min="7690" max="7704" width="0" style="10" hidden="1" customWidth="1"/>
    <col min="7705" max="7717" width="17.140625" style="10" customWidth="1"/>
    <col min="7718" max="7718" width="1.140625" style="10" customWidth="1"/>
    <col min="7719" max="7719" width="17.140625" style="10" customWidth="1"/>
    <col min="7720" max="7720" width="9.140625" style="10"/>
    <col min="7721" max="7725" width="0" style="10" hidden="1" customWidth="1"/>
    <col min="7726" max="7732" width="9.140625" style="10"/>
    <col min="7733" max="7733" width="52.140625" style="10" customWidth="1"/>
    <col min="7734" max="7734" width="84.85546875" style="10" customWidth="1"/>
    <col min="7735" max="7736" width="9.140625" style="10" customWidth="1"/>
    <col min="7737" max="7936" width="9.140625" style="10"/>
    <col min="7937" max="7937" width="0.85546875" style="10" customWidth="1"/>
    <col min="7938" max="7938" width="1.5703125" style="10" customWidth="1"/>
    <col min="7939" max="7939" width="5.7109375" style="10" customWidth="1"/>
    <col min="7940" max="7940" width="9.140625" style="10"/>
    <col min="7941" max="7943" width="3.85546875" style="10" customWidth="1"/>
    <col min="7944" max="7944" width="16.7109375" style="10" customWidth="1"/>
    <col min="7945" max="7945" width="8.140625" style="10" customWidth="1"/>
    <col min="7946" max="7960" width="0" style="10" hidden="1" customWidth="1"/>
    <col min="7961" max="7973" width="17.140625" style="10" customWidth="1"/>
    <col min="7974" max="7974" width="1.140625" style="10" customWidth="1"/>
    <col min="7975" max="7975" width="17.140625" style="10" customWidth="1"/>
    <col min="7976" max="7976" width="9.140625" style="10"/>
    <col min="7977" max="7981" width="0" style="10" hidden="1" customWidth="1"/>
    <col min="7982" max="7988" width="9.140625" style="10"/>
    <col min="7989" max="7989" width="52.140625" style="10" customWidth="1"/>
    <col min="7990" max="7990" width="84.85546875" style="10" customWidth="1"/>
    <col min="7991" max="7992" width="9.140625" style="10" customWidth="1"/>
    <col min="7993" max="8192" width="9.140625" style="10"/>
    <col min="8193" max="8193" width="0.85546875" style="10" customWidth="1"/>
    <col min="8194" max="8194" width="1.5703125" style="10" customWidth="1"/>
    <col min="8195" max="8195" width="5.7109375" style="10" customWidth="1"/>
    <col min="8196" max="8196" width="9.140625" style="10"/>
    <col min="8197" max="8199" width="3.85546875" style="10" customWidth="1"/>
    <col min="8200" max="8200" width="16.7109375" style="10" customWidth="1"/>
    <col min="8201" max="8201" width="8.140625" style="10" customWidth="1"/>
    <col min="8202" max="8216" width="0" style="10" hidden="1" customWidth="1"/>
    <col min="8217" max="8229" width="17.140625" style="10" customWidth="1"/>
    <col min="8230" max="8230" width="1.140625" style="10" customWidth="1"/>
    <col min="8231" max="8231" width="17.140625" style="10" customWidth="1"/>
    <col min="8232" max="8232" width="9.140625" style="10"/>
    <col min="8233" max="8237" width="0" style="10" hidden="1" customWidth="1"/>
    <col min="8238" max="8244" width="9.140625" style="10"/>
    <col min="8245" max="8245" width="52.140625" style="10" customWidth="1"/>
    <col min="8246" max="8246" width="84.85546875" style="10" customWidth="1"/>
    <col min="8247" max="8248" width="9.140625" style="10" customWidth="1"/>
    <col min="8249" max="8448" width="9.140625" style="10"/>
    <col min="8449" max="8449" width="0.85546875" style="10" customWidth="1"/>
    <col min="8450" max="8450" width="1.5703125" style="10" customWidth="1"/>
    <col min="8451" max="8451" width="5.7109375" style="10" customWidth="1"/>
    <col min="8452" max="8452" width="9.140625" style="10"/>
    <col min="8453" max="8455" width="3.85546875" style="10" customWidth="1"/>
    <col min="8456" max="8456" width="16.7109375" style="10" customWidth="1"/>
    <col min="8457" max="8457" width="8.140625" style="10" customWidth="1"/>
    <col min="8458" max="8472" width="0" style="10" hidden="1" customWidth="1"/>
    <col min="8473" max="8485" width="17.140625" style="10" customWidth="1"/>
    <col min="8486" max="8486" width="1.140625" style="10" customWidth="1"/>
    <col min="8487" max="8487" width="17.140625" style="10" customWidth="1"/>
    <col min="8488" max="8488" width="9.140625" style="10"/>
    <col min="8489" max="8493" width="0" style="10" hidden="1" customWidth="1"/>
    <col min="8494" max="8500" width="9.140625" style="10"/>
    <col min="8501" max="8501" width="52.140625" style="10" customWidth="1"/>
    <col min="8502" max="8502" width="84.85546875" style="10" customWidth="1"/>
    <col min="8503" max="8504" width="9.140625" style="10" customWidth="1"/>
    <col min="8505" max="8704" width="9.140625" style="10"/>
    <col min="8705" max="8705" width="0.85546875" style="10" customWidth="1"/>
    <col min="8706" max="8706" width="1.5703125" style="10" customWidth="1"/>
    <col min="8707" max="8707" width="5.7109375" style="10" customWidth="1"/>
    <col min="8708" max="8708" width="9.140625" style="10"/>
    <col min="8709" max="8711" width="3.85546875" style="10" customWidth="1"/>
    <col min="8712" max="8712" width="16.7109375" style="10" customWidth="1"/>
    <col min="8713" max="8713" width="8.140625" style="10" customWidth="1"/>
    <col min="8714" max="8728" width="0" style="10" hidden="1" customWidth="1"/>
    <col min="8729" max="8741" width="17.140625" style="10" customWidth="1"/>
    <col min="8742" max="8742" width="1.140625" style="10" customWidth="1"/>
    <col min="8743" max="8743" width="17.140625" style="10" customWidth="1"/>
    <col min="8744" max="8744" width="9.140625" style="10"/>
    <col min="8745" max="8749" width="0" style="10" hidden="1" customWidth="1"/>
    <col min="8750" max="8756" width="9.140625" style="10"/>
    <col min="8757" max="8757" width="52.140625" style="10" customWidth="1"/>
    <col min="8758" max="8758" width="84.85546875" style="10" customWidth="1"/>
    <col min="8759" max="8760" width="9.140625" style="10" customWidth="1"/>
    <col min="8761" max="8960" width="9.140625" style="10"/>
    <col min="8961" max="8961" width="0.85546875" style="10" customWidth="1"/>
    <col min="8962" max="8962" width="1.5703125" style="10" customWidth="1"/>
    <col min="8963" max="8963" width="5.7109375" style="10" customWidth="1"/>
    <col min="8964" max="8964" width="9.140625" style="10"/>
    <col min="8965" max="8967" width="3.85546875" style="10" customWidth="1"/>
    <col min="8968" max="8968" width="16.7109375" style="10" customWidth="1"/>
    <col min="8969" max="8969" width="8.140625" style="10" customWidth="1"/>
    <col min="8970" max="8984" width="0" style="10" hidden="1" customWidth="1"/>
    <col min="8985" max="8997" width="17.140625" style="10" customWidth="1"/>
    <col min="8998" max="8998" width="1.140625" style="10" customWidth="1"/>
    <col min="8999" max="8999" width="17.140625" style="10" customWidth="1"/>
    <col min="9000" max="9000" width="9.140625" style="10"/>
    <col min="9001" max="9005" width="0" style="10" hidden="1" customWidth="1"/>
    <col min="9006" max="9012" width="9.140625" style="10"/>
    <col min="9013" max="9013" width="52.140625" style="10" customWidth="1"/>
    <col min="9014" max="9014" width="84.85546875" style="10" customWidth="1"/>
    <col min="9015" max="9016" width="9.140625" style="10" customWidth="1"/>
    <col min="9017" max="9216" width="9.140625" style="10"/>
    <col min="9217" max="9217" width="0.85546875" style="10" customWidth="1"/>
    <col min="9218" max="9218" width="1.5703125" style="10" customWidth="1"/>
    <col min="9219" max="9219" width="5.7109375" style="10" customWidth="1"/>
    <col min="9220" max="9220" width="9.140625" style="10"/>
    <col min="9221" max="9223" width="3.85546875" style="10" customWidth="1"/>
    <col min="9224" max="9224" width="16.7109375" style="10" customWidth="1"/>
    <col min="9225" max="9225" width="8.140625" style="10" customWidth="1"/>
    <col min="9226" max="9240" width="0" style="10" hidden="1" customWidth="1"/>
    <col min="9241" max="9253" width="17.140625" style="10" customWidth="1"/>
    <col min="9254" max="9254" width="1.140625" style="10" customWidth="1"/>
    <col min="9255" max="9255" width="17.140625" style="10" customWidth="1"/>
    <col min="9256" max="9256" width="9.140625" style="10"/>
    <col min="9257" max="9261" width="0" style="10" hidden="1" customWidth="1"/>
    <col min="9262" max="9268" width="9.140625" style="10"/>
    <col min="9269" max="9269" width="52.140625" style="10" customWidth="1"/>
    <col min="9270" max="9270" width="84.85546875" style="10" customWidth="1"/>
    <col min="9271" max="9272" width="9.140625" style="10" customWidth="1"/>
    <col min="9273" max="9472" width="9.140625" style="10"/>
    <col min="9473" max="9473" width="0.85546875" style="10" customWidth="1"/>
    <col min="9474" max="9474" width="1.5703125" style="10" customWidth="1"/>
    <col min="9475" max="9475" width="5.7109375" style="10" customWidth="1"/>
    <col min="9476" max="9476" width="9.140625" style="10"/>
    <col min="9477" max="9479" width="3.85546875" style="10" customWidth="1"/>
    <col min="9480" max="9480" width="16.7109375" style="10" customWidth="1"/>
    <col min="9481" max="9481" width="8.140625" style="10" customWidth="1"/>
    <col min="9482" max="9496" width="0" style="10" hidden="1" customWidth="1"/>
    <col min="9497" max="9509" width="17.140625" style="10" customWidth="1"/>
    <col min="9510" max="9510" width="1.140625" style="10" customWidth="1"/>
    <col min="9511" max="9511" width="17.140625" style="10" customWidth="1"/>
    <col min="9512" max="9512" width="9.140625" style="10"/>
    <col min="9513" max="9517" width="0" style="10" hidden="1" customWidth="1"/>
    <col min="9518" max="9524" width="9.140625" style="10"/>
    <col min="9525" max="9525" width="52.140625" style="10" customWidth="1"/>
    <col min="9526" max="9526" width="84.85546875" style="10" customWidth="1"/>
    <col min="9527" max="9528" width="9.140625" style="10" customWidth="1"/>
    <col min="9529" max="9728" width="9.140625" style="10"/>
    <col min="9729" max="9729" width="0.85546875" style="10" customWidth="1"/>
    <col min="9730" max="9730" width="1.5703125" style="10" customWidth="1"/>
    <col min="9731" max="9731" width="5.7109375" style="10" customWidth="1"/>
    <col min="9732" max="9732" width="9.140625" style="10"/>
    <col min="9733" max="9735" width="3.85546875" style="10" customWidth="1"/>
    <col min="9736" max="9736" width="16.7109375" style="10" customWidth="1"/>
    <col min="9737" max="9737" width="8.140625" style="10" customWidth="1"/>
    <col min="9738" max="9752" width="0" style="10" hidden="1" customWidth="1"/>
    <col min="9753" max="9765" width="17.140625" style="10" customWidth="1"/>
    <col min="9766" max="9766" width="1.140625" style="10" customWidth="1"/>
    <col min="9767" max="9767" width="17.140625" style="10" customWidth="1"/>
    <col min="9768" max="9768" width="9.140625" style="10"/>
    <col min="9769" max="9773" width="0" style="10" hidden="1" customWidth="1"/>
    <col min="9774" max="9780" width="9.140625" style="10"/>
    <col min="9781" max="9781" width="52.140625" style="10" customWidth="1"/>
    <col min="9782" max="9782" width="84.85546875" style="10" customWidth="1"/>
    <col min="9783" max="9784" width="9.140625" style="10" customWidth="1"/>
    <col min="9785" max="9984" width="9.140625" style="10"/>
    <col min="9985" max="9985" width="0.85546875" style="10" customWidth="1"/>
    <col min="9986" max="9986" width="1.5703125" style="10" customWidth="1"/>
    <col min="9987" max="9987" width="5.7109375" style="10" customWidth="1"/>
    <col min="9988" max="9988" width="9.140625" style="10"/>
    <col min="9989" max="9991" width="3.85546875" style="10" customWidth="1"/>
    <col min="9992" max="9992" width="16.7109375" style="10" customWidth="1"/>
    <col min="9993" max="9993" width="8.140625" style="10" customWidth="1"/>
    <col min="9994" max="10008" width="0" style="10" hidden="1" customWidth="1"/>
    <col min="10009" max="10021" width="17.140625" style="10" customWidth="1"/>
    <col min="10022" max="10022" width="1.140625" style="10" customWidth="1"/>
    <col min="10023" max="10023" width="17.140625" style="10" customWidth="1"/>
    <col min="10024" max="10024" width="9.140625" style="10"/>
    <col min="10025" max="10029" width="0" style="10" hidden="1" customWidth="1"/>
    <col min="10030" max="10036" width="9.140625" style="10"/>
    <col min="10037" max="10037" width="52.140625" style="10" customWidth="1"/>
    <col min="10038" max="10038" width="84.85546875" style="10" customWidth="1"/>
    <col min="10039" max="10040" width="9.140625" style="10" customWidth="1"/>
    <col min="10041" max="10240" width="9.140625" style="10"/>
    <col min="10241" max="10241" width="0.85546875" style="10" customWidth="1"/>
    <col min="10242" max="10242" width="1.5703125" style="10" customWidth="1"/>
    <col min="10243" max="10243" width="5.7109375" style="10" customWidth="1"/>
    <col min="10244" max="10244" width="9.140625" style="10"/>
    <col min="10245" max="10247" width="3.85546875" style="10" customWidth="1"/>
    <col min="10248" max="10248" width="16.7109375" style="10" customWidth="1"/>
    <col min="10249" max="10249" width="8.140625" style="10" customWidth="1"/>
    <col min="10250" max="10264" width="0" style="10" hidden="1" customWidth="1"/>
    <col min="10265" max="10277" width="17.140625" style="10" customWidth="1"/>
    <col min="10278" max="10278" width="1.140625" style="10" customWidth="1"/>
    <col min="10279" max="10279" width="17.140625" style="10" customWidth="1"/>
    <col min="10280" max="10280" width="9.140625" style="10"/>
    <col min="10281" max="10285" width="0" style="10" hidden="1" customWidth="1"/>
    <col min="10286" max="10292" width="9.140625" style="10"/>
    <col min="10293" max="10293" width="52.140625" style="10" customWidth="1"/>
    <col min="10294" max="10294" width="84.85546875" style="10" customWidth="1"/>
    <col min="10295" max="10296" width="9.140625" style="10" customWidth="1"/>
    <col min="10297" max="10496" width="9.140625" style="10"/>
    <col min="10497" max="10497" width="0.85546875" style="10" customWidth="1"/>
    <col min="10498" max="10498" width="1.5703125" style="10" customWidth="1"/>
    <col min="10499" max="10499" width="5.7109375" style="10" customWidth="1"/>
    <col min="10500" max="10500" width="9.140625" style="10"/>
    <col min="10501" max="10503" width="3.85546875" style="10" customWidth="1"/>
    <col min="10504" max="10504" width="16.7109375" style="10" customWidth="1"/>
    <col min="10505" max="10505" width="8.140625" style="10" customWidth="1"/>
    <col min="10506" max="10520" width="0" style="10" hidden="1" customWidth="1"/>
    <col min="10521" max="10533" width="17.140625" style="10" customWidth="1"/>
    <col min="10534" max="10534" width="1.140625" style="10" customWidth="1"/>
    <col min="10535" max="10535" width="17.140625" style="10" customWidth="1"/>
    <col min="10536" max="10536" width="9.140625" style="10"/>
    <col min="10537" max="10541" width="0" style="10" hidden="1" customWidth="1"/>
    <col min="10542" max="10548" width="9.140625" style="10"/>
    <col min="10549" max="10549" width="52.140625" style="10" customWidth="1"/>
    <col min="10550" max="10550" width="84.85546875" style="10" customWidth="1"/>
    <col min="10551" max="10552" width="9.140625" style="10" customWidth="1"/>
    <col min="10553" max="10752" width="9.140625" style="10"/>
    <col min="10753" max="10753" width="0.85546875" style="10" customWidth="1"/>
    <col min="10754" max="10754" width="1.5703125" style="10" customWidth="1"/>
    <col min="10755" max="10755" width="5.7109375" style="10" customWidth="1"/>
    <col min="10756" max="10756" width="9.140625" style="10"/>
    <col min="10757" max="10759" width="3.85546875" style="10" customWidth="1"/>
    <col min="10760" max="10760" width="16.7109375" style="10" customWidth="1"/>
    <col min="10761" max="10761" width="8.140625" style="10" customWidth="1"/>
    <col min="10762" max="10776" width="0" style="10" hidden="1" customWidth="1"/>
    <col min="10777" max="10789" width="17.140625" style="10" customWidth="1"/>
    <col min="10790" max="10790" width="1.140625" style="10" customWidth="1"/>
    <col min="10791" max="10791" width="17.140625" style="10" customWidth="1"/>
    <col min="10792" max="10792" width="9.140625" style="10"/>
    <col min="10793" max="10797" width="0" style="10" hidden="1" customWidth="1"/>
    <col min="10798" max="10804" width="9.140625" style="10"/>
    <col min="10805" max="10805" width="52.140625" style="10" customWidth="1"/>
    <col min="10806" max="10806" width="84.85546875" style="10" customWidth="1"/>
    <col min="10807" max="10808" width="9.140625" style="10" customWidth="1"/>
    <col min="10809" max="11008" width="9.140625" style="10"/>
    <col min="11009" max="11009" width="0.85546875" style="10" customWidth="1"/>
    <col min="11010" max="11010" width="1.5703125" style="10" customWidth="1"/>
    <col min="11011" max="11011" width="5.7109375" style="10" customWidth="1"/>
    <col min="11012" max="11012" width="9.140625" style="10"/>
    <col min="11013" max="11015" width="3.85546875" style="10" customWidth="1"/>
    <col min="11016" max="11016" width="16.7109375" style="10" customWidth="1"/>
    <col min="11017" max="11017" width="8.140625" style="10" customWidth="1"/>
    <col min="11018" max="11032" width="0" style="10" hidden="1" customWidth="1"/>
    <col min="11033" max="11045" width="17.140625" style="10" customWidth="1"/>
    <col min="11046" max="11046" width="1.140625" style="10" customWidth="1"/>
    <col min="11047" max="11047" width="17.140625" style="10" customWidth="1"/>
    <col min="11048" max="11048" width="9.140625" style="10"/>
    <col min="11049" max="11053" width="0" style="10" hidden="1" customWidth="1"/>
    <col min="11054" max="11060" width="9.140625" style="10"/>
    <col min="11061" max="11061" width="52.140625" style="10" customWidth="1"/>
    <col min="11062" max="11062" width="84.85546875" style="10" customWidth="1"/>
    <col min="11063" max="11064" width="9.140625" style="10" customWidth="1"/>
    <col min="11065" max="11264" width="9.140625" style="10"/>
    <col min="11265" max="11265" width="0.85546875" style="10" customWidth="1"/>
    <col min="11266" max="11266" width="1.5703125" style="10" customWidth="1"/>
    <col min="11267" max="11267" width="5.7109375" style="10" customWidth="1"/>
    <col min="11268" max="11268" width="9.140625" style="10"/>
    <col min="11269" max="11271" width="3.85546875" style="10" customWidth="1"/>
    <col min="11272" max="11272" width="16.7109375" style="10" customWidth="1"/>
    <col min="11273" max="11273" width="8.140625" style="10" customWidth="1"/>
    <col min="11274" max="11288" width="0" style="10" hidden="1" customWidth="1"/>
    <col min="11289" max="11301" width="17.140625" style="10" customWidth="1"/>
    <col min="11302" max="11302" width="1.140625" style="10" customWidth="1"/>
    <col min="11303" max="11303" width="17.140625" style="10" customWidth="1"/>
    <col min="11304" max="11304" width="9.140625" style="10"/>
    <col min="11305" max="11309" width="0" style="10" hidden="1" customWidth="1"/>
    <col min="11310" max="11316" width="9.140625" style="10"/>
    <col min="11317" max="11317" width="52.140625" style="10" customWidth="1"/>
    <col min="11318" max="11318" width="84.85546875" style="10" customWidth="1"/>
    <col min="11319" max="11320" width="9.140625" style="10" customWidth="1"/>
    <col min="11321" max="11520" width="9.140625" style="10"/>
    <col min="11521" max="11521" width="0.85546875" style="10" customWidth="1"/>
    <col min="11522" max="11522" width="1.5703125" style="10" customWidth="1"/>
    <col min="11523" max="11523" width="5.7109375" style="10" customWidth="1"/>
    <col min="11524" max="11524" width="9.140625" style="10"/>
    <col min="11525" max="11527" width="3.85546875" style="10" customWidth="1"/>
    <col min="11528" max="11528" width="16.7109375" style="10" customWidth="1"/>
    <col min="11529" max="11529" width="8.140625" style="10" customWidth="1"/>
    <col min="11530" max="11544" width="0" style="10" hidden="1" customWidth="1"/>
    <col min="11545" max="11557" width="17.140625" style="10" customWidth="1"/>
    <col min="11558" max="11558" width="1.140625" style="10" customWidth="1"/>
    <col min="11559" max="11559" width="17.140625" style="10" customWidth="1"/>
    <col min="11560" max="11560" width="9.140625" style="10"/>
    <col min="11561" max="11565" width="0" style="10" hidden="1" customWidth="1"/>
    <col min="11566" max="11572" width="9.140625" style="10"/>
    <col min="11573" max="11573" width="52.140625" style="10" customWidth="1"/>
    <col min="11574" max="11574" width="84.85546875" style="10" customWidth="1"/>
    <col min="11575" max="11576" width="9.140625" style="10" customWidth="1"/>
    <col min="11577" max="11776" width="9.140625" style="10"/>
    <col min="11777" max="11777" width="0.85546875" style="10" customWidth="1"/>
    <col min="11778" max="11778" width="1.5703125" style="10" customWidth="1"/>
    <col min="11779" max="11779" width="5.7109375" style="10" customWidth="1"/>
    <col min="11780" max="11780" width="9.140625" style="10"/>
    <col min="11781" max="11783" width="3.85546875" style="10" customWidth="1"/>
    <col min="11784" max="11784" width="16.7109375" style="10" customWidth="1"/>
    <col min="11785" max="11785" width="8.140625" style="10" customWidth="1"/>
    <col min="11786" max="11800" width="0" style="10" hidden="1" customWidth="1"/>
    <col min="11801" max="11813" width="17.140625" style="10" customWidth="1"/>
    <col min="11814" max="11814" width="1.140625" style="10" customWidth="1"/>
    <col min="11815" max="11815" width="17.140625" style="10" customWidth="1"/>
    <col min="11816" max="11816" width="9.140625" style="10"/>
    <col min="11817" max="11821" width="0" style="10" hidden="1" customWidth="1"/>
    <col min="11822" max="11828" width="9.140625" style="10"/>
    <col min="11829" max="11829" width="52.140625" style="10" customWidth="1"/>
    <col min="11830" max="11830" width="84.85546875" style="10" customWidth="1"/>
    <col min="11831" max="11832" width="9.140625" style="10" customWidth="1"/>
    <col min="11833" max="12032" width="9.140625" style="10"/>
    <col min="12033" max="12033" width="0.85546875" style="10" customWidth="1"/>
    <col min="12034" max="12034" width="1.5703125" style="10" customWidth="1"/>
    <col min="12035" max="12035" width="5.7109375" style="10" customWidth="1"/>
    <col min="12036" max="12036" width="9.140625" style="10"/>
    <col min="12037" max="12039" width="3.85546875" style="10" customWidth="1"/>
    <col min="12040" max="12040" width="16.7109375" style="10" customWidth="1"/>
    <col min="12041" max="12041" width="8.140625" style="10" customWidth="1"/>
    <col min="12042" max="12056" width="0" style="10" hidden="1" customWidth="1"/>
    <col min="12057" max="12069" width="17.140625" style="10" customWidth="1"/>
    <col min="12070" max="12070" width="1.140625" style="10" customWidth="1"/>
    <col min="12071" max="12071" width="17.140625" style="10" customWidth="1"/>
    <col min="12072" max="12072" width="9.140625" style="10"/>
    <col min="12073" max="12077" width="0" style="10" hidden="1" customWidth="1"/>
    <col min="12078" max="12084" width="9.140625" style="10"/>
    <col min="12085" max="12085" width="52.140625" style="10" customWidth="1"/>
    <col min="12086" max="12086" width="84.85546875" style="10" customWidth="1"/>
    <col min="12087" max="12088" width="9.140625" style="10" customWidth="1"/>
    <col min="12089" max="12288" width="9.140625" style="10"/>
    <col min="12289" max="12289" width="0.85546875" style="10" customWidth="1"/>
    <col min="12290" max="12290" width="1.5703125" style="10" customWidth="1"/>
    <col min="12291" max="12291" width="5.7109375" style="10" customWidth="1"/>
    <col min="12292" max="12292" width="9.140625" style="10"/>
    <col min="12293" max="12295" width="3.85546875" style="10" customWidth="1"/>
    <col min="12296" max="12296" width="16.7109375" style="10" customWidth="1"/>
    <col min="12297" max="12297" width="8.140625" style="10" customWidth="1"/>
    <col min="12298" max="12312" width="0" style="10" hidden="1" customWidth="1"/>
    <col min="12313" max="12325" width="17.140625" style="10" customWidth="1"/>
    <col min="12326" max="12326" width="1.140625" style="10" customWidth="1"/>
    <col min="12327" max="12327" width="17.140625" style="10" customWidth="1"/>
    <col min="12328" max="12328" width="9.140625" style="10"/>
    <col min="12329" max="12333" width="0" style="10" hidden="1" customWidth="1"/>
    <col min="12334" max="12340" width="9.140625" style="10"/>
    <col min="12341" max="12341" width="52.140625" style="10" customWidth="1"/>
    <col min="12342" max="12342" width="84.85546875" style="10" customWidth="1"/>
    <col min="12343" max="12344" width="9.140625" style="10" customWidth="1"/>
    <col min="12345" max="12544" width="9.140625" style="10"/>
    <col min="12545" max="12545" width="0.85546875" style="10" customWidth="1"/>
    <col min="12546" max="12546" width="1.5703125" style="10" customWidth="1"/>
    <col min="12547" max="12547" width="5.7109375" style="10" customWidth="1"/>
    <col min="12548" max="12548" width="9.140625" style="10"/>
    <col min="12549" max="12551" width="3.85546875" style="10" customWidth="1"/>
    <col min="12552" max="12552" width="16.7109375" style="10" customWidth="1"/>
    <col min="12553" max="12553" width="8.140625" style="10" customWidth="1"/>
    <col min="12554" max="12568" width="0" style="10" hidden="1" customWidth="1"/>
    <col min="12569" max="12581" width="17.140625" style="10" customWidth="1"/>
    <col min="12582" max="12582" width="1.140625" style="10" customWidth="1"/>
    <col min="12583" max="12583" width="17.140625" style="10" customWidth="1"/>
    <col min="12584" max="12584" width="9.140625" style="10"/>
    <col min="12585" max="12589" width="0" style="10" hidden="1" customWidth="1"/>
    <col min="12590" max="12596" width="9.140625" style="10"/>
    <col min="12597" max="12597" width="52.140625" style="10" customWidth="1"/>
    <col min="12598" max="12598" width="84.85546875" style="10" customWidth="1"/>
    <col min="12599" max="12600" width="9.140625" style="10" customWidth="1"/>
    <col min="12601" max="12800" width="9.140625" style="10"/>
    <col min="12801" max="12801" width="0.85546875" style="10" customWidth="1"/>
    <col min="12802" max="12802" width="1.5703125" style="10" customWidth="1"/>
    <col min="12803" max="12803" width="5.7109375" style="10" customWidth="1"/>
    <col min="12804" max="12804" width="9.140625" style="10"/>
    <col min="12805" max="12807" width="3.85546875" style="10" customWidth="1"/>
    <col min="12808" max="12808" width="16.7109375" style="10" customWidth="1"/>
    <col min="12809" max="12809" width="8.140625" style="10" customWidth="1"/>
    <col min="12810" max="12824" width="0" style="10" hidden="1" customWidth="1"/>
    <col min="12825" max="12837" width="17.140625" style="10" customWidth="1"/>
    <col min="12838" max="12838" width="1.140625" style="10" customWidth="1"/>
    <col min="12839" max="12839" width="17.140625" style="10" customWidth="1"/>
    <col min="12840" max="12840" width="9.140625" style="10"/>
    <col min="12841" max="12845" width="0" style="10" hidden="1" customWidth="1"/>
    <col min="12846" max="12852" width="9.140625" style="10"/>
    <col min="12853" max="12853" width="52.140625" style="10" customWidth="1"/>
    <col min="12854" max="12854" width="84.85546875" style="10" customWidth="1"/>
    <col min="12855" max="12856" width="9.140625" style="10" customWidth="1"/>
    <col min="12857" max="13056" width="9.140625" style="10"/>
    <col min="13057" max="13057" width="0.85546875" style="10" customWidth="1"/>
    <col min="13058" max="13058" width="1.5703125" style="10" customWidth="1"/>
    <col min="13059" max="13059" width="5.7109375" style="10" customWidth="1"/>
    <col min="13060" max="13060" width="9.140625" style="10"/>
    <col min="13061" max="13063" width="3.85546875" style="10" customWidth="1"/>
    <col min="13064" max="13064" width="16.7109375" style="10" customWidth="1"/>
    <col min="13065" max="13065" width="8.140625" style="10" customWidth="1"/>
    <col min="13066" max="13080" width="0" style="10" hidden="1" customWidth="1"/>
    <col min="13081" max="13093" width="17.140625" style="10" customWidth="1"/>
    <col min="13094" max="13094" width="1.140625" style="10" customWidth="1"/>
    <col min="13095" max="13095" width="17.140625" style="10" customWidth="1"/>
    <col min="13096" max="13096" width="9.140625" style="10"/>
    <col min="13097" max="13101" width="0" style="10" hidden="1" customWidth="1"/>
    <col min="13102" max="13108" width="9.140625" style="10"/>
    <col min="13109" max="13109" width="52.140625" style="10" customWidth="1"/>
    <col min="13110" max="13110" width="84.85546875" style="10" customWidth="1"/>
    <col min="13111" max="13112" width="9.140625" style="10" customWidth="1"/>
    <col min="13113" max="13312" width="9.140625" style="10"/>
    <col min="13313" max="13313" width="0.85546875" style="10" customWidth="1"/>
    <col min="13314" max="13314" width="1.5703125" style="10" customWidth="1"/>
    <col min="13315" max="13315" width="5.7109375" style="10" customWidth="1"/>
    <col min="13316" max="13316" width="9.140625" style="10"/>
    <col min="13317" max="13319" width="3.85546875" style="10" customWidth="1"/>
    <col min="13320" max="13320" width="16.7109375" style="10" customWidth="1"/>
    <col min="13321" max="13321" width="8.140625" style="10" customWidth="1"/>
    <col min="13322" max="13336" width="0" style="10" hidden="1" customWidth="1"/>
    <col min="13337" max="13349" width="17.140625" style="10" customWidth="1"/>
    <col min="13350" max="13350" width="1.140625" style="10" customWidth="1"/>
    <col min="13351" max="13351" width="17.140625" style="10" customWidth="1"/>
    <col min="13352" max="13352" width="9.140625" style="10"/>
    <col min="13353" max="13357" width="0" style="10" hidden="1" customWidth="1"/>
    <col min="13358" max="13364" width="9.140625" style="10"/>
    <col min="13365" max="13365" width="52.140625" style="10" customWidth="1"/>
    <col min="13366" max="13366" width="84.85546875" style="10" customWidth="1"/>
    <col min="13367" max="13368" width="9.140625" style="10" customWidth="1"/>
    <col min="13369" max="13568" width="9.140625" style="10"/>
    <col min="13569" max="13569" width="0.85546875" style="10" customWidth="1"/>
    <col min="13570" max="13570" width="1.5703125" style="10" customWidth="1"/>
    <col min="13571" max="13571" width="5.7109375" style="10" customWidth="1"/>
    <col min="13572" max="13572" width="9.140625" style="10"/>
    <col min="13573" max="13575" width="3.85546875" style="10" customWidth="1"/>
    <col min="13576" max="13576" width="16.7109375" style="10" customWidth="1"/>
    <col min="13577" max="13577" width="8.140625" style="10" customWidth="1"/>
    <col min="13578" max="13592" width="0" style="10" hidden="1" customWidth="1"/>
    <col min="13593" max="13605" width="17.140625" style="10" customWidth="1"/>
    <col min="13606" max="13606" width="1.140625" style="10" customWidth="1"/>
    <col min="13607" max="13607" width="17.140625" style="10" customWidth="1"/>
    <col min="13608" max="13608" width="9.140625" style="10"/>
    <col min="13609" max="13613" width="0" style="10" hidden="1" customWidth="1"/>
    <col min="13614" max="13620" width="9.140625" style="10"/>
    <col min="13621" max="13621" width="52.140625" style="10" customWidth="1"/>
    <col min="13622" max="13622" width="84.85546875" style="10" customWidth="1"/>
    <col min="13623" max="13624" width="9.140625" style="10" customWidth="1"/>
    <col min="13625" max="13824" width="9.140625" style="10"/>
    <col min="13825" max="13825" width="0.85546875" style="10" customWidth="1"/>
    <col min="13826" max="13826" width="1.5703125" style="10" customWidth="1"/>
    <col min="13827" max="13827" width="5.7109375" style="10" customWidth="1"/>
    <col min="13828" max="13828" width="9.140625" style="10"/>
    <col min="13829" max="13831" width="3.85546875" style="10" customWidth="1"/>
    <col min="13832" max="13832" width="16.7109375" style="10" customWidth="1"/>
    <col min="13833" max="13833" width="8.140625" style="10" customWidth="1"/>
    <col min="13834" max="13848" width="0" style="10" hidden="1" customWidth="1"/>
    <col min="13849" max="13861" width="17.140625" style="10" customWidth="1"/>
    <col min="13862" max="13862" width="1.140625" style="10" customWidth="1"/>
    <col min="13863" max="13863" width="17.140625" style="10" customWidth="1"/>
    <col min="13864" max="13864" width="9.140625" style="10"/>
    <col min="13865" max="13869" width="0" style="10" hidden="1" customWidth="1"/>
    <col min="13870" max="13876" width="9.140625" style="10"/>
    <col min="13877" max="13877" width="52.140625" style="10" customWidth="1"/>
    <col min="13878" max="13878" width="84.85546875" style="10" customWidth="1"/>
    <col min="13879" max="13880" width="9.140625" style="10" customWidth="1"/>
    <col min="13881" max="14080" width="9.140625" style="10"/>
    <col min="14081" max="14081" width="0.85546875" style="10" customWidth="1"/>
    <col min="14082" max="14082" width="1.5703125" style="10" customWidth="1"/>
    <col min="14083" max="14083" width="5.7109375" style="10" customWidth="1"/>
    <col min="14084" max="14084" width="9.140625" style="10"/>
    <col min="14085" max="14087" width="3.85546875" style="10" customWidth="1"/>
    <col min="14088" max="14088" width="16.7109375" style="10" customWidth="1"/>
    <col min="14089" max="14089" width="8.140625" style="10" customWidth="1"/>
    <col min="14090" max="14104" width="0" style="10" hidden="1" customWidth="1"/>
    <col min="14105" max="14117" width="17.140625" style="10" customWidth="1"/>
    <col min="14118" max="14118" width="1.140625" style="10" customWidth="1"/>
    <col min="14119" max="14119" width="17.140625" style="10" customWidth="1"/>
    <col min="14120" max="14120" width="9.140625" style="10"/>
    <col min="14121" max="14125" width="0" style="10" hidden="1" customWidth="1"/>
    <col min="14126" max="14132" width="9.140625" style="10"/>
    <col min="14133" max="14133" width="52.140625" style="10" customWidth="1"/>
    <col min="14134" max="14134" width="84.85546875" style="10" customWidth="1"/>
    <col min="14135" max="14136" width="9.140625" style="10" customWidth="1"/>
    <col min="14137" max="14336" width="9.140625" style="10"/>
    <col min="14337" max="14337" width="0.85546875" style="10" customWidth="1"/>
    <col min="14338" max="14338" width="1.5703125" style="10" customWidth="1"/>
    <col min="14339" max="14339" width="5.7109375" style="10" customWidth="1"/>
    <col min="14340" max="14340" width="9.140625" style="10"/>
    <col min="14341" max="14343" width="3.85546875" style="10" customWidth="1"/>
    <col min="14344" max="14344" width="16.7109375" style="10" customWidth="1"/>
    <col min="14345" max="14345" width="8.140625" style="10" customWidth="1"/>
    <col min="14346" max="14360" width="0" style="10" hidden="1" customWidth="1"/>
    <col min="14361" max="14373" width="17.140625" style="10" customWidth="1"/>
    <col min="14374" max="14374" width="1.140625" style="10" customWidth="1"/>
    <col min="14375" max="14375" width="17.140625" style="10" customWidth="1"/>
    <col min="14376" max="14376" width="9.140625" style="10"/>
    <col min="14377" max="14381" width="0" style="10" hidden="1" customWidth="1"/>
    <col min="14382" max="14388" width="9.140625" style="10"/>
    <col min="14389" max="14389" width="52.140625" style="10" customWidth="1"/>
    <col min="14390" max="14390" width="84.85546875" style="10" customWidth="1"/>
    <col min="14391" max="14392" width="9.140625" style="10" customWidth="1"/>
    <col min="14393" max="14592" width="9.140625" style="10"/>
    <col min="14593" max="14593" width="0.85546875" style="10" customWidth="1"/>
    <col min="14594" max="14594" width="1.5703125" style="10" customWidth="1"/>
    <col min="14595" max="14595" width="5.7109375" style="10" customWidth="1"/>
    <col min="14596" max="14596" width="9.140625" style="10"/>
    <col min="14597" max="14599" width="3.85546875" style="10" customWidth="1"/>
    <col min="14600" max="14600" width="16.7109375" style="10" customWidth="1"/>
    <col min="14601" max="14601" width="8.140625" style="10" customWidth="1"/>
    <col min="14602" max="14616" width="0" style="10" hidden="1" customWidth="1"/>
    <col min="14617" max="14629" width="17.140625" style="10" customWidth="1"/>
    <col min="14630" max="14630" width="1.140625" style="10" customWidth="1"/>
    <col min="14631" max="14631" width="17.140625" style="10" customWidth="1"/>
    <col min="14632" max="14632" width="9.140625" style="10"/>
    <col min="14633" max="14637" width="0" style="10" hidden="1" customWidth="1"/>
    <col min="14638" max="14644" width="9.140625" style="10"/>
    <col min="14645" max="14645" width="52.140625" style="10" customWidth="1"/>
    <col min="14646" max="14646" width="84.85546875" style="10" customWidth="1"/>
    <col min="14647" max="14648" width="9.140625" style="10" customWidth="1"/>
    <col min="14649" max="14848" width="9.140625" style="10"/>
    <col min="14849" max="14849" width="0.85546875" style="10" customWidth="1"/>
    <col min="14850" max="14850" width="1.5703125" style="10" customWidth="1"/>
    <col min="14851" max="14851" width="5.7109375" style="10" customWidth="1"/>
    <col min="14852" max="14852" width="9.140625" style="10"/>
    <col min="14853" max="14855" width="3.85546875" style="10" customWidth="1"/>
    <col min="14856" max="14856" width="16.7109375" style="10" customWidth="1"/>
    <col min="14857" max="14857" width="8.140625" style="10" customWidth="1"/>
    <col min="14858" max="14872" width="0" style="10" hidden="1" customWidth="1"/>
    <col min="14873" max="14885" width="17.140625" style="10" customWidth="1"/>
    <col min="14886" max="14886" width="1.140625" style="10" customWidth="1"/>
    <col min="14887" max="14887" width="17.140625" style="10" customWidth="1"/>
    <col min="14888" max="14888" width="9.140625" style="10"/>
    <col min="14889" max="14893" width="0" style="10" hidden="1" customWidth="1"/>
    <col min="14894" max="14900" width="9.140625" style="10"/>
    <col min="14901" max="14901" width="52.140625" style="10" customWidth="1"/>
    <col min="14902" max="14902" width="84.85546875" style="10" customWidth="1"/>
    <col min="14903" max="14904" width="9.140625" style="10" customWidth="1"/>
    <col min="14905" max="15104" width="9.140625" style="10"/>
    <col min="15105" max="15105" width="0.85546875" style="10" customWidth="1"/>
    <col min="15106" max="15106" width="1.5703125" style="10" customWidth="1"/>
    <col min="15107" max="15107" width="5.7109375" style="10" customWidth="1"/>
    <col min="15108" max="15108" width="9.140625" style="10"/>
    <col min="15109" max="15111" width="3.85546875" style="10" customWidth="1"/>
    <col min="15112" max="15112" width="16.7109375" style="10" customWidth="1"/>
    <col min="15113" max="15113" width="8.140625" style="10" customWidth="1"/>
    <col min="15114" max="15128" width="0" style="10" hidden="1" customWidth="1"/>
    <col min="15129" max="15141" width="17.140625" style="10" customWidth="1"/>
    <col min="15142" max="15142" width="1.140625" style="10" customWidth="1"/>
    <col min="15143" max="15143" width="17.140625" style="10" customWidth="1"/>
    <col min="15144" max="15144" width="9.140625" style="10"/>
    <col min="15145" max="15149" width="0" style="10" hidden="1" customWidth="1"/>
    <col min="15150" max="15156" width="9.140625" style="10"/>
    <col min="15157" max="15157" width="52.140625" style="10" customWidth="1"/>
    <col min="15158" max="15158" width="84.85546875" style="10" customWidth="1"/>
    <col min="15159" max="15160" width="9.140625" style="10" customWidth="1"/>
    <col min="15161" max="15360" width="9.140625" style="10"/>
    <col min="15361" max="15361" width="0.85546875" style="10" customWidth="1"/>
    <col min="15362" max="15362" width="1.5703125" style="10" customWidth="1"/>
    <col min="15363" max="15363" width="5.7109375" style="10" customWidth="1"/>
    <col min="15364" max="15364" width="9.140625" style="10"/>
    <col min="15365" max="15367" width="3.85546875" style="10" customWidth="1"/>
    <col min="15368" max="15368" width="16.7109375" style="10" customWidth="1"/>
    <col min="15369" max="15369" width="8.140625" style="10" customWidth="1"/>
    <col min="15370" max="15384" width="0" style="10" hidden="1" customWidth="1"/>
    <col min="15385" max="15397" width="17.140625" style="10" customWidth="1"/>
    <col min="15398" max="15398" width="1.140625" style="10" customWidth="1"/>
    <col min="15399" max="15399" width="17.140625" style="10" customWidth="1"/>
    <col min="15400" max="15400" width="9.140625" style="10"/>
    <col min="15401" max="15405" width="0" style="10" hidden="1" customWidth="1"/>
    <col min="15406" max="15412" width="9.140625" style="10"/>
    <col min="15413" max="15413" width="52.140625" style="10" customWidth="1"/>
    <col min="15414" max="15414" width="84.85546875" style="10" customWidth="1"/>
    <col min="15415" max="15416" width="9.140625" style="10" customWidth="1"/>
    <col min="15417" max="15616" width="9.140625" style="10"/>
    <col min="15617" max="15617" width="0.85546875" style="10" customWidth="1"/>
    <col min="15618" max="15618" width="1.5703125" style="10" customWidth="1"/>
    <col min="15619" max="15619" width="5.7109375" style="10" customWidth="1"/>
    <col min="15620" max="15620" width="9.140625" style="10"/>
    <col min="15621" max="15623" width="3.85546875" style="10" customWidth="1"/>
    <col min="15624" max="15624" width="16.7109375" style="10" customWidth="1"/>
    <col min="15625" max="15625" width="8.140625" style="10" customWidth="1"/>
    <col min="15626" max="15640" width="0" style="10" hidden="1" customWidth="1"/>
    <col min="15641" max="15653" width="17.140625" style="10" customWidth="1"/>
    <col min="15654" max="15654" width="1.140625" style="10" customWidth="1"/>
    <col min="15655" max="15655" width="17.140625" style="10" customWidth="1"/>
    <col min="15656" max="15656" width="9.140625" style="10"/>
    <col min="15657" max="15661" width="0" style="10" hidden="1" customWidth="1"/>
    <col min="15662" max="15668" width="9.140625" style="10"/>
    <col min="15669" max="15669" width="52.140625" style="10" customWidth="1"/>
    <col min="15670" max="15670" width="84.85546875" style="10" customWidth="1"/>
    <col min="15671" max="15672" width="9.140625" style="10" customWidth="1"/>
    <col min="15673" max="15872" width="9.140625" style="10"/>
    <col min="15873" max="15873" width="0.85546875" style="10" customWidth="1"/>
    <col min="15874" max="15874" width="1.5703125" style="10" customWidth="1"/>
    <col min="15875" max="15875" width="5.7109375" style="10" customWidth="1"/>
    <col min="15876" max="15876" width="9.140625" style="10"/>
    <col min="15877" max="15879" width="3.85546875" style="10" customWidth="1"/>
    <col min="15880" max="15880" width="16.7109375" style="10" customWidth="1"/>
    <col min="15881" max="15881" width="8.140625" style="10" customWidth="1"/>
    <col min="15882" max="15896" width="0" style="10" hidden="1" customWidth="1"/>
    <col min="15897" max="15909" width="17.140625" style="10" customWidth="1"/>
    <col min="15910" max="15910" width="1.140625" style="10" customWidth="1"/>
    <col min="15911" max="15911" width="17.140625" style="10" customWidth="1"/>
    <col min="15912" max="15912" width="9.140625" style="10"/>
    <col min="15913" max="15917" width="0" style="10" hidden="1" customWidth="1"/>
    <col min="15918" max="15924" width="9.140625" style="10"/>
    <col min="15925" max="15925" width="52.140625" style="10" customWidth="1"/>
    <col min="15926" max="15926" width="84.85546875" style="10" customWidth="1"/>
    <col min="15927" max="15928" width="9.140625" style="10" customWidth="1"/>
    <col min="15929" max="16128" width="9.140625" style="10"/>
    <col min="16129" max="16129" width="0.85546875" style="10" customWidth="1"/>
    <col min="16130" max="16130" width="1.5703125" style="10" customWidth="1"/>
    <col min="16131" max="16131" width="5.7109375" style="10" customWidth="1"/>
    <col min="16132" max="16132" width="9.140625" style="10"/>
    <col min="16133" max="16135" width="3.85546875" style="10" customWidth="1"/>
    <col min="16136" max="16136" width="16.7109375" style="10" customWidth="1"/>
    <col min="16137" max="16137" width="8.140625" style="10" customWidth="1"/>
    <col min="16138" max="16152" width="0" style="10" hidden="1" customWidth="1"/>
    <col min="16153" max="16165" width="17.140625" style="10" customWidth="1"/>
    <col min="16166" max="16166" width="1.140625" style="10" customWidth="1"/>
    <col min="16167" max="16167" width="17.140625" style="10" customWidth="1"/>
    <col min="16168" max="16168" width="9.140625" style="10"/>
    <col min="16169" max="16173" width="0" style="10" hidden="1" customWidth="1"/>
    <col min="16174" max="16180" width="9.140625" style="10"/>
    <col min="16181" max="16181" width="52.140625" style="10" customWidth="1"/>
    <col min="16182" max="16182" width="84.85546875" style="10" customWidth="1"/>
    <col min="16183" max="16184" width="9.140625" style="10" customWidth="1"/>
    <col min="16185" max="16384" width="9.140625" style="10"/>
  </cols>
  <sheetData>
    <row r="1" spans="1:55">
      <c r="A1" s="134"/>
      <c r="J1" s="134" t="str">
        <f>IF(AND(ISNUMBER(J6),J50&lt;&gt;0),"#FieldSet","")</f>
        <v/>
      </c>
      <c r="K1" s="134" t="str">
        <f t="shared" ref="K1:AT1" si="0">IF(AND(ISNUMBER(K6),K50&lt;&gt;0),"#FieldSet","")</f>
        <v/>
      </c>
      <c r="L1" s="134" t="str">
        <f t="shared" si="0"/>
        <v/>
      </c>
      <c r="M1" s="134" t="str">
        <f t="shared" si="0"/>
        <v/>
      </c>
      <c r="N1" s="134" t="str">
        <f t="shared" si="0"/>
        <v/>
      </c>
      <c r="O1" s="134" t="str">
        <f t="shared" si="0"/>
        <v/>
      </c>
      <c r="P1" s="134" t="str">
        <f t="shared" si="0"/>
        <v/>
      </c>
      <c r="Q1" s="134" t="str">
        <f t="shared" si="0"/>
        <v/>
      </c>
      <c r="R1" s="134" t="str">
        <f t="shared" si="0"/>
        <v/>
      </c>
      <c r="S1" s="134" t="str">
        <f t="shared" si="0"/>
        <v/>
      </c>
      <c r="T1" s="134" t="str">
        <f t="shared" si="0"/>
        <v/>
      </c>
      <c r="U1" s="134" t="str">
        <f t="shared" si="0"/>
        <v/>
      </c>
      <c r="V1" s="134" t="str">
        <f t="shared" si="0"/>
        <v/>
      </c>
      <c r="W1" s="134" t="str">
        <f t="shared" si="0"/>
        <v/>
      </c>
      <c r="X1" s="134" t="str">
        <f t="shared" si="0"/>
        <v/>
      </c>
      <c r="Y1" s="134" t="str">
        <f t="shared" si="0"/>
        <v/>
      </c>
      <c r="Z1" s="134" t="str">
        <f t="shared" si="0"/>
        <v/>
      </c>
      <c r="AA1" s="134" t="str">
        <f t="shared" si="0"/>
        <v/>
      </c>
      <c r="AB1" s="134" t="str">
        <f t="shared" si="0"/>
        <v/>
      </c>
      <c r="AC1" s="134" t="str">
        <f t="shared" si="0"/>
        <v/>
      </c>
      <c r="AD1" s="134" t="str">
        <f t="shared" si="0"/>
        <v/>
      </c>
      <c r="AE1" s="134" t="str">
        <f t="shared" si="0"/>
        <v/>
      </c>
      <c r="AF1" s="134" t="str">
        <f t="shared" si="0"/>
        <v/>
      </c>
      <c r="AG1" s="134" t="str">
        <f t="shared" si="0"/>
        <v/>
      </c>
      <c r="AH1" s="134" t="str">
        <f t="shared" si="0"/>
        <v/>
      </c>
      <c r="AI1" s="134" t="str">
        <f t="shared" si="0"/>
        <v/>
      </c>
      <c r="AJ1" s="134" t="str">
        <f t="shared" si="0"/>
        <v/>
      </c>
      <c r="AK1" s="134" t="str">
        <f t="shared" si="0"/>
        <v/>
      </c>
      <c r="AL1" s="134" t="str">
        <f t="shared" si="0"/>
        <v/>
      </c>
      <c r="AM1" s="134" t="str">
        <f t="shared" si="0"/>
        <v/>
      </c>
      <c r="AN1" s="134" t="str">
        <f t="shared" si="0"/>
        <v/>
      </c>
      <c r="AO1" s="134" t="str">
        <f t="shared" si="0"/>
        <v/>
      </c>
      <c r="AP1" s="134"/>
      <c r="AQ1" s="134"/>
      <c r="AR1" s="134"/>
      <c r="AS1" s="134"/>
      <c r="AT1" s="134"/>
      <c r="BA1" s="33"/>
      <c r="BB1" s="33"/>
      <c r="BC1" s="33"/>
    </row>
    <row r="2" spans="1:55" ht="17.25" customHeight="1">
      <c r="A2" s="33"/>
      <c r="B2" s="135">
        <f>'MFI Info &amp; Instructions'!$D$8</f>
        <v>0</v>
      </c>
      <c r="BA2" s="10" t="s">
        <v>387</v>
      </c>
      <c r="BB2" s="10" t="s">
        <v>387</v>
      </c>
      <c r="BC2" s="10" t="s">
        <v>387</v>
      </c>
    </row>
    <row r="3" spans="1:55">
      <c r="A3" s="33"/>
      <c r="B3" s="33" t="str">
        <f>IF('MFI Info &amp; Instructions'!$D$16="English",'Income Statement'!BA3,IF('MFI Info &amp; Instructions'!$D$16="Español",'Income Statement'!BB3,IF('MFI Info &amp; Instructions'!$D$16="Português",'Income Statement'!BC3,"")))&amp;'MFI Info &amp; Instructions'!D19&amp;")"</f>
        <v>INCOME STATEMENT()</v>
      </c>
      <c r="J3" s="100"/>
      <c r="BA3" s="10" t="s">
        <v>431</v>
      </c>
      <c r="BB3" s="10" t="s">
        <v>432</v>
      </c>
      <c r="BC3" s="10" t="s">
        <v>433</v>
      </c>
    </row>
    <row r="4" spans="1:55">
      <c r="A4" s="33"/>
      <c r="B4" s="10" t="str">
        <f>IF('MFI Info &amp; Instructions'!$D$16="English",'Income Statement'!BA4,IF('MFI Info &amp; Instructions'!$D$16="Español",'Income Statement'!BB4,IF('MFI Info &amp; Instructions'!$D$16="Português",'Income Statement'!BC4,"")))</f>
        <v>Current Reporting Month:</v>
      </c>
      <c r="H4" s="137">
        <f>'MFI Info &amp; Instructions'!D18</f>
        <v>40574</v>
      </c>
      <c r="J4" s="100"/>
      <c r="M4" s="187"/>
      <c r="N4" s="106" t="str">
        <f>IF(AND(N6&lt;=$H$4,N8&lt;M8),"Not YTD","")</f>
        <v/>
      </c>
      <c r="O4" s="106" t="str">
        <f t="shared" ref="O4:AK4" si="1">IF(AND(O6&lt;=$H$4,O8&lt;N8),"Not YTD","")</f>
        <v/>
      </c>
      <c r="P4" s="106" t="str">
        <f t="shared" si="1"/>
        <v/>
      </c>
      <c r="Q4" s="106" t="str">
        <f t="shared" si="1"/>
        <v/>
      </c>
      <c r="R4" s="106" t="str">
        <f t="shared" si="1"/>
        <v/>
      </c>
      <c r="S4" s="106" t="str">
        <f t="shared" si="1"/>
        <v/>
      </c>
      <c r="T4" s="106" t="str">
        <f t="shared" si="1"/>
        <v/>
      </c>
      <c r="U4" s="106" t="str">
        <f t="shared" si="1"/>
        <v/>
      </c>
      <c r="V4" s="106" t="str">
        <f t="shared" si="1"/>
        <v/>
      </c>
      <c r="W4" s="106" t="str">
        <f t="shared" si="1"/>
        <v/>
      </c>
      <c r="X4" s="106" t="str">
        <f t="shared" si="1"/>
        <v/>
      </c>
      <c r="AA4" s="106" t="str">
        <f t="shared" si="1"/>
        <v/>
      </c>
      <c r="AB4" s="106" t="str">
        <f t="shared" si="1"/>
        <v/>
      </c>
      <c r="AC4" s="106" t="str">
        <f t="shared" si="1"/>
        <v/>
      </c>
      <c r="AD4" s="106" t="str">
        <f t="shared" si="1"/>
        <v/>
      </c>
      <c r="AE4" s="106" t="str">
        <f t="shared" si="1"/>
        <v/>
      </c>
      <c r="AF4" s="106" t="str">
        <f t="shared" si="1"/>
        <v/>
      </c>
      <c r="AG4" s="106" t="str">
        <f t="shared" si="1"/>
        <v/>
      </c>
      <c r="AH4" s="106" t="str">
        <f t="shared" si="1"/>
        <v/>
      </c>
      <c r="AI4" s="106" t="str">
        <f t="shared" si="1"/>
        <v/>
      </c>
      <c r="AJ4" s="106" t="str">
        <f t="shared" si="1"/>
        <v/>
      </c>
      <c r="AK4" s="106" t="str">
        <f t="shared" si="1"/>
        <v/>
      </c>
      <c r="AL4" s="138"/>
      <c r="AM4" s="106" t="str">
        <f ca="1">IF(ISBLANK(OFFSET($C4,0,$AM$5)),"",OFFSET($C4,0,$AM$5))</f>
        <v/>
      </c>
      <c r="BA4" s="10" t="s">
        <v>392</v>
      </c>
      <c r="BB4" s="10" t="s">
        <v>393</v>
      </c>
      <c r="BC4" s="10" t="s">
        <v>394</v>
      </c>
    </row>
    <row r="5" spans="1:55">
      <c r="C5" s="59"/>
      <c r="J5" s="100"/>
      <c r="AM5" s="188">
        <f>COLUMN(Y6)-COLUMN(C6)+MATCH(H4,$Z$6:$AK$6,0)</f>
        <v>24</v>
      </c>
      <c r="AN5" s="188"/>
      <c r="AT5" s="188"/>
      <c r="BA5" s="10" t="s">
        <v>302</v>
      </c>
      <c r="BB5" s="10" t="s">
        <v>395</v>
      </c>
      <c r="BC5" s="10" t="s">
        <v>396</v>
      </c>
    </row>
    <row r="6" spans="1:55">
      <c r="B6" s="60" t="s">
        <v>773</v>
      </c>
      <c r="C6" s="43"/>
      <c r="D6" s="29"/>
      <c r="E6" s="29"/>
      <c r="F6" s="29"/>
      <c r="G6" s="29"/>
      <c r="H6" s="29"/>
      <c r="I6" s="29"/>
      <c r="J6" s="140">
        <v>39082</v>
      </c>
      <c r="K6" s="140">
        <v>39447</v>
      </c>
      <c r="L6" s="140">
        <v>39813</v>
      </c>
      <c r="M6" s="141">
        <v>40178</v>
      </c>
      <c r="N6" s="142">
        <v>40209</v>
      </c>
      <c r="O6" s="142">
        <v>40237</v>
      </c>
      <c r="P6" s="142">
        <v>40268</v>
      </c>
      <c r="Q6" s="142">
        <v>40298</v>
      </c>
      <c r="R6" s="142">
        <v>40329</v>
      </c>
      <c r="S6" s="142">
        <v>40359</v>
      </c>
      <c r="T6" s="142">
        <v>40390</v>
      </c>
      <c r="U6" s="142">
        <v>40421</v>
      </c>
      <c r="V6" s="142">
        <v>40451</v>
      </c>
      <c r="W6" s="142">
        <v>40482</v>
      </c>
      <c r="X6" s="142">
        <v>40512</v>
      </c>
      <c r="Y6" s="75">
        <v>40543</v>
      </c>
      <c r="Z6" s="141">
        <v>40543</v>
      </c>
      <c r="AA6" s="142">
        <v>40574</v>
      </c>
      <c r="AB6" s="142">
        <v>40602</v>
      </c>
      <c r="AC6" s="142">
        <v>40633</v>
      </c>
      <c r="AD6" s="142">
        <v>40663</v>
      </c>
      <c r="AE6" s="142">
        <v>40694</v>
      </c>
      <c r="AF6" s="142">
        <v>40724</v>
      </c>
      <c r="AG6" s="142">
        <v>40755</v>
      </c>
      <c r="AH6" s="142">
        <v>40786</v>
      </c>
      <c r="AI6" s="142">
        <v>40816</v>
      </c>
      <c r="AJ6" s="142">
        <v>40847</v>
      </c>
      <c r="AK6" s="142">
        <v>40877</v>
      </c>
      <c r="AL6" s="142">
        <v>40908</v>
      </c>
      <c r="AM6" s="141"/>
      <c r="AN6" s="141" t="s">
        <v>1002</v>
      </c>
      <c r="AO6" s="140"/>
      <c r="AP6" s="140">
        <v>40908</v>
      </c>
      <c r="AQ6" s="140">
        <v>41274</v>
      </c>
      <c r="AR6" s="140">
        <v>41639</v>
      </c>
      <c r="AS6" s="140">
        <v>42004</v>
      </c>
      <c r="AT6" s="141">
        <v>42369</v>
      </c>
      <c r="BA6" s="10" t="s">
        <v>397</v>
      </c>
      <c r="BB6" s="10" t="s">
        <v>398</v>
      </c>
      <c r="BC6" s="10" t="s">
        <v>399</v>
      </c>
    </row>
    <row r="7" spans="1:55">
      <c r="A7" s="59" t="s">
        <v>907</v>
      </c>
      <c r="B7" s="10" t="s">
        <v>774</v>
      </c>
      <c r="C7" s="159"/>
      <c r="D7" s="159"/>
      <c r="E7" s="159"/>
      <c r="F7" s="159"/>
      <c r="G7" s="159"/>
      <c r="H7" s="159"/>
      <c r="I7" s="159"/>
      <c r="J7" s="190" t="s">
        <v>302</v>
      </c>
      <c r="K7" s="190" t="s">
        <v>302</v>
      </c>
      <c r="L7" s="190" t="s">
        <v>302</v>
      </c>
      <c r="M7" s="191" t="s">
        <v>302</v>
      </c>
      <c r="N7" s="192" t="s">
        <v>400</v>
      </c>
      <c r="O7" s="192" t="s">
        <v>400</v>
      </c>
      <c r="P7" s="192" t="s">
        <v>400</v>
      </c>
      <c r="Q7" s="192" t="s">
        <v>400</v>
      </c>
      <c r="R7" s="192" t="s">
        <v>400</v>
      </c>
      <c r="S7" s="192" t="s">
        <v>400</v>
      </c>
      <c r="T7" s="192" t="s">
        <v>400</v>
      </c>
      <c r="U7" s="192" t="s">
        <v>400</v>
      </c>
      <c r="V7" s="192" t="s">
        <v>400</v>
      </c>
      <c r="W7" s="192" t="s">
        <v>400</v>
      </c>
      <c r="X7" s="192" t="s">
        <v>400</v>
      </c>
      <c r="Y7" s="193" t="s">
        <v>400</v>
      </c>
      <c r="Z7" s="191" t="s">
        <v>302</v>
      </c>
      <c r="AA7" s="192" t="s">
        <v>400</v>
      </c>
      <c r="AB7" s="192" t="s">
        <v>400</v>
      </c>
      <c r="AC7" s="192" t="s">
        <v>400</v>
      </c>
      <c r="AD7" s="192" t="s">
        <v>400</v>
      </c>
      <c r="AE7" s="192" t="s">
        <v>400</v>
      </c>
      <c r="AF7" s="192" t="s">
        <v>400</v>
      </c>
      <c r="AG7" s="192" t="s">
        <v>400</v>
      </c>
      <c r="AH7" s="192" t="s">
        <v>400</v>
      </c>
      <c r="AI7" s="192" t="s">
        <v>400</v>
      </c>
      <c r="AJ7" s="192" t="s">
        <v>400</v>
      </c>
      <c r="AK7" s="192" t="s">
        <v>400</v>
      </c>
      <c r="AL7" s="192" t="s">
        <v>400</v>
      </c>
      <c r="AM7" s="189"/>
      <c r="AN7" s="189" t="s">
        <v>400</v>
      </c>
      <c r="AO7" s="190"/>
      <c r="AP7" s="190" t="s">
        <v>397</v>
      </c>
      <c r="AQ7" s="190" t="s">
        <v>397</v>
      </c>
      <c r="AR7" s="190" t="s">
        <v>397</v>
      </c>
      <c r="AS7" s="190" t="s">
        <v>397</v>
      </c>
      <c r="AT7" s="189" t="s">
        <v>397</v>
      </c>
    </row>
    <row r="8" spans="1:55">
      <c r="C8" s="5" t="str">
        <f>IF('MFI Info &amp; Instructions'!$D$16="English",'Income Statement'!BA8,IF('MFI Info &amp; Instructions'!$D$16="Español",'Income Statement'!BB8,IF('MFI Info &amp; Instructions'!$D$16="Português",'Income Statement'!BC8,"")))</f>
        <v>INTEREST INCOME</v>
      </c>
      <c r="J8" s="40"/>
      <c r="K8" s="40"/>
      <c r="L8" s="40"/>
      <c r="M8" s="39"/>
      <c r="N8" s="40">
        <v>0</v>
      </c>
      <c r="O8" s="40">
        <v>0</v>
      </c>
      <c r="P8" s="40">
        <v>0</v>
      </c>
      <c r="Q8" s="40">
        <v>0</v>
      </c>
      <c r="R8" s="40">
        <v>0</v>
      </c>
      <c r="S8" s="40">
        <v>0</v>
      </c>
      <c r="T8" s="40">
        <v>0</v>
      </c>
      <c r="U8" s="40">
        <v>0</v>
      </c>
      <c r="V8" s="40">
        <v>0</v>
      </c>
      <c r="W8" s="40">
        <v>0</v>
      </c>
      <c r="X8" s="40">
        <v>0</v>
      </c>
      <c r="Y8" s="17">
        <v>0</v>
      </c>
      <c r="Z8" s="40"/>
      <c r="AA8" s="40">
        <v>0</v>
      </c>
      <c r="AB8" s="40">
        <v>0</v>
      </c>
      <c r="AC8" s="40">
        <v>0</v>
      </c>
      <c r="AD8" s="40">
        <v>0</v>
      </c>
      <c r="AE8" s="40">
        <v>0</v>
      </c>
      <c r="AF8" s="40">
        <v>0</v>
      </c>
      <c r="AG8" s="40">
        <v>0</v>
      </c>
      <c r="AH8" s="40">
        <v>0</v>
      </c>
      <c r="AI8" s="40">
        <v>0</v>
      </c>
      <c r="AJ8" s="40">
        <v>0</v>
      </c>
      <c r="AK8" s="40">
        <v>0</v>
      </c>
      <c r="AL8" s="40">
        <v>0</v>
      </c>
      <c r="AM8" s="39"/>
      <c r="AN8" s="39">
        <v>0</v>
      </c>
      <c r="AO8" s="40"/>
      <c r="AP8" s="40">
        <v>0</v>
      </c>
      <c r="AQ8" s="40">
        <v>0</v>
      </c>
      <c r="AR8" s="40">
        <v>0</v>
      </c>
      <c r="AS8" s="40">
        <v>0</v>
      </c>
      <c r="AT8" s="39">
        <v>0</v>
      </c>
      <c r="BA8" s="10" t="s">
        <v>242</v>
      </c>
      <c r="BB8" s="10" t="s">
        <v>434</v>
      </c>
      <c r="BC8" s="10" t="s">
        <v>435</v>
      </c>
    </row>
    <row r="9" spans="1:55" ht="15.75">
      <c r="A9" s="134">
        <f>IFERROR(VLOOKUP(B9,sheet_id!$A:$B,2,0),"")</f>
        <v>11</v>
      </c>
      <c r="B9">
        <v>146</v>
      </c>
      <c r="C9" s="1" t="str">
        <f>IF('MFI Info &amp; Instructions'!$D$16="English",'Income Statement'!BA9,IF('MFI Info &amp; Instructions'!$D$16="Español",'Income Statement'!BB9,IF('MFI Info &amp; Instructions'!$D$16="Português",'Income Statement'!BC9,"")))</f>
        <v>Interest Income from Loans</v>
      </c>
      <c r="J9" s="177"/>
      <c r="K9" s="177"/>
      <c r="L9" s="177"/>
      <c r="M9" s="176"/>
      <c r="N9" s="177"/>
      <c r="O9" s="177"/>
      <c r="P9" s="177"/>
      <c r="Q9" s="177"/>
      <c r="R9" s="177"/>
      <c r="S9" s="177"/>
      <c r="T9" s="177"/>
      <c r="U9" s="177"/>
      <c r="V9" s="177"/>
      <c r="W9" s="177"/>
      <c r="X9" s="177"/>
      <c r="Y9" s="16"/>
      <c r="Z9" s="38"/>
      <c r="AA9" s="38"/>
      <c r="AB9" s="38"/>
      <c r="AC9" s="38"/>
      <c r="AD9" s="38"/>
      <c r="AE9" s="38"/>
      <c r="AF9" s="38"/>
      <c r="AG9" s="38"/>
      <c r="AH9" s="38"/>
      <c r="AI9" s="38"/>
      <c r="AJ9" s="38"/>
      <c r="AK9" s="38"/>
      <c r="AL9" s="38"/>
      <c r="AM9" s="37"/>
      <c r="AN9" s="37" t="s">
        <v>1003</v>
      </c>
      <c r="AO9" s="177"/>
      <c r="AP9" s="177"/>
      <c r="AQ9" s="177"/>
      <c r="AR9" s="177"/>
      <c r="AS9" s="177"/>
      <c r="AT9" s="37"/>
      <c r="BA9" s="10" t="s">
        <v>243</v>
      </c>
      <c r="BB9" s="10" t="s">
        <v>436</v>
      </c>
      <c r="BC9" s="10" t="s">
        <v>437</v>
      </c>
    </row>
    <row r="10" spans="1:55" ht="15.75">
      <c r="A10" s="134">
        <f>IFERROR(VLOOKUP(B10,sheet_id!$A:$B,2,0),"")</f>
        <v>11</v>
      </c>
      <c r="B10">
        <v>147</v>
      </c>
      <c r="C10" s="1" t="str">
        <f>IF('MFI Info &amp; Instructions'!$D$16="English",'Income Statement'!BA10,IF('MFI Info &amp; Instructions'!$D$16="Español",'Income Statement'!BB10,IF('MFI Info &amp; Instructions'!$D$16="Português",'Income Statement'!BC10,"")))</f>
        <v>Income from Fees and Commissions on Loans</v>
      </c>
      <c r="J10" s="177"/>
      <c r="K10" s="177"/>
      <c r="L10" s="177"/>
      <c r="M10" s="176"/>
      <c r="N10" s="177"/>
      <c r="O10" s="177"/>
      <c r="P10" s="177"/>
      <c r="Q10" s="177"/>
      <c r="R10" s="177"/>
      <c r="S10" s="177"/>
      <c r="T10" s="177"/>
      <c r="U10" s="177"/>
      <c r="V10" s="177"/>
      <c r="W10" s="177"/>
      <c r="X10" s="177"/>
      <c r="Y10" s="16"/>
      <c r="Z10" s="38"/>
      <c r="AA10" s="38"/>
      <c r="AB10" s="38"/>
      <c r="AC10" s="38"/>
      <c r="AD10" s="38"/>
      <c r="AE10" s="38"/>
      <c r="AF10" s="38"/>
      <c r="AG10" s="38"/>
      <c r="AH10" s="38"/>
      <c r="AI10" s="38"/>
      <c r="AJ10" s="38"/>
      <c r="AK10" s="38"/>
      <c r="AL10" s="38"/>
      <c r="AM10" s="37"/>
      <c r="AN10" s="37" t="s">
        <v>1003</v>
      </c>
      <c r="AO10" s="177"/>
      <c r="AP10" s="177"/>
      <c r="AQ10" s="177"/>
      <c r="AR10" s="177"/>
      <c r="AS10" s="177"/>
      <c r="AT10" s="37"/>
      <c r="BA10" s="10" t="s">
        <v>244</v>
      </c>
      <c r="BB10" s="10" t="s">
        <v>438</v>
      </c>
      <c r="BC10" s="10" t="s">
        <v>439</v>
      </c>
    </row>
    <row r="11" spans="1:55">
      <c r="A11" s="134" t="str">
        <f>IFERROR(VLOOKUP(B11,sheet_id!$A:$B,2,0),"")</f>
        <v/>
      </c>
      <c r="C11" s="5" t="str">
        <f>IF('MFI Info &amp; Instructions'!$D$16="English",'Income Statement'!BA11,IF('MFI Info &amp; Instructions'!$D$16="Español",'Income Statement'!BB11,IF('MFI Info &amp; Instructions'!$D$16="Português",'Income Statement'!BC11,"")))</f>
        <v>INTEREST EXPENSE</v>
      </c>
      <c r="J11" s="40"/>
      <c r="K11" s="40"/>
      <c r="L11" s="40"/>
      <c r="M11" s="39"/>
      <c r="N11" s="40">
        <v>0</v>
      </c>
      <c r="O11" s="40">
        <v>0</v>
      </c>
      <c r="P11" s="40">
        <v>0</v>
      </c>
      <c r="Q11" s="40">
        <v>0</v>
      </c>
      <c r="R11" s="40">
        <v>0</v>
      </c>
      <c r="S11" s="40">
        <v>0</v>
      </c>
      <c r="T11" s="40">
        <v>0</v>
      </c>
      <c r="U11" s="40">
        <v>0</v>
      </c>
      <c r="V11" s="40">
        <v>0</v>
      </c>
      <c r="W11" s="40">
        <v>0</v>
      </c>
      <c r="X11" s="40">
        <v>0</v>
      </c>
      <c r="Y11" s="17">
        <v>0</v>
      </c>
      <c r="Z11" s="40"/>
      <c r="AA11" s="40">
        <v>0</v>
      </c>
      <c r="AB11" s="40">
        <v>0</v>
      </c>
      <c r="AC11" s="40">
        <v>0</v>
      </c>
      <c r="AD11" s="40">
        <v>0</v>
      </c>
      <c r="AE11" s="40">
        <v>0</v>
      </c>
      <c r="AF11" s="40">
        <v>0</v>
      </c>
      <c r="AG11" s="40">
        <v>0</v>
      </c>
      <c r="AH11" s="40">
        <v>0</v>
      </c>
      <c r="AI11" s="40">
        <v>0</v>
      </c>
      <c r="AJ11" s="40">
        <v>0</v>
      </c>
      <c r="AK11" s="40">
        <v>0</v>
      </c>
      <c r="AL11" s="40">
        <v>0</v>
      </c>
      <c r="AM11" s="39"/>
      <c r="AN11" s="39">
        <v>0</v>
      </c>
      <c r="AO11" s="40"/>
      <c r="AP11" s="40">
        <v>0</v>
      </c>
      <c r="AQ11" s="40">
        <v>0</v>
      </c>
      <c r="AR11" s="40">
        <v>0</v>
      </c>
      <c r="AS11" s="40">
        <v>0</v>
      </c>
      <c r="AT11" s="39">
        <v>0</v>
      </c>
      <c r="BA11" s="10" t="s">
        <v>245</v>
      </c>
      <c r="BB11" s="10" t="s">
        <v>440</v>
      </c>
      <c r="BC11" s="10" t="s">
        <v>441</v>
      </c>
    </row>
    <row r="12" spans="1:55" ht="15.75">
      <c r="A12" s="134">
        <f>IFERROR(VLOOKUP(B12,sheet_id!$A:$B,2,0),"")</f>
        <v>11</v>
      </c>
      <c r="B12">
        <v>148</v>
      </c>
      <c r="C12" s="1" t="str">
        <f>IF('MFI Info &amp; Instructions'!$D$16="English",'Income Statement'!BA12,IF('MFI Info &amp; Instructions'!$D$16="Español",'Income Statement'!BB12,IF('MFI Info &amp; Instructions'!$D$16="Português",'Income Statement'!BC12,"")))</f>
        <v>Interest Expense on Borrowings  (&amp; Bonds)</v>
      </c>
      <c r="J12" s="177"/>
      <c r="K12" s="177"/>
      <c r="L12" s="177"/>
      <c r="M12" s="176"/>
      <c r="N12" s="177"/>
      <c r="O12" s="177"/>
      <c r="P12" s="177"/>
      <c r="Q12" s="177"/>
      <c r="R12" s="177"/>
      <c r="S12" s="177"/>
      <c r="T12" s="177"/>
      <c r="U12" s="177"/>
      <c r="V12" s="177"/>
      <c r="W12" s="177"/>
      <c r="X12" s="177"/>
      <c r="Y12" s="16"/>
      <c r="Z12" s="38"/>
      <c r="AA12" s="38"/>
      <c r="AB12" s="38"/>
      <c r="AC12" s="38"/>
      <c r="AD12" s="38"/>
      <c r="AE12" s="38"/>
      <c r="AF12" s="38"/>
      <c r="AG12" s="38"/>
      <c r="AH12" s="38"/>
      <c r="AI12" s="38"/>
      <c r="AJ12" s="38"/>
      <c r="AK12" s="38"/>
      <c r="AL12" s="38"/>
      <c r="AM12" s="37"/>
      <c r="AN12" s="37" t="s">
        <v>1003</v>
      </c>
      <c r="AO12" s="177"/>
      <c r="AP12" s="177"/>
      <c r="AQ12" s="177"/>
      <c r="AR12" s="177"/>
      <c r="AS12" s="177"/>
      <c r="AT12" s="37"/>
      <c r="BA12" s="10" t="s">
        <v>246</v>
      </c>
      <c r="BB12" s="10" t="s">
        <v>442</v>
      </c>
      <c r="BC12" s="10" t="s">
        <v>443</v>
      </c>
    </row>
    <row r="13" spans="1:55" ht="15.75">
      <c r="A13" s="134">
        <f>IFERROR(VLOOKUP(B13,sheet_id!$A:$B,2,0),"")</f>
        <v>11</v>
      </c>
      <c r="B13">
        <v>149</v>
      </c>
      <c r="C13" s="1" t="str">
        <f>IF('MFI Info &amp; Instructions'!$D$16="English",'Income Statement'!BA13,IF('MFI Info &amp; Instructions'!$D$16="Español",'Income Statement'!BB13,IF('MFI Info &amp; Instructions'!$D$16="Português",'Income Statement'!BC13,"")))</f>
        <v>Interest Expense on Deposits</v>
      </c>
      <c r="J13" s="177"/>
      <c r="K13" s="177"/>
      <c r="L13" s="177"/>
      <c r="M13" s="176"/>
      <c r="N13" s="177"/>
      <c r="O13" s="177"/>
      <c r="P13" s="177"/>
      <c r="Q13" s="177"/>
      <c r="R13" s="177"/>
      <c r="S13" s="177"/>
      <c r="T13" s="177"/>
      <c r="U13" s="177"/>
      <c r="V13" s="177"/>
      <c r="W13" s="177"/>
      <c r="X13" s="177"/>
      <c r="Y13" s="16"/>
      <c r="Z13" s="38"/>
      <c r="AA13" s="38"/>
      <c r="AB13" s="38"/>
      <c r="AC13" s="38"/>
      <c r="AD13" s="38"/>
      <c r="AE13" s="38"/>
      <c r="AF13" s="38"/>
      <c r="AG13" s="38"/>
      <c r="AH13" s="38"/>
      <c r="AI13" s="38"/>
      <c r="AJ13" s="38"/>
      <c r="AK13" s="38"/>
      <c r="AL13" s="38"/>
      <c r="AM13" s="37"/>
      <c r="AN13" s="37" t="s">
        <v>1003</v>
      </c>
      <c r="AO13" s="177"/>
      <c r="AP13" s="177"/>
      <c r="AQ13" s="177"/>
      <c r="AR13" s="177"/>
      <c r="AS13" s="177"/>
      <c r="AT13" s="37"/>
      <c r="BA13" s="10" t="s">
        <v>247</v>
      </c>
      <c r="BB13" s="71" t="s">
        <v>444</v>
      </c>
      <c r="BC13" s="10" t="s">
        <v>445</v>
      </c>
    </row>
    <row r="14" spans="1:55">
      <c r="A14" s="134" t="str">
        <f>IFERROR(VLOOKUP(B14,sheet_id!$A:$B,2,0),"")</f>
        <v/>
      </c>
      <c r="C14" s="8" t="str">
        <f>IF('MFI Info &amp; Instructions'!$D$16="English",'Income Statement'!BA14,IF('MFI Info &amp; Instructions'!$D$16="Español",'Income Statement'!BB14,IF('MFI Info &amp; Instructions'!$D$16="Português",'Income Statement'!BC14,"")))</f>
        <v>NET INTEREST INCOME</v>
      </c>
      <c r="D14" s="8"/>
      <c r="E14" s="157"/>
      <c r="F14" s="157"/>
      <c r="G14" s="157"/>
      <c r="H14" s="157"/>
      <c r="I14" s="157"/>
      <c r="J14" s="178"/>
      <c r="K14" s="178"/>
      <c r="L14" s="178"/>
      <c r="M14" s="64"/>
      <c r="N14" s="178">
        <v>0</v>
      </c>
      <c r="O14" s="178">
        <v>0</v>
      </c>
      <c r="P14" s="178">
        <v>0</v>
      </c>
      <c r="Q14" s="178">
        <v>0</v>
      </c>
      <c r="R14" s="178">
        <v>0</v>
      </c>
      <c r="S14" s="178">
        <v>0</v>
      </c>
      <c r="T14" s="178">
        <v>0</v>
      </c>
      <c r="U14" s="178">
        <v>0</v>
      </c>
      <c r="V14" s="178">
        <v>0</v>
      </c>
      <c r="W14" s="178">
        <v>0</v>
      </c>
      <c r="X14" s="178">
        <v>0</v>
      </c>
      <c r="Y14" s="25">
        <v>0</v>
      </c>
      <c r="Z14" s="178"/>
      <c r="AA14" s="178">
        <v>0</v>
      </c>
      <c r="AB14" s="178">
        <v>0</v>
      </c>
      <c r="AC14" s="178">
        <v>0</v>
      </c>
      <c r="AD14" s="178">
        <v>0</v>
      </c>
      <c r="AE14" s="178">
        <v>0</v>
      </c>
      <c r="AF14" s="178">
        <v>0</v>
      </c>
      <c r="AG14" s="178">
        <v>0</v>
      </c>
      <c r="AH14" s="178">
        <v>0</v>
      </c>
      <c r="AI14" s="178">
        <v>0</v>
      </c>
      <c r="AJ14" s="178">
        <v>0</v>
      </c>
      <c r="AK14" s="178">
        <v>0</v>
      </c>
      <c r="AL14" s="178">
        <v>0</v>
      </c>
      <c r="AM14" s="64"/>
      <c r="AN14" s="64">
        <v>0</v>
      </c>
      <c r="AO14" s="178"/>
      <c r="AP14" s="178">
        <v>0</v>
      </c>
      <c r="AQ14" s="178">
        <v>0</v>
      </c>
      <c r="AR14" s="178">
        <v>0</v>
      </c>
      <c r="AS14" s="178">
        <v>0</v>
      </c>
      <c r="AT14" s="64">
        <v>0</v>
      </c>
      <c r="BA14" s="10" t="s">
        <v>248</v>
      </c>
      <c r="BB14" s="10" t="s">
        <v>446</v>
      </c>
      <c r="BC14" s="10" t="s">
        <v>447</v>
      </c>
    </row>
    <row r="15" spans="1:55">
      <c r="A15" s="134" t="str">
        <f>IFERROR(VLOOKUP(B15,sheet_id!$A:$B,2,0),"")</f>
        <v/>
      </c>
      <c r="C15" s="9" t="s">
        <v>249</v>
      </c>
      <c r="J15" s="194"/>
      <c r="K15" s="194"/>
      <c r="L15" s="194"/>
      <c r="M15" s="63"/>
      <c r="N15" s="194" t="s">
        <v>1003</v>
      </c>
      <c r="O15" s="194" t="s">
        <v>1003</v>
      </c>
      <c r="P15" s="194" t="s">
        <v>1003</v>
      </c>
      <c r="Q15" s="194" t="s">
        <v>1003</v>
      </c>
      <c r="R15" s="194" t="s">
        <v>1003</v>
      </c>
      <c r="S15" s="194" t="s">
        <v>1003</v>
      </c>
      <c r="T15" s="194" t="s">
        <v>1003</v>
      </c>
      <c r="U15" s="194" t="s">
        <v>1003</v>
      </c>
      <c r="V15" s="194" t="s">
        <v>1003</v>
      </c>
      <c r="W15" s="194" t="s">
        <v>1003</v>
      </c>
      <c r="X15" s="194" t="s">
        <v>1003</v>
      </c>
      <c r="Y15" s="61" t="s">
        <v>1003</v>
      </c>
      <c r="Z15" s="194"/>
      <c r="AA15" s="194" t="s">
        <v>1003</v>
      </c>
      <c r="AB15" s="194" t="s">
        <v>1003</v>
      </c>
      <c r="AC15" s="194" t="s">
        <v>1003</v>
      </c>
      <c r="AD15" s="194" t="s">
        <v>1003</v>
      </c>
      <c r="AE15" s="194" t="s">
        <v>1003</v>
      </c>
      <c r="AF15" s="194" t="s">
        <v>1003</v>
      </c>
      <c r="AG15" s="194" t="s">
        <v>1003</v>
      </c>
      <c r="AH15" s="194" t="s">
        <v>1003</v>
      </c>
      <c r="AI15" s="194" t="s">
        <v>1003</v>
      </c>
      <c r="AJ15" s="194" t="s">
        <v>1003</v>
      </c>
      <c r="AK15" s="194" t="s">
        <v>1003</v>
      </c>
      <c r="AL15" s="194" t="s">
        <v>1003</v>
      </c>
      <c r="AM15" s="63"/>
      <c r="AN15" s="63" t="s">
        <v>1003</v>
      </c>
      <c r="AO15" s="194"/>
      <c r="AP15" s="194" t="s">
        <v>1003</v>
      </c>
      <c r="AQ15" s="194" t="s">
        <v>1003</v>
      </c>
      <c r="AR15" s="194" t="s">
        <v>1003</v>
      </c>
      <c r="AS15" s="194" t="s">
        <v>1003</v>
      </c>
      <c r="AT15" s="63" t="s">
        <v>1003</v>
      </c>
    </row>
    <row r="16" spans="1:55">
      <c r="A16" s="134" t="str">
        <f>IFERROR(VLOOKUP(B16,sheet_id!$A:$B,2,0),"")</f>
        <v/>
      </c>
      <c r="J16" s="40"/>
      <c r="K16" s="40"/>
      <c r="L16" s="40"/>
      <c r="M16" s="39"/>
      <c r="N16" s="40"/>
      <c r="O16" s="40"/>
      <c r="P16" s="40"/>
      <c r="Q16" s="40"/>
      <c r="R16" s="40"/>
      <c r="S16" s="40"/>
      <c r="T16" s="40"/>
      <c r="U16" s="40"/>
      <c r="V16" s="40"/>
      <c r="W16" s="40"/>
      <c r="X16" s="40"/>
      <c r="Y16" s="17"/>
      <c r="Z16" s="40"/>
      <c r="AA16" s="40"/>
      <c r="AB16" s="40"/>
      <c r="AC16" s="40"/>
      <c r="AD16" s="40"/>
      <c r="AE16" s="40"/>
      <c r="AF16" s="40"/>
      <c r="AG16" s="40"/>
      <c r="AH16" s="40"/>
      <c r="AI16" s="40"/>
      <c r="AJ16" s="40"/>
      <c r="AK16" s="40"/>
      <c r="AL16" s="40"/>
      <c r="AM16" s="39"/>
      <c r="AN16" s="39" t="s">
        <v>1003</v>
      </c>
      <c r="AO16" s="40"/>
      <c r="AP16" s="40"/>
      <c r="AQ16" s="40"/>
      <c r="AR16" s="40"/>
      <c r="AS16" s="40"/>
      <c r="AT16" s="39"/>
    </row>
    <row r="17" spans="1:55" ht="15.75">
      <c r="A17" s="134">
        <f>IFERROR(VLOOKUP(B17,sheet_id!$A:$B,2,0),"")</f>
        <v>11</v>
      </c>
      <c r="B17">
        <v>150</v>
      </c>
      <c r="C17" s="10" t="str">
        <f>IF('MFI Info &amp; Instructions'!$D$16="English",'Income Statement'!BA17,IF('MFI Info &amp; Instructions'!$D$16="Español",'Income Statement'!BB17,IF('MFI Info &amp; Instructions'!$D$16="Português",'Income Statement'!BC17,"")))</f>
        <v>Loan Loss Provision Expense</v>
      </c>
      <c r="J17" s="177"/>
      <c r="K17" s="177"/>
      <c r="L17" s="177"/>
      <c r="M17" s="176"/>
      <c r="N17" s="177"/>
      <c r="O17" s="177"/>
      <c r="P17" s="177"/>
      <c r="Q17" s="177"/>
      <c r="R17" s="177"/>
      <c r="S17" s="177"/>
      <c r="T17" s="177"/>
      <c r="U17" s="177"/>
      <c r="V17" s="177"/>
      <c r="W17" s="177"/>
      <c r="X17" s="177"/>
      <c r="Y17" s="16"/>
      <c r="Z17" s="38"/>
      <c r="AA17" s="38"/>
      <c r="AB17" s="38"/>
      <c r="AC17" s="38"/>
      <c r="AD17" s="38"/>
      <c r="AE17" s="38"/>
      <c r="AF17" s="38"/>
      <c r="AG17" s="38"/>
      <c r="AH17" s="38"/>
      <c r="AI17" s="38"/>
      <c r="AJ17" s="38"/>
      <c r="AK17" s="38"/>
      <c r="AL17" s="38"/>
      <c r="AM17" s="37"/>
      <c r="AN17" s="37" t="s">
        <v>1003</v>
      </c>
      <c r="AO17" s="177"/>
      <c r="AP17" s="177"/>
      <c r="AQ17" s="177"/>
      <c r="AR17" s="177"/>
      <c r="AS17" s="177"/>
      <c r="AT17" s="37"/>
      <c r="BA17" s="10" t="s">
        <v>250</v>
      </c>
      <c r="BB17" s="71" t="s">
        <v>448</v>
      </c>
      <c r="BC17" s="10" t="s">
        <v>449</v>
      </c>
    </row>
    <row r="18" spans="1:55">
      <c r="A18" s="134" t="str">
        <f>IFERROR(VLOOKUP(B18,sheet_id!$A:$B,2,0),"")</f>
        <v/>
      </c>
      <c r="C18" s="33" t="str">
        <f>IF('MFI Info &amp; Instructions'!$D$16="English",'Income Statement'!BA18,IF('MFI Info &amp; Instructions'!$D$16="Español",'Income Statement'!BB18,IF('MFI Info &amp; Instructions'!$D$16="Português",'Income Statement'!BC18,"")))</f>
        <v>NII AFTER PROVISIONING EXPENSE</v>
      </c>
      <c r="J18" s="35"/>
      <c r="K18" s="35"/>
      <c r="L18" s="35"/>
      <c r="M18" s="34"/>
      <c r="N18" s="35">
        <v>0</v>
      </c>
      <c r="O18" s="35">
        <v>0</v>
      </c>
      <c r="P18" s="35">
        <v>0</v>
      </c>
      <c r="Q18" s="35">
        <v>0</v>
      </c>
      <c r="R18" s="35">
        <v>0</v>
      </c>
      <c r="S18" s="35">
        <v>0</v>
      </c>
      <c r="T18" s="35">
        <v>0</v>
      </c>
      <c r="U18" s="35">
        <v>0</v>
      </c>
      <c r="V18" s="35">
        <v>0</v>
      </c>
      <c r="W18" s="35">
        <v>0</v>
      </c>
      <c r="X18" s="35">
        <v>0</v>
      </c>
      <c r="Y18" s="19">
        <v>0</v>
      </c>
      <c r="Z18" s="35"/>
      <c r="AA18" s="35">
        <v>0</v>
      </c>
      <c r="AB18" s="35">
        <v>0</v>
      </c>
      <c r="AC18" s="35">
        <v>0</v>
      </c>
      <c r="AD18" s="35">
        <v>0</v>
      </c>
      <c r="AE18" s="35">
        <v>0</v>
      </c>
      <c r="AF18" s="35">
        <v>0</v>
      </c>
      <c r="AG18" s="35">
        <v>0</v>
      </c>
      <c r="AH18" s="35">
        <v>0</v>
      </c>
      <c r="AI18" s="35">
        <v>0</v>
      </c>
      <c r="AJ18" s="35">
        <v>0</v>
      </c>
      <c r="AK18" s="35">
        <v>0</v>
      </c>
      <c r="AL18" s="35">
        <v>0</v>
      </c>
      <c r="AM18" s="34"/>
      <c r="AN18" s="34">
        <v>0</v>
      </c>
      <c r="AO18" s="35"/>
      <c r="AP18" s="35">
        <v>0</v>
      </c>
      <c r="AQ18" s="35">
        <v>0</v>
      </c>
      <c r="AR18" s="35">
        <v>0</v>
      </c>
      <c r="AS18" s="35">
        <v>0</v>
      </c>
      <c r="AT18" s="34">
        <v>0</v>
      </c>
      <c r="BA18" s="10" t="s">
        <v>251</v>
      </c>
      <c r="BB18" s="10" t="s">
        <v>450</v>
      </c>
      <c r="BC18" s="10" t="s">
        <v>451</v>
      </c>
    </row>
    <row r="19" spans="1:55">
      <c r="A19" s="134" t="str">
        <f>IFERROR(VLOOKUP(B19,sheet_id!$A:$B,2,0),"")</f>
        <v/>
      </c>
      <c r="J19" s="50"/>
      <c r="K19" s="50"/>
      <c r="L19" s="50"/>
      <c r="M19" s="49"/>
      <c r="N19" s="50"/>
      <c r="O19" s="50"/>
      <c r="P19" s="50"/>
      <c r="Q19" s="50"/>
      <c r="R19" s="50"/>
      <c r="S19" s="50"/>
      <c r="T19" s="50"/>
      <c r="U19" s="50"/>
      <c r="V19" s="50"/>
      <c r="W19" s="50"/>
      <c r="X19" s="50"/>
      <c r="Y19" s="23"/>
      <c r="Z19" s="50"/>
      <c r="AA19" s="50"/>
      <c r="AB19" s="50"/>
      <c r="AC19" s="50"/>
      <c r="AD19" s="50"/>
      <c r="AE19" s="50"/>
      <c r="AF19" s="50"/>
      <c r="AG19" s="50"/>
      <c r="AH19" s="50"/>
      <c r="AI19" s="50"/>
      <c r="AJ19" s="50"/>
      <c r="AK19" s="50"/>
      <c r="AL19" s="50"/>
      <c r="AM19" s="49"/>
      <c r="AN19" s="49" t="s">
        <v>1003</v>
      </c>
      <c r="AO19" s="50"/>
      <c r="AP19" s="50"/>
      <c r="AQ19" s="50"/>
      <c r="AR19" s="50"/>
      <c r="AS19" s="50"/>
      <c r="AT19" s="49"/>
    </row>
    <row r="20" spans="1:55" ht="15.75">
      <c r="A20" s="134">
        <f>IFERROR(VLOOKUP(B20,sheet_id!$A:$B,2,0),"")</f>
        <v>11</v>
      </c>
      <c r="B20">
        <v>151</v>
      </c>
      <c r="C20" s="10" t="str">
        <f>IF('MFI Info &amp; Instructions'!$D$16="English",'Income Statement'!BA20,IF('MFI Info &amp; Instructions'!$D$16="Español",'Income Statement'!BB20,IF('MFI Info &amp; Instructions'!$D$16="Português",'Income Statement'!BC20,"")))</f>
        <v>Fees from Penalties</v>
      </c>
      <c r="J20" s="177"/>
      <c r="K20" s="177"/>
      <c r="L20" s="177"/>
      <c r="M20" s="176"/>
      <c r="N20" s="177"/>
      <c r="O20" s="177"/>
      <c r="P20" s="177"/>
      <c r="Q20" s="177"/>
      <c r="R20" s="177"/>
      <c r="S20" s="177"/>
      <c r="T20" s="177"/>
      <c r="U20" s="177"/>
      <c r="V20" s="177"/>
      <c r="W20" s="177"/>
      <c r="X20" s="177"/>
      <c r="Y20" s="16"/>
      <c r="Z20" s="38"/>
      <c r="AA20" s="38"/>
      <c r="AB20" s="38"/>
      <c r="AC20" s="38"/>
      <c r="AD20" s="38"/>
      <c r="AE20" s="38"/>
      <c r="AF20" s="38"/>
      <c r="AG20" s="38"/>
      <c r="AH20" s="38"/>
      <c r="AI20" s="38"/>
      <c r="AJ20" s="38"/>
      <c r="AK20" s="38"/>
      <c r="AL20" s="38"/>
      <c r="AM20" s="37"/>
      <c r="AN20" s="37" t="s">
        <v>1003</v>
      </c>
      <c r="AO20" s="177"/>
      <c r="AP20" s="177"/>
      <c r="AQ20" s="177"/>
      <c r="AR20" s="177"/>
      <c r="AS20" s="177"/>
      <c r="AT20" s="37"/>
      <c r="BA20" s="10" t="s">
        <v>252</v>
      </c>
      <c r="BB20" s="71" t="s">
        <v>452</v>
      </c>
      <c r="BC20" s="10" t="s">
        <v>453</v>
      </c>
    </row>
    <row r="21" spans="1:55" ht="15.75">
      <c r="A21" s="134">
        <f>IFERROR(VLOOKUP(B21,sheet_id!$A:$B,2,0),"")</f>
        <v>11</v>
      </c>
      <c r="B21">
        <v>152</v>
      </c>
      <c r="C21" s="10" t="str">
        <f>IF('MFI Info &amp; Instructions'!$D$16="English",'Income Statement'!BA21,IF('MFI Info &amp; Instructions'!$D$16="Español",'Income Statement'!BB21,IF('MFI Info &amp; Instructions'!$D$16="Português",'Income Statement'!BC21,"")))</f>
        <v>Fees and Commissions from Non-Lending Operations</v>
      </c>
      <c r="J21" s="177"/>
      <c r="K21" s="177"/>
      <c r="L21" s="177"/>
      <c r="M21" s="176"/>
      <c r="N21" s="177"/>
      <c r="O21" s="177"/>
      <c r="P21" s="177"/>
      <c r="Q21" s="177"/>
      <c r="R21" s="177"/>
      <c r="S21" s="177"/>
      <c r="T21" s="177"/>
      <c r="U21" s="177"/>
      <c r="V21" s="177"/>
      <c r="W21" s="177"/>
      <c r="X21" s="177"/>
      <c r="Y21" s="16"/>
      <c r="Z21" s="38"/>
      <c r="AA21" s="38"/>
      <c r="AB21" s="38"/>
      <c r="AC21" s="38"/>
      <c r="AD21" s="38"/>
      <c r="AE21" s="38"/>
      <c r="AF21" s="38"/>
      <c r="AG21" s="38"/>
      <c r="AH21" s="38"/>
      <c r="AI21" s="38"/>
      <c r="AJ21" s="38"/>
      <c r="AK21" s="38"/>
      <c r="AL21" s="38"/>
      <c r="AM21" s="37"/>
      <c r="AN21" s="37" t="s">
        <v>1003</v>
      </c>
      <c r="AO21" s="177"/>
      <c r="AP21" s="177"/>
      <c r="AQ21" s="177"/>
      <c r="AR21" s="177"/>
      <c r="AS21" s="177"/>
      <c r="AT21" s="37"/>
      <c r="BA21" s="10" t="s">
        <v>253</v>
      </c>
      <c r="BB21" s="71" t="s">
        <v>454</v>
      </c>
      <c r="BC21" s="71" t="s">
        <v>455</v>
      </c>
    </row>
    <row r="22" spans="1:55" ht="15.75">
      <c r="A22" s="134">
        <f>IFERROR(VLOOKUP(B22,sheet_id!$A:$B,2,0),"")</f>
        <v>11</v>
      </c>
      <c r="B22">
        <v>153</v>
      </c>
      <c r="C22" s="1" t="str">
        <f>IF('MFI Info &amp; Instructions'!$D$16="English",'Income Statement'!BA22,IF('MFI Info &amp; Instructions'!$D$16="Español",'Income Statement'!BB22,IF('MFI Info &amp; Instructions'!$D$16="Português",'Income Statement'!BC22,"")))</f>
        <v>Realized Net Foreign Exchange/Inflation Income (Expense)</v>
      </c>
      <c r="J22" s="177"/>
      <c r="K22" s="177"/>
      <c r="L22" s="177"/>
      <c r="M22" s="176"/>
      <c r="N22" s="177"/>
      <c r="O22" s="177"/>
      <c r="P22" s="177"/>
      <c r="Q22" s="177"/>
      <c r="R22" s="177"/>
      <c r="S22" s="177"/>
      <c r="T22" s="177"/>
      <c r="U22" s="177"/>
      <c r="V22" s="177"/>
      <c r="W22" s="177"/>
      <c r="X22" s="177"/>
      <c r="Y22" s="16"/>
      <c r="Z22" s="38"/>
      <c r="AA22" s="38"/>
      <c r="AB22" s="38"/>
      <c r="AC22" s="38"/>
      <c r="AD22" s="38"/>
      <c r="AE22" s="38"/>
      <c r="AF22" s="38"/>
      <c r="AG22" s="38"/>
      <c r="AH22" s="38"/>
      <c r="AI22" s="38"/>
      <c r="AJ22" s="38"/>
      <c r="AK22" s="38"/>
      <c r="AL22" s="38"/>
      <c r="AM22" s="37"/>
      <c r="AN22" s="37" t="s">
        <v>1003</v>
      </c>
      <c r="AO22" s="177"/>
      <c r="AP22" s="177"/>
      <c r="AQ22" s="177"/>
      <c r="AR22" s="177"/>
      <c r="AS22" s="177"/>
      <c r="AT22" s="37"/>
      <c r="BA22" s="10" t="s">
        <v>254</v>
      </c>
      <c r="BB22" s="10" t="s">
        <v>456</v>
      </c>
      <c r="BC22" s="10" t="s">
        <v>457</v>
      </c>
    </row>
    <row r="23" spans="1:55" ht="15.75">
      <c r="A23" s="134">
        <f>IFERROR(VLOOKUP(B23,sheet_id!$A:$B,2,0),"")</f>
        <v>11</v>
      </c>
      <c r="B23">
        <v>154</v>
      </c>
      <c r="C23" s="10" t="str">
        <f>IF('MFI Info &amp; Instructions'!$D$16="English",'Income Statement'!BA23,IF('MFI Info &amp; Instructions'!$D$16="Español",'Income Statement'!BB23,IF('MFI Info &amp; Instructions'!$D$16="Português",'Income Statement'!BC23,"")))</f>
        <v>Other Financial Income (Expense)</v>
      </c>
      <c r="J23" s="177"/>
      <c r="K23" s="177"/>
      <c r="L23" s="177"/>
      <c r="M23" s="176"/>
      <c r="N23" s="177"/>
      <c r="O23" s="177"/>
      <c r="P23" s="177"/>
      <c r="Q23" s="177"/>
      <c r="R23" s="177"/>
      <c r="S23" s="177"/>
      <c r="T23" s="177"/>
      <c r="U23" s="177"/>
      <c r="V23" s="177"/>
      <c r="W23" s="177"/>
      <c r="X23" s="177"/>
      <c r="Y23" s="16"/>
      <c r="Z23" s="38"/>
      <c r="AA23" s="38"/>
      <c r="AB23" s="38"/>
      <c r="AC23" s="38"/>
      <c r="AD23" s="38"/>
      <c r="AE23" s="38"/>
      <c r="AF23" s="38"/>
      <c r="AG23" s="38"/>
      <c r="AH23" s="38"/>
      <c r="AI23" s="38"/>
      <c r="AJ23" s="38"/>
      <c r="AK23" s="38"/>
      <c r="AL23" s="38"/>
      <c r="AM23" s="37"/>
      <c r="AN23" s="37" t="s">
        <v>1003</v>
      </c>
      <c r="AO23" s="177"/>
      <c r="AP23" s="177"/>
      <c r="AQ23" s="177"/>
      <c r="AR23" s="177"/>
      <c r="AS23" s="177"/>
      <c r="AT23" s="37"/>
      <c r="BA23" s="10" t="s">
        <v>255</v>
      </c>
      <c r="BB23" s="10" t="s">
        <v>458</v>
      </c>
      <c r="BC23" s="10" t="s">
        <v>459</v>
      </c>
    </row>
    <row r="24" spans="1:55">
      <c r="A24" s="134" t="str">
        <f>IFERROR(VLOOKUP(B24,sheet_id!$A:$B,2,0),"")</f>
        <v/>
      </c>
      <c r="C24" s="8" t="str">
        <f>IF('MFI Info &amp; Instructions'!$D$16="English",'Income Statement'!BA24,IF('MFI Info &amp; Instructions'!$D$16="Español",'Income Statement'!BB24,IF('MFI Info &amp; Instructions'!$D$16="Português",'Income Statement'!BC24,"")))</f>
        <v>NET FINANCIAL INCOME</v>
      </c>
      <c r="D24" s="8"/>
      <c r="E24" s="157"/>
      <c r="F24" s="157"/>
      <c r="G24" s="157"/>
      <c r="H24" s="157"/>
      <c r="I24" s="157"/>
      <c r="J24" s="178"/>
      <c r="K24" s="178"/>
      <c r="L24" s="178"/>
      <c r="M24" s="64"/>
      <c r="N24" s="178">
        <v>0</v>
      </c>
      <c r="O24" s="178">
        <v>0</v>
      </c>
      <c r="P24" s="178">
        <v>0</v>
      </c>
      <c r="Q24" s="178">
        <v>0</v>
      </c>
      <c r="R24" s="178">
        <v>0</v>
      </c>
      <c r="S24" s="178">
        <v>0</v>
      </c>
      <c r="T24" s="178">
        <v>0</v>
      </c>
      <c r="U24" s="178">
        <v>0</v>
      </c>
      <c r="V24" s="178">
        <v>0</v>
      </c>
      <c r="W24" s="178">
        <v>0</v>
      </c>
      <c r="X24" s="178">
        <v>0</v>
      </c>
      <c r="Y24" s="25">
        <v>0</v>
      </c>
      <c r="Z24" s="178"/>
      <c r="AA24" s="178">
        <v>0</v>
      </c>
      <c r="AB24" s="178">
        <v>0</v>
      </c>
      <c r="AC24" s="178">
        <v>0</v>
      </c>
      <c r="AD24" s="178">
        <v>0</v>
      </c>
      <c r="AE24" s="178">
        <v>0</v>
      </c>
      <c r="AF24" s="178">
        <v>0</v>
      </c>
      <c r="AG24" s="178">
        <v>0</v>
      </c>
      <c r="AH24" s="178">
        <v>0</v>
      </c>
      <c r="AI24" s="178">
        <v>0</v>
      </c>
      <c r="AJ24" s="178">
        <v>0</v>
      </c>
      <c r="AK24" s="178">
        <v>0</v>
      </c>
      <c r="AL24" s="178">
        <v>0</v>
      </c>
      <c r="AM24" s="64"/>
      <c r="AN24" s="64">
        <v>0</v>
      </c>
      <c r="AO24" s="178"/>
      <c r="AP24" s="178">
        <v>0</v>
      </c>
      <c r="AQ24" s="178">
        <v>0</v>
      </c>
      <c r="AR24" s="178">
        <v>0</v>
      </c>
      <c r="AS24" s="178">
        <v>0</v>
      </c>
      <c r="AT24" s="64">
        <v>0</v>
      </c>
      <c r="BA24" s="10" t="s">
        <v>256</v>
      </c>
      <c r="BB24" s="10" t="s">
        <v>460</v>
      </c>
      <c r="BC24" s="10" t="s">
        <v>461</v>
      </c>
    </row>
    <row r="25" spans="1:55">
      <c r="A25" s="134" t="str">
        <f>IFERROR(VLOOKUP(B25,sheet_id!$A:$B,2,0),"")</f>
        <v/>
      </c>
      <c r="C25" s="57" t="s">
        <v>249</v>
      </c>
      <c r="J25" s="194"/>
      <c r="K25" s="194"/>
      <c r="L25" s="194"/>
      <c r="M25" s="63"/>
      <c r="N25" s="194" t="s">
        <v>1003</v>
      </c>
      <c r="O25" s="194" t="s">
        <v>1003</v>
      </c>
      <c r="P25" s="194" t="s">
        <v>1003</v>
      </c>
      <c r="Q25" s="194" t="s">
        <v>1003</v>
      </c>
      <c r="R25" s="194" t="s">
        <v>1003</v>
      </c>
      <c r="S25" s="194" t="s">
        <v>1003</v>
      </c>
      <c r="T25" s="194" t="s">
        <v>1003</v>
      </c>
      <c r="U25" s="194" t="s">
        <v>1003</v>
      </c>
      <c r="V25" s="194" t="s">
        <v>1003</v>
      </c>
      <c r="W25" s="194" t="s">
        <v>1003</v>
      </c>
      <c r="X25" s="194" t="s">
        <v>1003</v>
      </c>
      <c r="Y25" s="61" t="s">
        <v>1003</v>
      </c>
      <c r="Z25" s="194"/>
      <c r="AA25" s="194" t="s">
        <v>1003</v>
      </c>
      <c r="AB25" s="194" t="s">
        <v>1003</v>
      </c>
      <c r="AC25" s="194" t="s">
        <v>1003</v>
      </c>
      <c r="AD25" s="194" t="s">
        <v>1003</v>
      </c>
      <c r="AE25" s="194" t="s">
        <v>1003</v>
      </c>
      <c r="AF25" s="194" t="s">
        <v>1003</v>
      </c>
      <c r="AG25" s="194" t="s">
        <v>1003</v>
      </c>
      <c r="AH25" s="194" t="s">
        <v>1003</v>
      </c>
      <c r="AI25" s="194" t="s">
        <v>1003</v>
      </c>
      <c r="AJ25" s="194" t="s">
        <v>1003</v>
      </c>
      <c r="AK25" s="194" t="s">
        <v>1003</v>
      </c>
      <c r="AL25" s="194" t="s">
        <v>1003</v>
      </c>
      <c r="AM25" s="63"/>
      <c r="AN25" s="63" t="s">
        <v>1003</v>
      </c>
      <c r="AO25" s="194"/>
      <c r="AP25" s="194" t="s">
        <v>1003</v>
      </c>
      <c r="AQ25" s="194" t="s">
        <v>1003</v>
      </c>
      <c r="AR25" s="194" t="s">
        <v>1003</v>
      </c>
      <c r="AS25" s="194" t="s">
        <v>1003</v>
      </c>
      <c r="AT25" s="63" t="s">
        <v>1003</v>
      </c>
    </row>
    <row r="26" spans="1:55">
      <c r="A26" s="134" t="str">
        <f>IFERROR(VLOOKUP(B26,sheet_id!$A:$B,2,0),"")</f>
        <v/>
      </c>
      <c r="C26" s="58"/>
      <c r="J26" s="40"/>
      <c r="K26" s="40"/>
      <c r="L26" s="40"/>
      <c r="M26" s="39"/>
      <c r="N26" s="40"/>
      <c r="O26" s="40"/>
      <c r="P26" s="40"/>
      <c r="Q26" s="40"/>
      <c r="R26" s="40"/>
      <c r="S26" s="40"/>
      <c r="T26" s="40"/>
      <c r="U26" s="40"/>
      <c r="V26" s="40"/>
      <c r="W26" s="40"/>
      <c r="X26" s="40"/>
      <c r="Y26" s="17"/>
      <c r="Z26" s="40"/>
      <c r="AA26" s="40"/>
      <c r="AB26" s="40"/>
      <c r="AC26" s="40"/>
      <c r="AD26" s="40"/>
      <c r="AE26" s="40"/>
      <c r="AF26" s="40"/>
      <c r="AG26" s="40"/>
      <c r="AH26" s="40"/>
      <c r="AI26" s="40"/>
      <c r="AJ26" s="40"/>
      <c r="AK26" s="40"/>
      <c r="AL26" s="40"/>
      <c r="AM26" s="39"/>
      <c r="AN26" s="39" t="s">
        <v>1003</v>
      </c>
      <c r="AO26" s="40"/>
      <c r="AP26" s="40"/>
      <c r="AQ26" s="40"/>
      <c r="AR26" s="40"/>
      <c r="AS26" s="40"/>
      <c r="AT26" s="39"/>
    </row>
    <row r="27" spans="1:55">
      <c r="A27" s="134" t="str">
        <f>IFERROR(VLOOKUP(B27,sheet_id!$A:$B,2,0),"")</f>
        <v/>
      </c>
      <c r="C27" s="33" t="str">
        <f>IF('MFI Info &amp; Instructions'!$D$16="English",'Income Statement'!BA27,IF('MFI Info &amp; Instructions'!$D$16="Español",'Income Statement'!BB27,IF('MFI Info &amp; Instructions'!$D$16="Português",'Income Statement'!BC27,"")))</f>
        <v>Operating Expenses</v>
      </c>
      <c r="J27" s="40"/>
      <c r="K27" s="40"/>
      <c r="L27" s="40"/>
      <c r="M27" s="39"/>
      <c r="N27" s="40">
        <v>0</v>
      </c>
      <c r="O27" s="40">
        <v>0</v>
      </c>
      <c r="P27" s="40">
        <v>0</v>
      </c>
      <c r="Q27" s="40">
        <v>0</v>
      </c>
      <c r="R27" s="40">
        <v>0</v>
      </c>
      <c r="S27" s="40">
        <v>0</v>
      </c>
      <c r="T27" s="40">
        <v>0</v>
      </c>
      <c r="U27" s="40">
        <v>0</v>
      </c>
      <c r="V27" s="40">
        <v>0</v>
      </c>
      <c r="W27" s="40">
        <v>0</v>
      </c>
      <c r="X27" s="40">
        <v>0</v>
      </c>
      <c r="Y27" s="17">
        <v>0</v>
      </c>
      <c r="Z27" s="40"/>
      <c r="AA27" s="40">
        <v>0</v>
      </c>
      <c r="AB27" s="40">
        <v>0</v>
      </c>
      <c r="AC27" s="40">
        <v>0</v>
      </c>
      <c r="AD27" s="40">
        <v>0</v>
      </c>
      <c r="AE27" s="40">
        <v>0</v>
      </c>
      <c r="AF27" s="40">
        <v>0</v>
      </c>
      <c r="AG27" s="40">
        <v>0</v>
      </c>
      <c r="AH27" s="40">
        <v>0</v>
      </c>
      <c r="AI27" s="40">
        <v>0</v>
      </c>
      <c r="AJ27" s="40">
        <v>0</v>
      </c>
      <c r="AK27" s="40">
        <v>0</v>
      </c>
      <c r="AL27" s="40">
        <v>0</v>
      </c>
      <c r="AM27" s="39"/>
      <c r="AN27" s="39">
        <v>0</v>
      </c>
      <c r="AO27" s="40"/>
      <c r="AP27" s="40">
        <v>0</v>
      </c>
      <c r="AQ27" s="40">
        <v>0</v>
      </c>
      <c r="AR27" s="40">
        <v>0</v>
      </c>
      <c r="AS27" s="40">
        <v>0</v>
      </c>
      <c r="AT27" s="39">
        <v>0</v>
      </c>
      <c r="BA27" s="10" t="s">
        <v>257</v>
      </c>
      <c r="BB27" s="10" t="s">
        <v>462</v>
      </c>
      <c r="BC27" s="10" t="s">
        <v>463</v>
      </c>
    </row>
    <row r="28" spans="1:55" ht="15.75">
      <c r="A28" s="134">
        <f>IFERROR(VLOOKUP(B28,sheet_id!$A:$B,2,0),"")</f>
        <v>11</v>
      </c>
      <c r="B28">
        <v>155</v>
      </c>
      <c r="C28" s="36" t="str">
        <f>IF('MFI Info &amp; Instructions'!$D$16="English",'Income Statement'!BA28,IF('MFI Info &amp; Instructions'!$D$16="Español",'Income Statement'!BB28,IF('MFI Info &amp; Instructions'!$D$16="Português",'Income Statement'!BC28,"")))</f>
        <v>Salaries &amp; Benefits</v>
      </c>
      <c r="J28" s="177"/>
      <c r="K28" s="177"/>
      <c r="L28" s="177"/>
      <c r="M28" s="176"/>
      <c r="N28" s="177"/>
      <c r="O28" s="177"/>
      <c r="P28" s="177"/>
      <c r="Q28" s="177"/>
      <c r="R28" s="177"/>
      <c r="S28" s="177"/>
      <c r="T28" s="177"/>
      <c r="U28" s="177"/>
      <c r="V28" s="177"/>
      <c r="W28" s="177"/>
      <c r="X28" s="177"/>
      <c r="Y28" s="16"/>
      <c r="Z28" s="38"/>
      <c r="AA28" s="38"/>
      <c r="AB28" s="38"/>
      <c r="AC28" s="38"/>
      <c r="AD28" s="38"/>
      <c r="AE28" s="38"/>
      <c r="AF28" s="38"/>
      <c r="AG28" s="38"/>
      <c r="AH28" s="38"/>
      <c r="AI28" s="38"/>
      <c r="AJ28" s="38"/>
      <c r="AK28" s="38"/>
      <c r="AL28" s="38"/>
      <c r="AM28" s="37"/>
      <c r="AN28" s="37" t="s">
        <v>1003</v>
      </c>
      <c r="AO28" s="177"/>
      <c r="AP28" s="177"/>
      <c r="AQ28" s="177"/>
      <c r="AR28" s="177"/>
      <c r="AS28" s="177"/>
      <c r="AT28" s="37"/>
      <c r="BA28" s="10" t="s">
        <v>258</v>
      </c>
      <c r="BB28" s="10" t="s">
        <v>464</v>
      </c>
      <c r="BC28" s="10" t="s">
        <v>465</v>
      </c>
    </row>
    <row r="29" spans="1:55" ht="15.75">
      <c r="A29" s="134">
        <f>IFERROR(VLOOKUP(B29,sheet_id!$A:$B,2,0),"")</f>
        <v>11</v>
      </c>
      <c r="B29">
        <v>156</v>
      </c>
      <c r="C29" s="36" t="str">
        <f>IF('MFI Info &amp; Instructions'!$D$16="English",'Income Statement'!BA29,IF('MFI Info &amp; Instructions'!$D$16="Español",'Income Statement'!BB29,IF('MFI Info &amp; Instructions'!$D$16="Português",'Income Statement'!BC29,"")))</f>
        <v>General &amp; Administrative</v>
      </c>
      <c r="J29" s="177"/>
      <c r="K29" s="177"/>
      <c r="L29" s="177"/>
      <c r="M29" s="176"/>
      <c r="N29" s="177"/>
      <c r="O29" s="177"/>
      <c r="P29" s="177"/>
      <c r="Q29" s="177"/>
      <c r="R29" s="177"/>
      <c r="S29" s="177"/>
      <c r="T29" s="177"/>
      <c r="U29" s="177"/>
      <c r="V29" s="177"/>
      <c r="W29" s="177"/>
      <c r="X29" s="177"/>
      <c r="Y29" s="16"/>
      <c r="Z29" s="38"/>
      <c r="AA29" s="38"/>
      <c r="AB29" s="38"/>
      <c r="AC29" s="38"/>
      <c r="AD29" s="38"/>
      <c r="AE29" s="38"/>
      <c r="AF29" s="38"/>
      <c r="AG29" s="38"/>
      <c r="AH29" s="38"/>
      <c r="AI29" s="38"/>
      <c r="AJ29" s="38"/>
      <c r="AK29" s="38"/>
      <c r="AL29" s="38"/>
      <c r="AM29" s="37"/>
      <c r="AN29" s="37" t="s">
        <v>1003</v>
      </c>
      <c r="AO29" s="177"/>
      <c r="AP29" s="177"/>
      <c r="AQ29" s="177"/>
      <c r="AR29" s="177"/>
      <c r="AS29" s="177"/>
      <c r="AT29" s="37"/>
      <c r="BA29" s="10" t="s">
        <v>259</v>
      </c>
      <c r="BB29" s="10" t="s">
        <v>466</v>
      </c>
      <c r="BC29" s="10" t="s">
        <v>467</v>
      </c>
    </row>
    <row r="30" spans="1:55" ht="15.75">
      <c r="A30" s="134">
        <f>IFERROR(VLOOKUP(B30,sheet_id!$A:$B,2,0),"")</f>
        <v>11</v>
      </c>
      <c r="B30">
        <v>157</v>
      </c>
      <c r="C30" s="36" t="str">
        <f>IF('MFI Info &amp; Instructions'!$D$16="English",'Income Statement'!BA30,IF('MFI Info &amp; Instructions'!$D$16="Español",'Income Statement'!BB30,IF('MFI Info &amp; Instructions'!$D$16="Português",'Income Statement'!BC30,"")))</f>
        <v>Depreciation &amp; Amortization</v>
      </c>
      <c r="J30" s="177"/>
      <c r="K30" s="177"/>
      <c r="L30" s="177"/>
      <c r="M30" s="176"/>
      <c r="N30" s="177"/>
      <c r="O30" s="177"/>
      <c r="P30" s="177"/>
      <c r="Q30" s="177"/>
      <c r="R30" s="177"/>
      <c r="S30" s="177"/>
      <c r="T30" s="177"/>
      <c r="U30" s="177"/>
      <c r="V30" s="177"/>
      <c r="W30" s="177"/>
      <c r="X30" s="177"/>
      <c r="Y30" s="16"/>
      <c r="Z30" s="38"/>
      <c r="AA30" s="38"/>
      <c r="AB30" s="38"/>
      <c r="AC30" s="38"/>
      <c r="AD30" s="38"/>
      <c r="AE30" s="38"/>
      <c r="AF30" s="38"/>
      <c r="AG30" s="38"/>
      <c r="AH30" s="38"/>
      <c r="AI30" s="38"/>
      <c r="AJ30" s="38"/>
      <c r="AK30" s="38"/>
      <c r="AL30" s="38"/>
      <c r="AM30" s="37"/>
      <c r="AN30" s="37" t="s">
        <v>1003</v>
      </c>
      <c r="AO30" s="177"/>
      <c r="AP30" s="177"/>
      <c r="AQ30" s="177"/>
      <c r="AR30" s="177"/>
      <c r="AS30" s="177"/>
      <c r="AT30" s="37"/>
      <c r="BA30" s="10" t="s">
        <v>260</v>
      </c>
      <c r="BB30" s="10" t="s">
        <v>468</v>
      </c>
      <c r="BC30" s="10" t="s">
        <v>469</v>
      </c>
    </row>
    <row r="31" spans="1:55">
      <c r="A31" s="134" t="str">
        <f>IFERROR(VLOOKUP(B31,sheet_id!$A:$B,2,0),"")</f>
        <v/>
      </c>
      <c r="C31" s="8" t="str">
        <f>IF('MFI Info &amp; Instructions'!$D$16="English",'Income Statement'!BA31,IF('MFI Info &amp; Instructions'!$D$16="Español",'Income Statement'!BB31,IF('MFI Info &amp; Instructions'!$D$16="Português",'Income Statement'!BC31,"")))</f>
        <v>NET OPERATING INCOME</v>
      </c>
      <c r="D31" s="8"/>
      <c r="E31" s="157"/>
      <c r="F31" s="157"/>
      <c r="G31" s="157"/>
      <c r="H31" s="157"/>
      <c r="I31" s="157"/>
      <c r="J31" s="178"/>
      <c r="K31" s="178"/>
      <c r="L31" s="178"/>
      <c r="M31" s="64"/>
      <c r="N31" s="178">
        <v>0</v>
      </c>
      <c r="O31" s="178">
        <v>0</v>
      </c>
      <c r="P31" s="178">
        <v>0</v>
      </c>
      <c r="Q31" s="178">
        <v>0</v>
      </c>
      <c r="R31" s="178">
        <v>0</v>
      </c>
      <c r="S31" s="178">
        <v>0</v>
      </c>
      <c r="T31" s="178">
        <v>0</v>
      </c>
      <c r="U31" s="178">
        <v>0</v>
      </c>
      <c r="V31" s="178">
        <v>0</v>
      </c>
      <c r="W31" s="178">
        <v>0</v>
      </c>
      <c r="X31" s="178">
        <v>0</v>
      </c>
      <c r="Y31" s="25">
        <v>0</v>
      </c>
      <c r="Z31" s="178"/>
      <c r="AA31" s="178">
        <v>0</v>
      </c>
      <c r="AB31" s="178">
        <v>0</v>
      </c>
      <c r="AC31" s="178">
        <v>0</v>
      </c>
      <c r="AD31" s="178">
        <v>0</v>
      </c>
      <c r="AE31" s="178">
        <v>0</v>
      </c>
      <c r="AF31" s="178">
        <v>0</v>
      </c>
      <c r="AG31" s="178">
        <v>0</v>
      </c>
      <c r="AH31" s="178">
        <v>0</v>
      </c>
      <c r="AI31" s="178">
        <v>0</v>
      </c>
      <c r="AJ31" s="178">
        <v>0</v>
      </c>
      <c r="AK31" s="178">
        <v>0</v>
      </c>
      <c r="AL31" s="178">
        <v>0</v>
      </c>
      <c r="AM31" s="64"/>
      <c r="AN31" s="64">
        <v>0</v>
      </c>
      <c r="AO31" s="178"/>
      <c r="AP31" s="178">
        <v>0</v>
      </c>
      <c r="AQ31" s="178">
        <v>0</v>
      </c>
      <c r="AR31" s="178">
        <v>0</v>
      </c>
      <c r="AS31" s="178">
        <v>0</v>
      </c>
      <c r="AT31" s="64">
        <v>0</v>
      </c>
      <c r="BA31" s="10" t="s">
        <v>261</v>
      </c>
      <c r="BB31" s="10" t="s">
        <v>470</v>
      </c>
      <c r="BC31" s="10" t="s">
        <v>471</v>
      </c>
    </row>
    <row r="32" spans="1:55">
      <c r="A32" s="134" t="str">
        <f>IFERROR(VLOOKUP(B32,sheet_id!$A:$B,2,0),"")</f>
        <v/>
      </c>
      <c r="C32" s="57" t="s">
        <v>249</v>
      </c>
      <c r="J32" s="194"/>
      <c r="K32" s="194"/>
      <c r="L32" s="194"/>
      <c r="M32" s="63"/>
      <c r="N32" s="194" t="s">
        <v>1003</v>
      </c>
      <c r="O32" s="194" t="s">
        <v>1003</v>
      </c>
      <c r="P32" s="194" t="s">
        <v>1003</v>
      </c>
      <c r="Q32" s="194" t="s">
        <v>1003</v>
      </c>
      <c r="R32" s="194" t="s">
        <v>1003</v>
      </c>
      <c r="S32" s="194" t="s">
        <v>1003</v>
      </c>
      <c r="T32" s="194" t="s">
        <v>1003</v>
      </c>
      <c r="U32" s="194" t="s">
        <v>1003</v>
      </c>
      <c r="V32" s="194" t="s">
        <v>1003</v>
      </c>
      <c r="W32" s="194" t="s">
        <v>1003</v>
      </c>
      <c r="X32" s="194" t="s">
        <v>1003</v>
      </c>
      <c r="Y32" s="61" t="s">
        <v>1003</v>
      </c>
      <c r="Z32" s="194"/>
      <c r="AA32" s="194" t="s">
        <v>1003</v>
      </c>
      <c r="AB32" s="194" t="s">
        <v>1003</v>
      </c>
      <c r="AC32" s="194" t="s">
        <v>1003</v>
      </c>
      <c r="AD32" s="194" t="s">
        <v>1003</v>
      </c>
      <c r="AE32" s="194" t="s">
        <v>1003</v>
      </c>
      <c r="AF32" s="194" t="s">
        <v>1003</v>
      </c>
      <c r="AG32" s="194" t="s">
        <v>1003</v>
      </c>
      <c r="AH32" s="194" t="s">
        <v>1003</v>
      </c>
      <c r="AI32" s="194" t="s">
        <v>1003</v>
      </c>
      <c r="AJ32" s="194" t="s">
        <v>1003</v>
      </c>
      <c r="AK32" s="194" t="s">
        <v>1003</v>
      </c>
      <c r="AL32" s="194" t="s">
        <v>1003</v>
      </c>
      <c r="AM32" s="63"/>
      <c r="AN32" s="63" t="s">
        <v>1003</v>
      </c>
      <c r="AO32" s="194"/>
      <c r="AP32" s="194" t="s">
        <v>1003</v>
      </c>
      <c r="AQ32" s="194" t="s">
        <v>1003</v>
      </c>
      <c r="AR32" s="194" t="s">
        <v>1003</v>
      </c>
      <c r="AS32" s="194" t="s">
        <v>1003</v>
      </c>
      <c r="AT32" s="63" t="s">
        <v>1003</v>
      </c>
    </row>
    <row r="33" spans="1:55">
      <c r="A33" s="134" t="str">
        <f>IFERROR(VLOOKUP(B33,sheet_id!$A:$B,2,0),"")</f>
        <v/>
      </c>
      <c r="J33" s="40"/>
      <c r="K33" s="40"/>
      <c r="L33" s="40"/>
      <c r="M33" s="39"/>
      <c r="N33" s="40"/>
      <c r="O33" s="40"/>
      <c r="P33" s="40"/>
      <c r="Q33" s="40"/>
      <c r="R33" s="40"/>
      <c r="S33" s="40"/>
      <c r="T33" s="40"/>
      <c r="U33" s="40"/>
      <c r="V33" s="40"/>
      <c r="W33" s="40"/>
      <c r="X33" s="40"/>
      <c r="Y33" s="17"/>
      <c r="Z33" s="40"/>
      <c r="AA33" s="40"/>
      <c r="AB33" s="40"/>
      <c r="AC33" s="40"/>
      <c r="AD33" s="40"/>
      <c r="AE33" s="40"/>
      <c r="AF33" s="40"/>
      <c r="AG33" s="40"/>
      <c r="AH33" s="40"/>
      <c r="AI33" s="40"/>
      <c r="AJ33" s="40"/>
      <c r="AK33" s="40"/>
      <c r="AL33" s="40"/>
      <c r="AM33" s="39"/>
      <c r="AN33" s="39" t="s">
        <v>1003</v>
      </c>
      <c r="AO33" s="40"/>
      <c r="AP33" s="40"/>
      <c r="AQ33" s="40"/>
      <c r="AR33" s="40"/>
      <c r="AS33" s="40"/>
      <c r="AT33" s="39"/>
    </row>
    <row r="34" spans="1:55" ht="15.75">
      <c r="A34" s="134">
        <f>IFERROR(VLOOKUP(B34,sheet_id!$A:$B,2,0),"")</f>
        <v>11</v>
      </c>
      <c r="B34">
        <v>158</v>
      </c>
      <c r="C34" s="10" t="str">
        <f>IF('MFI Info &amp; Instructions'!$D$16="English",'Income Statement'!BA34,IF('MFI Info &amp; Instructions'!$D$16="Español",'Income Statement'!BB34,IF('MFI Info &amp; Instructions'!$D$16="Português",'Income Statement'!BC34,"")))</f>
        <v>Non-operating income</v>
      </c>
      <c r="J34" s="177"/>
      <c r="K34" s="177"/>
      <c r="L34" s="177"/>
      <c r="M34" s="176"/>
      <c r="N34" s="177"/>
      <c r="O34" s="177"/>
      <c r="P34" s="177"/>
      <c r="Q34" s="177"/>
      <c r="R34" s="177"/>
      <c r="S34" s="177"/>
      <c r="T34" s="177"/>
      <c r="U34" s="177"/>
      <c r="V34" s="177"/>
      <c r="W34" s="177"/>
      <c r="X34" s="177"/>
      <c r="Y34" s="16"/>
      <c r="Z34" s="38"/>
      <c r="AA34" s="38"/>
      <c r="AB34" s="38"/>
      <c r="AC34" s="38"/>
      <c r="AD34" s="38"/>
      <c r="AE34" s="38"/>
      <c r="AF34" s="38"/>
      <c r="AG34" s="38"/>
      <c r="AH34" s="38"/>
      <c r="AI34" s="38"/>
      <c r="AJ34" s="38"/>
      <c r="AK34" s="38"/>
      <c r="AL34" s="38"/>
      <c r="AM34" s="37"/>
      <c r="AN34" s="37" t="s">
        <v>1003</v>
      </c>
      <c r="AO34" s="177"/>
      <c r="AP34" s="177"/>
      <c r="AQ34" s="177"/>
      <c r="AR34" s="177"/>
      <c r="AS34" s="177"/>
      <c r="AT34" s="37"/>
      <c r="BA34" s="10" t="s">
        <v>262</v>
      </c>
      <c r="BB34" s="10" t="s">
        <v>472</v>
      </c>
      <c r="BC34" s="10" t="s">
        <v>473</v>
      </c>
    </row>
    <row r="35" spans="1:55" ht="15.75">
      <c r="A35" s="134">
        <f>IFERROR(VLOOKUP(B35,sheet_id!$A:$B,2,0),"")</f>
        <v>11</v>
      </c>
      <c r="B35">
        <v>159</v>
      </c>
      <c r="C35" s="10" t="str">
        <f>IF('MFI Info &amp; Instructions'!$D$16="English",'Income Statement'!BA35,IF('MFI Info &amp; Instructions'!$D$16="Español",'Income Statement'!BB35,IF('MFI Info &amp; Instructions'!$D$16="Português",'Income Statement'!BC35,"")))</f>
        <v>Non-operating expenses</v>
      </c>
      <c r="J35" s="177"/>
      <c r="K35" s="177"/>
      <c r="L35" s="177"/>
      <c r="M35" s="176"/>
      <c r="N35" s="177"/>
      <c r="O35" s="177"/>
      <c r="P35" s="177"/>
      <c r="Q35" s="177"/>
      <c r="R35" s="177"/>
      <c r="S35" s="177"/>
      <c r="T35" s="177"/>
      <c r="U35" s="177"/>
      <c r="V35" s="177"/>
      <c r="W35" s="177"/>
      <c r="X35" s="177"/>
      <c r="Y35" s="16"/>
      <c r="Z35" s="38"/>
      <c r="AA35" s="38"/>
      <c r="AB35" s="38"/>
      <c r="AC35" s="38"/>
      <c r="AD35" s="38"/>
      <c r="AE35" s="38"/>
      <c r="AF35" s="38"/>
      <c r="AG35" s="38"/>
      <c r="AH35" s="38"/>
      <c r="AI35" s="38"/>
      <c r="AJ35" s="38"/>
      <c r="AK35" s="38"/>
      <c r="AL35" s="38"/>
      <c r="AM35" s="37"/>
      <c r="AN35" s="37" t="s">
        <v>1003</v>
      </c>
      <c r="AO35" s="177"/>
      <c r="AP35" s="177"/>
      <c r="AQ35" s="177"/>
      <c r="AR35" s="177"/>
      <c r="AS35" s="177"/>
      <c r="AT35" s="37"/>
      <c r="BA35" s="10" t="s">
        <v>263</v>
      </c>
      <c r="BB35" s="10" t="s">
        <v>474</v>
      </c>
      <c r="BC35" s="10" t="s">
        <v>475</v>
      </c>
    </row>
    <row r="36" spans="1:55">
      <c r="A36" s="134" t="str">
        <f>IFERROR(VLOOKUP(B36,sheet_id!$A:$B,2,0),"")</f>
        <v/>
      </c>
      <c r="C36" s="33" t="str">
        <f>IF('MFI Info &amp; Instructions'!$D$16="English",'Income Statement'!BA36,IF('MFI Info &amp; Instructions'!$D$16="Español",'Income Statement'!BB36,IF('MFI Info &amp; Instructions'!$D$16="Português",'Income Statement'!BC36,"")))</f>
        <v>NET NON-OPERATING INCOME (EXPENSE)</v>
      </c>
      <c r="J36" s="35"/>
      <c r="K36" s="35"/>
      <c r="L36" s="35"/>
      <c r="M36" s="34"/>
      <c r="N36" s="35">
        <v>0</v>
      </c>
      <c r="O36" s="35">
        <v>0</v>
      </c>
      <c r="P36" s="35">
        <v>0</v>
      </c>
      <c r="Q36" s="35">
        <v>0</v>
      </c>
      <c r="R36" s="35">
        <v>0</v>
      </c>
      <c r="S36" s="35">
        <v>0</v>
      </c>
      <c r="T36" s="35">
        <v>0</v>
      </c>
      <c r="U36" s="35">
        <v>0</v>
      </c>
      <c r="V36" s="35">
        <v>0</v>
      </c>
      <c r="W36" s="35">
        <v>0</v>
      </c>
      <c r="X36" s="35">
        <v>0</v>
      </c>
      <c r="Y36" s="19">
        <v>0</v>
      </c>
      <c r="Z36" s="35"/>
      <c r="AA36" s="35">
        <v>0</v>
      </c>
      <c r="AB36" s="35">
        <v>0</v>
      </c>
      <c r="AC36" s="35">
        <v>0</v>
      </c>
      <c r="AD36" s="35">
        <v>0</v>
      </c>
      <c r="AE36" s="35">
        <v>0</v>
      </c>
      <c r="AF36" s="35">
        <v>0</v>
      </c>
      <c r="AG36" s="35">
        <v>0</v>
      </c>
      <c r="AH36" s="35">
        <v>0</v>
      </c>
      <c r="AI36" s="35">
        <v>0</v>
      </c>
      <c r="AJ36" s="35">
        <v>0</v>
      </c>
      <c r="AK36" s="35">
        <v>0</v>
      </c>
      <c r="AL36" s="35">
        <v>0</v>
      </c>
      <c r="AM36" s="34"/>
      <c r="AN36" s="34">
        <v>0</v>
      </c>
      <c r="AO36" s="35"/>
      <c r="AP36" s="35">
        <v>0</v>
      </c>
      <c r="AQ36" s="35">
        <v>0</v>
      </c>
      <c r="AR36" s="35">
        <v>0</v>
      </c>
      <c r="AS36" s="35">
        <v>0</v>
      </c>
      <c r="AT36" s="34">
        <v>0</v>
      </c>
      <c r="BA36" s="10" t="s">
        <v>264</v>
      </c>
      <c r="BB36" s="10" t="s">
        <v>476</v>
      </c>
      <c r="BC36" s="10" t="s">
        <v>477</v>
      </c>
    </row>
    <row r="37" spans="1:55">
      <c r="A37" s="134" t="str">
        <f>IFERROR(VLOOKUP(B37,sheet_id!$A:$B,2,0),"")</f>
        <v/>
      </c>
      <c r="J37" s="40"/>
      <c r="K37" s="40"/>
      <c r="L37" s="40"/>
      <c r="M37" s="39"/>
      <c r="N37" s="40"/>
      <c r="O37" s="40"/>
      <c r="P37" s="40"/>
      <c r="Q37" s="40"/>
      <c r="R37" s="40"/>
      <c r="S37" s="40"/>
      <c r="T37" s="40"/>
      <c r="U37" s="40"/>
      <c r="V37" s="40"/>
      <c r="W37" s="40"/>
      <c r="X37" s="40"/>
      <c r="Y37" s="17"/>
      <c r="Z37" s="40"/>
      <c r="AA37" s="40"/>
      <c r="AB37" s="40"/>
      <c r="AC37" s="40"/>
      <c r="AD37" s="40"/>
      <c r="AE37" s="40"/>
      <c r="AF37" s="40"/>
      <c r="AG37" s="40"/>
      <c r="AH37" s="40"/>
      <c r="AI37" s="40"/>
      <c r="AJ37" s="40"/>
      <c r="AK37" s="40"/>
      <c r="AL37" s="40"/>
      <c r="AM37" s="39"/>
      <c r="AN37" s="39" t="s">
        <v>1003</v>
      </c>
      <c r="AO37" s="40"/>
      <c r="AP37" s="40"/>
      <c r="AQ37" s="40"/>
      <c r="AR37" s="40"/>
      <c r="AS37" s="40"/>
      <c r="AT37" s="39"/>
    </row>
    <row r="38" spans="1:55">
      <c r="A38" s="134" t="str">
        <f>IFERROR(VLOOKUP(B38,sheet_id!$A:$B,2,0),"")</f>
        <v/>
      </c>
      <c r="C38" s="8" t="str">
        <f>IF('MFI Info &amp; Instructions'!$D$16="English",'Income Statement'!BA38,IF('MFI Info &amp; Instructions'!$D$16="Español",'Income Statement'!BB38,IF('MFI Info &amp; Instructions'!$D$16="Português",'Income Statement'!BC38,"")))</f>
        <v>NET INCOME BEFORE TAXES AND DONATIONS</v>
      </c>
      <c r="D38" s="8"/>
      <c r="E38" s="157"/>
      <c r="F38" s="157"/>
      <c r="G38" s="157"/>
      <c r="H38" s="157"/>
      <c r="I38" s="157"/>
      <c r="J38" s="178"/>
      <c r="K38" s="178"/>
      <c r="L38" s="178"/>
      <c r="M38" s="64"/>
      <c r="N38" s="178">
        <v>0</v>
      </c>
      <c r="O38" s="178">
        <v>0</v>
      </c>
      <c r="P38" s="178">
        <v>0</v>
      </c>
      <c r="Q38" s="178">
        <v>0</v>
      </c>
      <c r="R38" s="178">
        <v>0</v>
      </c>
      <c r="S38" s="178">
        <v>0</v>
      </c>
      <c r="T38" s="178">
        <v>0</v>
      </c>
      <c r="U38" s="178">
        <v>0</v>
      </c>
      <c r="V38" s="178">
        <v>0</v>
      </c>
      <c r="W38" s="178">
        <v>0</v>
      </c>
      <c r="X38" s="178">
        <v>0</v>
      </c>
      <c r="Y38" s="25">
        <v>0</v>
      </c>
      <c r="Z38" s="178"/>
      <c r="AA38" s="178">
        <v>0</v>
      </c>
      <c r="AB38" s="178">
        <v>0</v>
      </c>
      <c r="AC38" s="178">
        <v>0</v>
      </c>
      <c r="AD38" s="178">
        <v>0</v>
      </c>
      <c r="AE38" s="178">
        <v>0</v>
      </c>
      <c r="AF38" s="178">
        <v>0</v>
      </c>
      <c r="AG38" s="178">
        <v>0</v>
      </c>
      <c r="AH38" s="178">
        <v>0</v>
      </c>
      <c r="AI38" s="178">
        <v>0</v>
      </c>
      <c r="AJ38" s="178">
        <v>0</v>
      </c>
      <c r="AK38" s="178">
        <v>0</v>
      </c>
      <c r="AL38" s="178">
        <v>0</v>
      </c>
      <c r="AM38" s="64"/>
      <c r="AN38" s="64">
        <v>0</v>
      </c>
      <c r="AO38" s="178"/>
      <c r="AP38" s="178">
        <v>0</v>
      </c>
      <c r="AQ38" s="178">
        <v>0</v>
      </c>
      <c r="AR38" s="178">
        <v>0</v>
      </c>
      <c r="AS38" s="178">
        <v>0</v>
      </c>
      <c r="AT38" s="64">
        <v>0</v>
      </c>
      <c r="BA38" s="10" t="s">
        <v>265</v>
      </c>
      <c r="BB38" s="10" t="s">
        <v>478</v>
      </c>
      <c r="BC38" s="10" t="s">
        <v>479</v>
      </c>
    </row>
    <row r="39" spans="1:55">
      <c r="A39" s="134" t="str">
        <f>IFERROR(VLOOKUP(B39,sheet_id!$A:$B,2,0),"")</f>
        <v/>
      </c>
      <c r="C39" s="57" t="s">
        <v>249</v>
      </c>
      <c r="J39" s="194"/>
      <c r="K39" s="194"/>
      <c r="L39" s="194"/>
      <c r="M39" s="63"/>
      <c r="N39" s="194" t="s">
        <v>1003</v>
      </c>
      <c r="O39" s="194" t="s">
        <v>1003</v>
      </c>
      <c r="P39" s="194" t="s">
        <v>1003</v>
      </c>
      <c r="Q39" s="194" t="s">
        <v>1003</v>
      </c>
      <c r="R39" s="194" t="s">
        <v>1003</v>
      </c>
      <c r="S39" s="194" t="s">
        <v>1003</v>
      </c>
      <c r="T39" s="194" t="s">
        <v>1003</v>
      </c>
      <c r="U39" s="194" t="s">
        <v>1003</v>
      </c>
      <c r="V39" s="194" t="s">
        <v>1003</v>
      </c>
      <c r="W39" s="194" t="s">
        <v>1003</v>
      </c>
      <c r="X39" s="194" t="s">
        <v>1003</v>
      </c>
      <c r="Y39" s="61" t="s">
        <v>1003</v>
      </c>
      <c r="Z39" s="194"/>
      <c r="AA39" s="194" t="s">
        <v>1003</v>
      </c>
      <c r="AB39" s="194" t="s">
        <v>1003</v>
      </c>
      <c r="AC39" s="194" t="s">
        <v>1003</v>
      </c>
      <c r="AD39" s="194" t="s">
        <v>1003</v>
      </c>
      <c r="AE39" s="194" t="s">
        <v>1003</v>
      </c>
      <c r="AF39" s="194" t="s">
        <v>1003</v>
      </c>
      <c r="AG39" s="194" t="s">
        <v>1003</v>
      </c>
      <c r="AH39" s="194" t="s">
        <v>1003</v>
      </c>
      <c r="AI39" s="194" t="s">
        <v>1003</v>
      </c>
      <c r="AJ39" s="194" t="s">
        <v>1003</v>
      </c>
      <c r="AK39" s="194" t="s">
        <v>1003</v>
      </c>
      <c r="AL39" s="194" t="s">
        <v>1003</v>
      </c>
      <c r="AM39" s="63"/>
      <c r="AN39" s="63" t="s">
        <v>1003</v>
      </c>
      <c r="AO39" s="194"/>
      <c r="AP39" s="194" t="s">
        <v>1003</v>
      </c>
      <c r="AQ39" s="194" t="s">
        <v>1003</v>
      </c>
      <c r="AR39" s="194" t="s">
        <v>1003</v>
      </c>
      <c r="AS39" s="194" t="s">
        <v>1003</v>
      </c>
      <c r="AT39" s="63" t="s">
        <v>1003</v>
      </c>
    </row>
    <row r="40" spans="1:55">
      <c r="A40" s="134" t="str">
        <f>IFERROR(VLOOKUP(B40,sheet_id!$A:$B,2,0),"")</f>
        <v/>
      </c>
      <c r="C40" s="57"/>
      <c r="J40" s="40"/>
      <c r="K40" s="40"/>
      <c r="L40" s="40"/>
      <c r="M40" s="39"/>
      <c r="N40" s="40"/>
      <c r="O40" s="40"/>
      <c r="P40" s="40"/>
      <c r="Q40" s="40"/>
      <c r="R40" s="40"/>
      <c r="S40" s="40"/>
      <c r="T40" s="40"/>
      <c r="U40" s="40"/>
      <c r="V40" s="40"/>
      <c r="W40" s="40"/>
      <c r="X40" s="40"/>
      <c r="Y40" s="17"/>
      <c r="Z40" s="40"/>
      <c r="AA40" s="40"/>
      <c r="AB40" s="40"/>
      <c r="AC40" s="40"/>
      <c r="AD40" s="40"/>
      <c r="AE40" s="40"/>
      <c r="AF40" s="40"/>
      <c r="AG40" s="40"/>
      <c r="AH40" s="40"/>
      <c r="AI40" s="40"/>
      <c r="AJ40" s="40"/>
      <c r="AK40" s="40"/>
      <c r="AL40" s="40"/>
      <c r="AM40" s="39"/>
      <c r="AN40" s="39" t="s">
        <v>1003</v>
      </c>
      <c r="AO40" s="40"/>
      <c r="AP40" s="40"/>
      <c r="AQ40" s="40"/>
      <c r="AR40" s="40"/>
      <c r="AS40" s="40"/>
      <c r="AT40" s="39"/>
    </row>
    <row r="41" spans="1:55" ht="15.75">
      <c r="A41" s="134">
        <f>IFERROR(VLOOKUP(B41,sheet_id!$A:$B,2,0),"")</f>
        <v>11</v>
      </c>
      <c r="B41">
        <v>160</v>
      </c>
      <c r="C41" s="1" t="str">
        <f>IF('MFI Info &amp; Instructions'!$D$16="English",'Income Statement'!BA41,IF('MFI Info &amp; Instructions'!$D$16="Español",'Income Statement'!BB41,IF('MFI Info &amp; Instructions'!$D$16="Português",'Income Statement'!BC41,"")))</f>
        <v>Income Tax Expense</v>
      </c>
      <c r="J41" s="177"/>
      <c r="K41" s="177"/>
      <c r="L41" s="177"/>
      <c r="M41" s="176"/>
      <c r="N41" s="177"/>
      <c r="O41" s="177"/>
      <c r="P41" s="177"/>
      <c r="Q41" s="177"/>
      <c r="R41" s="177"/>
      <c r="S41" s="177"/>
      <c r="T41" s="177"/>
      <c r="U41" s="177"/>
      <c r="V41" s="177"/>
      <c r="W41" s="177"/>
      <c r="X41" s="177"/>
      <c r="Y41" s="16"/>
      <c r="Z41" s="38"/>
      <c r="AA41" s="38"/>
      <c r="AB41" s="38"/>
      <c r="AC41" s="38"/>
      <c r="AD41" s="38"/>
      <c r="AE41" s="38"/>
      <c r="AF41" s="38"/>
      <c r="AG41" s="38"/>
      <c r="AH41" s="38"/>
      <c r="AI41" s="38"/>
      <c r="AJ41" s="38"/>
      <c r="AK41" s="38"/>
      <c r="AL41" s="38"/>
      <c r="AM41" s="37"/>
      <c r="AN41" s="37" t="s">
        <v>1003</v>
      </c>
      <c r="AO41" s="177"/>
      <c r="AP41" s="177"/>
      <c r="AQ41" s="177"/>
      <c r="AR41" s="177"/>
      <c r="AS41" s="177"/>
      <c r="AT41" s="37"/>
      <c r="BA41" s="10" t="s">
        <v>266</v>
      </c>
      <c r="BB41" s="10" t="s">
        <v>480</v>
      </c>
      <c r="BC41" s="10" t="s">
        <v>481</v>
      </c>
    </row>
    <row r="42" spans="1:55">
      <c r="A42" s="134" t="str">
        <f>IFERROR(VLOOKUP(B42,sheet_id!$A:$B,2,0),"")</f>
        <v/>
      </c>
      <c r="C42" s="8" t="str">
        <f>IF('MFI Info &amp; Instructions'!$D$16="English",'Income Statement'!BA42,IF('MFI Info &amp; Instructions'!$D$16="Español",'Income Statement'!BB42,IF('MFI Info &amp; Instructions'!$D$16="Português",'Income Statement'!BC42,"")))</f>
        <v>NET INCOME BEFORE DONATIONS</v>
      </c>
      <c r="D42" s="8"/>
      <c r="E42" s="157"/>
      <c r="F42" s="157"/>
      <c r="G42" s="157"/>
      <c r="H42" s="157"/>
      <c r="I42" s="157"/>
      <c r="J42" s="178"/>
      <c r="K42" s="178"/>
      <c r="L42" s="178"/>
      <c r="M42" s="64"/>
      <c r="N42" s="178">
        <v>0</v>
      </c>
      <c r="O42" s="178">
        <v>0</v>
      </c>
      <c r="P42" s="178">
        <v>0</v>
      </c>
      <c r="Q42" s="178">
        <v>0</v>
      </c>
      <c r="R42" s="178">
        <v>0</v>
      </c>
      <c r="S42" s="178">
        <v>0</v>
      </c>
      <c r="T42" s="178">
        <v>0</v>
      </c>
      <c r="U42" s="178">
        <v>0</v>
      </c>
      <c r="V42" s="178">
        <v>0</v>
      </c>
      <c r="W42" s="178">
        <v>0</v>
      </c>
      <c r="X42" s="178">
        <v>0</v>
      </c>
      <c r="Y42" s="25">
        <v>0</v>
      </c>
      <c r="Z42" s="178"/>
      <c r="AA42" s="178">
        <v>0</v>
      </c>
      <c r="AB42" s="178">
        <v>0</v>
      </c>
      <c r="AC42" s="178">
        <v>0</v>
      </c>
      <c r="AD42" s="178">
        <v>0</v>
      </c>
      <c r="AE42" s="178">
        <v>0</v>
      </c>
      <c r="AF42" s="178">
        <v>0</v>
      </c>
      <c r="AG42" s="178">
        <v>0</v>
      </c>
      <c r="AH42" s="178">
        <v>0</v>
      </c>
      <c r="AI42" s="178">
        <v>0</v>
      </c>
      <c r="AJ42" s="178">
        <v>0</v>
      </c>
      <c r="AK42" s="178">
        <v>0</v>
      </c>
      <c r="AL42" s="178">
        <v>0</v>
      </c>
      <c r="AM42" s="64"/>
      <c r="AN42" s="64">
        <v>0</v>
      </c>
      <c r="AO42" s="178"/>
      <c r="AP42" s="178">
        <v>0</v>
      </c>
      <c r="AQ42" s="178">
        <v>0</v>
      </c>
      <c r="AR42" s="178">
        <v>0</v>
      </c>
      <c r="AS42" s="178">
        <v>0</v>
      </c>
      <c r="AT42" s="64">
        <v>0</v>
      </c>
      <c r="BA42" s="10" t="s">
        <v>267</v>
      </c>
      <c r="BB42" s="10" t="s">
        <v>482</v>
      </c>
      <c r="BC42" s="10" t="s">
        <v>483</v>
      </c>
    </row>
    <row r="43" spans="1:55">
      <c r="A43" s="134" t="str">
        <f>IFERROR(VLOOKUP(B43,sheet_id!$A:$B,2,0),"")</f>
        <v/>
      </c>
      <c r="C43" s="57" t="s">
        <v>249</v>
      </c>
      <c r="J43" s="194"/>
      <c r="K43" s="194"/>
      <c r="L43" s="194"/>
      <c r="M43" s="63"/>
      <c r="N43" s="194" t="s">
        <v>1003</v>
      </c>
      <c r="O43" s="194" t="s">
        <v>1003</v>
      </c>
      <c r="P43" s="194" t="s">
        <v>1003</v>
      </c>
      <c r="Q43" s="194" t="s">
        <v>1003</v>
      </c>
      <c r="R43" s="194" t="s">
        <v>1003</v>
      </c>
      <c r="S43" s="194" t="s">
        <v>1003</v>
      </c>
      <c r="T43" s="194" t="s">
        <v>1003</v>
      </c>
      <c r="U43" s="194" t="s">
        <v>1003</v>
      </c>
      <c r="V43" s="194" t="s">
        <v>1003</v>
      </c>
      <c r="W43" s="194" t="s">
        <v>1003</v>
      </c>
      <c r="X43" s="194" t="s">
        <v>1003</v>
      </c>
      <c r="Y43" s="61" t="s">
        <v>1003</v>
      </c>
      <c r="Z43" s="194"/>
      <c r="AA43" s="194" t="s">
        <v>1003</v>
      </c>
      <c r="AB43" s="194" t="s">
        <v>1003</v>
      </c>
      <c r="AC43" s="194" t="s">
        <v>1003</v>
      </c>
      <c r="AD43" s="194" t="s">
        <v>1003</v>
      </c>
      <c r="AE43" s="194" t="s">
        <v>1003</v>
      </c>
      <c r="AF43" s="194" t="s">
        <v>1003</v>
      </c>
      <c r="AG43" s="194" t="s">
        <v>1003</v>
      </c>
      <c r="AH43" s="194" t="s">
        <v>1003</v>
      </c>
      <c r="AI43" s="194" t="s">
        <v>1003</v>
      </c>
      <c r="AJ43" s="194" t="s">
        <v>1003</v>
      </c>
      <c r="AK43" s="194" t="s">
        <v>1003</v>
      </c>
      <c r="AL43" s="40" t="s">
        <v>1003</v>
      </c>
      <c r="AM43" s="63"/>
      <c r="AN43" s="63" t="s">
        <v>1003</v>
      </c>
      <c r="AO43" s="194"/>
      <c r="AP43" s="194" t="s">
        <v>1003</v>
      </c>
      <c r="AQ43" s="194" t="s">
        <v>1003</v>
      </c>
      <c r="AR43" s="194" t="s">
        <v>1003</v>
      </c>
      <c r="AS43" s="194" t="s">
        <v>1003</v>
      </c>
      <c r="AT43" s="63" t="s">
        <v>1003</v>
      </c>
    </row>
    <row r="44" spans="1:55" ht="15.75">
      <c r="A44" s="134">
        <f>IFERROR(VLOOKUP(B44,sheet_id!$A:$B,2,0),"")</f>
        <v>11</v>
      </c>
      <c r="B44">
        <v>161</v>
      </c>
      <c r="C44" s="1" t="str">
        <f>IF('MFI Info &amp; Instructions'!$D$16="English",'Income Statement'!BA44,IF('MFI Info &amp; Instructions'!$D$16="Español",'Income Statement'!BB44,IF('MFI Info &amp; Instructions'!$D$16="Português",'Income Statement'!BC44,"")))</f>
        <v>Donations</v>
      </c>
      <c r="J44" s="177"/>
      <c r="K44" s="177"/>
      <c r="L44" s="177"/>
      <c r="M44" s="176"/>
      <c r="N44" s="177"/>
      <c r="O44" s="177"/>
      <c r="P44" s="177"/>
      <c r="Q44" s="177"/>
      <c r="R44" s="177"/>
      <c r="S44" s="177"/>
      <c r="T44" s="177"/>
      <c r="U44" s="177"/>
      <c r="V44" s="177"/>
      <c r="W44" s="177"/>
      <c r="X44" s="177"/>
      <c r="Y44" s="16"/>
      <c r="Z44" s="38"/>
      <c r="AA44" s="38"/>
      <c r="AB44" s="38"/>
      <c r="AC44" s="38"/>
      <c r="AD44" s="38"/>
      <c r="AE44" s="38"/>
      <c r="AF44" s="38"/>
      <c r="AG44" s="38"/>
      <c r="AH44" s="38"/>
      <c r="AI44" s="38"/>
      <c r="AJ44" s="38"/>
      <c r="AK44" s="38"/>
      <c r="AL44" s="38"/>
      <c r="AM44" s="37"/>
      <c r="AN44" s="37" t="s">
        <v>1003</v>
      </c>
      <c r="AO44" s="177"/>
      <c r="AP44" s="177"/>
      <c r="AQ44" s="177"/>
      <c r="AR44" s="177"/>
      <c r="AS44" s="177"/>
      <c r="AT44" s="37"/>
      <c r="BA44" s="10" t="s">
        <v>268</v>
      </c>
      <c r="BB44" s="10" t="s">
        <v>484</v>
      </c>
      <c r="BC44" s="10" t="s">
        <v>485</v>
      </c>
    </row>
    <row r="45" spans="1:55">
      <c r="A45" s="134" t="str">
        <f>IFERROR(VLOOKUP(B45,sheet_id!$A:$B,2,0),"")</f>
        <v/>
      </c>
      <c r="C45" s="8" t="str">
        <f>IF('MFI Info &amp; Instructions'!$D$16="English",'Income Statement'!BA45,IF('MFI Info &amp; Instructions'!$D$16="Español",'Income Statement'!BB45,IF('MFI Info &amp; Instructions'!$D$16="Português",'Income Statement'!BC45,"")))</f>
        <v>NET INCOME AFTER DONATIONS</v>
      </c>
      <c r="D45" s="8"/>
      <c r="E45" s="157"/>
      <c r="F45" s="157"/>
      <c r="G45" s="157"/>
      <c r="H45" s="157"/>
      <c r="I45" s="157"/>
      <c r="J45" s="178"/>
      <c r="K45" s="178"/>
      <c r="L45" s="178"/>
      <c r="M45" s="64"/>
      <c r="N45" s="178">
        <v>0</v>
      </c>
      <c r="O45" s="178">
        <v>0</v>
      </c>
      <c r="P45" s="178">
        <v>0</v>
      </c>
      <c r="Q45" s="178">
        <v>0</v>
      </c>
      <c r="R45" s="178">
        <v>0</v>
      </c>
      <c r="S45" s="178">
        <v>0</v>
      </c>
      <c r="T45" s="178">
        <v>0</v>
      </c>
      <c r="U45" s="178">
        <v>0</v>
      </c>
      <c r="V45" s="178">
        <v>0</v>
      </c>
      <c r="W45" s="178">
        <v>0</v>
      </c>
      <c r="X45" s="178">
        <v>0</v>
      </c>
      <c r="Y45" s="25">
        <v>0</v>
      </c>
      <c r="Z45" s="178"/>
      <c r="AA45" s="178">
        <v>0</v>
      </c>
      <c r="AB45" s="178">
        <v>0</v>
      </c>
      <c r="AC45" s="178">
        <v>0</v>
      </c>
      <c r="AD45" s="178">
        <v>0</v>
      </c>
      <c r="AE45" s="178">
        <v>0</v>
      </c>
      <c r="AF45" s="178">
        <v>0</v>
      </c>
      <c r="AG45" s="178">
        <v>0</v>
      </c>
      <c r="AH45" s="178">
        <v>0</v>
      </c>
      <c r="AI45" s="178">
        <v>0</v>
      </c>
      <c r="AJ45" s="178">
        <v>0</v>
      </c>
      <c r="AK45" s="178">
        <v>0</v>
      </c>
      <c r="AL45" s="178">
        <v>0</v>
      </c>
      <c r="AM45" s="64"/>
      <c r="AN45" s="64">
        <v>0</v>
      </c>
      <c r="AO45" s="178"/>
      <c r="AP45" s="178">
        <v>0</v>
      </c>
      <c r="AQ45" s="178">
        <v>0</v>
      </c>
      <c r="AR45" s="178">
        <v>0</v>
      </c>
      <c r="AS45" s="178">
        <v>0</v>
      </c>
      <c r="AT45" s="64">
        <v>0</v>
      </c>
      <c r="BA45" s="10" t="s">
        <v>269</v>
      </c>
      <c r="BB45" s="10" t="s">
        <v>486</v>
      </c>
      <c r="BC45" s="10" t="s">
        <v>487</v>
      </c>
    </row>
    <row r="46" spans="1:55">
      <c r="A46" s="134" t="str">
        <f>IFERROR(VLOOKUP(B46,sheet_id!$A:$B,2,0),"")</f>
        <v/>
      </c>
      <c r="C46" s="57" t="s">
        <v>249</v>
      </c>
      <c r="J46" s="194"/>
      <c r="K46" s="194"/>
      <c r="L46" s="194"/>
      <c r="M46" s="63"/>
      <c r="N46" s="194" t="s">
        <v>1003</v>
      </c>
      <c r="O46" s="194" t="s">
        <v>1003</v>
      </c>
      <c r="P46" s="194" t="s">
        <v>1003</v>
      </c>
      <c r="Q46" s="194" t="s">
        <v>1003</v>
      </c>
      <c r="R46" s="194" t="s">
        <v>1003</v>
      </c>
      <c r="S46" s="194" t="s">
        <v>1003</v>
      </c>
      <c r="T46" s="194" t="s">
        <v>1003</v>
      </c>
      <c r="U46" s="194" t="s">
        <v>1003</v>
      </c>
      <c r="V46" s="194" t="s">
        <v>1003</v>
      </c>
      <c r="W46" s="194" t="s">
        <v>1003</v>
      </c>
      <c r="X46" s="194" t="s">
        <v>1003</v>
      </c>
      <c r="Y46" s="61" t="s">
        <v>1003</v>
      </c>
      <c r="Z46" s="194"/>
      <c r="AA46" s="194" t="s">
        <v>1003</v>
      </c>
      <c r="AB46" s="194" t="s">
        <v>1003</v>
      </c>
      <c r="AC46" s="194" t="s">
        <v>1003</v>
      </c>
      <c r="AD46" s="194" t="s">
        <v>1003</v>
      </c>
      <c r="AE46" s="194" t="s">
        <v>1003</v>
      </c>
      <c r="AF46" s="194" t="s">
        <v>1003</v>
      </c>
      <c r="AG46" s="194" t="s">
        <v>1003</v>
      </c>
      <c r="AH46" s="194" t="s">
        <v>1003</v>
      </c>
      <c r="AI46" s="194" t="s">
        <v>1003</v>
      </c>
      <c r="AJ46" s="194" t="s">
        <v>1003</v>
      </c>
      <c r="AK46" s="194" t="s">
        <v>1003</v>
      </c>
      <c r="AL46" s="194" t="s">
        <v>1003</v>
      </c>
      <c r="AM46" s="63"/>
      <c r="AN46" s="63" t="s">
        <v>1003</v>
      </c>
      <c r="AO46" s="194"/>
      <c r="AP46" s="194" t="s">
        <v>1003</v>
      </c>
      <c r="AQ46" s="194" t="s">
        <v>1003</v>
      </c>
      <c r="AR46" s="194" t="s">
        <v>1003</v>
      </c>
      <c r="AS46" s="194" t="s">
        <v>1003</v>
      </c>
      <c r="AT46" s="63" t="s">
        <v>1003</v>
      </c>
    </row>
    <row r="47" spans="1:55" ht="15.75">
      <c r="A47" s="134">
        <f>IFERROR(VLOOKUP(B47,sheet_id!$A:$B,2,0),"")</f>
        <v>11</v>
      </c>
      <c r="B47">
        <v>162</v>
      </c>
      <c r="C47" s="1" t="str">
        <f>IF('MFI Info &amp; Instructions'!$D$16="English",'Income Statement'!BA47,IF('MFI Info &amp; Instructions'!$D$16="Español",'Income Statement'!BB47,IF('MFI Info &amp; Instructions'!$D$16="Português",'Income Statement'!BC47,"")))</f>
        <v>Income (Expense) from Unconsolidated Affiliates</v>
      </c>
      <c r="J47" s="177"/>
      <c r="K47" s="177"/>
      <c r="L47" s="177"/>
      <c r="M47" s="176"/>
      <c r="N47" s="177"/>
      <c r="O47" s="177"/>
      <c r="P47" s="177"/>
      <c r="Q47" s="177"/>
      <c r="R47" s="177"/>
      <c r="S47" s="177"/>
      <c r="T47" s="177"/>
      <c r="U47" s="177"/>
      <c r="V47" s="177"/>
      <c r="W47" s="177"/>
      <c r="X47" s="177"/>
      <c r="Y47" s="16"/>
      <c r="Z47" s="38"/>
      <c r="AA47" s="38"/>
      <c r="AB47" s="38"/>
      <c r="AC47" s="38"/>
      <c r="AD47" s="38"/>
      <c r="AE47" s="38"/>
      <c r="AF47" s="38"/>
      <c r="AG47" s="38"/>
      <c r="AH47" s="38"/>
      <c r="AI47" s="38"/>
      <c r="AJ47" s="38"/>
      <c r="AK47" s="38"/>
      <c r="AL47" s="38"/>
      <c r="AM47" s="37"/>
      <c r="AN47" s="37" t="s">
        <v>1003</v>
      </c>
      <c r="AO47" s="177"/>
      <c r="AP47" s="177"/>
      <c r="AQ47" s="177"/>
      <c r="AR47" s="177"/>
      <c r="AS47" s="177"/>
      <c r="AT47" s="37"/>
      <c r="BA47" s="10" t="s">
        <v>270</v>
      </c>
      <c r="BB47" s="10" t="s">
        <v>488</v>
      </c>
      <c r="BC47" s="10" t="s">
        <v>489</v>
      </c>
    </row>
    <row r="48" spans="1:55" ht="15.75">
      <c r="A48" s="134">
        <f>IFERROR(VLOOKUP(B48,sheet_id!$A:$B,2,0),"")</f>
        <v>11</v>
      </c>
      <c r="B48">
        <v>163</v>
      </c>
      <c r="C48" s="1" t="str">
        <f>IF('MFI Info &amp; Instructions'!$D$16="English",'Income Statement'!BA48,IF('MFI Info &amp; Instructions'!$D$16="Español",'Income Statement'!BB48,IF('MFI Info &amp; Instructions'!$D$16="Português",'Income Statement'!BC48,"")))</f>
        <v>Dividends Received</v>
      </c>
      <c r="J48" s="177"/>
      <c r="K48" s="177"/>
      <c r="L48" s="177"/>
      <c r="M48" s="176"/>
      <c r="N48" s="177"/>
      <c r="O48" s="177"/>
      <c r="P48" s="177"/>
      <c r="Q48" s="177"/>
      <c r="R48" s="177"/>
      <c r="S48" s="177"/>
      <c r="T48" s="177"/>
      <c r="U48" s="177"/>
      <c r="V48" s="177"/>
      <c r="W48" s="177"/>
      <c r="X48" s="177"/>
      <c r="Y48" s="37"/>
      <c r="Z48" s="37"/>
      <c r="AA48" s="38"/>
      <c r="AB48" s="38"/>
      <c r="AC48" s="38"/>
      <c r="AD48" s="38"/>
      <c r="AE48" s="38"/>
      <c r="AF48" s="38"/>
      <c r="AG48" s="38"/>
      <c r="AH48" s="38"/>
      <c r="AI48" s="38"/>
      <c r="AJ48" s="38"/>
      <c r="AK48" s="38"/>
      <c r="AL48" s="38"/>
      <c r="AM48" s="37"/>
      <c r="AN48" s="37" t="s">
        <v>1003</v>
      </c>
      <c r="AO48" s="177"/>
      <c r="AP48" s="177"/>
      <c r="AQ48" s="177"/>
      <c r="AR48" s="177"/>
      <c r="AS48" s="177"/>
      <c r="AT48" s="37"/>
      <c r="BA48" s="10" t="s">
        <v>271</v>
      </c>
      <c r="BB48" s="10" t="s">
        <v>490</v>
      </c>
      <c r="BC48" s="10" t="s">
        <v>491</v>
      </c>
    </row>
    <row r="49" spans="1:55" ht="15.75">
      <c r="A49" s="134">
        <f>IFERROR(VLOOKUP(B49,sheet_id!$A:$B,2,0),"")</f>
        <v>11</v>
      </c>
      <c r="B49">
        <v>164</v>
      </c>
      <c r="C49" s="1" t="str">
        <f>IF('MFI Info &amp; Instructions'!$D$16="English",'Income Statement'!BA49,IF('MFI Info &amp; Instructions'!$D$16="Español",'Income Statement'!BB49,IF('MFI Info &amp; Instructions'!$D$16="Português",'Income Statement'!BC49,"")))</f>
        <v>Minority Interest Expense</v>
      </c>
      <c r="J49" s="177"/>
      <c r="K49" s="177"/>
      <c r="L49" s="177"/>
      <c r="M49" s="176"/>
      <c r="N49" s="177"/>
      <c r="O49" s="177"/>
      <c r="P49" s="177"/>
      <c r="Q49" s="177"/>
      <c r="R49" s="177"/>
      <c r="S49" s="177"/>
      <c r="T49" s="177"/>
      <c r="U49" s="177"/>
      <c r="V49" s="177"/>
      <c r="W49" s="177"/>
      <c r="X49" s="177"/>
      <c r="Y49" s="37"/>
      <c r="Z49" s="37"/>
      <c r="AA49" s="38"/>
      <c r="AB49" s="38"/>
      <c r="AC49" s="38"/>
      <c r="AD49" s="38"/>
      <c r="AE49" s="38"/>
      <c r="AF49" s="38"/>
      <c r="AG49" s="38"/>
      <c r="AH49" s="38"/>
      <c r="AI49" s="38"/>
      <c r="AJ49" s="38"/>
      <c r="AK49" s="38"/>
      <c r="AL49" s="38"/>
      <c r="AM49" s="37"/>
      <c r="AN49" s="37" t="s">
        <v>1003</v>
      </c>
      <c r="AO49" s="177"/>
      <c r="AP49" s="177"/>
      <c r="AQ49" s="177"/>
      <c r="AR49" s="177"/>
      <c r="AS49" s="177"/>
      <c r="AT49" s="37"/>
      <c r="BA49" s="10" t="s">
        <v>272</v>
      </c>
      <c r="BB49" s="10" t="s">
        <v>492</v>
      </c>
      <c r="BC49" s="10" t="s">
        <v>493</v>
      </c>
    </row>
    <row r="50" spans="1:55">
      <c r="A50" s="134" t="str">
        <f>IFERROR(VLOOKUP(B50,sheet_id!$A:$B,2,0),"")</f>
        <v/>
      </c>
      <c r="C50" s="7" t="str">
        <f>IF('MFI Info &amp; Instructions'!$D$16="English",'Income Statement'!BA50,IF('MFI Info &amp; Instructions'!$D$16="Español",'Income Statement'!BB50,IF('MFI Info &amp; Instructions'!$D$16="Português",'Income Statement'!BC50,"")))</f>
        <v>NET INCOME</v>
      </c>
      <c r="D50" s="7"/>
      <c r="E50" s="29"/>
      <c r="F50" s="29"/>
      <c r="G50" s="29"/>
      <c r="H50" s="29"/>
      <c r="I50" s="29"/>
      <c r="J50" s="173"/>
      <c r="K50" s="173"/>
      <c r="L50" s="173"/>
      <c r="M50" s="62"/>
      <c r="N50" s="173">
        <v>0</v>
      </c>
      <c r="O50" s="173">
        <v>0</v>
      </c>
      <c r="P50" s="173">
        <v>0</v>
      </c>
      <c r="Q50" s="173">
        <v>0</v>
      </c>
      <c r="R50" s="173">
        <v>0</v>
      </c>
      <c r="S50" s="173">
        <v>0</v>
      </c>
      <c r="T50" s="173">
        <v>0</v>
      </c>
      <c r="U50" s="173">
        <v>0</v>
      </c>
      <c r="V50" s="173">
        <v>0</v>
      </c>
      <c r="W50" s="173">
        <v>0</v>
      </c>
      <c r="X50" s="173">
        <v>0</v>
      </c>
      <c r="Y50" s="62">
        <v>0</v>
      </c>
      <c r="Z50" s="62"/>
      <c r="AA50" s="173">
        <v>0</v>
      </c>
      <c r="AB50" s="173">
        <v>0</v>
      </c>
      <c r="AC50" s="173">
        <v>0</v>
      </c>
      <c r="AD50" s="173">
        <v>0</v>
      </c>
      <c r="AE50" s="173">
        <v>0</v>
      </c>
      <c r="AF50" s="173">
        <v>0</v>
      </c>
      <c r="AG50" s="173">
        <v>0</v>
      </c>
      <c r="AH50" s="173">
        <v>0</v>
      </c>
      <c r="AI50" s="173">
        <v>0</v>
      </c>
      <c r="AJ50" s="173">
        <v>0</v>
      </c>
      <c r="AK50" s="173">
        <v>0</v>
      </c>
      <c r="AL50" s="173">
        <v>0</v>
      </c>
      <c r="AM50" s="62"/>
      <c r="AN50" s="62">
        <v>0</v>
      </c>
      <c r="AO50" s="173"/>
      <c r="AP50" s="173">
        <v>0</v>
      </c>
      <c r="AQ50" s="173">
        <v>0</v>
      </c>
      <c r="AR50" s="173">
        <v>0</v>
      </c>
      <c r="AS50" s="173">
        <v>0</v>
      </c>
      <c r="AT50" s="62">
        <v>0</v>
      </c>
      <c r="BA50" s="10" t="s">
        <v>273</v>
      </c>
      <c r="BB50" s="10" t="s">
        <v>494</v>
      </c>
      <c r="BC50" s="10" t="s">
        <v>495</v>
      </c>
    </row>
    <row r="51" spans="1:55" s="60" customFormat="1">
      <c r="A51" s="134" t="str">
        <f>IFERROR(VLOOKUP(B51,sheet_id!$A:$B,2,0),"")</f>
        <v/>
      </c>
      <c r="C51" s="59" t="s">
        <v>249</v>
      </c>
      <c r="J51" s="194"/>
      <c r="K51" s="194"/>
      <c r="L51" s="194"/>
      <c r="M51" s="63"/>
      <c r="N51" s="194" t="s">
        <v>1003</v>
      </c>
      <c r="O51" s="194" t="s">
        <v>1003</v>
      </c>
      <c r="P51" s="194" t="s">
        <v>1003</v>
      </c>
      <c r="Q51" s="194" t="s">
        <v>1003</v>
      </c>
      <c r="R51" s="194" t="s">
        <v>1003</v>
      </c>
      <c r="S51" s="194" t="s">
        <v>1003</v>
      </c>
      <c r="T51" s="194" t="s">
        <v>1003</v>
      </c>
      <c r="U51" s="194" t="s">
        <v>1003</v>
      </c>
      <c r="V51" s="194" t="s">
        <v>1003</v>
      </c>
      <c r="W51" s="194" t="s">
        <v>1003</v>
      </c>
      <c r="X51" s="194" t="s">
        <v>1003</v>
      </c>
      <c r="Y51" s="63" t="s">
        <v>1003</v>
      </c>
      <c r="Z51" s="63"/>
      <c r="AA51" s="194" t="s">
        <v>1003</v>
      </c>
      <c r="AB51" s="194" t="s">
        <v>1003</v>
      </c>
      <c r="AC51" s="194" t="s">
        <v>1003</v>
      </c>
      <c r="AD51" s="194" t="s">
        <v>1003</v>
      </c>
      <c r="AE51" s="194" t="s">
        <v>1003</v>
      </c>
      <c r="AF51" s="194" t="s">
        <v>1003</v>
      </c>
      <c r="AG51" s="194" t="s">
        <v>1003</v>
      </c>
      <c r="AH51" s="194" t="s">
        <v>1003</v>
      </c>
      <c r="AI51" s="194" t="s">
        <v>1003</v>
      </c>
      <c r="AJ51" s="194" t="s">
        <v>1003</v>
      </c>
      <c r="AK51" s="194" t="s">
        <v>1003</v>
      </c>
      <c r="AL51" s="194" t="s">
        <v>1003</v>
      </c>
      <c r="AM51" s="63"/>
      <c r="AN51" s="63" t="s">
        <v>1003</v>
      </c>
      <c r="AO51" s="194"/>
      <c r="AP51" s="194" t="s">
        <v>1003</v>
      </c>
      <c r="AQ51" s="194" t="s">
        <v>1003</v>
      </c>
      <c r="AR51" s="194" t="s">
        <v>1003</v>
      </c>
      <c r="AS51" s="194" t="s">
        <v>1003</v>
      </c>
      <c r="AT51" s="63" t="s">
        <v>1003</v>
      </c>
      <c r="BA51" s="10"/>
    </row>
    <row r="52" spans="1:55" s="60" customFormat="1">
      <c r="A52" s="134" t="str">
        <f>IFERROR(VLOOKUP(B52,sheet_id!$A:$B,2,0),"")</f>
        <v/>
      </c>
      <c r="J52" s="54"/>
      <c r="K52" s="54"/>
      <c r="L52" s="54"/>
      <c r="M52" s="39"/>
      <c r="N52" s="54"/>
      <c r="O52" s="54"/>
      <c r="P52" s="54"/>
      <c r="Q52" s="54"/>
      <c r="R52" s="54"/>
      <c r="S52" s="54"/>
      <c r="T52" s="54"/>
      <c r="U52" s="54"/>
      <c r="V52" s="54"/>
      <c r="W52" s="54"/>
      <c r="X52" s="54"/>
      <c r="Y52" s="39"/>
      <c r="Z52" s="39"/>
      <c r="AA52" s="54"/>
      <c r="AB52" s="54"/>
      <c r="AC52" s="54"/>
      <c r="AD52" s="54"/>
      <c r="AE52" s="54"/>
      <c r="AF52" s="54"/>
      <c r="AG52" s="54"/>
      <c r="AH52" s="54"/>
      <c r="AI52" s="54"/>
      <c r="AJ52" s="54"/>
      <c r="AK52" s="54"/>
      <c r="AL52" s="54"/>
      <c r="AM52" s="39"/>
      <c r="AN52" s="39" t="s">
        <v>1003</v>
      </c>
      <c r="AO52" s="54"/>
      <c r="AP52" s="54"/>
      <c r="AQ52" s="54"/>
      <c r="AR52" s="54"/>
      <c r="AS52" s="54"/>
      <c r="AT52" s="39"/>
      <c r="BA52" s="10"/>
    </row>
    <row r="53" spans="1:55" ht="15.75">
      <c r="A53" s="134">
        <f>IFERROR(VLOOKUP(B53,sheet_id!$A:$B,2,0),"")</f>
        <v>11</v>
      </c>
      <c r="B53">
        <v>165</v>
      </c>
      <c r="C53" s="3" t="str">
        <f>IF('MFI Info &amp; Instructions'!$D$16="English",'Income Statement'!BA53,IF('MFI Info &amp; Instructions'!$D$16="Español",'Income Statement'!BB53,IF('MFI Info &amp; Instructions'!$D$16="Português",'Income Statement'!BC53,"")))</f>
        <v>Ordinary Shares Outstanding</v>
      </c>
      <c r="D53" s="71"/>
      <c r="E53" s="71"/>
      <c r="F53" s="71"/>
      <c r="G53" s="71"/>
      <c r="H53" s="71"/>
      <c r="I53" s="71"/>
      <c r="J53" s="177"/>
      <c r="K53" s="177"/>
      <c r="L53" s="177"/>
      <c r="M53" s="176"/>
      <c r="N53" s="177"/>
      <c r="O53" s="177"/>
      <c r="P53" s="177"/>
      <c r="Q53" s="177"/>
      <c r="R53" s="177"/>
      <c r="S53" s="177"/>
      <c r="T53" s="177"/>
      <c r="U53" s="177"/>
      <c r="V53" s="177"/>
      <c r="W53" s="177"/>
      <c r="X53" s="177"/>
      <c r="Y53" s="37"/>
      <c r="Z53" s="37"/>
      <c r="AA53" s="38"/>
      <c r="AB53" s="38"/>
      <c r="AC53" s="38"/>
      <c r="AD53" s="38"/>
      <c r="AE53" s="38"/>
      <c r="AF53" s="38"/>
      <c r="AG53" s="38"/>
      <c r="AH53" s="38"/>
      <c r="AI53" s="38"/>
      <c r="AJ53" s="38"/>
      <c r="AK53" s="38"/>
      <c r="AL53" s="38"/>
      <c r="AM53" s="37"/>
      <c r="AN53" s="37" t="s">
        <v>1003</v>
      </c>
      <c r="AO53" s="177"/>
      <c r="AP53" s="177"/>
      <c r="AQ53" s="177"/>
      <c r="AR53" s="177"/>
      <c r="AS53" s="177"/>
      <c r="AT53" s="37"/>
      <c r="BA53" s="10" t="s">
        <v>274</v>
      </c>
      <c r="BB53" s="10" t="s">
        <v>496</v>
      </c>
      <c r="BC53" s="10" t="s">
        <v>497</v>
      </c>
    </row>
    <row r="54" spans="1:55" ht="15.75">
      <c r="A54" s="134">
        <f>IFERROR(VLOOKUP(B54,sheet_id!$A:$B,2,0),"")</f>
        <v>11</v>
      </c>
      <c r="B54">
        <v>166</v>
      </c>
      <c r="C54" s="3" t="str">
        <f>IF('MFI Info &amp; Instructions'!$D$16="English",'Income Statement'!BA54,IF('MFI Info &amp; Instructions'!$D$16="Español",'Income Statement'!BB54,IF('MFI Info &amp; Instructions'!$D$16="Português",'Income Statement'!BC54,"")))</f>
        <v>Fully Diluted Shares Outstanding</v>
      </c>
      <c r="D54" s="71"/>
      <c r="E54" s="71"/>
      <c r="F54" s="71"/>
      <c r="G54" s="71"/>
      <c r="H54" s="71"/>
      <c r="I54" s="71"/>
      <c r="J54" s="177"/>
      <c r="K54" s="177"/>
      <c r="L54" s="177"/>
      <c r="M54" s="176"/>
      <c r="N54" s="177"/>
      <c r="O54" s="177"/>
      <c r="P54" s="177"/>
      <c r="Q54" s="177"/>
      <c r="R54" s="177"/>
      <c r="S54" s="177"/>
      <c r="T54" s="177"/>
      <c r="U54" s="177"/>
      <c r="V54" s="177"/>
      <c r="W54" s="177"/>
      <c r="X54" s="177"/>
      <c r="Y54" s="37"/>
      <c r="Z54" s="37"/>
      <c r="AA54" s="38"/>
      <c r="AB54" s="38"/>
      <c r="AC54" s="38"/>
      <c r="AD54" s="38"/>
      <c r="AE54" s="38"/>
      <c r="AF54" s="38"/>
      <c r="AG54" s="38"/>
      <c r="AH54" s="38"/>
      <c r="AI54" s="38"/>
      <c r="AJ54" s="38"/>
      <c r="AK54" s="38"/>
      <c r="AL54" s="38"/>
      <c r="AM54" s="37"/>
      <c r="AN54" s="37" t="s">
        <v>1003</v>
      </c>
      <c r="AO54" s="177"/>
      <c r="AP54" s="177"/>
      <c r="AQ54" s="177"/>
      <c r="AR54" s="177"/>
      <c r="AS54" s="177"/>
      <c r="AT54" s="37"/>
      <c r="BA54" s="10" t="s">
        <v>275</v>
      </c>
      <c r="BB54" s="10" t="s">
        <v>498</v>
      </c>
      <c r="BC54" s="10" t="s">
        <v>499</v>
      </c>
    </row>
    <row r="55" spans="1:55">
      <c r="A55" s="134" t="str">
        <f>IFERROR(VLOOKUP(B55,sheet_id!$A:$B,2,0),"")</f>
        <v/>
      </c>
      <c r="C55" s="7" t="str">
        <f>IF('MFI Info &amp; Instructions'!$D$16="English",'Income Statement'!BA55,IF('MFI Info &amp; Instructions'!$D$16="Español",'Income Statement'!BB55,IF('MFI Info &amp; Instructions'!$D$16="Português",'Income Statement'!BC55,"")))</f>
        <v>EARNINGS PER FULLY DILUTED SHARE</v>
      </c>
      <c r="D55" s="7"/>
      <c r="E55" s="29"/>
      <c r="F55" s="29"/>
      <c r="G55" s="29"/>
      <c r="H55" s="29"/>
      <c r="I55" s="29"/>
      <c r="J55" s="173" t="s">
        <v>1003</v>
      </c>
      <c r="K55" s="173" t="s">
        <v>1003</v>
      </c>
      <c r="L55" s="173" t="s">
        <v>1003</v>
      </c>
      <c r="M55" s="62" t="s">
        <v>1003</v>
      </c>
      <c r="N55" s="173" t="s">
        <v>1003</v>
      </c>
      <c r="O55" s="173" t="s">
        <v>1003</v>
      </c>
      <c r="P55" s="173" t="s">
        <v>1003</v>
      </c>
      <c r="Q55" s="173" t="s">
        <v>1003</v>
      </c>
      <c r="R55" s="173" t="s">
        <v>1003</v>
      </c>
      <c r="S55" s="173" t="s">
        <v>1003</v>
      </c>
      <c r="T55" s="173" t="s">
        <v>1003</v>
      </c>
      <c r="U55" s="173" t="s">
        <v>1003</v>
      </c>
      <c r="V55" s="173" t="s">
        <v>1003</v>
      </c>
      <c r="W55" s="173" t="s">
        <v>1003</v>
      </c>
      <c r="X55" s="173" t="s">
        <v>1003</v>
      </c>
      <c r="Y55" s="62" t="s">
        <v>1003</v>
      </c>
      <c r="Z55" s="62" t="s">
        <v>1003</v>
      </c>
      <c r="AA55" s="173" t="s">
        <v>1003</v>
      </c>
      <c r="AB55" s="173" t="s">
        <v>1003</v>
      </c>
      <c r="AC55" s="173" t="s">
        <v>1003</v>
      </c>
      <c r="AD55" s="173" t="s">
        <v>1003</v>
      </c>
      <c r="AE55" s="173" t="s">
        <v>1003</v>
      </c>
      <c r="AF55" s="173" t="s">
        <v>1003</v>
      </c>
      <c r="AG55" s="173" t="s">
        <v>1003</v>
      </c>
      <c r="AH55" s="173" t="s">
        <v>1003</v>
      </c>
      <c r="AI55" s="173" t="s">
        <v>1003</v>
      </c>
      <c r="AJ55" s="173" t="s">
        <v>1003</v>
      </c>
      <c r="AK55" s="173" t="s">
        <v>1003</v>
      </c>
      <c r="AL55" s="173" t="s">
        <v>1003</v>
      </c>
      <c r="AM55" s="62"/>
      <c r="AN55" s="62" t="s">
        <v>1003</v>
      </c>
      <c r="AO55" s="173"/>
      <c r="AP55" s="173" t="s">
        <v>1003</v>
      </c>
      <c r="AQ55" s="173" t="s">
        <v>1003</v>
      </c>
      <c r="AR55" s="173" t="s">
        <v>1003</v>
      </c>
      <c r="AS55" s="173" t="s">
        <v>1003</v>
      </c>
      <c r="AT55" s="62" t="s">
        <v>1003</v>
      </c>
      <c r="BA55" s="10" t="s">
        <v>276</v>
      </c>
      <c r="BB55" s="10" t="s">
        <v>500</v>
      </c>
      <c r="BC55" s="10" t="s">
        <v>501</v>
      </c>
    </row>
    <row r="56" spans="1:55" s="60" customFormat="1">
      <c r="A56" s="134" t="str">
        <f>IFERROR(VLOOKUP(B56,sheet_id!$A:$B,2,0),"")</f>
        <v/>
      </c>
      <c r="J56" s="54"/>
      <c r="K56" s="54"/>
      <c r="L56" s="54"/>
      <c r="M56" s="39"/>
      <c r="N56" s="54"/>
      <c r="O56" s="54"/>
      <c r="P56" s="54"/>
      <c r="Q56" s="54"/>
      <c r="R56" s="54"/>
      <c r="S56" s="54"/>
      <c r="T56" s="54"/>
      <c r="U56" s="54"/>
      <c r="V56" s="54"/>
      <c r="W56" s="54"/>
      <c r="X56" s="54"/>
      <c r="Y56" s="39"/>
      <c r="Z56" s="39"/>
      <c r="AA56" s="54"/>
      <c r="AB56" s="54"/>
      <c r="AC56" s="54"/>
      <c r="AD56" s="54"/>
      <c r="AE56" s="54"/>
      <c r="AF56" s="54"/>
      <c r="AG56" s="54"/>
      <c r="AH56" s="54"/>
      <c r="AI56" s="54"/>
      <c r="AJ56" s="54"/>
      <c r="AK56" s="54"/>
      <c r="AL56" s="54"/>
      <c r="AM56" s="39"/>
      <c r="AN56" s="39" t="s">
        <v>1003</v>
      </c>
      <c r="AO56" s="54"/>
      <c r="AP56" s="54"/>
      <c r="AQ56" s="54"/>
      <c r="AR56" s="54"/>
      <c r="AS56" s="54"/>
      <c r="AT56" s="39"/>
      <c r="BA56" s="10"/>
    </row>
    <row r="57" spans="1:55" ht="15.75">
      <c r="A57" s="134">
        <f>IFERROR(VLOOKUP(B57,sheet_id!$A:$B,2,0),"")</f>
        <v>11</v>
      </c>
      <c r="B57">
        <v>167</v>
      </c>
      <c r="C57" s="8" t="str">
        <f>IF('MFI Info &amp; Instructions'!$D$16="English",'Income Statement'!BA57,IF('MFI Info &amp; Instructions'!$D$16="Español",'Income Statement'!BB57,IF('MFI Info &amp; Instructions'!$D$16="Português",'Income Statement'!BC57,"")))</f>
        <v>Dividends</v>
      </c>
      <c r="D57" s="8"/>
      <c r="E57" s="157"/>
      <c r="F57" s="157"/>
      <c r="G57" s="157"/>
      <c r="H57" s="157"/>
      <c r="I57" s="157"/>
      <c r="J57" s="178"/>
      <c r="K57" s="178"/>
      <c r="L57" s="178"/>
      <c r="M57" s="64"/>
      <c r="N57" s="178"/>
      <c r="O57" s="178"/>
      <c r="P57" s="178"/>
      <c r="Q57" s="178"/>
      <c r="R57" s="178"/>
      <c r="S57" s="178"/>
      <c r="T57" s="178"/>
      <c r="U57" s="178"/>
      <c r="V57" s="178"/>
      <c r="W57" s="178"/>
      <c r="X57" s="178"/>
      <c r="Y57" s="64"/>
      <c r="Z57" s="64"/>
      <c r="AA57" s="178"/>
      <c r="AB57" s="178"/>
      <c r="AC57" s="178"/>
      <c r="AD57" s="178"/>
      <c r="AE57" s="178"/>
      <c r="AF57" s="178"/>
      <c r="AG57" s="178"/>
      <c r="AH57" s="178"/>
      <c r="AI57" s="178"/>
      <c r="AJ57" s="178"/>
      <c r="AK57" s="178"/>
      <c r="AL57" s="178"/>
      <c r="AM57" s="64"/>
      <c r="AN57" s="64" t="s">
        <v>1003</v>
      </c>
      <c r="AO57" s="178"/>
      <c r="AP57" s="178"/>
      <c r="AQ57" s="178"/>
      <c r="AR57" s="178"/>
      <c r="AS57" s="178"/>
      <c r="AT57" s="64"/>
      <c r="BA57" s="10" t="s">
        <v>277</v>
      </c>
      <c r="BB57" s="10" t="s">
        <v>502</v>
      </c>
      <c r="BC57" s="10" t="s">
        <v>503</v>
      </c>
    </row>
    <row r="58" spans="1:55" ht="15.75">
      <c r="A58" s="134">
        <f>IFERROR(VLOOKUP(B58,sheet_id!$A:$B,2,0),"")</f>
        <v>11</v>
      </c>
      <c r="B58">
        <v>168</v>
      </c>
      <c r="C58" s="8" t="str">
        <f>IF('MFI Info &amp; Instructions'!$D$16="English",'Income Statement'!BA58,IF('MFI Info &amp; Instructions'!$D$16="Español",'Income Statement'!BB58,IF('MFI Info &amp; Instructions'!$D$16="Português",'Income Statement'!BC58,"")))</f>
        <v>Unrealized FX Gains/(Losses)</v>
      </c>
      <c r="D58" s="8"/>
      <c r="E58" s="157"/>
      <c r="F58" s="157"/>
      <c r="G58" s="157"/>
      <c r="H58" s="157"/>
      <c r="I58" s="157"/>
      <c r="J58" s="178"/>
      <c r="K58" s="178"/>
      <c r="L58" s="178"/>
      <c r="M58" s="64"/>
      <c r="N58" s="178"/>
      <c r="O58" s="178"/>
      <c r="P58" s="178"/>
      <c r="Q58" s="178"/>
      <c r="R58" s="178"/>
      <c r="S58" s="178"/>
      <c r="T58" s="178"/>
      <c r="U58" s="178"/>
      <c r="V58" s="178"/>
      <c r="W58" s="178"/>
      <c r="X58" s="178"/>
      <c r="Y58" s="64"/>
      <c r="Z58" s="64"/>
      <c r="AA58" s="178"/>
      <c r="AB58" s="178"/>
      <c r="AC58" s="178"/>
      <c r="AD58" s="178"/>
      <c r="AE58" s="178"/>
      <c r="AF58" s="178"/>
      <c r="AG58" s="178"/>
      <c r="AH58" s="178"/>
      <c r="AI58" s="178"/>
      <c r="AJ58" s="178"/>
      <c r="AK58" s="178"/>
      <c r="AL58" s="178"/>
      <c r="AM58" s="64"/>
      <c r="AN58" s="64" t="s">
        <v>1003</v>
      </c>
      <c r="AO58" s="178"/>
      <c r="AP58" s="178"/>
      <c r="AQ58" s="178"/>
      <c r="AR58" s="178"/>
      <c r="AS58" s="178"/>
      <c r="AT58" s="64"/>
      <c r="BA58" s="10" t="s">
        <v>278</v>
      </c>
      <c r="BB58" s="10" t="s">
        <v>504</v>
      </c>
      <c r="BC58" s="10" t="s">
        <v>505</v>
      </c>
    </row>
    <row r="59" spans="1:55" ht="15.75">
      <c r="A59" s="134">
        <f>IFERROR(VLOOKUP(B59,sheet_id!$A:$B,2,0),"")</f>
        <v>11</v>
      </c>
      <c r="B59">
        <v>169</v>
      </c>
      <c r="C59" s="8" t="str">
        <f>IF('MFI Info &amp; Instructions'!$D$16="English",'Income Statement'!BA59,IF('MFI Info &amp; Instructions'!$D$16="Español",'Income Statement'!BB59,IF('MFI Info &amp; Instructions'!$D$16="Português",'Income Statement'!BC59,"")))</f>
        <v>Other</v>
      </c>
      <c r="D59" s="8"/>
      <c r="E59" s="157"/>
      <c r="F59" s="157"/>
      <c r="G59" s="157"/>
      <c r="H59" s="157"/>
      <c r="I59" s="157"/>
      <c r="J59" s="178"/>
      <c r="K59" s="178"/>
      <c r="L59" s="178"/>
      <c r="M59" s="64"/>
      <c r="N59" s="178"/>
      <c r="O59" s="178"/>
      <c r="P59" s="178"/>
      <c r="Q59" s="178"/>
      <c r="R59" s="178"/>
      <c r="S59" s="178"/>
      <c r="T59" s="178"/>
      <c r="U59" s="178"/>
      <c r="V59" s="178"/>
      <c r="W59" s="178"/>
      <c r="X59" s="178"/>
      <c r="Y59" s="64"/>
      <c r="Z59" s="64"/>
      <c r="AA59" s="178"/>
      <c r="AB59" s="178"/>
      <c r="AC59" s="178"/>
      <c r="AD59" s="178"/>
      <c r="AE59" s="178"/>
      <c r="AF59" s="178"/>
      <c r="AG59" s="178"/>
      <c r="AH59" s="178"/>
      <c r="AI59" s="178"/>
      <c r="AJ59" s="178"/>
      <c r="AK59" s="178"/>
      <c r="AL59" s="178"/>
      <c r="AM59" s="64"/>
      <c r="AN59" s="64" t="s">
        <v>1003</v>
      </c>
      <c r="AO59" s="178"/>
      <c r="AP59" s="178"/>
      <c r="AQ59" s="178"/>
      <c r="AR59" s="178"/>
      <c r="AS59" s="178"/>
      <c r="AT59" s="64"/>
      <c r="BA59" s="10" t="s">
        <v>21</v>
      </c>
      <c r="BB59" s="10" t="s">
        <v>100</v>
      </c>
      <c r="BC59" s="10" t="s">
        <v>136</v>
      </c>
    </row>
    <row r="60" spans="1:55">
      <c r="A60" s="134" t="str">
        <f>IFERROR(VLOOKUP(B60,sheet_id!$A:$B,2,0),"")</f>
        <v/>
      </c>
      <c r="J60" s="40"/>
      <c r="K60" s="40"/>
      <c r="L60" s="40"/>
      <c r="M60" s="39"/>
      <c r="N60" s="40"/>
      <c r="O60" s="40"/>
      <c r="P60" s="40"/>
      <c r="Q60" s="40"/>
      <c r="R60" s="40"/>
      <c r="S60" s="40"/>
      <c r="T60" s="40"/>
      <c r="U60" s="40"/>
      <c r="V60" s="40"/>
      <c r="W60" s="40"/>
      <c r="X60" s="40"/>
      <c r="Y60" s="39"/>
      <c r="Z60" s="39"/>
      <c r="AA60" s="40"/>
      <c r="AB60" s="40"/>
      <c r="AC60" s="40"/>
      <c r="AD60" s="40"/>
      <c r="AE60" s="40"/>
      <c r="AF60" s="40"/>
      <c r="AG60" s="40"/>
      <c r="AH60" s="40"/>
      <c r="AI60" s="40"/>
      <c r="AJ60" s="40"/>
      <c r="AK60" s="40"/>
      <c r="AL60" s="40"/>
      <c r="AM60" s="39"/>
      <c r="AN60" s="39" t="s">
        <v>1003</v>
      </c>
      <c r="AO60" s="40"/>
      <c r="AP60" s="40"/>
      <c r="AQ60" s="40"/>
      <c r="AR60" s="40"/>
      <c r="AS60" s="40"/>
      <c r="AT60" s="39"/>
    </row>
    <row r="61" spans="1:55">
      <c r="A61" s="134" t="str">
        <f>IFERROR(VLOOKUP(B61,sheet_id!$A:$B,2,0),"")</f>
        <v/>
      </c>
      <c r="C61" s="5" t="str">
        <f>IF('MFI Info &amp; Instructions'!$D$16="English",'Income Statement'!BA61,IF('MFI Info &amp; Instructions'!$D$16="Español",'Income Statement'!BB61,IF('MFI Info &amp; Instructions'!$D$16="Português",'Income Statement'!BC61,"")))</f>
        <v>Total Equity beginning of period</v>
      </c>
      <c r="J61" s="40"/>
      <c r="K61" s="40"/>
      <c r="L61" s="40"/>
      <c r="M61" s="39"/>
      <c r="N61" s="40"/>
      <c r="O61" s="40"/>
      <c r="P61" s="40"/>
      <c r="Q61" s="40"/>
      <c r="R61" s="40"/>
      <c r="S61" s="40"/>
      <c r="T61" s="40"/>
      <c r="U61" s="40"/>
      <c r="V61" s="40"/>
      <c r="W61" s="40"/>
      <c r="X61" s="40"/>
      <c r="Y61" s="17"/>
      <c r="Z61" s="40"/>
      <c r="AA61" s="40"/>
      <c r="AB61" s="40"/>
      <c r="AC61" s="40"/>
      <c r="AD61" s="40"/>
      <c r="AE61" s="40"/>
      <c r="AF61" s="40"/>
      <c r="AG61" s="40"/>
      <c r="AH61" s="40"/>
      <c r="AI61" s="40"/>
      <c r="AJ61" s="40"/>
      <c r="AK61" s="40"/>
      <c r="AL61" s="40"/>
      <c r="AM61" s="39"/>
      <c r="AN61" s="39">
        <v>43341836</v>
      </c>
      <c r="AO61" s="40"/>
      <c r="AP61" s="40">
        <v>0</v>
      </c>
      <c r="AQ61" s="40">
        <v>0</v>
      </c>
      <c r="AR61" s="40">
        <v>0</v>
      </c>
      <c r="AS61" s="40">
        <v>0</v>
      </c>
      <c r="AT61" s="39">
        <v>0</v>
      </c>
      <c r="BA61" s="10" t="s">
        <v>279</v>
      </c>
      <c r="BB61" s="10" t="s">
        <v>506</v>
      </c>
      <c r="BC61" s="10" t="s">
        <v>507</v>
      </c>
    </row>
    <row r="62" spans="1:55">
      <c r="A62" s="134" t="str">
        <f>IFERROR(VLOOKUP(B62,sheet_id!$A:$B,2,0),"")</f>
        <v/>
      </c>
      <c r="C62" s="1" t="s">
        <v>280</v>
      </c>
      <c r="J62" s="40"/>
      <c r="K62" s="40"/>
      <c r="L62" s="40"/>
      <c r="M62" s="39"/>
      <c r="N62" s="40"/>
      <c r="O62" s="40"/>
      <c r="P62" s="40"/>
      <c r="Q62" s="40"/>
      <c r="R62" s="40"/>
      <c r="S62" s="40"/>
      <c r="T62" s="40"/>
      <c r="U62" s="40"/>
      <c r="V62" s="40"/>
      <c r="W62" s="40"/>
      <c r="X62" s="40"/>
      <c r="Y62" s="17"/>
      <c r="Z62" s="40"/>
      <c r="AA62" s="40"/>
      <c r="AB62" s="40"/>
      <c r="AC62" s="40"/>
      <c r="AD62" s="40"/>
      <c r="AE62" s="40"/>
      <c r="AF62" s="40"/>
      <c r="AG62" s="40"/>
      <c r="AH62" s="40"/>
      <c r="AI62" s="40"/>
      <c r="AJ62" s="40"/>
      <c r="AK62" s="40"/>
      <c r="AL62" s="40"/>
      <c r="AM62" s="39"/>
      <c r="AN62" s="39">
        <v>0</v>
      </c>
      <c r="AO62" s="40"/>
      <c r="AP62" s="40">
        <v>0</v>
      </c>
      <c r="AQ62" s="40">
        <v>0</v>
      </c>
      <c r="AR62" s="40">
        <v>0</v>
      </c>
      <c r="AS62" s="40">
        <v>0</v>
      </c>
      <c r="AT62" s="39">
        <v>0</v>
      </c>
      <c r="BA62" s="10" t="s">
        <v>280</v>
      </c>
      <c r="BB62" s="10" t="s">
        <v>508</v>
      </c>
      <c r="BC62" s="10" t="s">
        <v>509</v>
      </c>
    </row>
    <row r="63" spans="1:55">
      <c r="A63" s="134" t="str">
        <f>IFERROR(VLOOKUP(B63,sheet_id!$A:$B,2,0),"")</f>
        <v/>
      </c>
      <c r="C63" s="1" t="str">
        <f>C57</f>
        <v>Dividends</v>
      </c>
      <c r="J63" s="40"/>
      <c r="K63" s="40"/>
      <c r="L63" s="40"/>
      <c r="M63" s="39"/>
      <c r="N63" s="40"/>
      <c r="O63" s="40"/>
      <c r="P63" s="40"/>
      <c r="Q63" s="40"/>
      <c r="R63" s="40"/>
      <c r="S63" s="40"/>
      <c r="T63" s="40"/>
      <c r="U63" s="40"/>
      <c r="V63" s="40"/>
      <c r="W63" s="40"/>
      <c r="X63" s="40"/>
      <c r="Y63" s="17"/>
      <c r="Z63" s="40"/>
      <c r="AA63" s="40"/>
      <c r="AB63" s="40"/>
      <c r="AC63" s="40"/>
      <c r="AD63" s="40"/>
      <c r="AE63" s="40"/>
      <c r="AF63" s="40"/>
      <c r="AG63" s="40"/>
      <c r="AH63" s="40"/>
      <c r="AI63" s="40"/>
      <c r="AJ63" s="40"/>
      <c r="AK63" s="40"/>
      <c r="AL63" s="40"/>
      <c r="AM63" s="39"/>
      <c r="AN63" s="39">
        <v>0</v>
      </c>
      <c r="AO63" s="40"/>
      <c r="AP63" s="40">
        <v>0</v>
      </c>
      <c r="AQ63" s="40">
        <v>0</v>
      </c>
      <c r="AR63" s="40">
        <v>0</v>
      </c>
      <c r="AS63" s="40">
        <v>0</v>
      </c>
      <c r="AT63" s="39">
        <v>0</v>
      </c>
      <c r="BA63" s="10" t="s">
        <v>277</v>
      </c>
      <c r="BB63" s="10" t="s">
        <v>502</v>
      </c>
      <c r="BC63" s="10" t="s">
        <v>503</v>
      </c>
    </row>
    <row r="64" spans="1:55">
      <c r="A64" s="134" t="str">
        <f>IFERROR(VLOOKUP(B64,sheet_id!$A:$B,2,0),"")</f>
        <v/>
      </c>
      <c r="C64" s="1" t="str">
        <f>C58</f>
        <v>Unrealized FX Gains/(Losses)</v>
      </c>
      <c r="J64" s="40"/>
      <c r="K64" s="40"/>
      <c r="L64" s="40"/>
      <c r="M64" s="39"/>
      <c r="N64" s="40"/>
      <c r="O64" s="40"/>
      <c r="P64" s="40"/>
      <c r="Q64" s="40"/>
      <c r="R64" s="40"/>
      <c r="S64" s="40"/>
      <c r="T64" s="40"/>
      <c r="U64" s="40"/>
      <c r="V64" s="40"/>
      <c r="W64" s="40"/>
      <c r="X64" s="40"/>
      <c r="Y64" s="17"/>
      <c r="Z64" s="40"/>
      <c r="AA64" s="40"/>
      <c r="AB64" s="40"/>
      <c r="AC64" s="40"/>
      <c r="AD64" s="40"/>
      <c r="AE64" s="40"/>
      <c r="AF64" s="40"/>
      <c r="AG64" s="40"/>
      <c r="AH64" s="40"/>
      <c r="AI64" s="40"/>
      <c r="AJ64" s="40"/>
      <c r="AK64" s="40"/>
      <c r="AL64" s="40"/>
      <c r="AM64" s="39"/>
      <c r="AN64" s="39">
        <v>0</v>
      </c>
      <c r="AO64" s="40"/>
      <c r="AP64" s="40">
        <v>0</v>
      </c>
      <c r="AQ64" s="40">
        <v>0</v>
      </c>
      <c r="AR64" s="40">
        <v>0</v>
      </c>
      <c r="AS64" s="40">
        <v>0</v>
      </c>
      <c r="AT64" s="39">
        <v>0</v>
      </c>
      <c r="BA64" s="10" t="s">
        <v>278</v>
      </c>
      <c r="BB64" s="10" t="s">
        <v>504</v>
      </c>
      <c r="BC64" s="10" t="s">
        <v>505</v>
      </c>
    </row>
    <row r="65" spans="1:55">
      <c r="A65" s="134" t="str">
        <f>IFERROR(VLOOKUP(B65,sheet_id!$A:$B,2,0),"")</f>
        <v/>
      </c>
      <c r="C65" s="1" t="str">
        <f>C59</f>
        <v>Other</v>
      </c>
      <c r="J65" s="40"/>
      <c r="K65" s="40"/>
      <c r="L65" s="40"/>
      <c r="M65" s="39"/>
      <c r="N65" s="40"/>
      <c r="O65" s="40"/>
      <c r="P65" s="40"/>
      <c r="Q65" s="40"/>
      <c r="R65" s="40"/>
      <c r="S65" s="40"/>
      <c r="T65" s="40"/>
      <c r="U65" s="40"/>
      <c r="V65" s="40"/>
      <c r="W65" s="40"/>
      <c r="X65" s="40"/>
      <c r="Y65" s="17"/>
      <c r="Z65" s="40"/>
      <c r="AA65" s="40"/>
      <c r="AB65" s="40"/>
      <c r="AC65" s="40"/>
      <c r="AD65" s="40"/>
      <c r="AE65" s="40"/>
      <c r="AF65" s="40"/>
      <c r="AG65" s="40"/>
      <c r="AH65" s="40"/>
      <c r="AI65" s="40"/>
      <c r="AJ65" s="40"/>
      <c r="AK65" s="40"/>
      <c r="AL65" s="40"/>
      <c r="AM65" s="39"/>
      <c r="AN65" s="39">
        <v>0</v>
      </c>
      <c r="AO65" s="40"/>
      <c r="AP65" s="40">
        <v>0</v>
      </c>
      <c r="AQ65" s="40">
        <v>0</v>
      </c>
      <c r="AR65" s="40">
        <v>0</v>
      </c>
      <c r="AS65" s="40">
        <v>0</v>
      </c>
      <c r="AT65" s="39">
        <v>0</v>
      </c>
      <c r="BA65" s="10" t="s">
        <v>21</v>
      </c>
      <c r="BB65" s="10" t="s">
        <v>100</v>
      </c>
      <c r="BC65" s="10" t="s">
        <v>136</v>
      </c>
    </row>
    <row r="66" spans="1:55">
      <c r="A66" s="134" t="str">
        <f>IFERROR(VLOOKUP(B66,sheet_id!$A:$B,2,0),"")</f>
        <v/>
      </c>
      <c r="C66" s="8" t="s">
        <v>55</v>
      </c>
      <c r="D66" s="8"/>
      <c r="E66" s="157"/>
      <c r="F66" s="157"/>
      <c r="G66" s="157"/>
      <c r="H66" s="157"/>
      <c r="I66" s="157"/>
      <c r="J66" s="178"/>
      <c r="K66" s="178"/>
      <c r="L66" s="178"/>
      <c r="M66" s="64"/>
      <c r="N66" s="178"/>
      <c r="O66" s="178"/>
      <c r="P66" s="178"/>
      <c r="Q66" s="178"/>
      <c r="R66" s="178"/>
      <c r="S66" s="178"/>
      <c r="T66" s="178"/>
      <c r="U66" s="178"/>
      <c r="V66" s="178"/>
      <c r="W66" s="178"/>
      <c r="X66" s="178"/>
      <c r="Y66" s="25"/>
      <c r="Z66" s="178"/>
      <c r="AA66" s="178"/>
      <c r="AB66" s="178"/>
      <c r="AC66" s="178"/>
      <c r="AD66" s="178"/>
      <c r="AE66" s="178"/>
      <c r="AF66" s="178"/>
      <c r="AG66" s="178"/>
      <c r="AH66" s="178"/>
      <c r="AI66" s="178"/>
      <c r="AJ66" s="178"/>
      <c r="AK66" s="178"/>
      <c r="AL66" s="178"/>
      <c r="AM66" s="64"/>
      <c r="AN66" s="64">
        <v>43341836</v>
      </c>
      <c r="AO66" s="178"/>
      <c r="AP66" s="178">
        <v>0</v>
      </c>
      <c r="AQ66" s="178">
        <v>0</v>
      </c>
      <c r="AR66" s="178">
        <v>0</v>
      </c>
      <c r="AS66" s="178">
        <v>0</v>
      </c>
      <c r="AT66" s="64">
        <v>0</v>
      </c>
      <c r="BA66" s="10" t="s">
        <v>510</v>
      </c>
      <c r="BB66" s="10" t="s">
        <v>511</v>
      </c>
      <c r="BC66" s="10" t="s">
        <v>512</v>
      </c>
    </row>
    <row r="67" spans="1:55">
      <c r="A67" s="134" t="str">
        <f>IFERROR(VLOOKUP(B67,sheet_id!$A:$B,2,0),"")</f>
        <v/>
      </c>
      <c r="L67" s="40"/>
      <c r="Y67" s="40"/>
    </row>
    <row r="68" spans="1:55">
      <c r="A68" s="134" t="str">
        <f>IFERROR(VLOOKUP(B68,sheet_id!$A:$B,2,0),"")</f>
        <v/>
      </c>
      <c r="K68" s="106" t="str">
        <f>IF(K66-'Balance Sheet'!K81&lt;1,"","Check Equity")</f>
        <v/>
      </c>
      <c r="L68" s="106" t="str">
        <f>IF(L66-'Balance Sheet'!L81&lt;1,"","Check Equity")</f>
        <v/>
      </c>
      <c r="M68" s="106" t="str">
        <f>IF(M66-'Balance Sheet'!M81&lt;1,"","Check Equity")</f>
        <v/>
      </c>
      <c r="N68" s="106" t="str">
        <f>IF(N66-'Balance Sheet'!N81&lt;1,"","Check Equity")</f>
        <v/>
      </c>
      <c r="O68" s="106" t="str">
        <f>IF(O66-'Balance Sheet'!O81&lt;1,"","Check Equity")</f>
        <v/>
      </c>
      <c r="P68" s="106" t="str">
        <f>IF(P66-'Balance Sheet'!P81&lt;1,"","Check Equity")</f>
        <v/>
      </c>
      <c r="Q68" s="106" t="str">
        <f>IF(Q66-'Balance Sheet'!Q81&lt;1,"","Check Equity")</f>
        <v/>
      </c>
      <c r="R68" s="106" t="str">
        <f>IF(R66-'Balance Sheet'!R81&lt;1,"","Check Equity")</f>
        <v/>
      </c>
      <c r="S68" s="106" t="str">
        <f>IF(S66-'Balance Sheet'!S81&lt;1,"","Check Equity")</f>
        <v/>
      </c>
      <c r="T68" s="106" t="str">
        <f>IF(T66-'Balance Sheet'!T81&lt;1,"","Check Equity")</f>
        <v/>
      </c>
      <c r="U68" s="106" t="str">
        <f>IF(U66-'Balance Sheet'!U81&lt;1,"","Check Equity")</f>
        <v/>
      </c>
      <c r="V68" s="106" t="str">
        <f>IF(V66-'Balance Sheet'!V81&lt;1,"","Check Equity")</f>
        <v/>
      </c>
      <c r="W68" s="106" t="str">
        <f>IF(W66-'Balance Sheet'!W81&lt;1,"","Check Equity")</f>
        <v/>
      </c>
      <c r="X68" s="106" t="str">
        <f>IF(X66-'Balance Sheet'!X81&lt;1,"","Check Equity")</f>
        <v/>
      </c>
      <c r="Y68" s="106" t="str">
        <f>IF(Y66-'Balance Sheet'!Y81&lt;1,"","Check Equity")</f>
        <v/>
      </c>
      <c r="Z68" s="106" t="str">
        <f>IF(Z66-'Balance Sheet'!Z81&lt;1,"","Check Equity")</f>
        <v/>
      </c>
      <c r="AA68" s="106" t="str">
        <f>IF(AA66-'Balance Sheet'!AA81&lt;1,"","Check Equity")</f>
        <v/>
      </c>
      <c r="AB68" s="106" t="str">
        <f>IF(AB66-'Balance Sheet'!AB81&lt;1,"","Check Equity")</f>
        <v/>
      </c>
      <c r="AC68" s="106" t="str">
        <f>IF(AC66-'Balance Sheet'!AC81&lt;1,"","Check Equity")</f>
        <v/>
      </c>
      <c r="AD68" s="106" t="str">
        <f>IF(AD66-'Balance Sheet'!AD81&lt;1,"","Check Equity")</f>
        <v/>
      </c>
      <c r="AE68" s="106" t="str">
        <f>IF(AE66-'Balance Sheet'!AE81&lt;1,"","Check Equity")</f>
        <v/>
      </c>
      <c r="AF68" s="106" t="str">
        <f>IF(AF66-'Balance Sheet'!AF81&lt;1,"","Check Equity")</f>
        <v/>
      </c>
      <c r="AG68" s="106" t="str">
        <f>IF(AG66-'Balance Sheet'!AG81&lt;1,"","Check Equity")</f>
        <v/>
      </c>
      <c r="AH68" s="106" t="str">
        <f>IF(AH66-'Balance Sheet'!AH81&lt;1,"","Check Equity")</f>
        <v/>
      </c>
      <c r="AI68" s="106" t="str">
        <f>IF(AI66-'Balance Sheet'!AI81&lt;1,"","Check Equity")</f>
        <v/>
      </c>
      <c r="AJ68" s="106" t="str">
        <f>IF(AJ66-'Balance Sheet'!AJ81&lt;1,"","Check Equity")</f>
        <v/>
      </c>
      <c r="AK68" s="106" t="str">
        <f>IF(AK66-'Balance Sheet'!AK81&lt;1,"","Check Equity")</f>
        <v/>
      </c>
      <c r="AM68" s="106" t="str">
        <f>IF(ROUND(AM66,0)='Balance Sheet'!AM78,"","Check Equity")</f>
        <v/>
      </c>
    </row>
    <row r="69" spans="1:55">
      <c r="A69" s="134" t="str">
        <f>IFERROR(VLOOKUP(B69,sheet_id!$A:$B,2,0),"")</f>
        <v/>
      </c>
    </row>
    <row r="70" spans="1:55">
      <c r="A70" s="134" t="str">
        <f>IFERROR(VLOOKUP(B70,sheet_id!$A:$B,2,0),"")</f>
        <v/>
      </c>
    </row>
    <row r="71" spans="1:55">
      <c r="A71" s="134" t="str">
        <f>IFERROR(VLOOKUP(B71,sheet_id!$A:$B,2,0),"")</f>
        <v/>
      </c>
    </row>
    <row r="72" spans="1:55">
      <c r="A72" s="134" t="str">
        <f>IFERROR(VLOOKUP(B72,sheet_id!$A:$B,2,0),"")</f>
        <v/>
      </c>
    </row>
    <row r="73" spans="1:55">
      <c r="A73" s="134" t="str">
        <f>IFERROR(VLOOKUP(B73,sheet_id!$A:$B,2,0),"")</f>
        <v/>
      </c>
    </row>
    <row r="74" spans="1:55">
      <c r="A74" s="134" t="str">
        <f>IFERROR(VLOOKUP(B74,sheet_id!$A:$B,2,0),"")</f>
        <v/>
      </c>
    </row>
    <row r="75" spans="1:55">
      <c r="A75" s="134" t="str">
        <f>IFERROR(VLOOKUP(B75,sheet_id!$A:$B,2,0),"")</f>
        <v/>
      </c>
    </row>
    <row r="76" spans="1:55">
      <c r="A76" s="134" t="str">
        <f>IFERROR(VLOOKUP(B76,sheet_id!$A:$B,2,0),"")</f>
        <v/>
      </c>
    </row>
    <row r="77" spans="1:55">
      <c r="A77" s="134" t="str">
        <f>IFERROR(VLOOKUP(B77,sheet_id!$A:$B,2,0),"")</f>
        <v/>
      </c>
    </row>
    <row r="78" spans="1:55">
      <c r="A78" s="134" t="str">
        <f>IFERROR(VLOOKUP(B78,sheet_id!$A:$B,2,0),"")</f>
        <v/>
      </c>
    </row>
    <row r="79" spans="1:55">
      <c r="A79" s="134" t="str">
        <f>IFERROR(VLOOKUP(B79,sheet_id!$A:$B,2,0),"")</f>
        <v/>
      </c>
    </row>
    <row r="80" spans="1:55">
      <c r="A80" s="134" t="str">
        <f>IFERROR(VLOOKUP(B80,sheet_id!$A:$B,2,0),"")</f>
        <v/>
      </c>
    </row>
    <row r="81" spans="1:1">
      <c r="A81" s="134" t="str">
        <f>IFERROR(VLOOKUP(B81,sheet_id!$A:$B,2,0),"")</f>
        <v/>
      </c>
    </row>
    <row r="82" spans="1:1">
      <c r="A82" s="134" t="str">
        <f>IFERROR(VLOOKUP(B82,sheet_id!$A:$B,2,0),"")</f>
        <v/>
      </c>
    </row>
    <row r="83" spans="1:1">
      <c r="A83" s="134" t="str">
        <f>IFERROR(VLOOKUP(B83,sheet_id!$A:$B,2,0),"")</f>
        <v/>
      </c>
    </row>
    <row r="84" spans="1:1">
      <c r="A84" s="134" t="str">
        <f>IFERROR(VLOOKUP(B84,sheet_id!$A:$B,2,0),"")</f>
        <v/>
      </c>
    </row>
    <row r="85" spans="1:1">
      <c r="A85" s="134" t="str">
        <f>IFERROR(VLOOKUP(B85,sheet_id!$A:$B,2,0),"")</f>
        <v/>
      </c>
    </row>
    <row r="86" spans="1:1">
      <c r="A86" s="134" t="str">
        <f>IFERROR(VLOOKUP(B86,sheet_id!$A:$B,2,0),"")</f>
        <v/>
      </c>
    </row>
    <row r="87" spans="1:1">
      <c r="A87" s="134" t="str">
        <f>IFERROR(VLOOKUP(B87,sheet_id!$A:$B,2,0),"")</f>
        <v/>
      </c>
    </row>
    <row r="88" spans="1:1">
      <c r="A88" s="134" t="str">
        <f>IFERROR(VLOOKUP(B88,sheet_id!$A:$B,2,0),"")</f>
        <v/>
      </c>
    </row>
    <row r="89" spans="1:1">
      <c r="A89" s="134" t="str">
        <f>IFERROR(VLOOKUP(B89,sheet_id!$A:$B,2,0),"")</f>
        <v/>
      </c>
    </row>
    <row r="90" spans="1:1">
      <c r="A90" s="134" t="str">
        <f>IFERROR(VLOOKUP(B90,sheet_id!$A:$B,2,0),"")</f>
        <v/>
      </c>
    </row>
    <row r="91" spans="1:1">
      <c r="A91" s="134" t="str">
        <f>IFERROR(VLOOKUP(B91,sheet_id!$A:$B,2,0),"")</f>
        <v/>
      </c>
    </row>
    <row r="92" spans="1:1">
      <c r="A92" s="134" t="str">
        <f>IFERROR(VLOOKUP(B92,sheet_id!$A:$B,2,0),"")</f>
        <v/>
      </c>
    </row>
    <row r="93" spans="1:1">
      <c r="A93" s="134" t="str">
        <f>IFERROR(VLOOKUP(B93,sheet_id!$A:$B,2,0),"")</f>
        <v/>
      </c>
    </row>
    <row r="94" spans="1:1">
      <c r="A94" s="134" t="str">
        <f>IFERROR(VLOOKUP(B94,sheet_id!$A:$B,2,0),"")</f>
        <v/>
      </c>
    </row>
    <row r="95" spans="1:1">
      <c r="A95" s="134" t="str">
        <f>IFERROR(VLOOKUP(B95,sheet_id!$A:$B,2,0),"")</f>
        <v/>
      </c>
    </row>
    <row r="96" spans="1:1">
      <c r="A96" s="134" t="str">
        <f>IFERROR(VLOOKUP(B96,sheet_id!$A:$B,2,0),"")</f>
        <v/>
      </c>
    </row>
    <row r="97" spans="1:1">
      <c r="A97" s="134" t="str">
        <f>IFERROR(VLOOKUP(B97,sheet_id!$A:$B,2,0),"")</f>
        <v/>
      </c>
    </row>
    <row r="98" spans="1:1">
      <c r="A98" s="134" t="str">
        <f>IFERROR(VLOOKUP(B98,sheet_id!$A:$B,2,0),"")</f>
        <v/>
      </c>
    </row>
    <row r="99" spans="1:1">
      <c r="A99" s="134" t="str">
        <f>IFERROR(VLOOKUP(B99,sheet_id!$A:$B,2,0),"")</f>
        <v/>
      </c>
    </row>
    <row r="100" spans="1:1">
      <c r="A100" s="134" t="str">
        <f>IFERROR(VLOOKUP(B100,sheet_id!$A:$B,2,0),"")</f>
        <v/>
      </c>
    </row>
    <row r="101" spans="1:1">
      <c r="A101" s="134" t="str">
        <f>IFERROR(VLOOKUP(B101,sheet_id!$A:$B,2,0),"")</f>
        <v/>
      </c>
    </row>
    <row r="102" spans="1:1">
      <c r="A102" s="134" t="str">
        <f>IFERROR(VLOOKUP(B102,sheet_id!$A:$B,2,0),"")</f>
        <v/>
      </c>
    </row>
    <row r="103" spans="1:1">
      <c r="A103" s="134" t="str">
        <f>IFERROR(VLOOKUP(B103,sheet_id!$A:$B,2,0),"")</f>
        <v/>
      </c>
    </row>
    <row r="104" spans="1:1">
      <c r="A104" s="134" t="str">
        <f>IFERROR(VLOOKUP(B104,sheet_id!$A:$B,2,0),"")</f>
        <v/>
      </c>
    </row>
  </sheetData>
  <conditionalFormatting sqref="N4:X4 AA4:AK4">
    <cfRule type="expression" dxfId="13" priority="4" stopIfTrue="1">
      <formula>AND(N8&lt;M8,N6&lt;=$H$4)</formula>
    </cfRule>
  </conditionalFormatting>
  <conditionalFormatting sqref="M68:AM68">
    <cfRule type="expression" dxfId="12" priority="3" stopIfTrue="1">
      <formula>M68="Check Equity"</formula>
    </cfRule>
  </conditionalFormatting>
  <conditionalFormatting sqref="AN68">
    <cfRule type="expression" dxfId="11" priority="2" stopIfTrue="1">
      <formula>AN68="Check Equity"</formula>
    </cfRule>
  </conditionalFormatting>
  <conditionalFormatting sqref="AT68">
    <cfRule type="expression" dxfId="10" priority="1" stopIfTrue="1">
      <formula>AT68="Check Equity"</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tabColor theme="8" tint="-0.499984740745262"/>
  </sheetPr>
  <dimension ref="A1:BC104"/>
  <sheetViews>
    <sheetView showGridLines="0" zoomScale="85" zoomScaleNormal="85" workbookViewId="0">
      <pane xSplit="9" ySplit="7" topLeftCell="J8" activePane="bottomRight" state="frozen"/>
      <selection activeCell="D8" sqref="D8"/>
      <selection pane="topRight" activeCell="D8" sqref="D8"/>
      <selection pane="bottomLeft" activeCell="D8" sqref="D8"/>
      <selection pane="bottomRight"/>
    </sheetView>
  </sheetViews>
  <sheetFormatPr defaultRowHeight="15" outlineLevelCol="1"/>
  <cols>
    <col min="1" max="1" width="22.5703125" style="10" customWidth="1"/>
    <col min="2" max="2" width="31.42578125" style="10" customWidth="1"/>
    <col min="3" max="3" width="5.7109375" style="10" customWidth="1"/>
    <col min="4" max="4" width="9.140625" style="10"/>
    <col min="5" max="7" width="3.85546875" style="10" customWidth="1"/>
    <col min="8" max="8" width="14.42578125" style="10" customWidth="1"/>
    <col min="9" max="9" width="3.5703125" style="10" customWidth="1"/>
    <col min="10" max="13" width="17.140625" style="106" customWidth="1"/>
    <col min="14" max="24" width="17.140625" style="106" customWidth="1" outlineLevel="1"/>
    <col min="25" max="25" width="17.140625" style="106" customWidth="1"/>
    <col min="26" max="38" width="17.140625" style="106" customWidth="1" outlineLevel="1"/>
    <col min="39" max="40" width="17.140625" style="106" customWidth="1"/>
    <col min="41" max="41" width="23.28515625" style="10" customWidth="1"/>
    <col min="42" max="42" width="12.85546875" style="10" customWidth="1"/>
    <col min="43" max="43" width="17.28515625" style="10" customWidth="1"/>
    <col min="44" max="44" width="20.42578125" style="10" customWidth="1"/>
    <col min="45" max="46" width="12.85546875" style="10" customWidth="1"/>
    <col min="47" max="47" width="16.140625" style="10" bestFit="1" customWidth="1"/>
    <col min="48" max="48" width="14.7109375" style="219" customWidth="1"/>
    <col min="49" max="49" width="14.7109375" style="219" bestFit="1" customWidth="1"/>
    <col min="50" max="50" width="19.28515625" style="10" bestFit="1" customWidth="1"/>
    <col min="51" max="52" width="9.140625" style="10"/>
    <col min="53" max="53" width="45" style="10" customWidth="1"/>
    <col min="54" max="54" width="51.5703125" style="10" customWidth="1"/>
    <col min="55" max="55" width="9.140625" style="10" customWidth="1"/>
    <col min="56" max="256" width="9.140625" style="10"/>
    <col min="257" max="258" width="2.140625" style="10" customWidth="1"/>
    <col min="259" max="259" width="5.7109375" style="10" customWidth="1"/>
    <col min="260" max="260" width="9.140625" style="10"/>
    <col min="261" max="263" width="3.85546875" style="10" customWidth="1"/>
    <col min="264" max="264" width="14.42578125" style="10" customWidth="1"/>
    <col min="265" max="265" width="3.5703125" style="10" customWidth="1"/>
    <col min="266" max="280" width="0" style="10" hidden="1" customWidth="1"/>
    <col min="281" max="293" width="17.140625" style="10" customWidth="1"/>
    <col min="294" max="294" width="0.7109375" style="10" customWidth="1"/>
    <col min="295" max="295" width="17.140625" style="10" customWidth="1"/>
    <col min="296" max="296" width="9.140625" style="10"/>
    <col min="297" max="301" width="0" style="10" hidden="1" customWidth="1"/>
    <col min="302" max="302" width="16.5703125" style="10" bestFit="1" customWidth="1"/>
    <col min="303" max="303" width="16.140625" style="10" bestFit="1" customWidth="1"/>
    <col min="304" max="304" width="14.7109375" style="10" customWidth="1"/>
    <col min="305" max="305" width="14.7109375" style="10" bestFit="1" customWidth="1"/>
    <col min="306" max="306" width="19.28515625" style="10" bestFit="1" customWidth="1"/>
    <col min="307" max="308" width="9.140625" style="10"/>
    <col min="309" max="309" width="45" style="10" customWidth="1"/>
    <col min="310" max="310" width="51.5703125" style="10" customWidth="1"/>
    <col min="311" max="311" width="9.140625" style="10" customWidth="1"/>
    <col min="312" max="512" width="9.140625" style="10"/>
    <col min="513" max="514" width="2.140625" style="10" customWidth="1"/>
    <col min="515" max="515" width="5.7109375" style="10" customWidth="1"/>
    <col min="516" max="516" width="9.140625" style="10"/>
    <col min="517" max="519" width="3.85546875" style="10" customWidth="1"/>
    <col min="520" max="520" width="14.42578125" style="10" customWidth="1"/>
    <col min="521" max="521" width="3.5703125" style="10" customWidth="1"/>
    <col min="522" max="536" width="0" style="10" hidden="1" customWidth="1"/>
    <col min="537" max="549" width="17.140625" style="10" customWidth="1"/>
    <col min="550" max="550" width="0.7109375" style="10" customWidth="1"/>
    <col min="551" max="551" width="17.140625" style="10" customWidth="1"/>
    <col min="552" max="552" width="9.140625" style="10"/>
    <col min="553" max="557" width="0" style="10" hidden="1" customWidth="1"/>
    <col min="558" max="558" width="16.5703125" style="10" bestFit="1" customWidth="1"/>
    <col min="559" max="559" width="16.140625" style="10" bestFit="1" customWidth="1"/>
    <col min="560" max="560" width="14.7109375" style="10" customWidth="1"/>
    <col min="561" max="561" width="14.7109375" style="10" bestFit="1" customWidth="1"/>
    <col min="562" max="562" width="19.28515625" style="10" bestFit="1" customWidth="1"/>
    <col min="563" max="564" width="9.140625" style="10"/>
    <col min="565" max="565" width="45" style="10" customWidth="1"/>
    <col min="566" max="566" width="51.5703125" style="10" customWidth="1"/>
    <col min="567" max="567" width="9.140625" style="10" customWidth="1"/>
    <col min="568" max="768" width="9.140625" style="10"/>
    <col min="769" max="770" width="2.140625" style="10" customWidth="1"/>
    <col min="771" max="771" width="5.7109375" style="10" customWidth="1"/>
    <col min="772" max="772" width="9.140625" style="10"/>
    <col min="773" max="775" width="3.85546875" style="10" customWidth="1"/>
    <col min="776" max="776" width="14.42578125" style="10" customWidth="1"/>
    <col min="777" max="777" width="3.5703125" style="10" customWidth="1"/>
    <col min="778" max="792" width="0" style="10" hidden="1" customWidth="1"/>
    <col min="793" max="805" width="17.140625" style="10" customWidth="1"/>
    <col min="806" max="806" width="0.7109375" style="10" customWidth="1"/>
    <col min="807" max="807" width="17.140625" style="10" customWidth="1"/>
    <col min="808" max="808" width="9.140625" style="10"/>
    <col min="809" max="813" width="0" style="10" hidden="1" customWidth="1"/>
    <col min="814" max="814" width="16.5703125" style="10" bestFit="1" customWidth="1"/>
    <col min="815" max="815" width="16.140625" style="10" bestFit="1" customWidth="1"/>
    <col min="816" max="816" width="14.7109375" style="10" customWidth="1"/>
    <col min="817" max="817" width="14.7109375" style="10" bestFit="1" customWidth="1"/>
    <col min="818" max="818" width="19.28515625" style="10" bestFit="1" customWidth="1"/>
    <col min="819" max="820" width="9.140625" style="10"/>
    <col min="821" max="821" width="45" style="10" customWidth="1"/>
    <col min="822" max="822" width="51.5703125" style="10" customWidth="1"/>
    <col min="823" max="823" width="9.140625" style="10" customWidth="1"/>
    <col min="824" max="1024" width="9.140625" style="10"/>
    <col min="1025" max="1026" width="2.140625" style="10" customWidth="1"/>
    <col min="1027" max="1027" width="5.7109375" style="10" customWidth="1"/>
    <col min="1028" max="1028" width="9.140625" style="10"/>
    <col min="1029" max="1031" width="3.85546875" style="10" customWidth="1"/>
    <col min="1032" max="1032" width="14.42578125" style="10" customWidth="1"/>
    <col min="1033" max="1033" width="3.5703125" style="10" customWidth="1"/>
    <col min="1034" max="1048" width="0" style="10" hidden="1" customWidth="1"/>
    <col min="1049" max="1061" width="17.140625" style="10" customWidth="1"/>
    <col min="1062" max="1062" width="0.7109375" style="10" customWidth="1"/>
    <col min="1063" max="1063" width="17.140625" style="10" customWidth="1"/>
    <col min="1064" max="1064" width="9.140625" style="10"/>
    <col min="1065" max="1069" width="0" style="10" hidden="1" customWidth="1"/>
    <col min="1070" max="1070" width="16.5703125" style="10" bestFit="1" customWidth="1"/>
    <col min="1071" max="1071" width="16.140625" style="10" bestFit="1" customWidth="1"/>
    <col min="1072" max="1072" width="14.7109375" style="10" customWidth="1"/>
    <col min="1073" max="1073" width="14.7109375" style="10" bestFit="1" customWidth="1"/>
    <col min="1074" max="1074" width="19.28515625" style="10" bestFit="1" customWidth="1"/>
    <col min="1075" max="1076" width="9.140625" style="10"/>
    <col min="1077" max="1077" width="45" style="10" customWidth="1"/>
    <col min="1078" max="1078" width="51.5703125" style="10" customWidth="1"/>
    <col min="1079" max="1079" width="9.140625" style="10" customWidth="1"/>
    <col min="1080" max="1280" width="9.140625" style="10"/>
    <col min="1281" max="1282" width="2.140625" style="10" customWidth="1"/>
    <col min="1283" max="1283" width="5.7109375" style="10" customWidth="1"/>
    <col min="1284" max="1284" width="9.140625" style="10"/>
    <col min="1285" max="1287" width="3.85546875" style="10" customWidth="1"/>
    <col min="1288" max="1288" width="14.42578125" style="10" customWidth="1"/>
    <col min="1289" max="1289" width="3.5703125" style="10" customWidth="1"/>
    <col min="1290" max="1304" width="0" style="10" hidden="1" customWidth="1"/>
    <col min="1305" max="1317" width="17.140625" style="10" customWidth="1"/>
    <col min="1318" max="1318" width="0.7109375" style="10" customWidth="1"/>
    <col min="1319" max="1319" width="17.140625" style="10" customWidth="1"/>
    <col min="1320" max="1320" width="9.140625" style="10"/>
    <col min="1321" max="1325" width="0" style="10" hidden="1" customWidth="1"/>
    <col min="1326" max="1326" width="16.5703125" style="10" bestFit="1" customWidth="1"/>
    <col min="1327" max="1327" width="16.140625" style="10" bestFit="1" customWidth="1"/>
    <col min="1328" max="1328" width="14.7109375" style="10" customWidth="1"/>
    <col min="1329" max="1329" width="14.7109375" style="10" bestFit="1" customWidth="1"/>
    <col min="1330" max="1330" width="19.28515625" style="10" bestFit="1" customWidth="1"/>
    <col min="1331" max="1332" width="9.140625" style="10"/>
    <col min="1333" max="1333" width="45" style="10" customWidth="1"/>
    <col min="1334" max="1334" width="51.5703125" style="10" customWidth="1"/>
    <col min="1335" max="1335" width="9.140625" style="10" customWidth="1"/>
    <col min="1336" max="1536" width="9.140625" style="10"/>
    <col min="1537" max="1538" width="2.140625" style="10" customWidth="1"/>
    <col min="1539" max="1539" width="5.7109375" style="10" customWidth="1"/>
    <col min="1540" max="1540" width="9.140625" style="10"/>
    <col min="1541" max="1543" width="3.85546875" style="10" customWidth="1"/>
    <col min="1544" max="1544" width="14.42578125" style="10" customWidth="1"/>
    <col min="1545" max="1545" width="3.5703125" style="10" customWidth="1"/>
    <col min="1546" max="1560" width="0" style="10" hidden="1" customWidth="1"/>
    <col min="1561" max="1573" width="17.140625" style="10" customWidth="1"/>
    <col min="1574" max="1574" width="0.7109375" style="10" customWidth="1"/>
    <col min="1575" max="1575" width="17.140625" style="10" customWidth="1"/>
    <col min="1576" max="1576" width="9.140625" style="10"/>
    <col min="1577" max="1581" width="0" style="10" hidden="1" customWidth="1"/>
    <col min="1582" max="1582" width="16.5703125" style="10" bestFit="1" customWidth="1"/>
    <col min="1583" max="1583" width="16.140625" style="10" bestFit="1" customWidth="1"/>
    <col min="1584" max="1584" width="14.7109375" style="10" customWidth="1"/>
    <col min="1585" max="1585" width="14.7109375" style="10" bestFit="1" customWidth="1"/>
    <col min="1586" max="1586" width="19.28515625" style="10" bestFit="1" customWidth="1"/>
    <col min="1587" max="1588" width="9.140625" style="10"/>
    <col min="1589" max="1589" width="45" style="10" customWidth="1"/>
    <col min="1590" max="1590" width="51.5703125" style="10" customWidth="1"/>
    <col min="1591" max="1591" width="9.140625" style="10" customWidth="1"/>
    <col min="1592" max="1792" width="9.140625" style="10"/>
    <col min="1793" max="1794" width="2.140625" style="10" customWidth="1"/>
    <col min="1795" max="1795" width="5.7109375" style="10" customWidth="1"/>
    <col min="1796" max="1796" width="9.140625" style="10"/>
    <col min="1797" max="1799" width="3.85546875" style="10" customWidth="1"/>
    <col min="1800" max="1800" width="14.42578125" style="10" customWidth="1"/>
    <col min="1801" max="1801" width="3.5703125" style="10" customWidth="1"/>
    <col min="1802" max="1816" width="0" style="10" hidden="1" customWidth="1"/>
    <col min="1817" max="1829" width="17.140625" style="10" customWidth="1"/>
    <col min="1830" max="1830" width="0.7109375" style="10" customWidth="1"/>
    <col min="1831" max="1831" width="17.140625" style="10" customWidth="1"/>
    <col min="1832" max="1832" width="9.140625" style="10"/>
    <col min="1833" max="1837" width="0" style="10" hidden="1" customWidth="1"/>
    <col min="1838" max="1838" width="16.5703125" style="10" bestFit="1" customWidth="1"/>
    <col min="1839" max="1839" width="16.140625" style="10" bestFit="1" customWidth="1"/>
    <col min="1840" max="1840" width="14.7109375" style="10" customWidth="1"/>
    <col min="1841" max="1841" width="14.7109375" style="10" bestFit="1" customWidth="1"/>
    <col min="1842" max="1842" width="19.28515625" style="10" bestFit="1" customWidth="1"/>
    <col min="1843" max="1844" width="9.140625" style="10"/>
    <col min="1845" max="1845" width="45" style="10" customWidth="1"/>
    <col min="1846" max="1846" width="51.5703125" style="10" customWidth="1"/>
    <col min="1847" max="1847" width="9.140625" style="10" customWidth="1"/>
    <col min="1848" max="2048" width="9.140625" style="10"/>
    <col min="2049" max="2050" width="2.140625" style="10" customWidth="1"/>
    <col min="2051" max="2051" width="5.7109375" style="10" customWidth="1"/>
    <col min="2052" max="2052" width="9.140625" style="10"/>
    <col min="2053" max="2055" width="3.85546875" style="10" customWidth="1"/>
    <col min="2056" max="2056" width="14.42578125" style="10" customWidth="1"/>
    <col min="2057" max="2057" width="3.5703125" style="10" customWidth="1"/>
    <col min="2058" max="2072" width="0" style="10" hidden="1" customWidth="1"/>
    <col min="2073" max="2085" width="17.140625" style="10" customWidth="1"/>
    <col min="2086" max="2086" width="0.7109375" style="10" customWidth="1"/>
    <col min="2087" max="2087" width="17.140625" style="10" customWidth="1"/>
    <col min="2088" max="2088" width="9.140625" style="10"/>
    <col min="2089" max="2093" width="0" style="10" hidden="1" customWidth="1"/>
    <col min="2094" max="2094" width="16.5703125" style="10" bestFit="1" customWidth="1"/>
    <col min="2095" max="2095" width="16.140625" style="10" bestFit="1" customWidth="1"/>
    <col min="2096" max="2096" width="14.7109375" style="10" customWidth="1"/>
    <col min="2097" max="2097" width="14.7109375" style="10" bestFit="1" customWidth="1"/>
    <col min="2098" max="2098" width="19.28515625" style="10" bestFit="1" customWidth="1"/>
    <col min="2099" max="2100" width="9.140625" style="10"/>
    <col min="2101" max="2101" width="45" style="10" customWidth="1"/>
    <col min="2102" max="2102" width="51.5703125" style="10" customWidth="1"/>
    <col min="2103" max="2103" width="9.140625" style="10" customWidth="1"/>
    <col min="2104" max="2304" width="9.140625" style="10"/>
    <col min="2305" max="2306" width="2.140625" style="10" customWidth="1"/>
    <col min="2307" max="2307" width="5.7109375" style="10" customWidth="1"/>
    <col min="2308" max="2308" width="9.140625" style="10"/>
    <col min="2309" max="2311" width="3.85546875" style="10" customWidth="1"/>
    <col min="2312" max="2312" width="14.42578125" style="10" customWidth="1"/>
    <col min="2313" max="2313" width="3.5703125" style="10" customWidth="1"/>
    <col min="2314" max="2328" width="0" style="10" hidden="1" customWidth="1"/>
    <col min="2329" max="2341" width="17.140625" style="10" customWidth="1"/>
    <col min="2342" max="2342" width="0.7109375" style="10" customWidth="1"/>
    <col min="2343" max="2343" width="17.140625" style="10" customWidth="1"/>
    <col min="2344" max="2344" width="9.140625" style="10"/>
    <col min="2345" max="2349" width="0" style="10" hidden="1" customWidth="1"/>
    <col min="2350" max="2350" width="16.5703125" style="10" bestFit="1" customWidth="1"/>
    <col min="2351" max="2351" width="16.140625" style="10" bestFit="1" customWidth="1"/>
    <col min="2352" max="2352" width="14.7109375" style="10" customWidth="1"/>
    <col min="2353" max="2353" width="14.7109375" style="10" bestFit="1" customWidth="1"/>
    <col min="2354" max="2354" width="19.28515625" style="10" bestFit="1" customWidth="1"/>
    <col min="2355" max="2356" width="9.140625" style="10"/>
    <col min="2357" max="2357" width="45" style="10" customWidth="1"/>
    <col min="2358" max="2358" width="51.5703125" style="10" customWidth="1"/>
    <col min="2359" max="2359" width="9.140625" style="10" customWidth="1"/>
    <col min="2360" max="2560" width="9.140625" style="10"/>
    <col min="2561" max="2562" width="2.140625" style="10" customWidth="1"/>
    <col min="2563" max="2563" width="5.7109375" style="10" customWidth="1"/>
    <col min="2564" max="2564" width="9.140625" style="10"/>
    <col min="2565" max="2567" width="3.85546875" style="10" customWidth="1"/>
    <col min="2568" max="2568" width="14.42578125" style="10" customWidth="1"/>
    <col min="2569" max="2569" width="3.5703125" style="10" customWidth="1"/>
    <col min="2570" max="2584" width="0" style="10" hidden="1" customWidth="1"/>
    <col min="2585" max="2597" width="17.140625" style="10" customWidth="1"/>
    <col min="2598" max="2598" width="0.7109375" style="10" customWidth="1"/>
    <col min="2599" max="2599" width="17.140625" style="10" customWidth="1"/>
    <col min="2600" max="2600" width="9.140625" style="10"/>
    <col min="2601" max="2605" width="0" style="10" hidden="1" customWidth="1"/>
    <col min="2606" max="2606" width="16.5703125" style="10" bestFit="1" customWidth="1"/>
    <col min="2607" max="2607" width="16.140625" style="10" bestFit="1" customWidth="1"/>
    <col min="2608" max="2608" width="14.7109375" style="10" customWidth="1"/>
    <col min="2609" max="2609" width="14.7109375" style="10" bestFit="1" customWidth="1"/>
    <col min="2610" max="2610" width="19.28515625" style="10" bestFit="1" customWidth="1"/>
    <col min="2611" max="2612" width="9.140625" style="10"/>
    <col min="2613" max="2613" width="45" style="10" customWidth="1"/>
    <col min="2614" max="2614" width="51.5703125" style="10" customWidth="1"/>
    <col min="2615" max="2615" width="9.140625" style="10" customWidth="1"/>
    <col min="2616" max="2816" width="9.140625" style="10"/>
    <col min="2817" max="2818" width="2.140625" style="10" customWidth="1"/>
    <col min="2819" max="2819" width="5.7109375" style="10" customWidth="1"/>
    <col min="2820" max="2820" width="9.140625" style="10"/>
    <col min="2821" max="2823" width="3.85546875" style="10" customWidth="1"/>
    <col min="2824" max="2824" width="14.42578125" style="10" customWidth="1"/>
    <col min="2825" max="2825" width="3.5703125" style="10" customWidth="1"/>
    <col min="2826" max="2840" width="0" style="10" hidden="1" customWidth="1"/>
    <col min="2841" max="2853" width="17.140625" style="10" customWidth="1"/>
    <col min="2854" max="2854" width="0.7109375" style="10" customWidth="1"/>
    <col min="2855" max="2855" width="17.140625" style="10" customWidth="1"/>
    <col min="2856" max="2856" width="9.140625" style="10"/>
    <col min="2857" max="2861" width="0" style="10" hidden="1" customWidth="1"/>
    <col min="2862" max="2862" width="16.5703125" style="10" bestFit="1" customWidth="1"/>
    <col min="2863" max="2863" width="16.140625" style="10" bestFit="1" customWidth="1"/>
    <col min="2864" max="2864" width="14.7109375" style="10" customWidth="1"/>
    <col min="2865" max="2865" width="14.7109375" style="10" bestFit="1" customWidth="1"/>
    <col min="2866" max="2866" width="19.28515625" style="10" bestFit="1" customWidth="1"/>
    <col min="2867" max="2868" width="9.140625" style="10"/>
    <col min="2869" max="2869" width="45" style="10" customWidth="1"/>
    <col min="2870" max="2870" width="51.5703125" style="10" customWidth="1"/>
    <col min="2871" max="2871" width="9.140625" style="10" customWidth="1"/>
    <col min="2872" max="3072" width="9.140625" style="10"/>
    <col min="3073" max="3074" width="2.140625" style="10" customWidth="1"/>
    <col min="3075" max="3075" width="5.7109375" style="10" customWidth="1"/>
    <col min="3076" max="3076" width="9.140625" style="10"/>
    <col min="3077" max="3079" width="3.85546875" style="10" customWidth="1"/>
    <col min="3080" max="3080" width="14.42578125" style="10" customWidth="1"/>
    <col min="3081" max="3081" width="3.5703125" style="10" customWidth="1"/>
    <col min="3082" max="3096" width="0" style="10" hidden="1" customWidth="1"/>
    <col min="3097" max="3109" width="17.140625" style="10" customWidth="1"/>
    <col min="3110" max="3110" width="0.7109375" style="10" customWidth="1"/>
    <col min="3111" max="3111" width="17.140625" style="10" customWidth="1"/>
    <col min="3112" max="3112" width="9.140625" style="10"/>
    <col min="3113" max="3117" width="0" style="10" hidden="1" customWidth="1"/>
    <col min="3118" max="3118" width="16.5703125" style="10" bestFit="1" customWidth="1"/>
    <col min="3119" max="3119" width="16.140625" style="10" bestFit="1" customWidth="1"/>
    <col min="3120" max="3120" width="14.7109375" style="10" customWidth="1"/>
    <col min="3121" max="3121" width="14.7109375" style="10" bestFit="1" customWidth="1"/>
    <col min="3122" max="3122" width="19.28515625" style="10" bestFit="1" customWidth="1"/>
    <col min="3123" max="3124" width="9.140625" style="10"/>
    <col min="3125" max="3125" width="45" style="10" customWidth="1"/>
    <col min="3126" max="3126" width="51.5703125" style="10" customWidth="1"/>
    <col min="3127" max="3127" width="9.140625" style="10" customWidth="1"/>
    <col min="3128" max="3328" width="9.140625" style="10"/>
    <col min="3329" max="3330" width="2.140625" style="10" customWidth="1"/>
    <col min="3331" max="3331" width="5.7109375" style="10" customWidth="1"/>
    <col min="3332" max="3332" width="9.140625" style="10"/>
    <col min="3333" max="3335" width="3.85546875" style="10" customWidth="1"/>
    <col min="3336" max="3336" width="14.42578125" style="10" customWidth="1"/>
    <col min="3337" max="3337" width="3.5703125" style="10" customWidth="1"/>
    <col min="3338" max="3352" width="0" style="10" hidden="1" customWidth="1"/>
    <col min="3353" max="3365" width="17.140625" style="10" customWidth="1"/>
    <col min="3366" max="3366" width="0.7109375" style="10" customWidth="1"/>
    <col min="3367" max="3367" width="17.140625" style="10" customWidth="1"/>
    <col min="3368" max="3368" width="9.140625" style="10"/>
    <col min="3369" max="3373" width="0" style="10" hidden="1" customWidth="1"/>
    <col min="3374" max="3374" width="16.5703125" style="10" bestFit="1" customWidth="1"/>
    <col min="3375" max="3375" width="16.140625" style="10" bestFit="1" customWidth="1"/>
    <col min="3376" max="3376" width="14.7109375" style="10" customWidth="1"/>
    <col min="3377" max="3377" width="14.7109375" style="10" bestFit="1" customWidth="1"/>
    <col min="3378" max="3378" width="19.28515625" style="10" bestFit="1" customWidth="1"/>
    <col min="3379" max="3380" width="9.140625" style="10"/>
    <col min="3381" max="3381" width="45" style="10" customWidth="1"/>
    <col min="3382" max="3382" width="51.5703125" style="10" customWidth="1"/>
    <col min="3383" max="3383" width="9.140625" style="10" customWidth="1"/>
    <col min="3384" max="3584" width="9.140625" style="10"/>
    <col min="3585" max="3586" width="2.140625" style="10" customWidth="1"/>
    <col min="3587" max="3587" width="5.7109375" style="10" customWidth="1"/>
    <col min="3588" max="3588" width="9.140625" style="10"/>
    <col min="3589" max="3591" width="3.85546875" style="10" customWidth="1"/>
    <col min="3592" max="3592" width="14.42578125" style="10" customWidth="1"/>
    <col min="3593" max="3593" width="3.5703125" style="10" customWidth="1"/>
    <col min="3594" max="3608" width="0" style="10" hidden="1" customWidth="1"/>
    <col min="3609" max="3621" width="17.140625" style="10" customWidth="1"/>
    <col min="3622" max="3622" width="0.7109375" style="10" customWidth="1"/>
    <col min="3623" max="3623" width="17.140625" style="10" customWidth="1"/>
    <col min="3624" max="3624" width="9.140625" style="10"/>
    <col min="3625" max="3629" width="0" style="10" hidden="1" customWidth="1"/>
    <col min="3630" max="3630" width="16.5703125" style="10" bestFit="1" customWidth="1"/>
    <col min="3631" max="3631" width="16.140625" style="10" bestFit="1" customWidth="1"/>
    <col min="3632" max="3632" width="14.7109375" style="10" customWidth="1"/>
    <col min="3633" max="3633" width="14.7109375" style="10" bestFit="1" customWidth="1"/>
    <col min="3634" max="3634" width="19.28515625" style="10" bestFit="1" customWidth="1"/>
    <col min="3635" max="3636" width="9.140625" style="10"/>
    <col min="3637" max="3637" width="45" style="10" customWidth="1"/>
    <col min="3638" max="3638" width="51.5703125" style="10" customWidth="1"/>
    <col min="3639" max="3639" width="9.140625" style="10" customWidth="1"/>
    <col min="3640" max="3840" width="9.140625" style="10"/>
    <col min="3841" max="3842" width="2.140625" style="10" customWidth="1"/>
    <col min="3843" max="3843" width="5.7109375" style="10" customWidth="1"/>
    <col min="3844" max="3844" width="9.140625" style="10"/>
    <col min="3845" max="3847" width="3.85546875" style="10" customWidth="1"/>
    <col min="3848" max="3848" width="14.42578125" style="10" customWidth="1"/>
    <col min="3849" max="3849" width="3.5703125" style="10" customWidth="1"/>
    <col min="3850" max="3864" width="0" style="10" hidden="1" customWidth="1"/>
    <col min="3865" max="3877" width="17.140625" style="10" customWidth="1"/>
    <col min="3878" max="3878" width="0.7109375" style="10" customWidth="1"/>
    <col min="3879" max="3879" width="17.140625" style="10" customWidth="1"/>
    <col min="3880" max="3880" width="9.140625" style="10"/>
    <col min="3881" max="3885" width="0" style="10" hidden="1" customWidth="1"/>
    <col min="3886" max="3886" width="16.5703125" style="10" bestFit="1" customWidth="1"/>
    <col min="3887" max="3887" width="16.140625" style="10" bestFit="1" customWidth="1"/>
    <col min="3888" max="3888" width="14.7109375" style="10" customWidth="1"/>
    <col min="3889" max="3889" width="14.7109375" style="10" bestFit="1" customWidth="1"/>
    <col min="3890" max="3890" width="19.28515625" style="10" bestFit="1" customWidth="1"/>
    <col min="3891" max="3892" width="9.140625" style="10"/>
    <col min="3893" max="3893" width="45" style="10" customWidth="1"/>
    <col min="3894" max="3894" width="51.5703125" style="10" customWidth="1"/>
    <col min="3895" max="3895" width="9.140625" style="10" customWidth="1"/>
    <col min="3896" max="4096" width="9.140625" style="10"/>
    <col min="4097" max="4098" width="2.140625" style="10" customWidth="1"/>
    <col min="4099" max="4099" width="5.7109375" style="10" customWidth="1"/>
    <col min="4100" max="4100" width="9.140625" style="10"/>
    <col min="4101" max="4103" width="3.85546875" style="10" customWidth="1"/>
    <col min="4104" max="4104" width="14.42578125" style="10" customWidth="1"/>
    <col min="4105" max="4105" width="3.5703125" style="10" customWidth="1"/>
    <col min="4106" max="4120" width="0" style="10" hidden="1" customWidth="1"/>
    <col min="4121" max="4133" width="17.140625" style="10" customWidth="1"/>
    <col min="4134" max="4134" width="0.7109375" style="10" customWidth="1"/>
    <col min="4135" max="4135" width="17.140625" style="10" customWidth="1"/>
    <col min="4136" max="4136" width="9.140625" style="10"/>
    <col min="4137" max="4141" width="0" style="10" hidden="1" customWidth="1"/>
    <col min="4142" max="4142" width="16.5703125" style="10" bestFit="1" customWidth="1"/>
    <col min="4143" max="4143" width="16.140625" style="10" bestFit="1" customWidth="1"/>
    <col min="4144" max="4144" width="14.7109375" style="10" customWidth="1"/>
    <col min="4145" max="4145" width="14.7109375" style="10" bestFit="1" customWidth="1"/>
    <col min="4146" max="4146" width="19.28515625" style="10" bestFit="1" customWidth="1"/>
    <col min="4147" max="4148" width="9.140625" style="10"/>
    <col min="4149" max="4149" width="45" style="10" customWidth="1"/>
    <col min="4150" max="4150" width="51.5703125" style="10" customWidth="1"/>
    <col min="4151" max="4151" width="9.140625" style="10" customWidth="1"/>
    <col min="4152" max="4352" width="9.140625" style="10"/>
    <col min="4353" max="4354" width="2.140625" style="10" customWidth="1"/>
    <col min="4355" max="4355" width="5.7109375" style="10" customWidth="1"/>
    <col min="4356" max="4356" width="9.140625" style="10"/>
    <col min="4357" max="4359" width="3.85546875" style="10" customWidth="1"/>
    <col min="4360" max="4360" width="14.42578125" style="10" customWidth="1"/>
    <col min="4361" max="4361" width="3.5703125" style="10" customWidth="1"/>
    <col min="4362" max="4376" width="0" style="10" hidden="1" customWidth="1"/>
    <col min="4377" max="4389" width="17.140625" style="10" customWidth="1"/>
    <col min="4390" max="4390" width="0.7109375" style="10" customWidth="1"/>
    <col min="4391" max="4391" width="17.140625" style="10" customWidth="1"/>
    <col min="4392" max="4392" width="9.140625" style="10"/>
    <col min="4393" max="4397" width="0" style="10" hidden="1" customWidth="1"/>
    <col min="4398" max="4398" width="16.5703125" style="10" bestFit="1" customWidth="1"/>
    <col min="4399" max="4399" width="16.140625" style="10" bestFit="1" customWidth="1"/>
    <col min="4400" max="4400" width="14.7109375" style="10" customWidth="1"/>
    <col min="4401" max="4401" width="14.7109375" style="10" bestFit="1" customWidth="1"/>
    <col min="4402" max="4402" width="19.28515625" style="10" bestFit="1" customWidth="1"/>
    <col min="4403" max="4404" width="9.140625" style="10"/>
    <col min="4405" max="4405" width="45" style="10" customWidth="1"/>
    <col min="4406" max="4406" width="51.5703125" style="10" customWidth="1"/>
    <col min="4407" max="4407" width="9.140625" style="10" customWidth="1"/>
    <col min="4408" max="4608" width="9.140625" style="10"/>
    <col min="4609" max="4610" width="2.140625" style="10" customWidth="1"/>
    <col min="4611" max="4611" width="5.7109375" style="10" customWidth="1"/>
    <col min="4612" max="4612" width="9.140625" style="10"/>
    <col min="4613" max="4615" width="3.85546875" style="10" customWidth="1"/>
    <col min="4616" max="4616" width="14.42578125" style="10" customWidth="1"/>
    <col min="4617" max="4617" width="3.5703125" style="10" customWidth="1"/>
    <col min="4618" max="4632" width="0" style="10" hidden="1" customWidth="1"/>
    <col min="4633" max="4645" width="17.140625" style="10" customWidth="1"/>
    <col min="4646" max="4646" width="0.7109375" style="10" customWidth="1"/>
    <col min="4647" max="4647" width="17.140625" style="10" customWidth="1"/>
    <col min="4648" max="4648" width="9.140625" style="10"/>
    <col min="4649" max="4653" width="0" style="10" hidden="1" customWidth="1"/>
    <col min="4654" max="4654" width="16.5703125" style="10" bestFit="1" customWidth="1"/>
    <col min="4655" max="4655" width="16.140625" style="10" bestFit="1" customWidth="1"/>
    <col min="4656" max="4656" width="14.7109375" style="10" customWidth="1"/>
    <col min="4657" max="4657" width="14.7109375" style="10" bestFit="1" customWidth="1"/>
    <col min="4658" max="4658" width="19.28515625" style="10" bestFit="1" customWidth="1"/>
    <col min="4659" max="4660" width="9.140625" style="10"/>
    <col min="4661" max="4661" width="45" style="10" customWidth="1"/>
    <col min="4662" max="4662" width="51.5703125" style="10" customWidth="1"/>
    <col min="4663" max="4663" width="9.140625" style="10" customWidth="1"/>
    <col min="4664" max="4864" width="9.140625" style="10"/>
    <col min="4865" max="4866" width="2.140625" style="10" customWidth="1"/>
    <col min="4867" max="4867" width="5.7109375" style="10" customWidth="1"/>
    <col min="4868" max="4868" width="9.140625" style="10"/>
    <col min="4869" max="4871" width="3.85546875" style="10" customWidth="1"/>
    <col min="4872" max="4872" width="14.42578125" style="10" customWidth="1"/>
    <col min="4873" max="4873" width="3.5703125" style="10" customWidth="1"/>
    <col min="4874" max="4888" width="0" style="10" hidden="1" customWidth="1"/>
    <col min="4889" max="4901" width="17.140625" style="10" customWidth="1"/>
    <col min="4902" max="4902" width="0.7109375" style="10" customWidth="1"/>
    <col min="4903" max="4903" width="17.140625" style="10" customWidth="1"/>
    <col min="4904" max="4904" width="9.140625" style="10"/>
    <col min="4905" max="4909" width="0" style="10" hidden="1" customWidth="1"/>
    <col min="4910" max="4910" width="16.5703125" style="10" bestFit="1" customWidth="1"/>
    <col min="4911" max="4911" width="16.140625" style="10" bestFit="1" customWidth="1"/>
    <col min="4912" max="4912" width="14.7109375" style="10" customWidth="1"/>
    <col min="4913" max="4913" width="14.7109375" style="10" bestFit="1" customWidth="1"/>
    <col min="4914" max="4914" width="19.28515625" style="10" bestFit="1" customWidth="1"/>
    <col min="4915" max="4916" width="9.140625" style="10"/>
    <col min="4917" max="4917" width="45" style="10" customWidth="1"/>
    <col min="4918" max="4918" width="51.5703125" style="10" customWidth="1"/>
    <col min="4919" max="4919" width="9.140625" style="10" customWidth="1"/>
    <col min="4920" max="5120" width="9.140625" style="10"/>
    <col min="5121" max="5122" width="2.140625" style="10" customWidth="1"/>
    <col min="5123" max="5123" width="5.7109375" style="10" customWidth="1"/>
    <col min="5124" max="5124" width="9.140625" style="10"/>
    <col min="5125" max="5127" width="3.85546875" style="10" customWidth="1"/>
    <col min="5128" max="5128" width="14.42578125" style="10" customWidth="1"/>
    <col min="5129" max="5129" width="3.5703125" style="10" customWidth="1"/>
    <col min="5130" max="5144" width="0" style="10" hidden="1" customWidth="1"/>
    <col min="5145" max="5157" width="17.140625" style="10" customWidth="1"/>
    <col min="5158" max="5158" width="0.7109375" style="10" customWidth="1"/>
    <col min="5159" max="5159" width="17.140625" style="10" customWidth="1"/>
    <col min="5160" max="5160" width="9.140625" style="10"/>
    <col min="5161" max="5165" width="0" style="10" hidden="1" customWidth="1"/>
    <col min="5166" max="5166" width="16.5703125" style="10" bestFit="1" customWidth="1"/>
    <col min="5167" max="5167" width="16.140625" style="10" bestFit="1" customWidth="1"/>
    <col min="5168" max="5168" width="14.7109375" style="10" customWidth="1"/>
    <col min="5169" max="5169" width="14.7109375" style="10" bestFit="1" customWidth="1"/>
    <col min="5170" max="5170" width="19.28515625" style="10" bestFit="1" customWidth="1"/>
    <col min="5171" max="5172" width="9.140625" style="10"/>
    <col min="5173" max="5173" width="45" style="10" customWidth="1"/>
    <col min="5174" max="5174" width="51.5703125" style="10" customWidth="1"/>
    <col min="5175" max="5175" width="9.140625" style="10" customWidth="1"/>
    <col min="5176" max="5376" width="9.140625" style="10"/>
    <col min="5377" max="5378" width="2.140625" style="10" customWidth="1"/>
    <col min="5379" max="5379" width="5.7109375" style="10" customWidth="1"/>
    <col min="5380" max="5380" width="9.140625" style="10"/>
    <col min="5381" max="5383" width="3.85546875" style="10" customWidth="1"/>
    <col min="5384" max="5384" width="14.42578125" style="10" customWidth="1"/>
    <col min="5385" max="5385" width="3.5703125" style="10" customWidth="1"/>
    <col min="5386" max="5400" width="0" style="10" hidden="1" customWidth="1"/>
    <col min="5401" max="5413" width="17.140625" style="10" customWidth="1"/>
    <col min="5414" max="5414" width="0.7109375" style="10" customWidth="1"/>
    <col min="5415" max="5415" width="17.140625" style="10" customWidth="1"/>
    <col min="5416" max="5416" width="9.140625" style="10"/>
    <col min="5417" max="5421" width="0" style="10" hidden="1" customWidth="1"/>
    <col min="5422" max="5422" width="16.5703125" style="10" bestFit="1" customWidth="1"/>
    <col min="5423" max="5423" width="16.140625" style="10" bestFit="1" customWidth="1"/>
    <col min="5424" max="5424" width="14.7109375" style="10" customWidth="1"/>
    <col min="5425" max="5425" width="14.7109375" style="10" bestFit="1" customWidth="1"/>
    <col min="5426" max="5426" width="19.28515625" style="10" bestFit="1" customWidth="1"/>
    <col min="5427" max="5428" width="9.140625" style="10"/>
    <col min="5429" max="5429" width="45" style="10" customWidth="1"/>
    <col min="5430" max="5430" width="51.5703125" style="10" customWidth="1"/>
    <col min="5431" max="5431" width="9.140625" style="10" customWidth="1"/>
    <col min="5432" max="5632" width="9.140625" style="10"/>
    <col min="5633" max="5634" width="2.140625" style="10" customWidth="1"/>
    <col min="5635" max="5635" width="5.7109375" style="10" customWidth="1"/>
    <col min="5636" max="5636" width="9.140625" style="10"/>
    <col min="5637" max="5639" width="3.85546875" style="10" customWidth="1"/>
    <col min="5640" max="5640" width="14.42578125" style="10" customWidth="1"/>
    <col min="5641" max="5641" width="3.5703125" style="10" customWidth="1"/>
    <col min="5642" max="5656" width="0" style="10" hidden="1" customWidth="1"/>
    <col min="5657" max="5669" width="17.140625" style="10" customWidth="1"/>
    <col min="5670" max="5670" width="0.7109375" style="10" customWidth="1"/>
    <col min="5671" max="5671" width="17.140625" style="10" customWidth="1"/>
    <col min="5672" max="5672" width="9.140625" style="10"/>
    <col min="5673" max="5677" width="0" style="10" hidden="1" customWidth="1"/>
    <col min="5678" max="5678" width="16.5703125" style="10" bestFit="1" customWidth="1"/>
    <col min="5679" max="5679" width="16.140625" style="10" bestFit="1" customWidth="1"/>
    <col min="5680" max="5680" width="14.7109375" style="10" customWidth="1"/>
    <col min="5681" max="5681" width="14.7109375" style="10" bestFit="1" customWidth="1"/>
    <col min="5682" max="5682" width="19.28515625" style="10" bestFit="1" customWidth="1"/>
    <col min="5683" max="5684" width="9.140625" style="10"/>
    <col min="5685" max="5685" width="45" style="10" customWidth="1"/>
    <col min="5686" max="5686" width="51.5703125" style="10" customWidth="1"/>
    <col min="5687" max="5687" width="9.140625" style="10" customWidth="1"/>
    <col min="5688" max="5888" width="9.140625" style="10"/>
    <col min="5889" max="5890" width="2.140625" style="10" customWidth="1"/>
    <col min="5891" max="5891" width="5.7109375" style="10" customWidth="1"/>
    <col min="5892" max="5892" width="9.140625" style="10"/>
    <col min="5893" max="5895" width="3.85546875" style="10" customWidth="1"/>
    <col min="5896" max="5896" width="14.42578125" style="10" customWidth="1"/>
    <col min="5897" max="5897" width="3.5703125" style="10" customWidth="1"/>
    <col min="5898" max="5912" width="0" style="10" hidden="1" customWidth="1"/>
    <col min="5913" max="5925" width="17.140625" style="10" customWidth="1"/>
    <col min="5926" max="5926" width="0.7109375" style="10" customWidth="1"/>
    <col min="5927" max="5927" width="17.140625" style="10" customWidth="1"/>
    <col min="5928" max="5928" width="9.140625" style="10"/>
    <col min="5929" max="5933" width="0" style="10" hidden="1" customWidth="1"/>
    <col min="5934" max="5934" width="16.5703125" style="10" bestFit="1" customWidth="1"/>
    <col min="5935" max="5935" width="16.140625" style="10" bestFit="1" customWidth="1"/>
    <col min="5936" max="5936" width="14.7109375" style="10" customWidth="1"/>
    <col min="5937" max="5937" width="14.7109375" style="10" bestFit="1" customWidth="1"/>
    <col min="5938" max="5938" width="19.28515625" style="10" bestFit="1" customWidth="1"/>
    <col min="5939" max="5940" width="9.140625" style="10"/>
    <col min="5941" max="5941" width="45" style="10" customWidth="1"/>
    <col min="5942" max="5942" width="51.5703125" style="10" customWidth="1"/>
    <col min="5943" max="5943" width="9.140625" style="10" customWidth="1"/>
    <col min="5944" max="6144" width="9.140625" style="10"/>
    <col min="6145" max="6146" width="2.140625" style="10" customWidth="1"/>
    <col min="6147" max="6147" width="5.7109375" style="10" customWidth="1"/>
    <col min="6148" max="6148" width="9.140625" style="10"/>
    <col min="6149" max="6151" width="3.85546875" style="10" customWidth="1"/>
    <col min="6152" max="6152" width="14.42578125" style="10" customWidth="1"/>
    <col min="6153" max="6153" width="3.5703125" style="10" customWidth="1"/>
    <col min="6154" max="6168" width="0" style="10" hidden="1" customWidth="1"/>
    <col min="6169" max="6181" width="17.140625" style="10" customWidth="1"/>
    <col min="6182" max="6182" width="0.7109375" style="10" customWidth="1"/>
    <col min="6183" max="6183" width="17.140625" style="10" customWidth="1"/>
    <col min="6184" max="6184" width="9.140625" style="10"/>
    <col min="6185" max="6189" width="0" style="10" hidden="1" customWidth="1"/>
    <col min="6190" max="6190" width="16.5703125" style="10" bestFit="1" customWidth="1"/>
    <col min="6191" max="6191" width="16.140625" style="10" bestFit="1" customWidth="1"/>
    <col min="6192" max="6192" width="14.7109375" style="10" customWidth="1"/>
    <col min="6193" max="6193" width="14.7109375" style="10" bestFit="1" customWidth="1"/>
    <col min="6194" max="6194" width="19.28515625" style="10" bestFit="1" customWidth="1"/>
    <col min="6195" max="6196" width="9.140625" style="10"/>
    <col min="6197" max="6197" width="45" style="10" customWidth="1"/>
    <col min="6198" max="6198" width="51.5703125" style="10" customWidth="1"/>
    <col min="6199" max="6199" width="9.140625" style="10" customWidth="1"/>
    <col min="6200" max="6400" width="9.140625" style="10"/>
    <col min="6401" max="6402" width="2.140625" style="10" customWidth="1"/>
    <col min="6403" max="6403" width="5.7109375" style="10" customWidth="1"/>
    <col min="6404" max="6404" width="9.140625" style="10"/>
    <col min="6405" max="6407" width="3.85546875" style="10" customWidth="1"/>
    <col min="6408" max="6408" width="14.42578125" style="10" customWidth="1"/>
    <col min="6409" max="6409" width="3.5703125" style="10" customWidth="1"/>
    <col min="6410" max="6424" width="0" style="10" hidden="1" customWidth="1"/>
    <col min="6425" max="6437" width="17.140625" style="10" customWidth="1"/>
    <col min="6438" max="6438" width="0.7109375" style="10" customWidth="1"/>
    <col min="6439" max="6439" width="17.140625" style="10" customWidth="1"/>
    <col min="6440" max="6440" width="9.140625" style="10"/>
    <col min="6441" max="6445" width="0" style="10" hidden="1" customWidth="1"/>
    <col min="6446" max="6446" width="16.5703125" style="10" bestFit="1" customWidth="1"/>
    <col min="6447" max="6447" width="16.140625" style="10" bestFit="1" customWidth="1"/>
    <col min="6448" max="6448" width="14.7109375" style="10" customWidth="1"/>
    <col min="6449" max="6449" width="14.7109375" style="10" bestFit="1" customWidth="1"/>
    <col min="6450" max="6450" width="19.28515625" style="10" bestFit="1" customWidth="1"/>
    <col min="6451" max="6452" width="9.140625" style="10"/>
    <col min="6453" max="6453" width="45" style="10" customWidth="1"/>
    <col min="6454" max="6454" width="51.5703125" style="10" customWidth="1"/>
    <col min="6455" max="6455" width="9.140625" style="10" customWidth="1"/>
    <col min="6456" max="6656" width="9.140625" style="10"/>
    <col min="6657" max="6658" width="2.140625" style="10" customWidth="1"/>
    <col min="6659" max="6659" width="5.7109375" style="10" customWidth="1"/>
    <col min="6660" max="6660" width="9.140625" style="10"/>
    <col min="6661" max="6663" width="3.85546875" style="10" customWidth="1"/>
    <col min="6664" max="6664" width="14.42578125" style="10" customWidth="1"/>
    <col min="6665" max="6665" width="3.5703125" style="10" customWidth="1"/>
    <col min="6666" max="6680" width="0" style="10" hidden="1" customWidth="1"/>
    <col min="6681" max="6693" width="17.140625" style="10" customWidth="1"/>
    <col min="6694" max="6694" width="0.7109375" style="10" customWidth="1"/>
    <col min="6695" max="6695" width="17.140625" style="10" customWidth="1"/>
    <col min="6696" max="6696" width="9.140625" style="10"/>
    <col min="6697" max="6701" width="0" style="10" hidden="1" customWidth="1"/>
    <col min="6702" max="6702" width="16.5703125" style="10" bestFit="1" customWidth="1"/>
    <col min="6703" max="6703" width="16.140625" style="10" bestFit="1" customWidth="1"/>
    <col min="6704" max="6704" width="14.7109375" style="10" customWidth="1"/>
    <col min="6705" max="6705" width="14.7109375" style="10" bestFit="1" customWidth="1"/>
    <col min="6706" max="6706" width="19.28515625" style="10" bestFit="1" customWidth="1"/>
    <col min="6707" max="6708" width="9.140625" style="10"/>
    <col min="6709" max="6709" width="45" style="10" customWidth="1"/>
    <col min="6710" max="6710" width="51.5703125" style="10" customWidth="1"/>
    <col min="6711" max="6711" width="9.140625" style="10" customWidth="1"/>
    <col min="6712" max="6912" width="9.140625" style="10"/>
    <col min="6913" max="6914" width="2.140625" style="10" customWidth="1"/>
    <col min="6915" max="6915" width="5.7109375" style="10" customWidth="1"/>
    <col min="6916" max="6916" width="9.140625" style="10"/>
    <col min="6917" max="6919" width="3.85546875" style="10" customWidth="1"/>
    <col min="6920" max="6920" width="14.42578125" style="10" customWidth="1"/>
    <col min="6921" max="6921" width="3.5703125" style="10" customWidth="1"/>
    <col min="6922" max="6936" width="0" style="10" hidden="1" customWidth="1"/>
    <col min="6937" max="6949" width="17.140625" style="10" customWidth="1"/>
    <col min="6950" max="6950" width="0.7109375" style="10" customWidth="1"/>
    <col min="6951" max="6951" width="17.140625" style="10" customWidth="1"/>
    <col min="6952" max="6952" width="9.140625" style="10"/>
    <col min="6953" max="6957" width="0" style="10" hidden="1" customWidth="1"/>
    <col min="6958" max="6958" width="16.5703125" style="10" bestFit="1" customWidth="1"/>
    <col min="6959" max="6959" width="16.140625" style="10" bestFit="1" customWidth="1"/>
    <col min="6960" max="6960" width="14.7109375" style="10" customWidth="1"/>
    <col min="6961" max="6961" width="14.7109375" style="10" bestFit="1" customWidth="1"/>
    <col min="6962" max="6962" width="19.28515625" style="10" bestFit="1" customWidth="1"/>
    <col min="6963" max="6964" width="9.140625" style="10"/>
    <col min="6965" max="6965" width="45" style="10" customWidth="1"/>
    <col min="6966" max="6966" width="51.5703125" style="10" customWidth="1"/>
    <col min="6967" max="6967" width="9.140625" style="10" customWidth="1"/>
    <col min="6968" max="7168" width="9.140625" style="10"/>
    <col min="7169" max="7170" width="2.140625" style="10" customWidth="1"/>
    <col min="7171" max="7171" width="5.7109375" style="10" customWidth="1"/>
    <col min="7172" max="7172" width="9.140625" style="10"/>
    <col min="7173" max="7175" width="3.85546875" style="10" customWidth="1"/>
    <col min="7176" max="7176" width="14.42578125" style="10" customWidth="1"/>
    <col min="7177" max="7177" width="3.5703125" style="10" customWidth="1"/>
    <col min="7178" max="7192" width="0" style="10" hidden="1" customWidth="1"/>
    <col min="7193" max="7205" width="17.140625" style="10" customWidth="1"/>
    <col min="7206" max="7206" width="0.7109375" style="10" customWidth="1"/>
    <col min="7207" max="7207" width="17.140625" style="10" customWidth="1"/>
    <col min="7208" max="7208" width="9.140625" style="10"/>
    <col min="7209" max="7213" width="0" style="10" hidden="1" customWidth="1"/>
    <col min="7214" max="7214" width="16.5703125" style="10" bestFit="1" customWidth="1"/>
    <col min="7215" max="7215" width="16.140625" style="10" bestFit="1" customWidth="1"/>
    <col min="7216" max="7216" width="14.7109375" style="10" customWidth="1"/>
    <col min="7217" max="7217" width="14.7109375" style="10" bestFit="1" customWidth="1"/>
    <col min="7218" max="7218" width="19.28515625" style="10" bestFit="1" customWidth="1"/>
    <col min="7219" max="7220" width="9.140625" style="10"/>
    <col min="7221" max="7221" width="45" style="10" customWidth="1"/>
    <col min="7222" max="7222" width="51.5703125" style="10" customWidth="1"/>
    <col min="7223" max="7223" width="9.140625" style="10" customWidth="1"/>
    <col min="7224" max="7424" width="9.140625" style="10"/>
    <col min="7425" max="7426" width="2.140625" style="10" customWidth="1"/>
    <col min="7427" max="7427" width="5.7109375" style="10" customWidth="1"/>
    <col min="7428" max="7428" width="9.140625" style="10"/>
    <col min="7429" max="7431" width="3.85546875" style="10" customWidth="1"/>
    <col min="7432" max="7432" width="14.42578125" style="10" customWidth="1"/>
    <col min="7433" max="7433" width="3.5703125" style="10" customWidth="1"/>
    <col min="7434" max="7448" width="0" style="10" hidden="1" customWidth="1"/>
    <col min="7449" max="7461" width="17.140625" style="10" customWidth="1"/>
    <col min="7462" max="7462" width="0.7109375" style="10" customWidth="1"/>
    <col min="7463" max="7463" width="17.140625" style="10" customWidth="1"/>
    <col min="7464" max="7464" width="9.140625" style="10"/>
    <col min="7465" max="7469" width="0" style="10" hidden="1" customWidth="1"/>
    <col min="7470" max="7470" width="16.5703125" style="10" bestFit="1" customWidth="1"/>
    <col min="7471" max="7471" width="16.140625" style="10" bestFit="1" customWidth="1"/>
    <col min="7472" max="7472" width="14.7109375" style="10" customWidth="1"/>
    <col min="7473" max="7473" width="14.7109375" style="10" bestFit="1" customWidth="1"/>
    <col min="7474" max="7474" width="19.28515625" style="10" bestFit="1" customWidth="1"/>
    <col min="7475" max="7476" width="9.140625" style="10"/>
    <col min="7477" max="7477" width="45" style="10" customWidth="1"/>
    <col min="7478" max="7478" width="51.5703125" style="10" customWidth="1"/>
    <col min="7479" max="7479" width="9.140625" style="10" customWidth="1"/>
    <col min="7480" max="7680" width="9.140625" style="10"/>
    <col min="7681" max="7682" width="2.140625" style="10" customWidth="1"/>
    <col min="7683" max="7683" width="5.7109375" style="10" customWidth="1"/>
    <col min="7684" max="7684" width="9.140625" style="10"/>
    <col min="7685" max="7687" width="3.85546875" style="10" customWidth="1"/>
    <col min="7688" max="7688" width="14.42578125" style="10" customWidth="1"/>
    <col min="7689" max="7689" width="3.5703125" style="10" customWidth="1"/>
    <col min="7690" max="7704" width="0" style="10" hidden="1" customWidth="1"/>
    <col min="7705" max="7717" width="17.140625" style="10" customWidth="1"/>
    <col min="7718" max="7718" width="0.7109375" style="10" customWidth="1"/>
    <col min="7719" max="7719" width="17.140625" style="10" customWidth="1"/>
    <col min="7720" max="7720" width="9.140625" style="10"/>
    <col min="7721" max="7725" width="0" style="10" hidden="1" customWidth="1"/>
    <col min="7726" max="7726" width="16.5703125" style="10" bestFit="1" customWidth="1"/>
    <col min="7727" max="7727" width="16.140625" style="10" bestFit="1" customWidth="1"/>
    <col min="7728" max="7728" width="14.7109375" style="10" customWidth="1"/>
    <col min="7729" max="7729" width="14.7109375" style="10" bestFit="1" customWidth="1"/>
    <col min="7730" max="7730" width="19.28515625" style="10" bestFit="1" customWidth="1"/>
    <col min="7731" max="7732" width="9.140625" style="10"/>
    <col min="7733" max="7733" width="45" style="10" customWidth="1"/>
    <col min="7734" max="7734" width="51.5703125" style="10" customWidth="1"/>
    <col min="7735" max="7735" width="9.140625" style="10" customWidth="1"/>
    <col min="7736" max="7936" width="9.140625" style="10"/>
    <col min="7937" max="7938" width="2.140625" style="10" customWidth="1"/>
    <col min="7939" max="7939" width="5.7109375" style="10" customWidth="1"/>
    <col min="7940" max="7940" width="9.140625" style="10"/>
    <col min="7941" max="7943" width="3.85546875" style="10" customWidth="1"/>
    <col min="7944" max="7944" width="14.42578125" style="10" customWidth="1"/>
    <col min="7945" max="7945" width="3.5703125" style="10" customWidth="1"/>
    <col min="7946" max="7960" width="0" style="10" hidden="1" customWidth="1"/>
    <col min="7961" max="7973" width="17.140625" style="10" customWidth="1"/>
    <col min="7974" max="7974" width="0.7109375" style="10" customWidth="1"/>
    <col min="7975" max="7975" width="17.140625" style="10" customWidth="1"/>
    <col min="7976" max="7976" width="9.140625" style="10"/>
    <col min="7977" max="7981" width="0" style="10" hidden="1" customWidth="1"/>
    <col min="7982" max="7982" width="16.5703125" style="10" bestFit="1" customWidth="1"/>
    <col min="7983" max="7983" width="16.140625" style="10" bestFit="1" customWidth="1"/>
    <col min="7984" max="7984" width="14.7109375" style="10" customWidth="1"/>
    <col min="7985" max="7985" width="14.7109375" style="10" bestFit="1" customWidth="1"/>
    <col min="7986" max="7986" width="19.28515625" style="10" bestFit="1" customWidth="1"/>
    <col min="7987" max="7988" width="9.140625" style="10"/>
    <col min="7989" max="7989" width="45" style="10" customWidth="1"/>
    <col min="7990" max="7990" width="51.5703125" style="10" customWidth="1"/>
    <col min="7991" max="7991" width="9.140625" style="10" customWidth="1"/>
    <col min="7992" max="8192" width="9.140625" style="10"/>
    <col min="8193" max="8194" width="2.140625" style="10" customWidth="1"/>
    <col min="8195" max="8195" width="5.7109375" style="10" customWidth="1"/>
    <col min="8196" max="8196" width="9.140625" style="10"/>
    <col min="8197" max="8199" width="3.85546875" style="10" customWidth="1"/>
    <col min="8200" max="8200" width="14.42578125" style="10" customWidth="1"/>
    <col min="8201" max="8201" width="3.5703125" style="10" customWidth="1"/>
    <col min="8202" max="8216" width="0" style="10" hidden="1" customWidth="1"/>
    <col min="8217" max="8229" width="17.140625" style="10" customWidth="1"/>
    <col min="8230" max="8230" width="0.7109375" style="10" customWidth="1"/>
    <col min="8231" max="8231" width="17.140625" style="10" customWidth="1"/>
    <col min="8232" max="8232" width="9.140625" style="10"/>
    <col min="8233" max="8237" width="0" style="10" hidden="1" customWidth="1"/>
    <col min="8238" max="8238" width="16.5703125" style="10" bestFit="1" customWidth="1"/>
    <col min="8239" max="8239" width="16.140625" style="10" bestFit="1" customWidth="1"/>
    <col min="8240" max="8240" width="14.7109375" style="10" customWidth="1"/>
    <col min="8241" max="8241" width="14.7109375" style="10" bestFit="1" customWidth="1"/>
    <col min="8242" max="8242" width="19.28515625" style="10" bestFit="1" customWidth="1"/>
    <col min="8243" max="8244" width="9.140625" style="10"/>
    <col min="8245" max="8245" width="45" style="10" customWidth="1"/>
    <col min="8246" max="8246" width="51.5703125" style="10" customWidth="1"/>
    <col min="8247" max="8247" width="9.140625" style="10" customWidth="1"/>
    <col min="8248" max="8448" width="9.140625" style="10"/>
    <col min="8449" max="8450" width="2.140625" style="10" customWidth="1"/>
    <col min="8451" max="8451" width="5.7109375" style="10" customWidth="1"/>
    <col min="8452" max="8452" width="9.140625" style="10"/>
    <col min="8453" max="8455" width="3.85546875" style="10" customWidth="1"/>
    <col min="8456" max="8456" width="14.42578125" style="10" customWidth="1"/>
    <col min="8457" max="8457" width="3.5703125" style="10" customWidth="1"/>
    <col min="8458" max="8472" width="0" style="10" hidden="1" customWidth="1"/>
    <col min="8473" max="8485" width="17.140625" style="10" customWidth="1"/>
    <col min="8486" max="8486" width="0.7109375" style="10" customWidth="1"/>
    <col min="8487" max="8487" width="17.140625" style="10" customWidth="1"/>
    <col min="8488" max="8488" width="9.140625" style="10"/>
    <col min="8489" max="8493" width="0" style="10" hidden="1" customWidth="1"/>
    <col min="8494" max="8494" width="16.5703125" style="10" bestFit="1" customWidth="1"/>
    <col min="8495" max="8495" width="16.140625" style="10" bestFit="1" customWidth="1"/>
    <col min="8496" max="8496" width="14.7109375" style="10" customWidth="1"/>
    <col min="8497" max="8497" width="14.7109375" style="10" bestFit="1" customWidth="1"/>
    <col min="8498" max="8498" width="19.28515625" style="10" bestFit="1" customWidth="1"/>
    <col min="8499" max="8500" width="9.140625" style="10"/>
    <col min="8501" max="8501" width="45" style="10" customWidth="1"/>
    <col min="8502" max="8502" width="51.5703125" style="10" customWidth="1"/>
    <col min="8503" max="8503" width="9.140625" style="10" customWidth="1"/>
    <col min="8504" max="8704" width="9.140625" style="10"/>
    <col min="8705" max="8706" width="2.140625" style="10" customWidth="1"/>
    <col min="8707" max="8707" width="5.7109375" style="10" customWidth="1"/>
    <col min="8708" max="8708" width="9.140625" style="10"/>
    <col min="8709" max="8711" width="3.85546875" style="10" customWidth="1"/>
    <col min="8712" max="8712" width="14.42578125" style="10" customWidth="1"/>
    <col min="8713" max="8713" width="3.5703125" style="10" customWidth="1"/>
    <col min="8714" max="8728" width="0" style="10" hidden="1" customWidth="1"/>
    <col min="8729" max="8741" width="17.140625" style="10" customWidth="1"/>
    <col min="8742" max="8742" width="0.7109375" style="10" customWidth="1"/>
    <col min="8743" max="8743" width="17.140625" style="10" customWidth="1"/>
    <col min="8744" max="8744" width="9.140625" style="10"/>
    <col min="8745" max="8749" width="0" style="10" hidden="1" customWidth="1"/>
    <col min="8750" max="8750" width="16.5703125" style="10" bestFit="1" customWidth="1"/>
    <col min="8751" max="8751" width="16.140625" style="10" bestFit="1" customWidth="1"/>
    <col min="8752" max="8752" width="14.7109375" style="10" customWidth="1"/>
    <col min="8753" max="8753" width="14.7109375" style="10" bestFit="1" customWidth="1"/>
    <col min="8754" max="8754" width="19.28515625" style="10" bestFit="1" customWidth="1"/>
    <col min="8755" max="8756" width="9.140625" style="10"/>
    <col min="8757" max="8757" width="45" style="10" customWidth="1"/>
    <col min="8758" max="8758" width="51.5703125" style="10" customWidth="1"/>
    <col min="8759" max="8759" width="9.140625" style="10" customWidth="1"/>
    <col min="8760" max="8960" width="9.140625" style="10"/>
    <col min="8961" max="8962" width="2.140625" style="10" customWidth="1"/>
    <col min="8963" max="8963" width="5.7109375" style="10" customWidth="1"/>
    <col min="8964" max="8964" width="9.140625" style="10"/>
    <col min="8965" max="8967" width="3.85546875" style="10" customWidth="1"/>
    <col min="8968" max="8968" width="14.42578125" style="10" customWidth="1"/>
    <col min="8969" max="8969" width="3.5703125" style="10" customWidth="1"/>
    <col min="8970" max="8984" width="0" style="10" hidden="1" customWidth="1"/>
    <col min="8985" max="8997" width="17.140625" style="10" customWidth="1"/>
    <col min="8998" max="8998" width="0.7109375" style="10" customWidth="1"/>
    <col min="8999" max="8999" width="17.140625" style="10" customWidth="1"/>
    <col min="9000" max="9000" width="9.140625" style="10"/>
    <col min="9001" max="9005" width="0" style="10" hidden="1" customWidth="1"/>
    <col min="9006" max="9006" width="16.5703125" style="10" bestFit="1" customWidth="1"/>
    <col min="9007" max="9007" width="16.140625" style="10" bestFit="1" customWidth="1"/>
    <col min="9008" max="9008" width="14.7109375" style="10" customWidth="1"/>
    <col min="9009" max="9009" width="14.7109375" style="10" bestFit="1" customWidth="1"/>
    <col min="9010" max="9010" width="19.28515625" style="10" bestFit="1" customWidth="1"/>
    <col min="9011" max="9012" width="9.140625" style="10"/>
    <col min="9013" max="9013" width="45" style="10" customWidth="1"/>
    <col min="9014" max="9014" width="51.5703125" style="10" customWidth="1"/>
    <col min="9015" max="9015" width="9.140625" style="10" customWidth="1"/>
    <col min="9016" max="9216" width="9.140625" style="10"/>
    <col min="9217" max="9218" width="2.140625" style="10" customWidth="1"/>
    <col min="9219" max="9219" width="5.7109375" style="10" customWidth="1"/>
    <col min="9220" max="9220" width="9.140625" style="10"/>
    <col min="9221" max="9223" width="3.85546875" style="10" customWidth="1"/>
    <col min="9224" max="9224" width="14.42578125" style="10" customWidth="1"/>
    <col min="9225" max="9225" width="3.5703125" style="10" customWidth="1"/>
    <col min="9226" max="9240" width="0" style="10" hidden="1" customWidth="1"/>
    <col min="9241" max="9253" width="17.140625" style="10" customWidth="1"/>
    <col min="9254" max="9254" width="0.7109375" style="10" customWidth="1"/>
    <col min="9255" max="9255" width="17.140625" style="10" customWidth="1"/>
    <col min="9256" max="9256" width="9.140625" style="10"/>
    <col min="9257" max="9261" width="0" style="10" hidden="1" customWidth="1"/>
    <col min="9262" max="9262" width="16.5703125" style="10" bestFit="1" customWidth="1"/>
    <col min="9263" max="9263" width="16.140625" style="10" bestFit="1" customWidth="1"/>
    <col min="9264" max="9264" width="14.7109375" style="10" customWidth="1"/>
    <col min="9265" max="9265" width="14.7109375" style="10" bestFit="1" customWidth="1"/>
    <col min="9266" max="9266" width="19.28515625" style="10" bestFit="1" customWidth="1"/>
    <col min="9267" max="9268" width="9.140625" style="10"/>
    <col min="9269" max="9269" width="45" style="10" customWidth="1"/>
    <col min="9270" max="9270" width="51.5703125" style="10" customWidth="1"/>
    <col min="9271" max="9271" width="9.140625" style="10" customWidth="1"/>
    <col min="9272" max="9472" width="9.140625" style="10"/>
    <col min="9473" max="9474" width="2.140625" style="10" customWidth="1"/>
    <col min="9475" max="9475" width="5.7109375" style="10" customWidth="1"/>
    <col min="9476" max="9476" width="9.140625" style="10"/>
    <col min="9477" max="9479" width="3.85546875" style="10" customWidth="1"/>
    <col min="9480" max="9480" width="14.42578125" style="10" customWidth="1"/>
    <col min="9481" max="9481" width="3.5703125" style="10" customWidth="1"/>
    <col min="9482" max="9496" width="0" style="10" hidden="1" customWidth="1"/>
    <col min="9497" max="9509" width="17.140625" style="10" customWidth="1"/>
    <col min="9510" max="9510" width="0.7109375" style="10" customWidth="1"/>
    <col min="9511" max="9511" width="17.140625" style="10" customWidth="1"/>
    <col min="9512" max="9512" width="9.140625" style="10"/>
    <col min="9513" max="9517" width="0" style="10" hidden="1" customWidth="1"/>
    <col min="9518" max="9518" width="16.5703125" style="10" bestFit="1" customWidth="1"/>
    <col min="9519" max="9519" width="16.140625" style="10" bestFit="1" customWidth="1"/>
    <col min="9520" max="9520" width="14.7109375" style="10" customWidth="1"/>
    <col min="9521" max="9521" width="14.7109375" style="10" bestFit="1" customWidth="1"/>
    <col min="9522" max="9522" width="19.28515625" style="10" bestFit="1" customWidth="1"/>
    <col min="9523" max="9524" width="9.140625" style="10"/>
    <col min="9525" max="9525" width="45" style="10" customWidth="1"/>
    <col min="9526" max="9526" width="51.5703125" style="10" customWidth="1"/>
    <col min="9527" max="9527" width="9.140625" style="10" customWidth="1"/>
    <col min="9528" max="9728" width="9.140625" style="10"/>
    <col min="9729" max="9730" width="2.140625" style="10" customWidth="1"/>
    <col min="9731" max="9731" width="5.7109375" style="10" customWidth="1"/>
    <col min="9732" max="9732" width="9.140625" style="10"/>
    <col min="9733" max="9735" width="3.85546875" style="10" customWidth="1"/>
    <col min="9736" max="9736" width="14.42578125" style="10" customWidth="1"/>
    <col min="9737" max="9737" width="3.5703125" style="10" customWidth="1"/>
    <col min="9738" max="9752" width="0" style="10" hidden="1" customWidth="1"/>
    <col min="9753" max="9765" width="17.140625" style="10" customWidth="1"/>
    <col min="9766" max="9766" width="0.7109375" style="10" customWidth="1"/>
    <col min="9767" max="9767" width="17.140625" style="10" customWidth="1"/>
    <col min="9768" max="9768" width="9.140625" style="10"/>
    <col min="9769" max="9773" width="0" style="10" hidden="1" customWidth="1"/>
    <col min="9774" max="9774" width="16.5703125" style="10" bestFit="1" customWidth="1"/>
    <col min="9775" max="9775" width="16.140625" style="10" bestFit="1" customWidth="1"/>
    <col min="9776" max="9776" width="14.7109375" style="10" customWidth="1"/>
    <col min="9777" max="9777" width="14.7109375" style="10" bestFit="1" customWidth="1"/>
    <col min="9778" max="9778" width="19.28515625" style="10" bestFit="1" customWidth="1"/>
    <col min="9779" max="9780" width="9.140625" style="10"/>
    <col min="9781" max="9781" width="45" style="10" customWidth="1"/>
    <col min="9782" max="9782" width="51.5703125" style="10" customWidth="1"/>
    <col min="9783" max="9783" width="9.140625" style="10" customWidth="1"/>
    <col min="9784" max="9984" width="9.140625" style="10"/>
    <col min="9985" max="9986" width="2.140625" style="10" customWidth="1"/>
    <col min="9987" max="9987" width="5.7109375" style="10" customWidth="1"/>
    <col min="9988" max="9988" width="9.140625" style="10"/>
    <col min="9989" max="9991" width="3.85546875" style="10" customWidth="1"/>
    <col min="9992" max="9992" width="14.42578125" style="10" customWidth="1"/>
    <col min="9993" max="9993" width="3.5703125" style="10" customWidth="1"/>
    <col min="9994" max="10008" width="0" style="10" hidden="1" customWidth="1"/>
    <col min="10009" max="10021" width="17.140625" style="10" customWidth="1"/>
    <col min="10022" max="10022" width="0.7109375" style="10" customWidth="1"/>
    <col min="10023" max="10023" width="17.140625" style="10" customWidth="1"/>
    <col min="10024" max="10024" width="9.140625" style="10"/>
    <col min="10025" max="10029" width="0" style="10" hidden="1" customWidth="1"/>
    <col min="10030" max="10030" width="16.5703125" style="10" bestFit="1" customWidth="1"/>
    <col min="10031" max="10031" width="16.140625" style="10" bestFit="1" customWidth="1"/>
    <col min="10032" max="10032" width="14.7109375" style="10" customWidth="1"/>
    <col min="10033" max="10033" width="14.7109375" style="10" bestFit="1" customWidth="1"/>
    <col min="10034" max="10034" width="19.28515625" style="10" bestFit="1" customWidth="1"/>
    <col min="10035" max="10036" width="9.140625" style="10"/>
    <col min="10037" max="10037" width="45" style="10" customWidth="1"/>
    <col min="10038" max="10038" width="51.5703125" style="10" customWidth="1"/>
    <col min="10039" max="10039" width="9.140625" style="10" customWidth="1"/>
    <col min="10040" max="10240" width="9.140625" style="10"/>
    <col min="10241" max="10242" width="2.140625" style="10" customWidth="1"/>
    <col min="10243" max="10243" width="5.7109375" style="10" customWidth="1"/>
    <col min="10244" max="10244" width="9.140625" style="10"/>
    <col min="10245" max="10247" width="3.85546875" style="10" customWidth="1"/>
    <col min="10248" max="10248" width="14.42578125" style="10" customWidth="1"/>
    <col min="10249" max="10249" width="3.5703125" style="10" customWidth="1"/>
    <col min="10250" max="10264" width="0" style="10" hidden="1" customWidth="1"/>
    <col min="10265" max="10277" width="17.140625" style="10" customWidth="1"/>
    <col min="10278" max="10278" width="0.7109375" style="10" customWidth="1"/>
    <col min="10279" max="10279" width="17.140625" style="10" customWidth="1"/>
    <col min="10280" max="10280" width="9.140625" style="10"/>
    <col min="10281" max="10285" width="0" style="10" hidden="1" customWidth="1"/>
    <col min="10286" max="10286" width="16.5703125" style="10" bestFit="1" customWidth="1"/>
    <col min="10287" max="10287" width="16.140625" style="10" bestFit="1" customWidth="1"/>
    <col min="10288" max="10288" width="14.7109375" style="10" customWidth="1"/>
    <col min="10289" max="10289" width="14.7109375" style="10" bestFit="1" customWidth="1"/>
    <col min="10290" max="10290" width="19.28515625" style="10" bestFit="1" customWidth="1"/>
    <col min="10291" max="10292" width="9.140625" style="10"/>
    <col min="10293" max="10293" width="45" style="10" customWidth="1"/>
    <col min="10294" max="10294" width="51.5703125" style="10" customWidth="1"/>
    <col min="10295" max="10295" width="9.140625" style="10" customWidth="1"/>
    <col min="10296" max="10496" width="9.140625" style="10"/>
    <col min="10497" max="10498" width="2.140625" style="10" customWidth="1"/>
    <col min="10499" max="10499" width="5.7109375" style="10" customWidth="1"/>
    <col min="10500" max="10500" width="9.140625" style="10"/>
    <col min="10501" max="10503" width="3.85546875" style="10" customWidth="1"/>
    <col min="10504" max="10504" width="14.42578125" style="10" customWidth="1"/>
    <col min="10505" max="10505" width="3.5703125" style="10" customWidth="1"/>
    <col min="10506" max="10520" width="0" style="10" hidden="1" customWidth="1"/>
    <col min="10521" max="10533" width="17.140625" style="10" customWidth="1"/>
    <col min="10534" max="10534" width="0.7109375" style="10" customWidth="1"/>
    <col min="10535" max="10535" width="17.140625" style="10" customWidth="1"/>
    <col min="10536" max="10536" width="9.140625" style="10"/>
    <col min="10537" max="10541" width="0" style="10" hidden="1" customWidth="1"/>
    <col min="10542" max="10542" width="16.5703125" style="10" bestFit="1" customWidth="1"/>
    <col min="10543" max="10543" width="16.140625" style="10" bestFit="1" customWidth="1"/>
    <col min="10544" max="10544" width="14.7109375" style="10" customWidth="1"/>
    <col min="10545" max="10545" width="14.7109375" style="10" bestFit="1" customWidth="1"/>
    <col min="10546" max="10546" width="19.28515625" style="10" bestFit="1" customWidth="1"/>
    <col min="10547" max="10548" width="9.140625" style="10"/>
    <col min="10549" max="10549" width="45" style="10" customWidth="1"/>
    <col min="10550" max="10550" width="51.5703125" style="10" customWidth="1"/>
    <col min="10551" max="10551" width="9.140625" style="10" customWidth="1"/>
    <col min="10552" max="10752" width="9.140625" style="10"/>
    <col min="10753" max="10754" width="2.140625" style="10" customWidth="1"/>
    <col min="10755" max="10755" width="5.7109375" style="10" customWidth="1"/>
    <col min="10756" max="10756" width="9.140625" style="10"/>
    <col min="10757" max="10759" width="3.85546875" style="10" customWidth="1"/>
    <col min="10760" max="10760" width="14.42578125" style="10" customWidth="1"/>
    <col min="10761" max="10761" width="3.5703125" style="10" customWidth="1"/>
    <col min="10762" max="10776" width="0" style="10" hidden="1" customWidth="1"/>
    <col min="10777" max="10789" width="17.140625" style="10" customWidth="1"/>
    <col min="10790" max="10790" width="0.7109375" style="10" customWidth="1"/>
    <col min="10791" max="10791" width="17.140625" style="10" customWidth="1"/>
    <col min="10792" max="10792" width="9.140625" style="10"/>
    <col min="10793" max="10797" width="0" style="10" hidden="1" customWidth="1"/>
    <col min="10798" max="10798" width="16.5703125" style="10" bestFit="1" customWidth="1"/>
    <col min="10799" max="10799" width="16.140625" style="10" bestFit="1" customWidth="1"/>
    <col min="10800" max="10800" width="14.7109375" style="10" customWidth="1"/>
    <col min="10801" max="10801" width="14.7109375" style="10" bestFit="1" customWidth="1"/>
    <col min="10802" max="10802" width="19.28515625" style="10" bestFit="1" customWidth="1"/>
    <col min="10803" max="10804" width="9.140625" style="10"/>
    <col min="10805" max="10805" width="45" style="10" customWidth="1"/>
    <col min="10806" max="10806" width="51.5703125" style="10" customWidth="1"/>
    <col min="10807" max="10807" width="9.140625" style="10" customWidth="1"/>
    <col min="10808" max="11008" width="9.140625" style="10"/>
    <col min="11009" max="11010" width="2.140625" style="10" customWidth="1"/>
    <col min="11011" max="11011" width="5.7109375" style="10" customWidth="1"/>
    <col min="11012" max="11012" width="9.140625" style="10"/>
    <col min="11013" max="11015" width="3.85546875" style="10" customWidth="1"/>
    <col min="11016" max="11016" width="14.42578125" style="10" customWidth="1"/>
    <col min="11017" max="11017" width="3.5703125" style="10" customWidth="1"/>
    <col min="11018" max="11032" width="0" style="10" hidden="1" customWidth="1"/>
    <col min="11033" max="11045" width="17.140625" style="10" customWidth="1"/>
    <col min="11046" max="11046" width="0.7109375" style="10" customWidth="1"/>
    <col min="11047" max="11047" width="17.140625" style="10" customWidth="1"/>
    <col min="11048" max="11048" width="9.140625" style="10"/>
    <col min="11049" max="11053" width="0" style="10" hidden="1" customWidth="1"/>
    <col min="11054" max="11054" width="16.5703125" style="10" bestFit="1" customWidth="1"/>
    <col min="11055" max="11055" width="16.140625" style="10" bestFit="1" customWidth="1"/>
    <col min="11056" max="11056" width="14.7109375" style="10" customWidth="1"/>
    <col min="11057" max="11057" width="14.7109375" style="10" bestFit="1" customWidth="1"/>
    <col min="11058" max="11058" width="19.28515625" style="10" bestFit="1" customWidth="1"/>
    <col min="11059" max="11060" width="9.140625" style="10"/>
    <col min="11061" max="11061" width="45" style="10" customWidth="1"/>
    <col min="11062" max="11062" width="51.5703125" style="10" customWidth="1"/>
    <col min="11063" max="11063" width="9.140625" style="10" customWidth="1"/>
    <col min="11064" max="11264" width="9.140625" style="10"/>
    <col min="11265" max="11266" width="2.140625" style="10" customWidth="1"/>
    <col min="11267" max="11267" width="5.7109375" style="10" customWidth="1"/>
    <col min="11268" max="11268" width="9.140625" style="10"/>
    <col min="11269" max="11271" width="3.85546875" style="10" customWidth="1"/>
    <col min="11272" max="11272" width="14.42578125" style="10" customWidth="1"/>
    <col min="11273" max="11273" width="3.5703125" style="10" customWidth="1"/>
    <col min="11274" max="11288" width="0" style="10" hidden="1" customWidth="1"/>
    <col min="11289" max="11301" width="17.140625" style="10" customWidth="1"/>
    <col min="11302" max="11302" width="0.7109375" style="10" customWidth="1"/>
    <col min="11303" max="11303" width="17.140625" style="10" customWidth="1"/>
    <col min="11304" max="11304" width="9.140625" style="10"/>
    <col min="11305" max="11309" width="0" style="10" hidden="1" customWidth="1"/>
    <col min="11310" max="11310" width="16.5703125" style="10" bestFit="1" customWidth="1"/>
    <col min="11311" max="11311" width="16.140625" style="10" bestFit="1" customWidth="1"/>
    <col min="11312" max="11312" width="14.7109375" style="10" customWidth="1"/>
    <col min="11313" max="11313" width="14.7109375" style="10" bestFit="1" customWidth="1"/>
    <col min="11314" max="11314" width="19.28515625" style="10" bestFit="1" customWidth="1"/>
    <col min="11315" max="11316" width="9.140625" style="10"/>
    <col min="11317" max="11317" width="45" style="10" customWidth="1"/>
    <col min="11318" max="11318" width="51.5703125" style="10" customWidth="1"/>
    <col min="11319" max="11319" width="9.140625" style="10" customWidth="1"/>
    <col min="11320" max="11520" width="9.140625" style="10"/>
    <col min="11521" max="11522" width="2.140625" style="10" customWidth="1"/>
    <col min="11523" max="11523" width="5.7109375" style="10" customWidth="1"/>
    <col min="11524" max="11524" width="9.140625" style="10"/>
    <col min="11525" max="11527" width="3.85546875" style="10" customWidth="1"/>
    <col min="11528" max="11528" width="14.42578125" style="10" customWidth="1"/>
    <col min="11529" max="11529" width="3.5703125" style="10" customWidth="1"/>
    <col min="11530" max="11544" width="0" style="10" hidden="1" customWidth="1"/>
    <col min="11545" max="11557" width="17.140625" style="10" customWidth="1"/>
    <col min="11558" max="11558" width="0.7109375" style="10" customWidth="1"/>
    <col min="11559" max="11559" width="17.140625" style="10" customWidth="1"/>
    <col min="11560" max="11560" width="9.140625" style="10"/>
    <col min="11561" max="11565" width="0" style="10" hidden="1" customWidth="1"/>
    <col min="11566" max="11566" width="16.5703125" style="10" bestFit="1" customWidth="1"/>
    <col min="11567" max="11567" width="16.140625" style="10" bestFit="1" customWidth="1"/>
    <col min="11568" max="11568" width="14.7109375" style="10" customWidth="1"/>
    <col min="11569" max="11569" width="14.7109375" style="10" bestFit="1" customWidth="1"/>
    <col min="11570" max="11570" width="19.28515625" style="10" bestFit="1" customWidth="1"/>
    <col min="11571" max="11572" width="9.140625" style="10"/>
    <col min="11573" max="11573" width="45" style="10" customWidth="1"/>
    <col min="11574" max="11574" width="51.5703125" style="10" customWidth="1"/>
    <col min="11575" max="11575" width="9.140625" style="10" customWidth="1"/>
    <col min="11576" max="11776" width="9.140625" style="10"/>
    <col min="11777" max="11778" width="2.140625" style="10" customWidth="1"/>
    <col min="11779" max="11779" width="5.7109375" style="10" customWidth="1"/>
    <col min="11780" max="11780" width="9.140625" style="10"/>
    <col min="11781" max="11783" width="3.85546875" style="10" customWidth="1"/>
    <col min="11784" max="11784" width="14.42578125" style="10" customWidth="1"/>
    <col min="11785" max="11785" width="3.5703125" style="10" customWidth="1"/>
    <col min="11786" max="11800" width="0" style="10" hidden="1" customWidth="1"/>
    <col min="11801" max="11813" width="17.140625" style="10" customWidth="1"/>
    <col min="11814" max="11814" width="0.7109375" style="10" customWidth="1"/>
    <col min="11815" max="11815" width="17.140625" style="10" customWidth="1"/>
    <col min="11816" max="11816" width="9.140625" style="10"/>
    <col min="11817" max="11821" width="0" style="10" hidden="1" customWidth="1"/>
    <col min="11822" max="11822" width="16.5703125" style="10" bestFit="1" customWidth="1"/>
    <col min="11823" max="11823" width="16.140625" style="10" bestFit="1" customWidth="1"/>
    <col min="11824" max="11824" width="14.7109375" style="10" customWidth="1"/>
    <col min="11825" max="11825" width="14.7109375" style="10" bestFit="1" customWidth="1"/>
    <col min="11826" max="11826" width="19.28515625" style="10" bestFit="1" customWidth="1"/>
    <col min="11827" max="11828" width="9.140625" style="10"/>
    <col min="11829" max="11829" width="45" style="10" customWidth="1"/>
    <col min="11830" max="11830" width="51.5703125" style="10" customWidth="1"/>
    <col min="11831" max="11831" width="9.140625" style="10" customWidth="1"/>
    <col min="11832" max="12032" width="9.140625" style="10"/>
    <col min="12033" max="12034" width="2.140625" style="10" customWidth="1"/>
    <col min="12035" max="12035" width="5.7109375" style="10" customWidth="1"/>
    <col min="12036" max="12036" width="9.140625" style="10"/>
    <col min="12037" max="12039" width="3.85546875" style="10" customWidth="1"/>
    <col min="12040" max="12040" width="14.42578125" style="10" customWidth="1"/>
    <col min="12041" max="12041" width="3.5703125" style="10" customWidth="1"/>
    <col min="12042" max="12056" width="0" style="10" hidden="1" customWidth="1"/>
    <col min="12057" max="12069" width="17.140625" style="10" customWidth="1"/>
    <col min="12070" max="12070" width="0.7109375" style="10" customWidth="1"/>
    <col min="12071" max="12071" width="17.140625" style="10" customWidth="1"/>
    <col min="12072" max="12072" width="9.140625" style="10"/>
    <col min="12073" max="12077" width="0" style="10" hidden="1" customWidth="1"/>
    <col min="12078" max="12078" width="16.5703125" style="10" bestFit="1" customWidth="1"/>
    <col min="12079" max="12079" width="16.140625" style="10" bestFit="1" customWidth="1"/>
    <col min="12080" max="12080" width="14.7109375" style="10" customWidth="1"/>
    <col min="12081" max="12081" width="14.7109375" style="10" bestFit="1" customWidth="1"/>
    <col min="12082" max="12082" width="19.28515625" style="10" bestFit="1" customWidth="1"/>
    <col min="12083" max="12084" width="9.140625" style="10"/>
    <col min="12085" max="12085" width="45" style="10" customWidth="1"/>
    <col min="12086" max="12086" width="51.5703125" style="10" customWidth="1"/>
    <col min="12087" max="12087" width="9.140625" style="10" customWidth="1"/>
    <col min="12088" max="12288" width="9.140625" style="10"/>
    <col min="12289" max="12290" width="2.140625" style="10" customWidth="1"/>
    <col min="12291" max="12291" width="5.7109375" style="10" customWidth="1"/>
    <col min="12292" max="12292" width="9.140625" style="10"/>
    <col min="12293" max="12295" width="3.85546875" style="10" customWidth="1"/>
    <col min="12296" max="12296" width="14.42578125" style="10" customWidth="1"/>
    <col min="12297" max="12297" width="3.5703125" style="10" customWidth="1"/>
    <col min="12298" max="12312" width="0" style="10" hidden="1" customWidth="1"/>
    <col min="12313" max="12325" width="17.140625" style="10" customWidth="1"/>
    <col min="12326" max="12326" width="0.7109375" style="10" customWidth="1"/>
    <col min="12327" max="12327" width="17.140625" style="10" customWidth="1"/>
    <col min="12328" max="12328" width="9.140625" style="10"/>
    <col min="12329" max="12333" width="0" style="10" hidden="1" customWidth="1"/>
    <col min="12334" max="12334" width="16.5703125" style="10" bestFit="1" customWidth="1"/>
    <col min="12335" max="12335" width="16.140625" style="10" bestFit="1" customWidth="1"/>
    <col min="12336" max="12336" width="14.7109375" style="10" customWidth="1"/>
    <col min="12337" max="12337" width="14.7109375" style="10" bestFit="1" customWidth="1"/>
    <col min="12338" max="12338" width="19.28515625" style="10" bestFit="1" customWidth="1"/>
    <col min="12339" max="12340" width="9.140625" style="10"/>
    <col min="12341" max="12341" width="45" style="10" customWidth="1"/>
    <col min="12342" max="12342" width="51.5703125" style="10" customWidth="1"/>
    <col min="12343" max="12343" width="9.140625" style="10" customWidth="1"/>
    <col min="12344" max="12544" width="9.140625" style="10"/>
    <col min="12545" max="12546" width="2.140625" style="10" customWidth="1"/>
    <col min="12547" max="12547" width="5.7109375" style="10" customWidth="1"/>
    <col min="12548" max="12548" width="9.140625" style="10"/>
    <col min="12549" max="12551" width="3.85546875" style="10" customWidth="1"/>
    <col min="12552" max="12552" width="14.42578125" style="10" customWidth="1"/>
    <col min="12553" max="12553" width="3.5703125" style="10" customWidth="1"/>
    <col min="12554" max="12568" width="0" style="10" hidden="1" customWidth="1"/>
    <col min="12569" max="12581" width="17.140625" style="10" customWidth="1"/>
    <col min="12582" max="12582" width="0.7109375" style="10" customWidth="1"/>
    <col min="12583" max="12583" width="17.140625" style="10" customWidth="1"/>
    <col min="12584" max="12584" width="9.140625" style="10"/>
    <col min="12585" max="12589" width="0" style="10" hidden="1" customWidth="1"/>
    <col min="12590" max="12590" width="16.5703125" style="10" bestFit="1" customWidth="1"/>
    <col min="12591" max="12591" width="16.140625" style="10" bestFit="1" customWidth="1"/>
    <col min="12592" max="12592" width="14.7109375" style="10" customWidth="1"/>
    <col min="12593" max="12593" width="14.7109375" style="10" bestFit="1" customWidth="1"/>
    <col min="12594" max="12594" width="19.28515625" style="10" bestFit="1" customWidth="1"/>
    <col min="12595" max="12596" width="9.140625" style="10"/>
    <col min="12597" max="12597" width="45" style="10" customWidth="1"/>
    <col min="12598" max="12598" width="51.5703125" style="10" customWidth="1"/>
    <col min="12599" max="12599" width="9.140625" style="10" customWidth="1"/>
    <col min="12600" max="12800" width="9.140625" style="10"/>
    <col min="12801" max="12802" width="2.140625" style="10" customWidth="1"/>
    <col min="12803" max="12803" width="5.7109375" style="10" customWidth="1"/>
    <col min="12804" max="12804" width="9.140625" style="10"/>
    <col min="12805" max="12807" width="3.85546875" style="10" customWidth="1"/>
    <col min="12808" max="12808" width="14.42578125" style="10" customWidth="1"/>
    <col min="12809" max="12809" width="3.5703125" style="10" customWidth="1"/>
    <col min="12810" max="12824" width="0" style="10" hidden="1" customWidth="1"/>
    <col min="12825" max="12837" width="17.140625" style="10" customWidth="1"/>
    <col min="12838" max="12838" width="0.7109375" style="10" customWidth="1"/>
    <col min="12839" max="12839" width="17.140625" style="10" customWidth="1"/>
    <col min="12840" max="12840" width="9.140625" style="10"/>
    <col min="12841" max="12845" width="0" style="10" hidden="1" customWidth="1"/>
    <col min="12846" max="12846" width="16.5703125" style="10" bestFit="1" customWidth="1"/>
    <col min="12847" max="12847" width="16.140625" style="10" bestFit="1" customWidth="1"/>
    <col min="12848" max="12848" width="14.7109375" style="10" customWidth="1"/>
    <col min="12849" max="12849" width="14.7109375" style="10" bestFit="1" customWidth="1"/>
    <col min="12850" max="12850" width="19.28515625" style="10" bestFit="1" customWidth="1"/>
    <col min="12851" max="12852" width="9.140625" style="10"/>
    <col min="12853" max="12853" width="45" style="10" customWidth="1"/>
    <col min="12854" max="12854" width="51.5703125" style="10" customWidth="1"/>
    <col min="12855" max="12855" width="9.140625" style="10" customWidth="1"/>
    <col min="12856" max="13056" width="9.140625" style="10"/>
    <col min="13057" max="13058" width="2.140625" style="10" customWidth="1"/>
    <col min="13059" max="13059" width="5.7109375" style="10" customWidth="1"/>
    <col min="13060" max="13060" width="9.140625" style="10"/>
    <col min="13061" max="13063" width="3.85546875" style="10" customWidth="1"/>
    <col min="13064" max="13064" width="14.42578125" style="10" customWidth="1"/>
    <col min="13065" max="13065" width="3.5703125" style="10" customWidth="1"/>
    <col min="13066" max="13080" width="0" style="10" hidden="1" customWidth="1"/>
    <col min="13081" max="13093" width="17.140625" style="10" customWidth="1"/>
    <col min="13094" max="13094" width="0.7109375" style="10" customWidth="1"/>
    <col min="13095" max="13095" width="17.140625" style="10" customWidth="1"/>
    <col min="13096" max="13096" width="9.140625" style="10"/>
    <col min="13097" max="13101" width="0" style="10" hidden="1" customWidth="1"/>
    <col min="13102" max="13102" width="16.5703125" style="10" bestFit="1" customWidth="1"/>
    <col min="13103" max="13103" width="16.140625" style="10" bestFit="1" customWidth="1"/>
    <col min="13104" max="13104" width="14.7109375" style="10" customWidth="1"/>
    <col min="13105" max="13105" width="14.7109375" style="10" bestFit="1" customWidth="1"/>
    <col min="13106" max="13106" width="19.28515625" style="10" bestFit="1" customWidth="1"/>
    <col min="13107" max="13108" width="9.140625" style="10"/>
    <col min="13109" max="13109" width="45" style="10" customWidth="1"/>
    <col min="13110" max="13110" width="51.5703125" style="10" customWidth="1"/>
    <col min="13111" max="13111" width="9.140625" style="10" customWidth="1"/>
    <col min="13112" max="13312" width="9.140625" style="10"/>
    <col min="13313" max="13314" width="2.140625" style="10" customWidth="1"/>
    <col min="13315" max="13315" width="5.7109375" style="10" customWidth="1"/>
    <col min="13316" max="13316" width="9.140625" style="10"/>
    <col min="13317" max="13319" width="3.85546875" style="10" customWidth="1"/>
    <col min="13320" max="13320" width="14.42578125" style="10" customWidth="1"/>
    <col min="13321" max="13321" width="3.5703125" style="10" customWidth="1"/>
    <col min="13322" max="13336" width="0" style="10" hidden="1" customWidth="1"/>
    <col min="13337" max="13349" width="17.140625" style="10" customWidth="1"/>
    <col min="13350" max="13350" width="0.7109375" style="10" customWidth="1"/>
    <col min="13351" max="13351" width="17.140625" style="10" customWidth="1"/>
    <col min="13352" max="13352" width="9.140625" style="10"/>
    <col min="13353" max="13357" width="0" style="10" hidden="1" customWidth="1"/>
    <col min="13358" max="13358" width="16.5703125" style="10" bestFit="1" customWidth="1"/>
    <col min="13359" max="13359" width="16.140625" style="10" bestFit="1" customWidth="1"/>
    <col min="13360" max="13360" width="14.7109375" style="10" customWidth="1"/>
    <col min="13361" max="13361" width="14.7109375" style="10" bestFit="1" customWidth="1"/>
    <col min="13362" max="13362" width="19.28515625" style="10" bestFit="1" customWidth="1"/>
    <col min="13363" max="13364" width="9.140625" style="10"/>
    <col min="13365" max="13365" width="45" style="10" customWidth="1"/>
    <col min="13366" max="13366" width="51.5703125" style="10" customWidth="1"/>
    <col min="13367" max="13367" width="9.140625" style="10" customWidth="1"/>
    <col min="13368" max="13568" width="9.140625" style="10"/>
    <col min="13569" max="13570" width="2.140625" style="10" customWidth="1"/>
    <col min="13571" max="13571" width="5.7109375" style="10" customWidth="1"/>
    <col min="13572" max="13572" width="9.140625" style="10"/>
    <col min="13573" max="13575" width="3.85546875" style="10" customWidth="1"/>
    <col min="13576" max="13576" width="14.42578125" style="10" customWidth="1"/>
    <col min="13577" max="13577" width="3.5703125" style="10" customWidth="1"/>
    <col min="13578" max="13592" width="0" style="10" hidden="1" customWidth="1"/>
    <col min="13593" max="13605" width="17.140625" style="10" customWidth="1"/>
    <col min="13606" max="13606" width="0.7109375" style="10" customWidth="1"/>
    <col min="13607" max="13607" width="17.140625" style="10" customWidth="1"/>
    <col min="13608" max="13608" width="9.140625" style="10"/>
    <col min="13609" max="13613" width="0" style="10" hidden="1" customWidth="1"/>
    <col min="13614" max="13614" width="16.5703125" style="10" bestFit="1" customWidth="1"/>
    <col min="13615" max="13615" width="16.140625" style="10" bestFit="1" customWidth="1"/>
    <col min="13616" max="13616" width="14.7109375" style="10" customWidth="1"/>
    <col min="13617" max="13617" width="14.7109375" style="10" bestFit="1" customWidth="1"/>
    <col min="13618" max="13618" width="19.28515625" style="10" bestFit="1" customWidth="1"/>
    <col min="13619" max="13620" width="9.140625" style="10"/>
    <col min="13621" max="13621" width="45" style="10" customWidth="1"/>
    <col min="13622" max="13622" width="51.5703125" style="10" customWidth="1"/>
    <col min="13623" max="13623" width="9.140625" style="10" customWidth="1"/>
    <col min="13624" max="13824" width="9.140625" style="10"/>
    <col min="13825" max="13826" width="2.140625" style="10" customWidth="1"/>
    <col min="13827" max="13827" width="5.7109375" style="10" customWidth="1"/>
    <col min="13828" max="13828" width="9.140625" style="10"/>
    <col min="13829" max="13831" width="3.85546875" style="10" customWidth="1"/>
    <col min="13832" max="13832" width="14.42578125" style="10" customWidth="1"/>
    <col min="13833" max="13833" width="3.5703125" style="10" customWidth="1"/>
    <col min="13834" max="13848" width="0" style="10" hidden="1" customWidth="1"/>
    <col min="13849" max="13861" width="17.140625" style="10" customWidth="1"/>
    <col min="13862" max="13862" width="0.7109375" style="10" customWidth="1"/>
    <col min="13863" max="13863" width="17.140625" style="10" customWidth="1"/>
    <col min="13864" max="13864" width="9.140625" style="10"/>
    <col min="13865" max="13869" width="0" style="10" hidden="1" customWidth="1"/>
    <col min="13870" max="13870" width="16.5703125" style="10" bestFit="1" customWidth="1"/>
    <col min="13871" max="13871" width="16.140625" style="10" bestFit="1" customWidth="1"/>
    <col min="13872" max="13872" width="14.7109375" style="10" customWidth="1"/>
    <col min="13873" max="13873" width="14.7109375" style="10" bestFit="1" customWidth="1"/>
    <col min="13874" max="13874" width="19.28515625" style="10" bestFit="1" customWidth="1"/>
    <col min="13875" max="13876" width="9.140625" style="10"/>
    <col min="13877" max="13877" width="45" style="10" customWidth="1"/>
    <col min="13878" max="13878" width="51.5703125" style="10" customWidth="1"/>
    <col min="13879" max="13879" width="9.140625" style="10" customWidth="1"/>
    <col min="13880" max="14080" width="9.140625" style="10"/>
    <col min="14081" max="14082" width="2.140625" style="10" customWidth="1"/>
    <col min="14083" max="14083" width="5.7109375" style="10" customWidth="1"/>
    <col min="14084" max="14084" width="9.140625" style="10"/>
    <col min="14085" max="14087" width="3.85546875" style="10" customWidth="1"/>
    <col min="14088" max="14088" width="14.42578125" style="10" customWidth="1"/>
    <col min="14089" max="14089" width="3.5703125" style="10" customWidth="1"/>
    <col min="14090" max="14104" width="0" style="10" hidden="1" customWidth="1"/>
    <col min="14105" max="14117" width="17.140625" style="10" customWidth="1"/>
    <col min="14118" max="14118" width="0.7109375" style="10" customWidth="1"/>
    <col min="14119" max="14119" width="17.140625" style="10" customWidth="1"/>
    <col min="14120" max="14120" width="9.140625" style="10"/>
    <col min="14121" max="14125" width="0" style="10" hidden="1" customWidth="1"/>
    <col min="14126" max="14126" width="16.5703125" style="10" bestFit="1" customWidth="1"/>
    <col min="14127" max="14127" width="16.140625" style="10" bestFit="1" customWidth="1"/>
    <col min="14128" max="14128" width="14.7109375" style="10" customWidth="1"/>
    <col min="14129" max="14129" width="14.7109375" style="10" bestFit="1" customWidth="1"/>
    <col min="14130" max="14130" width="19.28515625" style="10" bestFit="1" customWidth="1"/>
    <col min="14131" max="14132" width="9.140625" style="10"/>
    <col min="14133" max="14133" width="45" style="10" customWidth="1"/>
    <col min="14134" max="14134" width="51.5703125" style="10" customWidth="1"/>
    <col min="14135" max="14135" width="9.140625" style="10" customWidth="1"/>
    <col min="14136" max="14336" width="9.140625" style="10"/>
    <col min="14337" max="14338" width="2.140625" style="10" customWidth="1"/>
    <col min="14339" max="14339" width="5.7109375" style="10" customWidth="1"/>
    <col min="14340" max="14340" width="9.140625" style="10"/>
    <col min="14341" max="14343" width="3.85546875" style="10" customWidth="1"/>
    <col min="14344" max="14344" width="14.42578125" style="10" customWidth="1"/>
    <col min="14345" max="14345" width="3.5703125" style="10" customWidth="1"/>
    <col min="14346" max="14360" width="0" style="10" hidden="1" customWidth="1"/>
    <col min="14361" max="14373" width="17.140625" style="10" customWidth="1"/>
    <col min="14374" max="14374" width="0.7109375" style="10" customWidth="1"/>
    <col min="14375" max="14375" width="17.140625" style="10" customWidth="1"/>
    <col min="14376" max="14376" width="9.140625" style="10"/>
    <col min="14377" max="14381" width="0" style="10" hidden="1" customWidth="1"/>
    <col min="14382" max="14382" width="16.5703125" style="10" bestFit="1" customWidth="1"/>
    <col min="14383" max="14383" width="16.140625" style="10" bestFit="1" customWidth="1"/>
    <col min="14384" max="14384" width="14.7109375" style="10" customWidth="1"/>
    <col min="14385" max="14385" width="14.7109375" style="10" bestFit="1" customWidth="1"/>
    <col min="14386" max="14386" width="19.28515625" style="10" bestFit="1" customWidth="1"/>
    <col min="14387" max="14388" width="9.140625" style="10"/>
    <col min="14389" max="14389" width="45" style="10" customWidth="1"/>
    <col min="14390" max="14390" width="51.5703125" style="10" customWidth="1"/>
    <col min="14391" max="14391" width="9.140625" style="10" customWidth="1"/>
    <col min="14392" max="14592" width="9.140625" style="10"/>
    <col min="14593" max="14594" width="2.140625" style="10" customWidth="1"/>
    <col min="14595" max="14595" width="5.7109375" style="10" customWidth="1"/>
    <col min="14596" max="14596" width="9.140625" style="10"/>
    <col min="14597" max="14599" width="3.85546875" style="10" customWidth="1"/>
    <col min="14600" max="14600" width="14.42578125" style="10" customWidth="1"/>
    <col min="14601" max="14601" width="3.5703125" style="10" customWidth="1"/>
    <col min="14602" max="14616" width="0" style="10" hidden="1" customWidth="1"/>
    <col min="14617" max="14629" width="17.140625" style="10" customWidth="1"/>
    <col min="14630" max="14630" width="0.7109375" style="10" customWidth="1"/>
    <col min="14631" max="14631" width="17.140625" style="10" customWidth="1"/>
    <col min="14632" max="14632" width="9.140625" style="10"/>
    <col min="14633" max="14637" width="0" style="10" hidden="1" customWidth="1"/>
    <col min="14638" max="14638" width="16.5703125" style="10" bestFit="1" customWidth="1"/>
    <col min="14639" max="14639" width="16.140625" style="10" bestFit="1" customWidth="1"/>
    <col min="14640" max="14640" width="14.7109375" style="10" customWidth="1"/>
    <col min="14641" max="14641" width="14.7109375" style="10" bestFit="1" customWidth="1"/>
    <col min="14642" max="14642" width="19.28515625" style="10" bestFit="1" customWidth="1"/>
    <col min="14643" max="14644" width="9.140625" style="10"/>
    <col min="14645" max="14645" width="45" style="10" customWidth="1"/>
    <col min="14646" max="14646" width="51.5703125" style="10" customWidth="1"/>
    <col min="14647" max="14647" width="9.140625" style="10" customWidth="1"/>
    <col min="14648" max="14848" width="9.140625" style="10"/>
    <col min="14849" max="14850" width="2.140625" style="10" customWidth="1"/>
    <col min="14851" max="14851" width="5.7109375" style="10" customWidth="1"/>
    <col min="14852" max="14852" width="9.140625" style="10"/>
    <col min="14853" max="14855" width="3.85546875" style="10" customWidth="1"/>
    <col min="14856" max="14856" width="14.42578125" style="10" customWidth="1"/>
    <col min="14857" max="14857" width="3.5703125" style="10" customWidth="1"/>
    <col min="14858" max="14872" width="0" style="10" hidden="1" customWidth="1"/>
    <col min="14873" max="14885" width="17.140625" style="10" customWidth="1"/>
    <col min="14886" max="14886" width="0.7109375" style="10" customWidth="1"/>
    <col min="14887" max="14887" width="17.140625" style="10" customWidth="1"/>
    <col min="14888" max="14888" width="9.140625" style="10"/>
    <col min="14889" max="14893" width="0" style="10" hidden="1" customWidth="1"/>
    <col min="14894" max="14894" width="16.5703125" style="10" bestFit="1" customWidth="1"/>
    <col min="14895" max="14895" width="16.140625" style="10" bestFit="1" customWidth="1"/>
    <col min="14896" max="14896" width="14.7109375" style="10" customWidth="1"/>
    <col min="14897" max="14897" width="14.7109375" style="10" bestFit="1" customWidth="1"/>
    <col min="14898" max="14898" width="19.28515625" style="10" bestFit="1" customWidth="1"/>
    <col min="14899" max="14900" width="9.140625" style="10"/>
    <col min="14901" max="14901" width="45" style="10" customWidth="1"/>
    <col min="14902" max="14902" width="51.5703125" style="10" customWidth="1"/>
    <col min="14903" max="14903" width="9.140625" style="10" customWidth="1"/>
    <col min="14904" max="15104" width="9.140625" style="10"/>
    <col min="15105" max="15106" width="2.140625" style="10" customWidth="1"/>
    <col min="15107" max="15107" width="5.7109375" style="10" customWidth="1"/>
    <col min="15108" max="15108" width="9.140625" style="10"/>
    <col min="15109" max="15111" width="3.85546875" style="10" customWidth="1"/>
    <col min="15112" max="15112" width="14.42578125" style="10" customWidth="1"/>
    <col min="15113" max="15113" width="3.5703125" style="10" customWidth="1"/>
    <col min="15114" max="15128" width="0" style="10" hidden="1" customWidth="1"/>
    <col min="15129" max="15141" width="17.140625" style="10" customWidth="1"/>
    <col min="15142" max="15142" width="0.7109375" style="10" customWidth="1"/>
    <col min="15143" max="15143" width="17.140625" style="10" customWidth="1"/>
    <col min="15144" max="15144" width="9.140625" style="10"/>
    <col min="15145" max="15149" width="0" style="10" hidden="1" customWidth="1"/>
    <col min="15150" max="15150" width="16.5703125" style="10" bestFit="1" customWidth="1"/>
    <col min="15151" max="15151" width="16.140625" style="10" bestFit="1" customWidth="1"/>
    <col min="15152" max="15152" width="14.7109375" style="10" customWidth="1"/>
    <col min="15153" max="15153" width="14.7109375" style="10" bestFit="1" customWidth="1"/>
    <col min="15154" max="15154" width="19.28515625" style="10" bestFit="1" customWidth="1"/>
    <col min="15155" max="15156" width="9.140625" style="10"/>
    <col min="15157" max="15157" width="45" style="10" customWidth="1"/>
    <col min="15158" max="15158" width="51.5703125" style="10" customWidth="1"/>
    <col min="15159" max="15159" width="9.140625" style="10" customWidth="1"/>
    <col min="15160" max="15360" width="9.140625" style="10"/>
    <col min="15361" max="15362" width="2.140625" style="10" customWidth="1"/>
    <col min="15363" max="15363" width="5.7109375" style="10" customWidth="1"/>
    <col min="15364" max="15364" width="9.140625" style="10"/>
    <col min="15365" max="15367" width="3.85546875" style="10" customWidth="1"/>
    <col min="15368" max="15368" width="14.42578125" style="10" customWidth="1"/>
    <col min="15369" max="15369" width="3.5703125" style="10" customWidth="1"/>
    <col min="15370" max="15384" width="0" style="10" hidden="1" customWidth="1"/>
    <col min="15385" max="15397" width="17.140625" style="10" customWidth="1"/>
    <col min="15398" max="15398" width="0.7109375" style="10" customWidth="1"/>
    <col min="15399" max="15399" width="17.140625" style="10" customWidth="1"/>
    <col min="15400" max="15400" width="9.140625" style="10"/>
    <col min="15401" max="15405" width="0" style="10" hidden="1" customWidth="1"/>
    <col min="15406" max="15406" width="16.5703125" style="10" bestFit="1" customWidth="1"/>
    <col min="15407" max="15407" width="16.140625" style="10" bestFit="1" customWidth="1"/>
    <col min="15408" max="15408" width="14.7109375" style="10" customWidth="1"/>
    <col min="15409" max="15409" width="14.7109375" style="10" bestFit="1" customWidth="1"/>
    <col min="15410" max="15410" width="19.28515625" style="10" bestFit="1" customWidth="1"/>
    <col min="15411" max="15412" width="9.140625" style="10"/>
    <col min="15413" max="15413" width="45" style="10" customWidth="1"/>
    <col min="15414" max="15414" width="51.5703125" style="10" customWidth="1"/>
    <col min="15415" max="15415" width="9.140625" style="10" customWidth="1"/>
    <col min="15416" max="15616" width="9.140625" style="10"/>
    <col min="15617" max="15618" width="2.140625" style="10" customWidth="1"/>
    <col min="15619" max="15619" width="5.7109375" style="10" customWidth="1"/>
    <col min="15620" max="15620" width="9.140625" style="10"/>
    <col min="15621" max="15623" width="3.85546875" style="10" customWidth="1"/>
    <col min="15624" max="15624" width="14.42578125" style="10" customWidth="1"/>
    <col min="15625" max="15625" width="3.5703125" style="10" customWidth="1"/>
    <col min="15626" max="15640" width="0" style="10" hidden="1" customWidth="1"/>
    <col min="15641" max="15653" width="17.140625" style="10" customWidth="1"/>
    <col min="15654" max="15654" width="0.7109375" style="10" customWidth="1"/>
    <col min="15655" max="15655" width="17.140625" style="10" customWidth="1"/>
    <col min="15656" max="15656" width="9.140625" style="10"/>
    <col min="15657" max="15661" width="0" style="10" hidden="1" customWidth="1"/>
    <col min="15662" max="15662" width="16.5703125" style="10" bestFit="1" customWidth="1"/>
    <col min="15663" max="15663" width="16.140625" style="10" bestFit="1" customWidth="1"/>
    <col min="15664" max="15664" width="14.7109375" style="10" customWidth="1"/>
    <col min="15665" max="15665" width="14.7109375" style="10" bestFit="1" customWidth="1"/>
    <col min="15666" max="15666" width="19.28515625" style="10" bestFit="1" customWidth="1"/>
    <col min="15667" max="15668" width="9.140625" style="10"/>
    <col min="15669" max="15669" width="45" style="10" customWidth="1"/>
    <col min="15670" max="15670" width="51.5703125" style="10" customWidth="1"/>
    <col min="15671" max="15671" width="9.140625" style="10" customWidth="1"/>
    <col min="15672" max="15872" width="9.140625" style="10"/>
    <col min="15873" max="15874" width="2.140625" style="10" customWidth="1"/>
    <col min="15875" max="15875" width="5.7109375" style="10" customWidth="1"/>
    <col min="15876" max="15876" width="9.140625" style="10"/>
    <col min="15877" max="15879" width="3.85546875" style="10" customWidth="1"/>
    <col min="15880" max="15880" width="14.42578125" style="10" customWidth="1"/>
    <col min="15881" max="15881" width="3.5703125" style="10" customWidth="1"/>
    <col min="15882" max="15896" width="0" style="10" hidden="1" customWidth="1"/>
    <col min="15897" max="15909" width="17.140625" style="10" customWidth="1"/>
    <col min="15910" max="15910" width="0.7109375" style="10" customWidth="1"/>
    <col min="15911" max="15911" width="17.140625" style="10" customWidth="1"/>
    <col min="15912" max="15912" width="9.140625" style="10"/>
    <col min="15913" max="15917" width="0" style="10" hidden="1" customWidth="1"/>
    <col min="15918" max="15918" width="16.5703125" style="10" bestFit="1" customWidth="1"/>
    <col min="15919" max="15919" width="16.140625" style="10" bestFit="1" customWidth="1"/>
    <col min="15920" max="15920" width="14.7109375" style="10" customWidth="1"/>
    <col min="15921" max="15921" width="14.7109375" style="10" bestFit="1" customWidth="1"/>
    <col min="15922" max="15922" width="19.28515625" style="10" bestFit="1" customWidth="1"/>
    <col min="15923" max="15924" width="9.140625" style="10"/>
    <col min="15925" max="15925" width="45" style="10" customWidth="1"/>
    <col min="15926" max="15926" width="51.5703125" style="10" customWidth="1"/>
    <col min="15927" max="15927" width="9.140625" style="10" customWidth="1"/>
    <col min="15928" max="16128" width="9.140625" style="10"/>
    <col min="16129" max="16130" width="2.140625" style="10" customWidth="1"/>
    <col min="16131" max="16131" width="5.7109375" style="10" customWidth="1"/>
    <col min="16132" max="16132" width="9.140625" style="10"/>
    <col min="16133" max="16135" width="3.85546875" style="10" customWidth="1"/>
    <col min="16136" max="16136" width="14.42578125" style="10" customWidth="1"/>
    <col min="16137" max="16137" width="3.5703125" style="10" customWidth="1"/>
    <col min="16138" max="16152" width="0" style="10" hidden="1" customWidth="1"/>
    <col min="16153" max="16165" width="17.140625" style="10" customWidth="1"/>
    <col min="16166" max="16166" width="0.7109375" style="10" customWidth="1"/>
    <col min="16167" max="16167" width="17.140625" style="10" customWidth="1"/>
    <col min="16168" max="16168" width="9.140625" style="10"/>
    <col min="16169" max="16173" width="0" style="10" hidden="1" customWidth="1"/>
    <col min="16174" max="16174" width="16.5703125" style="10" bestFit="1" customWidth="1"/>
    <col min="16175" max="16175" width="16.140625" style="10" bestFit="1" customWidth="1"/>
    <col min="16176" max="16176" width="14.7109375" style="10" customWidth="1"/>
    <col min="16177" max="16177" width="14.7109375" style="10" bestFit="1" customWidth="1"/>
    <col min="16178" max="16178" width="19.28515625" style="10" bestFit="1" customWidth="1"/>
    <col min="16179" max="16180" width="9.140625" style="10"/>
    <col min="16181" max="16181" width="45" style="10" customWidth="1"/>
    <col min="16182" max="16182" width="51.5703125" style="10" customWidth="1"/>
    <col min="16183" max="16183" width="9.140625" style="10" customWidth="1"/>
    <col min="16184" max="16384" width="9.140625" style="10"/>
  </cols>
  <sheetData>
    <row r="1" spans="1:55" ht="15.75" customHeight="1">
      <c r="A1" s="33"/>
      <c r="B1" s="33"/>
      <c r="J1" s="106" t="str">
        <f>IF(AND(ISNUMBER(J6),OR(J9&lt;&gt;"",J27&lt;&gt;"",J28&lt;&gt;"",J29&lt;&gt;"")),"#FieldSet","")</f>
        <v/>
      </c>
      <c r="K1" s="106" t="str">
        <f t="shared" ref="K1:AT1" si="0">IF(AND(ISNUMBER(K6),OR(K9&lt;&gt;"",K27&lt;&gt;"",K28&lt;&gt;"",K29&lt;&gt;"")),"#FieldSet","")</f>
        <v/>
      </c>
      <c r="L1" s="106" t="str">
        <f t="shared" si="0"/>
        <v/>
      </c>
      <c r="M1" s="106" t="str">
        <f t="shared" si="0"/>
        <v/>
      </c>
      <c r="N1" s="106" t="str">
        <f t="shared" si="0"/>
        <v/>
      </c>
      <c r="O1" s="106" t="str">
        <f t="shared" si="0"/>
        <v/>
      </c>
      <c r="P1" s="106" t="str">
        <f t="shared" si="0"/>
        <v/>
      </c>
      <c r="Q1" s="106" t="str">
        <f t="shared" si="0"/>
        <v/>
      </c>
      <c r="R1" s="106" t="str">
        <f t="shared" si="0"/>
        <v/>
      </c>
      <c r="S1" s="106" t="str">
        <f t="shared" si="0"/>
        <v/>
      </c>
      <c r="T1" s="106" t="str">
        <f t="shared" si="0"/>
        <v/>
      </c>
      <c r="U1" s="106" t="str">
        <f t="shared" si="0"/>
        <v/>
      </c>
      <c r="V1" s="106" t="str">
        <f t="shared" si="0"/>
        <v/>
      </c>
      <c r="W1" s="106" t="str">
        <f t="shared" si="0"/>
        <v/>
      </c>
      <c r="X1" s="106" t="str">
        <f t="shared" si="0"/>
        <v/>
      </c>
      <c r="Y1" s="106" t="str">
        <f t="shared" si="0"/>
        <v/>
      </c>
      <c r="Z1" s="106" t="str">
        <f t="shared" si="0"/>
        <v>#FieldSet</v>
      </c>
      <c r="AA1" s="106" t="str">
        <f t="shared" si="0"/>
        <v/>
      </c>
      <c r="AB1" s="106" t="str">
        <f t="shared" si="0"/>
        <v/>
      </c>
      <c r="AC1" s="106" t="str">
        <f t="shared" si="0"/>
        <v/>
      </c>
      <c r="AD1" s="106" t="str">
        <f t="shared" si="0"/>
        <v/>
      </c>
      <c r="AE1" s="106" t="str">
        <f t="shared" si="0"/>
        <v/>
      </c>
      <c r="AF1" s="106" t="str">
        <f t="shared" si="0"/>
        <v/>
      </c>
      <c r="AG1" s="106" t="str">
        <f t="shared" si="0"/>
        <v/>
      </c>
      <c r="AH1" s="106" t="str">
        <f t="shared" si="0"/>
        <v/>
      </c>
      <c r="AI1" s="106" t="str">
        <f t="shared" si="0"/>
        <v/>
      </c>
      <c r="AJ1" s="106" t="str">
        <f t="shared" si="0"/>
        <v/>
      </c>
      <c r="AK1" s="106" t="str">
        <f t="shared" si="0"/>
        <v/>
      </c>
      <c r="AL1" s="106" t="str">
        <f t="shared" si="0"/>
        <v/>
      </c>
      <c r="AM1" s="106" t="str">
        <f t="shared" si="0"/>
        <v/>
      </c>
      <c r="AN1" s="106" t="str">
        <f t="shared" si="0"/>
        <v/>
      </c>
      <c r="AO1" s="106" t="str">
        <f t="shared" si="0"/>
        <v/>
      </c>
      <c r="AP1" s="106"/>
      <c r="AQ1" s="106"/>
      <c r="AR1" s="106"/>
      <c r="AS1" s="106"/>
      <c r="AT1" s="106"/>
      <c r="AV1" s="10"/>
      <c r="AW1" s="10"/>
    </row>
    <row r="2" spans="1:55" ht="19.5" customHeight="1">
      <c r="A2" s="33"/>
      <c r="B2" s="135">
        <f>'MFI Info &amp; Instructions'!D8</f>
        <v>0</v>
      </c>
      <c r="AV2" s="10"/>
      <c r="AW2" s="10"/>
      <c r="BA2" s="10" t="s">
        <v>387</v>
      </c>
      <c r="BB2" s="10" t="s">
        <v>387</v>
      </c>
      <c r="BC2" s="10" t="s">
        <v>387</v>
      </c>
    </row>
    <row r="3" spans="1:55" ht="15.75">
      <c r="A3" s="33"/>
      <c r="B3" s="33" t="str">
        <f>IF('MFI Info &amp; Instructions'!$D$16="English",'Portfolio &amp; Organizational Data'!BA3,IF('MFI Info &amp; Instructions'!$D$16="Español",'Portfolio &amp; Organizational Data'!BB3,IF('MFI Info &amp; Instructions'!$D$16="Português",'Portfolio &amp; Organizational Data'!BC3,"")))&amp;'MFI Info &amp; Instructions'!D19&amp;")"</f>
        <v>PORTFOLIO AGING SCHEDULE ()</v>
      </c>
      <c r="J3" s="100"/>
      <c r="N3" s="195" t="str">
        <f>IF('MFI Info &amp; Instructions'!$D$16="English",'Portfolio &amp; Organizational Data'!BA7,IF('MFI Info &amp; Instructions'!$D$16="Español",'Portfolio &amp; Organizational Data'!BB7,IF('MFI Info &amp; Instructions'!$D$16="Português",'Portfolio &amp; Organizational Data'!BC7,"")))</f>
        <v>PLEASE INCLUDE THE MONTHLY WRITE-OFF AND RECOVERY AMOUNTS FOR 2010</v>
      </c>
      <c r="O3" s="100"/>
      <c r="P3" s="100"/>
      <c r="Q3" s="100"/>
      <c r="R3" s="100"/>
      <c r="S3" s="100"/>
      <c r="T3" s="100"/>
      <c r="U3" s="100"/>
      <c r="V3" s="100"/>
      <c r="AV3" s="10"/>
      <c r="AW3" s="10"/>
      <c r="BA3" s="10" t="s">
        <v>513</v>
      </c>
      <c r="BB3" s="10" t="s">
        <v>514</v>
      </c>
      <c r="BC3" s="10" t="s">
        <v>515</v>
      </c>
    </row>
    <row r="4" spans="1:55">
      <c r="A4" s="33"/>
      <c r="B4" s="10" t="str">
        <f>IF('MFI Info &amp; Instructions'!$D$16="English",'Portfolio &amp; Organizational Data'!BA4,IF('MFI Info &amp; Instructions'!$D$16="Español",'Portfolio &amp; Organizational Data'!BB4,IF('MFI Info &amp; Instructions'!$D$16="Português",'Portfolio &amp; Organizational Data'!BC4,"")))</f>
        <v>Current Reporting Month:</v>
      </c>
      <c r="H4" s="137">
        <f>'MFI Info &amp; Instructions'!D18</f>
        <v>40574</v>
      </c>
      <c r="J4" s="100"/>
      <c r="K4" s="106" t="str">
        <f>IF(ROUND(K8,0)=ROUND('Balance Sheet'!K19,0),"","Check GLP")</f>
        <v/>
      </c>
      <c r="L4" s="106" t="str">
        <f>IF(ROUND(L8,0)=ROUND('Balance Sheet'!L19,0),"","Check GLP")</f>
        <v/>
      </c>
      <c r="M4" s="106" t="str">
        <f>IF(ROUND(M8,0)=ROUND('Balance Sheet'!M19,0),"","Check GLP")</f>
        <v/>
      </c>
      <c r="N4" s="10" t="str">
        <f>IF(ROUND(N8,0)=ROUND('Balance Sheet'!N19,0),"","Check GLP")</f>
        <v/>
      </c>
      <c r="O4" s="10" t="str">
        <f>IF(ROUND(O8,0)=ROUND('Balance Sheet'!O19,0),"","Check GLP")</f>
        <v/>
      </c>
      <c r="P4" s="10" t="str">
        <f>IF(ROUND(P8,0)=ROUND('Balance Sheet'!P19,0),"","Check GLP")</f>
        <v/>
      </c>
      <c r="Q4" s="10" t="str">
        <f>IF(ROUND(Q8,0)=ROUND('Balance Sheet'!Q19,0),"","Check GLP")</f>
        <v/>
      </c>
      <c r="R4" s="10" t="str">
        <f>IF(ROUND(R8,0)=ROUND('Balance Sheet'!R19,0),"","Check GLP")</f>
        <v/>
      </c>
      <c r="S4" s="10" t="str">
        <f>IF(ROUND(S8,0)=ROUND('Balance Sheet'!S19,0),"","Check GLP")</f>
        <v/>
      </c>
      <c r="T4" s="10" t="str">
        <f>IF(ROUND(T8,0)=ROUND('Balance Sheet'!T19,0),"","Check GLP")</f>
        <v/>
      </c>
      <c r="U4" s="10" t="str">
        <f>IF(ROUND(U8,0)=ROUND('Balance Sheet'!U19,0),"","Check GLP")</f>
        <v/>
      </c>
      <c r="V4" s="10" t="str">
        <f>IF(ROUND(V8,0)=ROUND('Balance Sheet'!V19,0),"","Check GLP")</f>
        <v/>
      </c>
      <c r="W4" s="10" t="str">
        <f>IF(ROUND(W8,0)=ROUND('Balance Sheet'!W19,0),"","Check GLP")</f>
        <v/>
      </c>
      <c r="X4" s="10" t="str">
        <f>IF(ROUND(X8,0)=ROUND('Balance Sheet'!X19,0),"","Check GLP")</f>
        <v/>
      </c>
      <c r="Y4" s="10" t="str">
        <f>IF(ROUND(Y8,0)=ROUND('Balance Sheet'!Y19,0),"","Check GLP")</f>
        <v/>
      </c>
      <c r="Z4" s="10" t="str">
        <f>IF(ROUND(Z8,0)=ROUND('Balance Sheet'!Z19,0),"","Check GLP")</f>
        <v/>
      </c>
      <c r="AA4" s="10" t="str">
        <f>IF(ROUND(AA8,0)=ROUND('Balance Sheet'!AA19,0),"","Check GLP")</f>
        <v/>
      </c>
      <c r="AB4" s="10" t="str">
        <f>IF(ROUND(AB8,0)=ROUND('Balance Sheet'!AB19,0),"","Check GLP")</f>
        <v/>
      </c>
      <c r="AC4" s="10" t="str">
        <f>IF(ROUND(AC8,0)=ROUND('Balance Sheet'!AC19,0),"","Check GLP")</f>
        <v/>
      </c>
      <c r="AD4" s="10" t="str">
        <f>IF(ROUND(AD8,0)=ROUND('Balance Sheet'!AD19,0),"","Check GLP")</f>
        <v/>
      </c>
      <c r="AE4" s="10" t="str">
        <f>IF(ROUND(AE8,0)=ROUND('Balance Sheet'!AE19,0),"","Check GLP")</f>
        <v/>
      </c>
      <c r="AF4" s="10" t="str">
        <f>IF(ROUND(AF8,0)=ROUND('Balance Sheet'!AF19,0),"","Check GLP")</f>
        <v/>
      </c>
      <c r="AG4" s="10" t="str">
        <f>IF(ROUND(AG8,0)=ROUND('Balance Sheet'!AG19,0),"","Check GLP")</f>
        <v/>
      </c>
      <c r="AH4" s="10" t="str">
        <f>IF(ROUND(AH8,0)=ROUND('Balance Sheet'!AH19,0),"","Check GLP")</f>
        <v/>
      </c>
      <c r="AI4" s="10" t="str">
        <f>IF(ROUND(AI8,0)=ROUND('Balance Sheet'!AI19,0),"","Check GLP")</f>
        <v/>
      </c>
      <c r="AJ4" s="10" t="str">
        <f>IF(ROUND(AJ8,0)=ROUND('Balance Sheet'!AJ19,0),"","Check GLP")</f>
        <v/>
      </c>
      <c r="AK4" s="10" t="str">
        <f>IF(ROUND(AK8,0)=ROUND('Balance Sheet'!AK19,0),"","Check GLP")</f>
        <v/>
      </c>
      <c r="AM4" s="106" t="str">
        <f ca="1">IF(OFFSET($C4,0,$AM$5)="","",OFFSET($C4,0,$AM$5))</f>
        <v/>
      </c>
      <c r="AU4" s="136"/>
      <c r="AV4" s="10"/>
      <c r="AW4" s="10"/>
      <c r="BA4" s="10" t="s">
        <v>392</v>
      </c>
      <c r="BB4" s="10" t="s">
        <v>393</v>
      </c>
      <c r="BC4" s="10" t="s">
        <v>394</v>
      </c>
    </row>
    <row r="5" spans="1:55">
      <c r="C5" s="59"/>
      <c r="J5" s="100"/>
      <c r="L5" s="40">
        <f>+'Balance Sheet'!L19-L8</f>
        <v>0</v>
      </c>
      <c r="M5" s="40">
        <f>+'Balance Sheet'!M19-M8</f>
        <v>0</v>
      </c>
      <c r="N5" s="40">
        <f>+'Balance Sheet'!N19-N8</f>
        <v>0</v>
      </c>
      <c r="O5" s="40">
        <f>+'Balance Sheet'!O19-O8</f>
        <v>0</v>
      </c>
      <c r="P5" s="40">
        <f>+'Balance Sheet'!P19-P8</f>
        <v>0</v>
      </c>
      <c r="Q5" s="40">
        <f>+'Balance Sheet'!Q19-Q8</f>
        <v>0</v>
      </c>
      <c r="R5" s="40">
        <f>+'Balance Sheet'!R19-R8</f>
        <v>0</v>
      </c>
      <c r="S5" s="40">
        <f>+'Balance Sheet'!S19-S8</f>
        <v>0</v>
      </c>
      <c r="T5" s="40">
        <f>+'Balance Sheet'!T19-T8</f>
        <v>0</v>
      </c>
      <c r="U5" s="40">
        <f>+'Balance Sheet'!U19-U8</f>
        <v>0</v>
      </c>
      <c r="V5" s="40">
        <f>+'Balance Sheet'!V19-V8</f>
        <v>0</v>
      </c>
      <c r="W5" s="40">
        <f>+'Balance Sheet'!W19-W8</f>
        <v>0</v>
      </c>
      <c r="X5" s="40">
        <f>+'Balance Sheet'!X19-X8</f>
        <v>0</v>
      </c>
      <c r="Y5" s="40">
        <f>+'Balance Sheet'!Y19-Y8</f>
        <v>0</v>
      </c>
      <c r="AM5" s="196">
        <f>COLUMN(Y6)-COLUMN(C6)+MATCH(H4,$Z$6:$AK$6,0)</f>
        <v>24</v>
      </c>
      <c r="AN5" s="196"/>
      <c r="AV5" s="10"/>
      <c r="AW5" s="10"/>
      <c r="BA5" s="10" t="s">
        <v>302</v>
      </c>
      <c r="BB5" s="10" t="s">
        <v>395</v>
      </c>
      <c r="BC5" s="10" t="s">
        <v>516</v>
      </c>
    </row>
    <row r="6" spans="1:55">
      <c r="A6" s="10">
        <v>366</v>
      </c>
      <c r="B6" s="60" t="s">
        <v>773</v>
      </c>
      <c r="C6" s="43"/>
      <c r="D6" s="29"/>
      <c r="E6" s="29"/>
      <c r="F6" s="29"/>
      <c r="G6" s="29"/>
      <c r="H6" s="29"/>
      <c r="I6" s="29"/>
      <c r="J6" s="140">
        <v>39447</v>
      </c>
      <c r="K6" s="140">
        <v>39447</v>
      </c>
      <c r="L6" s="140">
        <v>39813</v>
      </c>
      <c r="M6" s="140">
        <v>40178</v>
      </c>
      <c r="N6" s="142">
        <v>40209</v>
      </c>
      <c r="O6" s="142">
        <v>40237</v>
      </c>
      <c r="P6" s="142">
        <v>40268</v>
      </c>
      <c r="Q6" s="142">
        <v>40298</v>
      </c>
      <c r="R6" s="142">
        <v>40329</v>
      </c>
      <c r="S6" s="142">
        <v>40359</v>
      </c>
      <c r="T6" s="142">
        <v>40390</v>
      </c>
      <c r="U6" s="142">
        <v>40421</v>
      </c>
      <c r="V6" s="142">
        <v>40451</v>
      </c>
      <c r="W6" s="142">
        <v>40482</v>
      </c>
      <c r="X6" s="142">
        <v>40512</v>
      </c>
      <c r="Y6" s="75">
        <v>40543</v>
      </c>
      <c r="Z6" s="141">
        <v>40543</v>
      </c>
      <c r="AA6" s="142">
        <v>40574</v>
      </c>
      <c r="AB6" s="142">
        <v>40602</v>
      </c>
      <c r="AC6" s="142">
        <v>40633</v>
      </c>
      <c r="AD6" s="142">
        <v>40663</v>
      </c>
      <c r="AE6" s="142">
        <v>40694</v>
      </c>
      <c r="AF6" s="142">
        <v>40724</v>
      </c>
      <c r="AG6" s="142">
        <v>40755</v>
      </c>
      <c r="AH6" s="142">
        <v>40786</v>
      </c>
      <c r="AI6" s="142">
        <v>40816</v>
      </c>
      <c r="AJ6" s="142">
        <v>40847</v>
      </c>
      <c r="AK6" s="142">
        <v>40877</v>
      </c>
      <c r="AL6" s="142">
        <v>40908</v>
      </c>
      <c r="AM6" s="141"/>
      <c r="AN6" s="141" t="s">
        <v>1002</v>
      </c>
      <c r="AO6" s="140"/>
      <c r="AP6" s="140">
        <v>40908</v>
      </c>
      <c r="AQ6" s="140">
        <v>41274</v>
      </c>
      <c r="AR6" s="140">
        <v>41639</v>
      </c>
      <c r="AS6" s="140">
        <v>42004</v>
      </c>
      <c r="AT6" s="140">
        <v>42369</v>
      </c>
      <c r="AV6" s="10"/>
      <c r="AW6" s="10"/>
      <c r="BA6" s="10" t="s">
        <v>397</v>
      </c>
      <c r="BB6" s="10" t="s">
        <v>398</v>
      </c>
      <c r="BC6" s="10" t="s">
        <v>517</v>
      </c>
    </row>
    <row r="7" spans="1:55" ht="16.5">
      <c r="A7" s="59" t="s">
        <v>907</v>
      </c>
      <c r="B7" s="10" t="s">
        <v>774</v>
      </c>
      <c r="C7" s="159"/>
      <c r="D7" s="159"/>
      <c r="E7" s="159"/>
      <c r="F7" s="159"/>
      <c r="G7" s="159"/>
      <c r="H7" s="159"/>
      <c r="I7" s="159"/>
      <c r="J7" s="189" t="s">
        <v>302</v>
      </c>
      <c r="K7" s="197" t="s">
        <v>302</v>
      </c>
      <c r="L7" s="190" t="s">
        <v>302</v>
      </c>
      <c r="M7" s="190" t="s">
        <v>302</v>
      </c>
      <c r="N7" s="192" t="s">
        <v>400</v>
      </c>
      <c r="O7" s="192" t="s">
        <v>400</v>
      </c>
      <c r="P7" s="192" t="s">
        <v>400</v>
      </c>
      <c r="Q7" s="192" t="s">
        <v>400</v>
      </c>
      <c r="R7" s="192" t="s">
        <v>400</v>
      </c>
      <c r="S7" s="192" t="s">
        <v>400</v>
      </c>
      <c r="T7" s="192" t="s">
        <v>400</v>
      </c>
      <c r="U7" s="192" t="s">
        <v>400</v>
      </c>
      <c r="V7" s="192" t="s">
        <v>400</v>
      </c>
      <c r="W7" s="192" t="s">
        <v>400</v>
      </c>
      <c r="X7" s="192" t="s">
        <v>400</v>
      </c>
      <c r="Y7" s="76" t="s">
        <v>400</v>
      </c>
      <c r="Z7" s="191" t="s">
        <v>302</v>
      </c>
      <c r="AA7" s="192" t="s">
        <v>400</v>
      </c>
      <c r="AB7" s="192" t="s">
        <v>400</v>
      </c>
      <c r="AC7" s="192" t="s">
        <v>400</v>
      </c>
      <c r="AD7" s="192" t="s">
        <v>400</v>
      </c>
      <c r="AE7" s="192" t="s">
        <v>400</v>
      </c>
      <c r="AF7" s="192" t="s">
        <v>400</v>
      </c>
      <c r="AG7" s="192" t="s">
        <v>400</v>
      </c>
      <c r="AH7" s="192" t="s">
        <v>400</v>
      </c>
      <c r="AI7" s="192" t="s">
        <v>400</v>
      </c>
      <c r="AJ7" s="192" t="s">
        <v>400</v>
      </c>
      <c r="AK7" s="192" t="s">
        <v>400</v>
      </c>
      <c r="AL7" s="192" t="s">
        <v>400</v>
      </c>
      <c r="AM7" s="189"/>
      <c r="AN7" s="189" t="s">
        <v>400</v>
      </c>
      <c r="AO7" s="190"/>
      <c r="AP7" s="190" t="s">
        <v>397</v>
      </c>
      <c r="AQ7" s="190" t="s">
        <v>397</v>
      </c>
      <c r="AR7" s="190" t="s">
        <v>397</v>
      </c>
      <c r="AS7" s="190" t="s">
        <v>397</v>
      </c>
      <c r="AT7" s="190" t="s">
        <v>397</v>
      </c>
      <c r="AV7" s="10"/>
      <c r="AW7" s="10"/>
      <c r="BA7" s="10" t="s">
        <v>518</v>
      </c>
      <c r="BB7" s="10" t="s">
        <v>519</v>
      </c>
      <c r="BC7" s="10" t="s">
        <v>520</v>
      </c>
    </row>
    <row r="8" spans="1:55">
      <c r="B8" s="59" t="s">
        <v>775</v>
      </c>
      <c r="C8" s="7" t="str">
        <f>IF('MFI Info &amp; Instructions'!$D$16="English",'Portfolio &amp; Organizational Data'!BA8,IF('MFI Info &amp; Instructions'!$D$16="Español",'Portfolio &amp; Organizational Data'!BB8,IF('MFI Info &amp; Instructions'!$D$16="Português",'Portfolio &amp; Organizational Data'!BC8,"")))</f>
        <v>GROSS LOAN PORTFOLIO*</v>
      </c>
      <c r="D8" s="7"/>
      <c r="E8" s="29"/>
      <c r="F8" s="29"/>
      <c r="G8" s="29"/>
      <c r="H8" s="29"/>
      <c r="I8" s="29"/>
      <c r="J8" s="198"/>
      <c r="K8" s="198"/>
      <c r="L8" s="198"/>
      <c r="M8" s="198"/>
      <c r="N8" s="198">
        <v>0</v>
      </c>
      <c r="O8" s="198">
        <v>0</v>
      </c>
      <c r="P8" s="198">
        <v>0</v>
      </c>
      <c r="Q8" s="198">
        <v>0</v>
      </c>
      <c r="R8" s="198">
        <v>0</v>
      </c>
      <c r="S8" s="198">
        <v>0</v>
      </c>
      <c r="T8" s="198">
        <v>0</v>
      </c>
      <c r="U8" s="198">
        <v>0</v>
      </c>
      <c r="V8" s="198">
        <v>0</v>
      </c>
      <c r="W8" s="198">
        <v>0</v>
      </c>
      <c r="X8" s="198">
        <v>0</v>
      </c>
      <c r="Y8" s="21">
        <v>0</v>
      </c>
      <c r="Z8" s="62"/>
      <c r="AA8" s="198">
        <v>0</v>
      </c>
      <c r="AB8" s="198">
        <v>0</v>
      </c>
      <c r="AC8" s="198">
        <v>0</v>
      </c>
      <c r="AD8" s="198">
        <v>0</v>
      </c>
      <c r="AE8" s="198">
        <v>0</v>
      </c>
      <c r="AF8" s="198">
        <v>0</v>
      </c>
      <c r="AG8" s="198">
        <v>0</v>
      </c>
      <c r="AH8" s="198">
        <v>0</v>
      </c>
      <c r="AI8" s="198">
        <v>0</v>
      </c>
      <c r="AJ8" s="198">
        <v>0</v>
      </c>
      <c r="AK8" s="198">
        <v>0</v>
      </c>
      <c r="AL8" s="198">
        <v>0</v>
      </c>
      <c r="AM8" s="62">
        <v>0</v>
      </c>
      <c r="AN8" s="62">
        <v>0</v>
      </c>
      <c r="AO8" s="198"/>
      <c r="AP8" s="198">
        <v>0</v>
      </c>
      <c r="AQ8" s="198">
        <v>0</v>
      </c>
      <c r="AR8" s="198">
        <v>0</v>
      </c>
      <c r="AS8" s="198">
        <v>0</v>
      </c>
      <c r="AT8" s="198">
        <v>0</v>
      </c>
      <c r="AV8" s="10"/>
      <c r="AW8" s="10"/>
      <c r="BA8" s="10" t="s">
        <v>281</v>
      </c>
      <c r="BB8" s="10" t="s">
        <v>521</v>
      </c>
      <c r="BC8" s="10" t="s">
        <v>522</v>
      </c>
    </row>
    <row r="9" spans="1:55" ht="15.75">
      <c r="A9" s="134">
        <f>IFERROR(VLOOKUP(B9,sheet_id!$A:$B,2,0),"")</f>
        <v>12</v>
      </c>
      <c r="B9">
        <v>170</v>
      </c>
      <c r="C9" s="3" t="str">
        <f>IF('MFI Info &amp; Instructions'!$D$16="English",'Portfolio &amp; Organizational Data'!BA9,IF('MFI Info &amp; Instructions'!$D$16="Español",'Portfolio &amp; Organizational Data'!BB9,IF('MFI Info &amp; Instructions'!$D$16="Português",'Portfolio &amp; Organizational Data'!BC9,"")))</f>
        <v>Current Portfolio</v>
      </c>
      <c r="D9" s="71"/>
      <c r="E9" s="71"/>
      <c r="F9" s="71"/>
      <c r="G9" s="71"/>
      <c r="H9" s="71"/>
      <c r="I9" s="71"/>
      <c r="J9" s="199"/>
      <c r="K9" s="199"/>
      <c r="L9" s="199"/>
      <c r="M9" s="199"/>
      <c r="N9" s="200"/>
      <c r="O9" s="200"/>
      <c r="P9" s="200"/>
      <c r="Q9" s="200"/>
      <c r="R9" s="200"/>
      <c r="S9" s="200"/>
      <c r="T9" s="200"/>
      <c r="U9" s="200"/>
      <c r="V9" s="200"/>
      <c r="W9" s="200"/>
      <c r="X9" s="200"/>
      <c r="Y9" s="16"/>
      <c r="Z9" s="37"/>
      <c r="AA9" s="53"/>
      <c r="AB9" s="53"/>
      <c r="AC9" s="53"/>
      <c r="AD9" s="53"/>
      <c r="AE9" s="53"/>
      <c r="AF9" s="53"/>
      <c r="AG9" s="53"/>
      <c r="AH9" s="53"/>
      <c r="AI9" s="53"/>
      <c r="AJ9" s="53"/>
      <c r="AK9" s="53"/>
      <c r="AL9" s="53"/>
      <c r="AM9" s="37"/>
      <c r="AN9" s="37" t="s">
        <v>1003</v>
      </c>
      <c r="AO9" s="53"/>
      <c r="AP9" s="53"/>
      <c r="AQ9" s="53"/>
      <c r="AR9" s="53"/>
      <c r="AS9" s="53"/>
      <c r="AT9" s="53"/>
      <c r="AV9" s="10"/>
      <c r="AW9" s="10"/>
      <c r="BA9" s="10" t="s">
        <v>282</v>
      </c>
      <c r="BB9" s="10" t="s">
        <v>523</v>
      </c>
      <c r="BC9" s="10" t="s">
        <v>524</v>
      </c>
    </row>
    <row r="10" spans="1:55" ht="15.75">
      <c r="A10" s="134">
        <f>IFERROR(VLOOKUP(B10,sheet_id!$A:$B,2,0),"")</f>
        <v>12</v>
      </c>
      <c r="B10">
        <v>171</v>
      </c>
      <c r="C10" s="3" t="str">
        <f>IF('MFI Info &amp; Instructions'!$D$16="English",'Portfolio &amp; Organizational Data'!BA10,IF('MFI Info &amp; Instructions'!$D$16="Español",'Portfolio &amp; Organizational Data'!BB10,IF('MFI Info &amp; Instructions'!$D$16="Português",'Portfolio &amp; Organizational Data'!BC10,"")))</f>
        <v>PAR (1-30 days)</v>
      </c>
      <c r="D10" s="71"/>
      <c r="E10" s="71"/>
      <c r="F10" s="71"/>
      <c r="G10" s="71"/>
      <c r="H10" s="71"/>
      <c r="I10" s="71"/>
      <c r="J10" s="199"/>
      <c r="K10" s="199"/>
      <c r="L10" s="199"/>
      <c r="M10" s="199"/>
      <c r="N10" s="200"/>
      <c r="O10" s="200"/>
      <c r="P10" s="200"/>
      <c r="Q10" s="200"/>
      <c r="R10" s="200"/>
      <c r="S10" s="200"/>
      <c r="T10" s="200"/>
      <c r="U10" s="200"/>
      <c r="V10" s="200"/>
      <c r="W10" s="200"/>
      <c r="X10" s="200"/>
      <c r="Y10" s="16"/>
      <c r="Z10" s="37"/>
      <c r="AA10" s="53"/>
      <c r="AB10" s="53"/>
      <c r="AC10" s="53"/>
      <c r="AD10" s="53"/>
      <c r="AE10" s="53"/>
      <c r="AF10" s="53"/>
      <c r="AG10" s="53"/>
      <c r="AH10" s="53"/>
      <c r="AI10" s="53"/>
      <c r="AJ10" s="53"/>
      <c r="AK10" s="53"/>
      <c r="AL10" s="53"/>
      <c r="AM10" s="37"/>
      <c r="AN10" s="37" t="s">
        <v>1003</v>
      </c>
      <c r="AO10" s="53"/>
      <c r="AP10" s="53"/>
      <c r="AQ10" s="53"/>
      <c r="AR10" s="53"/>
      <c r="AS10" s="53"/>
      <c r="AT10" s="53"/>
      <c r="AV10" s="10"/>
      <c r="AW10" s="10"/>
      <c r="BA10" s="10" t="s">
        <v>283</v>
      </c>
      <c r="BB10" s="10" t="s">
        <v>525</v>
      </c>
      <c r="BC10" s="10" t="s">
        <v>526</v>
      </c>
    </row>
    <row r="11" spans="1:55">
      <c r="A11" s="134" t="str">
        <f>IFERROR(VLOOKUP(B11,sheet_id!$A:$B,2,0),"")</f>
        <v/>
      </c>
      <c r="C11" s="3" t="str">
        <f>IF('MFI Info &amp; Instructions'!$D$16="English",'Portfolio &amp; Organizational Data'!BA11,IF('MFI Info &amp; Instructions'!$D$16="Español",'Portfolio &amp; Organizational Data'!BB11,IF('MFI Info &amp; Instructions'!$D$16="Português",'Portfolio &amp; Organizational Data'!BC11,"")))</f>
        <v>PAR (&gt;30 days)</v>
      </c>
      <c r="D11" s="71"/>
      <c r="E11" s="71"/>
      <c r="F11" s="71"/>
      <c r="G11" s="71"/>
      <c r="H11" s="71"/>
      <c r="I11" s="71"/>
      <c r="J11" s="56"/>
      <c r="K11" s="56"/>
      <c r="L11" s="56"/>
      <c r="M11" s="56"/>
      <c r="N11" s="56">
        <v>0</v>
      </c>
      <c r="O11" s="56">
        <v>0</v>
      </c>
      <c r="P11" s="56">
        <v>0</v>
      </c>
      <c r="Q11" s="56">
        <v>0</v>
      </c>
      <c r="R11" s="56">
        <v>0</v>
      </c>
      <c r="S11" s="56">
        <v>0</v>
      </c>
      <c r="T11" s="56">
        <v>0</v>
      </c>
      <c r="U11" s="56">
        <v>0</v>
      </c>
      <c r="V11" s="56">
        <v>0</v>
      </c>
      <c r="W11" s="56">
        <v>0</v>
      </c>
      <c r="X11" s="56">
        <v>0</v>
      </c>
      <c r="Y11" s="23">
        <v>0</v>
      </c>
      <c r="Z11" s="49"/>
      <c r="AA11" s="56">
        <v>0</v>
      </c>
      <c r="AB11" s="56">
        <v>0</v>
      </c>
      <c r="AC11" s="56">
        <v>0</v>
      </c>
      <c r="AD11" s="56">
        <v>0</v>
      </c>
      <c r="AE11" s="56">
        <v>0</v>
      </c>
      <c r="AF11" s="56">
        <v>0</v>
      </c>
      <c r="AG11" s="56">
        <v>0</v>
      </c>
      <c r="AH11" s="56">
        <v>0</v>
      </c>
      <c r="AI11" s="56">
        <v>0</v>
      </c>
      <c r="AJ11" s="56">
        <v>0</v>
      </c>
      <c r="AK11" s="56">
        <v>0</v>
      </c>
      <c r="AL11" s="56">
        <v>0</v>
      </c>
      <c r="AM11" s="49"/>
      <c r="AN11" s="49">
        <v>0</v>
      </c>
      <c r="AO11" s="56"/>
      <c r="AP11" s="56">
        <v>0</v>
      </c>
      <c r="AQ11" s="56">
        <v>0</v>
      </c>
      <c r="AR11" s="56">
        <v>0</v>
      </c>
      <c r="AS11" s="56">
        <v>0</v>
      </c>
      <c r="AT11" s="56">
        <v>0</v>
      </c>
      <c r="AV11" s="10"/>
      <c r="AW11" s="10"/>
      <c r="BA11" s="10" t="s">
        <v>284</v>
      </c>
      <c r="BB11" s="10" t="s">
        <v>527</v>
      </c>
      <c r="BC11" s="10" t="s">
        <v>528</v>
      </c>
    </row>
    <row r="12" spans="1:55" ht="15.75">
      <c r="A12" s="134">
        <f>IFERROR(VLOOKUP(B12,sheet_id!$A:$B,2,0),"")</f>
        <v>12</v>
      </c>
      <c r="B12">
        <v>172</v>
      </c>
      <c r="C12" s="3" t="str">
        <f>IF('MFI Info &amp; Instructions'!$D$16="English",'Portfolio &amp; Organizational Data'!BA12,IF('MFI Info &amp; Instructions'!$D$16="Español",'Portfolio &amp; Organizational Data'!BB12,IF('MFI Info &amp; Instructions'!$D$16="Português",'Portfolio &amp; Organizational Data'!BC12,"")))</f>
        <v>PAR (30-60 days)</v>
      </c>
      <c r="D12" s="71"/>
      <c r="E12" s="71"/>
      <c r="F12" s="71"/>
      <c r="G12" s="71"/>
      <c r="H12" s="71"/>
      <c r="I12" s="71"/>
      <c r="J12" s="199"/>
      <c r="K12" s="199"/>
      <c r="L12" s="199"/>
      <c r="M12" s="199"/>
      <c r="N12" s="200"/>
      <c r="O12" s="200"/>
      <c r="P12" s="200"/>
      <c r="Q12" s="200"/>
      <c r="R12" s="200"/>
      <c r="S12" s="200"/>
      <c r="T12" s="200"/>
      <c r="U12" s="200"/>
      <c r="V12" s="200"/>
      <c r="W12" s="200"/>
      <c r="X12" s="200"/>
      <c r="Y12" s="16"/>
      <c r="Z12" s="37"/>
      <c r="AA12" s="53"/>
      <c r="AB12" s="53"/>
      <c r="AC12" s="53"/>
      <c r="AD12" s="53"/>
      <c r="AE12" s="53"/>
      <c r="AF12" s="53"/>
      <c r="AG12" s="53"/>
      <c r="AH12" s="53"/>
      <c r="AI12" s="53"/>
      <c r="AJ12" s="53"/>
      <c r="AK12" s="53"/>
      <c r="AL12" s="53"/>
      <c r="AM12" s="37"/>
      <c r="AN12" s="37" t="s">
        <v>1003</v>
      </c>
      <c r="AO12" s="53"/>
      <c r="AP12" s="53"/>
      <c r="AQ12" s="53"/>
      <c r="AR12" s="53"/>
      <c r="AS12" s="53"/>
      <c r="AT12" s="53"/>
      <c r="AV12" s="10"/>
      <c r="AW12" s="10"/>
      <c r="BA12" s="10" t="s">
        <v>285</v>
      </c>
      <c r="BB12" s="10" t="s">
        <v>529</v>
      </c>
      <c r="BC12" s="10" t="s">
        <v>530</v>
      </c>
    </row>
    <row r="13" spans="1:55" ht="15.75">
      <c r="A13" s="134">
        <f>IFERROR(VLOOKUP(B13,sheet_id!$A:$B,2,0),"")</f>
        <v>12</v>
      </c>
      <c r="B13">
        <v>173</v>
      </c>
      <c r="C13" s="3" t="str">
        <f>IF('MFI Info &amp; Instructions'!$D$16="English",'Portfolio &amp; Organizational Data'!BA13,IF('MFI Info &amp; Instructions'!$D$16="Español",'Portfolio &amp; Organizational Data'!BB13,IF('MFI Info &amp; Instructions'!$D$16="Português",'Portfolio &amp; Organizational Data'!BC13,"")))</f>
        <v>PAR (60-90 days)</v>
      </c>
      <c r="D13" s="71"/>
      <c r="E13" s="71"/>
      <c r="F13" s="71"/>
      <c r="G13" s="71"/>
      <c r="H13" s="71"/>
      <c r="I13" s="71"/>
      <c r="J13" s="199"/>
      <c r="K13" s="199"/>
      <c r="L13" s="199"/>
      <c r="M13" s="199"/>
      <c r="N13" s="200"/>
      <c r="O13" s="200"/>
      <c r="P13" s="200"/>
      <c r="Q13" s="200"/>
      <c r="R13" s="200"/>
      <c r="S13" s="200"/>
      <c r="T13" s="200"/>
      <c r="U13" s="200"/>
      <c r="V13" s="200"/>
      <c r="W13" s="200"/>
      <c r="X13" s="200"/>
      <c r="Y13" s="16"/>
      <c r="Z13" s="37"/>
      <c r="AA13" s="53"/>
      <c r="AB13" s="53"/>
      <c r="AC13" s="53"/>
      <c r="AD13" s="53"/>
      <c r="AE13" s="53"/>
      <c r="AF13" s="53"/>
      <c r="AG13" s="53"/>
      <c r="AH13" s="53"/>
      <c r="AI13" s="53"/>
      <c r="AJ13" s="53"/>
      <c r="AK13" s="53"/>
      <c r="AL13" s="53"/>
      <c r="AM13" s="37"/>
      <c r="AN13" s="37" t="s">
        <v>1003</v>
      </c>
      <c r="AO13" s="53"/>
      <c r="AP13" s="53"/>
      <c r="AQ13" s="53"/>
      <c r="AR13" s="53"/>
      <c r="AS13" s="53"/>
      <c r="AT13" s="53"/>
      <c r="AV13" s="10"/>
      <c r="AW13" s="10"/>
      <c r="BA13" s="10" t="s">
        <v>286</v>
      </c>
      <c r="BB13" s="10" t="s">
        <v>531</v>
      </c>
      <c r="BC13" s="10" t="s">
        <v>532</v>
      </c>
    </row>
    <row r="14" spans="1:55" ht="15.75">
      <c r="A14" s="134">
        <f>IFERROR(VLOOKUP(B14,sheet_id!$A:$B,2,0),"")</f>
        <v>12</v>
      </c>
      <c r="B14">
        <v>174</v>
      </c>
      <c r="C14" s="3" t="str">
        <f>IF('MFI Info &amp; Instructions'!$D$16="English",'Portfolio &amp; Organizational Data'!BA14,IF('MFI Info &amp; Instructions'!$D$16="Español",'Portfolio &amp; Organizational Data'!BB14,IF('MFI Info &amp; Instructions'!$D$16="Português",'Portfolio &amp; Organizational Data'!BC14,"")))</f>
        <v>PAR (90-120 days)</v>
      </c>
      <c r="D14" s="201"/>
      <c r="E14" s="169"/>
      <c r="F14" s="169"/>
      <c r="G14" s="169"/>
      <c r="H14" s="169"/>
      <c r="I14" s="71"/>
      <c r="J14" s="199"/>
      <c r="K14" s="199"/>
      <c r="L14" s="199"/>
      <c r="M14" s="199"/>
      <c r="N14" s="200"/>
      <c r="O14" s="200"/>
      <c r="P14" s="200"/>
      <c r="Q14" s="200"/>
      <c r="R14" s="200"/>
      <c r="S14" s="200"/>
      <c r="T14" s="200"/>
      <c r="U14" s="200"/>
      <c r="V14" s="200"/>
      <c r="W14" s="200"/>
      <c r="X14" s="200"/>
      <c r="Y14" s="16"/>
      <c r="Z14" s="37"/>
      <c r="AA14" s="53"/>
      <c r="AB14" s="53"/>
      <c r="AC14" s="53"/>
      <c r="AD14" s="53"/>
      <c r="AE14" s="53"/>
      <c r="AF14" s="53"/>
      <c r="AG14" s="53"/>
      <c r="AH14" s="53"/>
      <c r="AI14" s="53"/>
      <c r="AJ14" s="53"/>
      <c r="AK14" s="53"/>
      <c r="AL14" s="53"/>
      <c r="AM14" s="37"/>
      <c r="AN14" s="37" t="s">
        <v>1003</v>
      </c>
      <c r="AO14" s="53"/>
      <c r="AP14" s="53"/>
      <c r="AQ14" s="53"/>
      <c r="AR14" s="53"/>
      <c r="AS14" s="53"/>
      <c r="AT14" s="53"/>
      <c r="AV14" s="10"/>
      <c r="AW14" s="10"/>
      <c r="BA14" s="10" t="s">
        <v>287</v>
      </c>
      <c r="BB14" s="10" t="s">
        <v>533</v>
      </c>
      <c r="BC14" s="10" t="s">
        <v>534</v>
      </c>
    </row>
    <row r="15" spans="1:55" ht="15.75">
      <c r="A15" s="134">
        <f>IFERROR(VLOOKUP(B15,sheet_id!$A:$B,2,0),"")</f>
        <v>12</v>
      </c>
      <c r="B15">
        <v>175</v>
      </c>
      <c r="C15" s="3" t="str">
        <f>IF('MFI Info &amp; Instructions'!$D$16="English",'Portfolio &amp; Organizational Data'!BA15,IF('MFI Info &amp; Instructions'!$D$16="Español",'Portfolio &amp; Organizational Data'!BB15,IF('MFI Info &amp; Instructions'!$D$16="Português",'Portfolio &amp; Organizational Data'!BC15,"")))</f>
        <v>PAR (120-180 days)</v>
      </c>
      <c r="D15" s="201"/>
      <c r="E15" s="169"/>
      <c r="F15" s="169"/>
      <c r="G15" s="169"/>
      <c r="H15" s="169"/>
      <c r="I15" s="71"/>
      <c r="J15" s="199"/>
      <c r="K15" s="199"/>
      <c r="L15" s="199"/>
      <c r="M15" s="199"/>
      <c r="N15" s="200"/>
      <c r="O15" s="200"/>
      <c r="P15" s="200"/>
      <c r="Q15" s="200"/>
      <c r="R15" s="200"/>
      <c r="S15" s="200"/>
      <c r="T15" s="200"/>
      <c r="U15" s="200"/>
      <c r="V15" s="200"/>
      <c r="W15" s="200"/>
      <c r="X15" s="200"/>
      <c r="Y15" s="16"/>
      <c r="Z15" s="37"/>
      <c r="AA15" s="53"/>
      <c r="AB15" s="53"/>
      <c r="AC15" s="53"/>
      <c r="AD15" s="53"/>
      <c r="AE15" s="53"/>
      <c r="AF15" s="53"/>
      <c r="AG15" s="53"/>
      <c r="AH15" s="53"/>
      <c r="AI15" s="53"/>
      <c r="AJ15" s="53"/>
      <c r="AK15" s="53"/>
      <c r="AL15" s="53"/>
      <c r="AM15" s="37"/>
      <c r="AN15" s="37" t="s">
        <v>1003</v>
      </c>
      <c r="AO15" s="53"/>
      <c r="AP15" s="53"/>
      <c r="AQ15" s="53"/>
      <c r="AR15" s="53"/>
      <c r="AS15" s="53"/>
      <c r="AT15" s="53"/>
      <c r="AV15" s="10"/>
      <c r="AW15" s="10"/>
      <c r="BA15" s="10" t="s">
        <v>288</v>
      </c>
      <c r="BB15" s="10" t="s">
        <v>535</v>
      </c>
      <c r="BC15" s="10" t="s">
        <v>536</v>
      </c>
    </row>
    <row r="16" spans="1:55" ht="15.75">
      <c r="A16" s="134">
        <f>IFERROR(VLOOKUP(B16,sheet_id!$A:$B,2,0),"")</f>
        <v>12</v>
      </c>
      <c r="B16">
        <v>176</v>
      </c>
      <c r="C16" s="3" t="str">
        <f>IF('MFI Info &amp; Instructions'!$D$16="English",'Portfolio &amp; Organizational Data'!BA16,IF('MFI Info &amp; Instructions'!$D$16="Español",'Portfolio &amp; Organizational Data'!BB16,IF('MFI Info &amp; Instructions'!$D$16="Português",'Portfolio &amp; Organizational Data'!BC16,"")))</f>
        <v>PAR (180 - 360 days)</v>
      </c>
      <c r="D16" s="169"/>
      <c r="E16" s="169"/>
      <c r="F16" s="169"/>
      <c r="G16" s="169"/>
      <c r="H16" s="169"/>
      <c r="I16" s="71"/>
      <c r="J16" s="199"/>
      <c r="K16" s="199"/>
      <c r="L16" s="199"/>
      <c r="M16" s="199"/>
      <c r="N16" s="200"/>
      <c r="O16" s="200"/>
      <c r="P16" s="200"/>
      <c r="Q16" s="200"/>
      <c r="R16" s="200"/>
      <c r="S16" s="200"/>
      <c r="T16" s="200"/>
      <c r="U16" s="200"/>
      <c r="V16" s="200"/>
      <c r="W16" s="200"/>
      <c r="X16" s="200"/>
      <c r="Y16" s="16"/>
      <c r="Z16" s="37"/>
      <c r="AA16" s="53"/>
      <c r="AB16" s="53"/>
      <c r="AC16" s="53"/>
      <c r="AD16" s="53"/>
      <c r="AE16" s="53"/>
      <c r="AF16" s="53"/>
      <c r="AG16" s="53"/>
      <c r="AH16" s="53"/>
      <c r="AI16" s="53"/>
      <c r="AJ16" s="53"/>
      <c r="AK16" s="53"/>
      <c r="AL16" s="53"/>
      <c r="AM16" s="37"/>
      <c r="AN16" s="37" t="s">
        <v>1003</v>
      </c>
      <c r="AO16" s="53"/>
      <c r="AP16" s="53"/>
      <c r="AQ16" s="53"/>
      <c r="AR16" s="53"/>
      <c r="AS16" s="53"/>
      <c r="AT16" s="53"/>
      <c r="AV16" s="10"/>
      <c r="AW16" s="10"/>
      <c r="BA16" s="10" t="s">
        <v>289</v>
      </c>
      <c r="BB16" s="10" t="s">
        <v>537</v>
      </c>
      <c r="BC16" s="10" t="s">
        <v>538</v>
      </c>
    </row>
    <row r="17" spans="1:55" ht="15.75">
      <c r="A17" s="134">
        <f>IFERROR(VLOOKUP(B17,sheet_id!$A:$B,2,0),"")</f>
        <v>12</v>
      </c>
      <c r="B17">
        <v>177</v>
      </c>
      <c r="C17" s="3" t="str">
        <f>IF('MFI Info &amp; Instructions'!$D$16="English",'Portfolio &amp; Organizational Data'!BA17,IF('MFI Info &amp; Instructions'!$D$16="Español",'Portfolio &amp; Organizational Data'!BB17,IF('MFI Info &amp; Instructions'!$D$16="Português",'Portfolio &amp; Organizational Data'!BC17,"")))</f>
        <v>PAR (&gt;360 days)</v>
      </c>
      <c r="D17" s="169"/>
      <c r="E17" s="169"/>
      <c r="F17" s="169"/>
      <c r="G17" s="169"/>
      <c r="H17" s="169"/>
      <c r="I17" s="71"/>
      <c r="J17" s="199"/>
      <c r="K17" s="199"/>
      <c r="L17" s="199"/>
      <c r="M17" s="199"/>
      <c r="N17" s="200"/>
      <c r="O17" s="200"/>
      <c r="P17" s="200"/>
      <c r="Q17" s="200"/>
      <c r="R17" s="200"/>
      <c r="S17" s="200"/>
      <c r="T17" s="200"/>
      <c r="U17" s="200"/>
      <c r="V17" s="200"/>
      <c r="W17" s="200"/>
      <c r="X17" s="200"/>
      <c r="Y17" s="16"/>
      <c r="Z17" s="37"/>
      <c r="AA17" s="53"/>
      <c r="AB17" s="53"/>
      <c r="AC17" s="53"/>
      <c r="AD17" s="53"/>
      <c r="AE17" s="53"/>
      <c r="AF17" s="53"/>
      <c r="AG17" s="53"/>
      <c r="AH17" s="53"/>
      <c r="AI17" s="53"/>
      <c r="AJ17" s="53"/>
      <c r="AK17" s="53"/>
      <c r="AL17" s="53"/>
      <c r="AM17" s="37"/>
      <c r="AN17" s="37" t="s">
        <v>1003</v>
      </c>
      <c r="AO17" s="53"/>
      <c r="AP17" s="53"/>
      <c r="AQ17" s="53"/>
      <c r="AR17" s="53"/>
      <c r="AS17" s="53"/>
      <c r="AT17" s="53"/>
      <c r="AV17" s="10"/>
      <c r="AW17" s="10"/>
      <c r="BA17" s="10" t="s">
        <v>290</v>
      </c>
      <c r="BB17" s="10" t="s">
        <v>539</v>
      </c>
      <c r="BC17" s="10" t="s">
        <v>540</v>
      </c>
    </row>
    <row r="18" spans="1:55" ht="12" customHeight="1">
      <c r="A18" s="134" t="str">
        <f>IFERROR(VLOOKUP(B18,sheet_id!$A:$B,2,0),"")</f>
        <v/>
      </c>
      <c r="C18" s="69" t="str">
        <f>IF('MFI Info &amp; Instructions'!$D$16="English",'Portfolio &amp; Organizational Data'!BA18,IF('MFI Info &amp; Instructions'!$D$16="Español",'Portfolio &amp; Organizational Data'!BB18,IF('MFI Info &amp; Instructions'!$D$16="Português",'Portfolio &amp; Organizational Data'!BC18,"")))</f>
        <v>*not including Restructured &amp; Refinanced Loans</v>
      </c>
      <c r="D18" s="71"/>
      <c r="E18" s="71"/>
      <c r="F18" s="71"/>
      <c r="G18" s="71"/>
      <c r="H18" s="71"/>
      <c r="I18" s="71"/>
      <c r="J18" s="56"/>
      <c r="K18" s="56"/>
      <c r="L18" s="56"/>
      <c r="M18" s="56"/>
      <c r="N18" s="56"/>
      <c r="O18" s="56"/>
      <c r="P18" s="56"/>
      <c r="Q18" s="56"/>
      <c r="R18" s="56"/>
      <c r="S18" s="56"/>
      <c r="T18" s="56"/>
      <c r="U18" s="56"/>
      <c r="V18" s="56"/>
      <c r="W18" s="56"/>
      <c r="X18" s="56"/>
      <c r="Y18" s="23"/>
      <c r="Z18" s="49"/>
      <c r="AA18" s="56"/>
      <c r="AB18" s="56"/>
      <c r="AC18" s="56"/>
      <c r="AD18" s="56"/>
      <c r="AE18" s="56"/>
      <c r="AF18" s="56"/>
      <c r="AG18" s="56"/>
      <c r="AH18" s="56"/>
      <c r="AI18" s="56"/>
      <c r="AJ18" s="56"/>
      <c r="AK18" s="56"/>
      <c r="AL18" s="56"/>
      <c r="AM18" s="49"/>
      <c r="AN18" s="49" t="s">
        <v>1003</v>
      </c>
      <c r="AO18" s="56"/>
      <c r="AP18" s="56"/>
      <c r="AQ18" s="56"/>
      <c r="AR18" s="56"/>
      <c r="AS18" s="56"/>
      <c r="AT18" s="56"/>
      <c r="AV18" s="10"/>
      <c r="AW18" s="10"/>
      <c r="BA18" s="10" t="s">
        <v>291</v>
      </c>
      <c r="BB18" s="10" t="s">
        <v>541</v>
      </c>
      <c r="BC18" s="10" t="s">
        <v>542</v>
      </c>
    </row>
    <row r="19" spans="1:55" ht="12" customHeight="1">
      <c r="A19" s="134" t="str">
        <f>IFERROR(VLOOKUP(B19,sheet_id!$A:$B,2,0),"")</f>
        <v/>
      </c>
      <c r="C19" s="69"/>
      <c r="D19" s="71"/>
      <c r="E19" s="71"/>
      <c r="F19" s="71"/>
      <c r="G19" s="71"/>
      <c r="H19" s="71"/>
      <c r="I19" s="71"/>
      <c r="J19" s="56"/>
      <c r="K19" s="56"/>
      <c r="L19" s="56"/>
      <c r="M19" s="56"/>
      <c r="N19" s="56"/>
      <c r="O19" s="56"/>
      <c r="P19" s="56"/>
      <c r="Q19" s="56"/>
      <c r="R19" s="56"/>
      <c r="S19" s="56"/>
      <c r="T19" s="56"/>
      <c r="U19" s="56"/>
      <c r="V19" s="56"/>
      <c r="W19" s="56"/>
      <c r="X19" s="56"/>
      <c r="Y19" s="23"/>
      <c r="Z19" s="49"/>
      <c r="AA19" s="56"/>
      <c r="AB19" s="56"/>
      <c r="AC19" s="56"/>
      <c r="AD19" s="56"/>
      <c r="AE19" s="56"/>
      <c r="AF19" s="56"/>
      <c r="AG19" s="56"/>
      <c r="AH19" s="56"/>
      <c r="AI19" s="56"/>
      <c r="AJ19" s="56"/>
      <c r="AK19" s="56"/>
      <c r="AL19" s="56"/>
      <c r="AM19" s="49"/>
      <c r="AN19" s="49" t="s">
        <v>1003</v>
      </c>
      <c r="AO19" s="56"/>
      <c r="AP19" s="56"/>
      <c r="AQ19" s="56"/>
      <c r="AR19" s="56"/>
      <c r="AS19" s="56"/>
      <c r="AT19" s="56"/>
      <c r="AV19" s="10"/>
      <c r="AW19" s="10"/>
    </row>
    <row r="20" spans="1:55">
      <c r="A20" s="134" t="str">
        <f>IFERROR(VLOOKUP(B20,sheet_id!$A:$B,2,0),"")</f>
        <v/>
      </c>
      <c r="C20" s="70" t="str">
        <f>IF('MFI Info &amp; Instructions'!$D$16="English",'Portfolio &amp; Organizational Data'!BA20,IF('MFI Info &amp; Instructions'!$D$16="Español",'Portfolio &amp; Organizational Data'!BB20,IF('MFI Info &amp; Instructions'!$D$16="Português",'Portfolio &amp; Organizational Data'!BC20,"")))</f>
        <v>Restructured and/or Refinanced Loans</v>
      </c>
      <c r="D20" s="70"/>
      <c r="E20" s="70"/>
      <c r="F20" s="70"/>
      <c r="G20" s="70"/>
      <c r="H20" s="70"/>
      <c r="I20" s="70"/>
      <c r="J20" s="202"/>
      <c r="K20" s="202"/>
      <c r="L20" s="202"/>
      <c r="M20" s="202"/>
      <c r="N20" s="202">
        <v>0</v>
      </c>
      <c r="O20" s="202">
        <v>0</v>
      </c>
      <c r="P20" s="202">
        <v>0</v>
      </c>
      <c r="Q20" s="202">
        <v>0</v>
      </c>
      <c r="R20" s="202">
        <v>0</v>
      </c>
      <c r="S20" s="202">
        <v>0</v>
      </c>
      <c r="T20" s="202">
        <v>0</v>
      </c>
      <c r="U20" s="202">
        <v>0</v>
      </c>
      <c r="V20" s="202">
        <v>0</v>
      </c>
      <c r="W20" s="202">
        <v>0</v>
      </c>
      <c r="X20" s="202">
        <v>0</v>
      </c>
      <c r="Y20" s="25">
        <v>0</v>
      </c>
      <c r="Z20" s="64">
        <v>0</v>
      </c>
      <c r="AA20" s="202">
        <v>0</v>
      </c>
      <c r="AB20" s="202">
        <v>0</v>
      </c>
      <c r="AC20" s="202">
        <v>0</v>
      </c>
      <c r="AD20" s="202">
        <v>0</v>
      </c>
      <c r="AE20" s="202">
        <v>0</v>
      </c>
      <c r="AF20" s="202">
        <v>0</v>
      </c>
      <c r="AG20" s="202">
        <v>0</v>
      </c>
      <c r="AH20" s="202">
        <v>0</v>
      </c>
      <c r="AI20" s="202">
        <v>0</v>
      </c>
      <c r="AJ20" s="202">
        <v>0</v>
      </c>
      <c r="AK20" s="202">
        <v>0</v>
      </c>
      <c r="AL20" s="202">
        <v>0</v>
      </c>
      <c r="AM20" s="64"/>
      <c r="AN20" s="64">
        <v>0</v>
      </c>
      <c r="AO20" s="202"/>
      <c r="AP20" s="202">
        <v>0</v>
      </c>
      <c r="AQ20" s="202">
        <v>0</v>
      </c>
      <c r="AR20" s="202">
        <v>0</v>
      </c>
      <c r="AS20" s="202">
        <v>0</v>
      </c>
      <c r="AT20" s="202">
        <v>0</v>
      </c>
      <c r="AV20" s="10"/>
      <c r="AW20" s="10"/>
      <c r="BA20" s="10" t="s">
        <v>292</v>
      </c>
      <c r="BB20" s="10" t="s">
        <v>543</v>
      </c>
      <c r="BC20" s="10" t="s">
        <v>544</v>
      </c>
    </row>
    <row r="21" spans="1:55" ht="15.75">
      <c r="A21" s="134">
        <f>IFERROR(VLOOKUP(B21,sheet_id!$A:$B,2,0),"")</f>
        <v>12</v>
      </c>
      <c r="B21">
        <v>178</v>
      </c>
      <c r="C21" s="71" t="str">
        <f>IF('MFI Info &amp; Instructions'!$D$16="English",'Portfolio &amp; Organizational Data'!BA21,IF('MFI Info &amp; Instructions'!$D$16="Español",'Portfolio &amp; Organizational Data'!BB21,IF('MFI Info &amp; Instructions'!$D$16="Português",'Portfolio &amp; Organizational Data'!BC21,"")))</f>
        <v>Current R+R Loans</v>
      </c>
      <c r="D21" s="71"/>
      <c r="E21" s="71"/>
      <c r="F21" s="71"/>
      <c r="G21" s="71"/>
      <c r="H21" s="71"/>
      <c r="I21" s="71"/>
      <c r="J21" s="199"/>
      <c r="K21" s="199"/>
      <c r="L21" s="199"/>
      <c r="M21" s="199"/>
      <c r="N21" s="200"/>
      <c r="O21" s="200"/>
      <c r="P21" s="200"/>
      <c r="Q21" s="200"/>
      <c r="R21" s="200"/>
      <c r="S21" s="200"/>
      <c r="T21" s="200"/>
      <c r="U21" s="200"/>
      <c r="V21" s="200"/>
      <c r="W21" s="200"/>
      <c r="X21" s="200"/>
      <c r="Y21" s="16"/>
      <c r="Z21" s="37"/>
      <c r="AA21" s="53"/>
      <c r="AB21" s="53"/>
      <c r="AC21" s="53"/>
      <c r="AD21" s="53"/>
      <c r="AE21" s="53"/>
      <c r="AF21" s="53"/>
      <c r="AG21" s="53"/>
      <c r="AH21" s="53"/>
      <c r="AI21" s="53"/>
      <c r="AJ21" s="53"/>
      <c r="AK21" s="53"/>
      <c r="AL21" s="53"/>
      <c r="AM21" s="37"/>
      <c r="AN21" s="37" t="s">
        <v>1003</v>
      </c>
      <c r="AO21" s="53"/>
      <c r="AP21" s="53"/>
      <c r="AQ21" s="53"/>
      <c r="AR21" s="53"/>
      <c r="AS21" s="53"/>
      <c r="AT21" s="53"/>
      <c r="AV21" s="10"/>
      <c r="AW21" s="10"/>
      <c r="BA21" s="10" t="s">
        <v>293</v>
      </c>
      <c r="BB21" s="10" t="s">
        <v>523</v>
      </c>
      <c r="BC21" s="10" t="s">
        <v>524</v>
      </c>
    </row>
    <row r="22" spans="1:55" ht="15.75">
      <c r="A22" s="134">
        <f>IFERROR(VLOOKUP(B22,sheet_id!$A:$B,2,0),"")</f>
        <v>12</v>
      </c>
      <c r="B22">
        <v>179</v>
      </c>
      <c r="C22" s="71" t="str">
        <f>IF('MFI Info &amp; Instructions'!$D$16="English",'Portfolio &amp; Organizational Data'!BA22,IF('MFI Info &amp; Instructions'!$D$16="Español",'Portfolio &amp; Organizational Data'!BB22,IF('MFI Info &amp; Instructions'!$D$16="Português",'Portfolio &amp; Organizational Data'!BC22,"")))</f>
        <v>PAR (1-30 days)</v>
      </c>
      <c r="D22" s="71"/>
      <c r="E22" s="71"/>
      <c r="F22" s="71"/>
      <c r="G22" s="71"/>
      <c r="H22" s="71"/>
      <c r="I22" s="71"/>
      <c r="J22" s="199"/>
      <c r="K22" s="199"/>
      <c r="L22" s="199"/>
      <c r="M22" s="199"/>
      <c r="N22" s="200"/>
      <c r="O22" s="200"/>
      <c r="P22" s="200"/>
      <c r="Q22" s="200"/>
      <c r="R22" s="200"/>
      <c r="S22" s="200"/>
      <c r="T22" s="200"/>
      <c r="U22" s="200"/>
      <c r="V22" s="200"/>
      <c r="W22" s="200"/>
      <c r="X22" s="200"/>
      <c r="Y22" s="16"/>
      <c r="Z22" s="37"/>
      <c r="AA22" s="53"/>
      <c r="AB22" s="53"/>
      <c r="AC22" s="53"/>
      <c r="AD22" s="53"/>
      <c r="AE22" s="53"/>
      <c r="AF22" s="53"/>
      <c r="AG22" s="53"/>
      <c r="AH22" s="53"/>
      <c r="AI22" s="53"/>
      <c r="AJ22" s="53"/>
      <c r="AK22" s="53"/>
      <c r="AL22" s="53"/>
      <c r="AM22" s="37"/>
      <c r="AN22" s="37" t="s">
        <v>1003</v>
      </c>
      <c r="AO22" s="53"/>
      <c r="AP22" s="53"/>
      <c r="AQ22" s="53"/>
      <c r="AR22" s="53"/>
      <c r="AS22" s="53"/>
      <c r="AT22" s="53"/>
      <c r="AV22" s="10"/>
      <c r="AW22" s="10"/>
      <c r="BA22" s="10" t="s">
        <v>283</v>
      </c>
      <c r="BB22" s="10" t="s">
        <v>525</v>
      </c>
      <c r="BC22" s="10" t="s">
        <v>526</v>
      </c>
    </row>
    <row r="23" spans="1:55" ht="15.75">
      <c r="A23" s="134">
        <f>IFERROR(VLOOKUP(B23,sheet_id!$A:$B,2,0),"")</f>
        <v>12</v>
      </c>
      <c r="B23">
        <v>180</v>
      </c>
      <c r="C23" s="71" t="str">
        <f>IF('MFI Info &amp; Instructions'!$D$16="English",'Portfolio &amp; Organizational Data'!BA23,IF('MFI Info &amp; Instructions'!$D$16="Español",'Portfolio &amp; Organizational Data'!BB23,IF('MFI Info &amp; Instructions'!$D$16="Português",'Portfolio &amp; Organizational Data'!BC23,"")))</f>
        <v>PAR (&gt;30 days)</v>
      </c>
      <c r="D23" s="71"/>
      <c r="E23" s="71"/>
      <c r="F23" s="71"/>
      <c r="G23" s="71"/>
      <c r="H23" s="71"/>
      <c r="I23" s="71"/>
      <c r="J23" s="199"/>
      <c r="K23" s="199"/>
      <c r="L23" s="199"/>
      <c r="M23" s="199"/>
      <c r="N23" s="200"/>
      <c r="O23" s="200"/>
      <c r="P23" s="200"/>
      <c r="Q23" s="200"/>
      <c r="R23" s="200"/>
      <c r="S23" s="200"/>
      <c r="T23" s="200"/>
      <c r="U23" s="200"/>
      <c r="V23" s="200"/>
      <c r="W23" s="200"/>
      <c r="X23" s="200"/>
      <c r="Y23" s="16"/>
      <c r="Z23" s="37"/>
      <c r="AA23" s="53"/>
      <c r="AB23" s="53"/>
      <c r="AC23" s="53"/>
      <c r="AD23" s="53"/>
      <c r="AE23" s="53"/>
      <c r="AF23" s="53"/>
      <c r="AG23" s="53"/>
      <c r="AH23" s="53"/>
      <c r="AI23" s="53"/>
      <c r="AJ23" s="53"/>
      <c r="AK23" s="53"/>
      <c r="AL23" s="53"/>
      <c r="AM23" s="37"/>
      <c r="AN23" s="37" t="s">
        <v>1003</v>
      </c>
      <c r="AO23" s="53"/>
      <c r="AP23" s="53"/>
      <c r="AQ23" s="53"/>
      <c r="AR23" s="53"/>
      <c r="AS23" s="53"/>
      <c r="AT23" s="53"/>
      <c r="AV23" s="10"/>
      <c r="AW23" s="10"/>
      <c r="BA23" s="10" t="s">
        <v>284</v>
      </c>
      <c r="BB23" s="10" t="s">
        <v>527</v>
      </c>
      <c r="BC23" s="10" t="s">
        <v>528</v>
      </c>
    </row>
    <row r="24" spans="1:55" ht="10.5" customHeight="1">
      <c r="A24" s="134" t="str">
        <f>IFERROR(VLOOKUP(B24,sheet_id!$A:$B,2,0),"")</f>
        <v/>
      </c>
      <c r="C24" s="72"/>
      <c r="D24" s="71"/>
      <c r="E24" s="71"/>
      <c r="F24" s="71"/>
      <c r="G24" s="71"/>
      <c r="H24" s="71"/>
      <c r="I24" s="71"/>
      <c r="J24" s="54"/>
      <c r="K24" s="54"/>
      <c r="L24" s="54"/>
      <c r="M24" s="54"/>
      <c r="N24" s="54"/>
      <c r="O24" s="54"/>
      <c r="P24" s="54"/>
      <c r="Q24" s="54"/>
      <c r="R24" s="54"/>
      <c r="S24" s="54"/>
      <c r="T24" s="54"/>
      <c r="U24" s="54"/>
      <c r="V24" s="54"/>
      <c r="W24" s="54"/>
      <c r="X24" s="54"/>
      <c r="Y24" s="17"/>
      <c r="Z24" s="39"/>
      <c r="AA24" s="54"/>
      <c r="AB24" s="54"/>
      <c r="AC24" s="54"/>
      <c r="AD24" s="54"/>
      <c r="AE24" s="54"/>
      <c r="AF24" s="54"/>
      <c r="AG24" s="54"/>
      <c r="AH24" s="54"/>
      <c r="AI24" s="54"/>
      <c r="AJ24" s="54"/>
      <c r="AK24" s="54"/>
      <c r="AL24" s="54"/>
      <c r="AM24" s="39"/>
      <c r="AN24" s="39" t="s">
        <v>1003</v>
      </c>
      <c r="AO24" s="54"/>
      <c r="AP24" s="54"/>
      <c r="AQ24" s="54"/>
      <c r="AR24" s="54"/>
      <c r="AS24" s="54"/>
      <c r="AT24" s="54"/>
      <c r="AV24" s="10"/>
      <c r="AW24" s="10"/>
    </row>
    <row r="25" spans="1:55">
      <c r="A25" s="134" t="str">
        <f>IFERROR(VLOOKUP(B25,sheet_id!$A:$B,2,0),"")</f>
        <v/>
      </c>
      <c r="C25" s="3" t="str">
        <f>IF('MFI Info &amp; Instructions'!$D$16="English",'Portfolio &amp; Organizational Data'!BA25,IF('MFI Info &amp; Instructions'!$D$16="Español",'Portfolio &amp; Organizational Data'!BB25,IF('MFI Info &amp; Instructions'!$D$16="Português",'Portfolio &amp; Organizational Data'!BC25,"")))</f>
        <v>Beginning Balance</v>
      </c>
      <c r="D25" s="71"/>
      <c r="E25" s="71"/>
      <c r="F25" s="71"/>
      <c r="G25" s="71"/>
      <c r="H25" s="71"/>
      <c r="I25" s="71"/>
      <c r="J25" s="56"/>
      <c r="K25" s="56"/>
      <c r="L25" s="56"/>
      <c r="M25" s="56"/>
      <c r="N25" s="56"/>
      <c r="O25" s="56">
        <v>0</v>
      </c>
      <c r="P25" s="56">
        <v>0</v>
      </c>
      <c r="Q25" s="56">
        <v>0</v>
      </c>
      <c r="R25" s="56">
        <v>0</v>
      </c>
      <c r="S25" s="56">
        <v>0</v>
      </c>
      <c r="T25" s="56">
        <v>0</v>
      </c>
      <c r="U25" s="56">
        <v>0</v>
      </c>
      <c r="V25" s="56">
        <v>0</v>
      </c>
      <c r="W25" s="56">
        <v>0</v>
      </c>
      <c r="X25" s="56">
        <v>0</v>
      </c>
      <c r="Y25" s="23">
        <v>0</v>
      </c>
      <c r="Z25" s="49"/>
      <c r="AA25" s="56"/>
      <c r="AB25" s="56">
        <v>0</v>
      </c>
      <c r="AC25" s="56">
        <v>0</v>
      </c>
      <c r="AD25" s="56">
        <v>0</v>
      </c>
      <c r="AE25" s="56">
        <v>0</v>
      </c>
      <c r="AF25" s="56">
        <v>0</v>
      </c>
      <c r="AG25" s="56">
        <v>0</v>
      </c>
      <c r="AH25" s="56">
        <v>0</v>
      </c>
      <c r="AI25" s="56">
        <v>0</v>
      </c>
      <c r="AJ25" s="56">
        <v>0</v>
      </c>
      <c r="AK25" s="56">
        <v>0</v>
      </c>
      <c r="AL25" s="56">
        <v>0</v>
      </c>
      <c r="AM25" s="49"/>
      <c r="AN25" s="49">
        <v>0</v>
      </c>
      <c r="AO25" s="56"/>
      <c r="AP25" s="56">
        <v>0</v>
      </c>
      <c r="AQ25" s="56">
        <v>0</v>
      </c>
      <c r="AR25" s="56">
        <v>0</v>
      </c>
      <c r="AS25" s="56">
        <v>0</v>
      </c>
      <c r="AT25" s="56">
        <v>0</v>
      </c>
      <c r="AV25" s="10"/>
      <c r="AW25" s="10"/>
      <c r="BA25" s="10" t="s">
        <v>294</v>
      </c>
      <c r="BB25" s="10" t="s">
        <v>545</v>
      </c>
      <c r="BC25" s="10" t="s">
        <v>546</v>
      </c>
    </row>
    <row r="26" spans="1:55">
      <c r="A26" s="134" t="str">
        <f>IFERROR(VLOOKUP(B26,sheet_id!$A:$B,2,0),"")</f>
        <v/>
      </c>
      <c r="C26" s="3" t="str">
        <f>IF('MFI Info &amp; Instructions'!$D$16="English",'Portfolio &amp; Organizational Data'!BA26,IF('MFI Info &amp; Instructions'!$D$16="Español",'Portfolio &amp; Organizational Data'!BB26,IF('MFI Info &amp; Instructions'!$D$16="Português",'Portfolio &amp; Organizational Data'!BC26,"")))</f>
        <v xml:space="preserve">    + Loan Loss Provision Expense</v>
      </c>
      <c r="D26" s="71"/>
      <c r="E26" s="71"/>
      <c r="F26" s="71"/>
      <c r="G26" s="71"/>
      <c r="H26" s="71"/>
      <c r="I26" s="71"/>
      <c r="J26" s="56"/>
      <c r="K26" s="56"/>
      <c r="L26" s="56"/>
      <c r="M26" s="56"/>
      <c r="N26" s="56">
        <v>0</v>
      </c>
      <c r="O26" s="56">
        <v>0</v>
      </c>
      <c r="P26" s="56">
        <v>0</v>
      </c>
      <c r="Q26" s="56">
        <v>0</v>
      </c>
      <c r="R26" s="56">
        <v>0</v>
      </c>
      <c r="S26" s="56">
        <v>0</v>
      </c>
      <c r="T26" s="56">
        <v>0</v>
      </c>
      <c r="U26" s="56">
        <v>0</v>
      </c>
      <c r="V26" s="56">
        <v>0</v>
      </c>
      <c r="W26" s="56">
        <v>0</v>
      </c>
      <c r="X26" s="56">
        <v>0</v>
      </c>
      <c r="Y26" s="23">
        <v>0</v>
      </c>
      <c r="Z26" s="49"/>
      <c r="AA26" s="56"/>
      <c r="AB26" s="56">
        <v>0</v>
      </c>
      <c r="AC26" s="56">
        <v>0</v>
      </c>
      <c r="AD26" s="56">
        <v>0</v>
      </c>
      <c r="AE26" s="56">
        <v>0</v>
      </c>
      <c r="AF26" s="56">
        <v>0</v>
      </c>
      <c r="AG26" s="56">
        <v>0</v>
      </c>
      <c r="AH26" s="56">
        <v>0</v>
      </c>
      <c r="AI26" s="56">
        <v>0</v>
      </c>
      <c r="AJ26" s="56">
        <v>0</v>
      </c>
      <c r="AK26" s="56">
        <v>0</v>
      </c>
      <c r="AL26" s="56">
        <v>0</v>
      </c>
      <c r="AM26" s="49"/>
      <c r="AN26" s="49">
        <v>0</v>
      </c>
      <c r="AO26" s="56"/>
      <c r="AP26" s="56">
        <v>0</v>
      </c>
      <c r="AQ26" s="56">
        <v>0</v>
      </c>
      <c r="AR26" s="56">
        <v>0</v>
      </c>
      <c r="AS26" s="56">
        <v>0</v>
      </c>
      <c r="AT26" s="56">
        <v>0</v>
      </c>
      <c r="AV26" s="10"/>
      <c r="AW26" s="10"/>
      <c r="BA26" s="10" t="s">
        <v>295</v>
      </c>
      <c r="BB26" s="10" t="s">
        <v>547</v>
      </c>
      <c r="BC26" s="10" t="s">
        <v>548</v>
      </c>
    </row>
    <row r="27" spans="1:55" ht="15.75">
      <c r="A27" s="134">
        <f>IFERROR(VLOOKUP(B27,sheet_id!$A:$B,2,0),"")</f>
        <v>12</v>
      </c>
      <c r="B27">
        <v>181</v>
      </c>
      <c r="C27" s="3" t="str">
        <f>IF('MFI Info &amp; Instructions'!$D$16="English",'Portfolio &amp; Organizational Data'!BA27,IF('MFI Info &amp; Instructions'!$D$16="Español",'Portfolio &amp; Organizational Data'!BB27,IF('MFI Info &amp; Instructions'!$D$16="Português",'Portfolio &amp; Organizational Data'!BC27,"")))</f>
        <v xml:space="preserve">     -Gross Write-Offs**</v>
      </c>
      <c r="D27" s="71"/>
      <c r="E27" s="71"/>
      <c r="F27" s="71"/>
      <c r="G27" s="71"/>
      <c r="H27" s="71"/>
      <c r="I27" s="71"/>
      <c r="J27" s="199"/>
      <c r="K27" s="199"/>
      <c r="L27" s="199"/>
      <c r="M27" s="199"/>
      <c r="N27" s="53"/>
      <c r="O27" s="53"/>
      <c r="P27" s="53"/>
      <c r="Q27" s="53"/>
      <c r="R27" s="53"/>
      <c r="S27" s="53"/>
      <c r="T27" s="53"/>
      <c r="U27" s="53"/>
      <c r="V27" s="53"/>
      <c r="W27" s="53"/>
      <c r="X27" s="53"/>
      <c r="Y27" s="16"/>
      <c r="Z27" s="37"/>
      <c r="AA27" s="53"/>
      <c r="AB27" s="53"/>
      <c r="AC27" s="53"/>
      <c r="AD27" s="53"/>
      <c r="AE27" s="53"/>
      <c r="AF27" s="53"/>
      <c r="AG27" s="53"/>
      <c r="AH27" s="53"/>
      <c r="AI27" s="53"/>
      <c r="AJ27" s="53"/>
      <c r="AK27" s="53"/>
      <c r="AL27" s="53"/>
      <c r="AM27" s="37"/>
      <c r="AN27" s="37" t="s">
        <v>1003</v>
      </c>
      <c r="AO27" s="53"/>
      <c r="AP27" s="53"/>
      <c r="AQ27" s="53"/>
      <c r="AR27" s="53"/>
      <c r="AS27" s="53"/>
      <c r="AT27" s="53"/>
      <c r="AV27" s="10"/>
      <c r="AW27" s="10"/>
      <c r="BA27" s="10" t="s">
        <v>296</v>
      </c>
      <c r="BB27" s="10" t="s">
        <v>549</v>
      </c>
      <c r="BC27" s="10" t="s">
        <v>550</v>
      </c>
    </row>
    <row r="28" spans="1:55" ht="15.75">
      <c r="A28" s="134">
        <f>IFERROR(VLOOKUP(B28,sheet_id!$A:$B,2,0),"")</f>
        <v>12</v>
      </c>
      <c r="B28">
        <v>182</v>
      </c>
      <c r="C28" s="3" t="str">
        <f>IF('MFI Info &amp; Instructions'!$D$16="English",'Portfolio &amp; Organizational Data'!BA28,IF('MFI Info &amp; Instructions'!$D$16="Español",'Portfolio &amp; Organizational Data'!BB28,IF('MFI Info &amp; Instructions'!$D$16="Português",'Portfolio &amp; Organizational Data'!BC28,"")))</f>
        <v xml:space="preserve">     -Recoveries**</v>
      </c>
      <c r="D28" s="71"/>
      <c r="E28" s="71"/>
      <c r="F28" s="71"/>
      <c r="G28" s="71"/>
      <c r="H28" s="71"/>
      <c r="I28" s="71"/>
      <c r="J28" s="199"/>
      <c r="K28" s="199"/>
      <c r="L28" s="199"/>
      <c r="M28" s="199"/>
      <c r="N28" s="53"/>
      <c r="O28" s="53"/>
      <c r="P28" s="53"/>
      <c r="Q28" s="53"/>
      <c r="R28" s="53"/>
      <c r="S28" s="53"/>
      <c r="T28" s="53"/>
      <c r="U28" s="53"/>
      <c r="V28" s="53"/>
      <c r="W28" s="53"/>
      <c r="X28" s="53"/>
      <c r="Y28" s="16"/>
      <c r="Z28" s="37">
        <v>0</v>
      </c>
      <c r="AA28" s="53"/>
      <c r="AB28" s="53"/>
      <c r="AC28" s="53"/>
      <c r="AD28" s="53"/>
      <c r="AE28" s="53"/>
      <c r="AF28" s="53"/>
      <c r="AG28" s="53"/>
      <c r="AH28" s="53"/>
      <c r="AI28" s="53"/>
      <c r="AJ28" s="53"/>
      <c r="AK28" s="53"/>
      <c r="AL28" s="53"/>
      <c r="AM28" s="37"/>
      <c r="AN28" s="37" t="s">
        <v>1003</v>
      </c>
      <c r="AO28" s="53"/>
      <c r="AP28" s="53"/>
      <c r="AQ28" s="53"/>
      <c r="AR28" s="53"/>
      <c r="AS28" s="53"/>
      <c r="AT28" s="53"/>
      <c r="AV28" s="10"/>
      <c r="AW28" s="10"/>
      <c r="BA28" s="10" t="s">
        <v>297</v>
      </c>
      <c r="BB28" s="10" t="s">
        <v>551</v>
      </c>
      <c r="BC28" s="10" t="s">
        <v>552</v>
      </c>
    </row>
    <row r="29" spans="1:55" ht="15.75">
      <c r="A29" s="134">
        <f>IFERROR(VLOOKUP(B29,sheet_id!$A:$B,2,0),"")</f>
        <v>12</v>
      </c>
      <c r="B29">
        <v>183</v>
      </c>
      <c r="C29" s="71" t="str">
        <f>IF('MFI Info &amp; Instructions'!$D$16="English",'Portfolio &amp; Organizational Data'!BA29,IF('MFI Info &amp; Instructions'!$D$16="Español",'Portfolio &amp; Organizational Data'!BB29,IF('MFI Info &amp; Instructions'!$D$16="Português",'Portfolio &amp; Organizational Data'!BC29,"")))</f>
        <v xml:space="preserve">     +/-Other</v>
      </c>
      <c r="D29" s="71"/>
      <c r="E29" s="71"/>
      <c r="F29" s="71"/>
      <c r="G29" s="71"/>
      <c r="H29" s="71"/>
      <c r="I29" s="71"/>
      <c r="J29" s="199"/>
      <c r="K29" s="199"/>
      <c r="L29" s="199"/>
      <c r="M29" s="199"/>
      <c r="N29" s="53"/>
      <c r="O29" s="53"/>
      <c r="P29" s="53"/>
      <c r="Q29" s="53"/>
      <c r="R29" s="53"/>
      <c r="S29" s="53"/>
      <c r="T29" s="53"/>
      <c r="U29" s="53"/>
      <c r="V29" s="53"/>
      <c r="W29" s="53"/>
      <c r="X29" s="53"/>
      <c r="Y29" s="16"/>
      <c r="Z29" s="37">
        <v>0</v>
      </c>
      <c r="AA29" s="53"/>
      <c r="AB29" s="53"/>
      <c r="AC29" s="53"/>
      <c r="AD29" s="53"/>
      <c r="AE29" s="53"/>
      <c r="AF29" s="53"/>
      <c r="AG29" s="53"/>
      <c r="AH29" s="53"/>
      <c r="AI29" s="53"/>
      <c r="AJ29" s="53"/>
      <c r="AK29" s="53"/>
      <c r="AL29" s="53"/>
      <c r="AM29" s="37"/>
      <c r="AN29" s="37" t="s">
        <v>1003</v>
      </c>
      <c r="AO29" s="53"/>
      <c r="AP29" s="53"/>
      <c r="AQ29" s="53"/>
      <c r="AR29" s="53"/>
      <c r="AS29" s="53"/>
      <c r="AT29" s="53"/>
      <c r="AV29" s="10"/>
      <c r="AW29" s="10"/>
      <c r="BA29" s="10" t="s">
        <v>298</v>
      </c>
      <c r="BB29" s="10" t="s">
        <v>553</v>
      </c>
      <c r="BC29" s="10" t="s">
        <v>554</v>
      </c>
    </row>
    <row r="30" spans="1:55">
      <c r="A30" s="134" t="str">
        <f>IFERROR(VLOOKUP(B30,sheet_id!$A:$B,2,0),"")</f>
        <v/>
      </c>
      <c r="C30" s="8" t="str">
        <f>IF('MFI Info &amp; Instructions'!$D$16="English",'Portfolio &amp; Organizational Data'!BA30,IF('MFI Info &amp; Instructions'!$D$16="Español",'Portfolio &amp; Organizational Data'!BB30,IF('MFI Info &amp; Instructions'!$D$16="Português",'Portfolio &amp; Organizational Data'!BC30,"")))</f>
        <v>Loan Loss Reserves</v>
      </c>
      <c r="D30" s="157"/>
      <c r="E30" s="157"/>
      <c r="F30" s="157"/>
      <c r="G30" s="157"/>
      <c r="H30" s="157"/>
      <c r="I30" s="157"/>
      <c r="J30" s="202"/>
      <c r="K30" s="202"/>
      <c r="L30" s="202"/>
      <c r="M30" s="202"/>
      <c r="N30" s="202">
        <v>-3218830</v>
      </c>
      <c r="O30" s="202">
        <v>0</v>
      </c>
      <c r="P30" s="202">
        <v>0</v>
      </c>
      <c r="Q30" s="202">
        <v>0</v>
      </c>
      <c r="R30" s="202">
        <v>0</v>
      </c>
      <c r="S30" s="202">
        <v>0</v>
      </c>
      <c r="T30" s="202">
        <v>0</v>
      </c>
      <c r="U30" s="202">
        <v>0</v>
      </c>
      <c r="V30" s="202">
        <v>0</v>
      </c>
      <c r="W30" s="202">
        <v>0</v>
      </c>
      <c r="X30" s="202">
        <v>0</v>
      </c>
      <c r="Y30" s="25">
        <v>0</v>
      </c>
      <c r="Z30" s="64">
        <v>-2143414.6799999997</v>
      </c>
      <c r="AA30" s="202">
        <v>-3510013</v>
      </c>
      <c r="AB30" s="202">
        <v>0</v>
      </c>
      <c r="AC30" s="202">
        <v>0</v>
      </c>
      <c r="AD30" s="202">
        <v>0</v>
      </c>
      <c r="AE30" s="202">
        <v>0</v>
      </c>
      <c r="AF30" s="202">
        <v>0</v>
      </c>
      <c r="AG30" s="202">
        <v>0</v>
      </c>
      <c r="AH30" s="202">
        <v>0</v>
      </c>
      <c r="AI30" s="202">
        <v>0</v>
      </c>
      <c r="AJ30" s="202">
        <v>0</v>
      </c>
      <c r="AK30" s="202">
        <v>0</v>
      </c>
      <c r="AL30" s="202">
        <v>0</v>
      </c>
      <c r="AM30" s="64"/>
      <c r="AN30" s="64">
        <v>0</v>
      </c>
      <c r="AO30" s="202"/>
      <c r="AP30" s="202">
        <v>0</v>
      </c>
      <c r="AQ30" s="202">
        <v>0</v>
      </c>
      <c r="AR30" s="202">
        <v>0</v>
      </c>
      <c r="AS30" s="202">
        <v>0</v>
      </c>
      <c r="AT30" s="202">
        <v>0</v>
      </c>
      <c r="AV30" s="10"/>
      <c r="AW30" s="10"/>
      <c r="BA30" s="10" t="s">
        <v>299</v>
      </c>
      <c r="BB30" s="10" t="s">
        <v>555</v>
      </c>
      <c r="BC30" s="10" t="s">
        <v>556</v>
      </c>
    </row>
    <row r="31" spans="1:55" s="71" customFormat="1">
      <c r="A31" s="134" t="str">
        <f>IFERROR(VLOOKUP(B31,sheet_id!$A:$B,2,0),"")</f>
        <v/>
      </c>
      <c r="C31" s="73" t="str">
        <f>IF('MFI Info &amp; Instructions'!$D$16="English",'Portfolio &amp; Organizational Data'!BA31,IF('MFI Info &amp; Instructions'!$D$16="Español",'Portfolio &amp; Organizational Data'!BB31,IF('MFI Info &amp; Instructions'!$D$16="Português",'Portfolio &amp; Organizational Data'!BC31,"")))</f>
        <v>**Please make sure these are the monthly amounts</v>
      </c>
      <c r="J31" s="204"/>
      <c r="K31" s="204"/>
      <c r="L31" s="204"/>
      <c r="M31" s="204"/>
      <c r="N31" s="10"/>
      <c r="O31" s="10"/>
      <c r="P31" s="10"/>
      <c r="Q31" s="10"/>
      <c r="R31" s="10"/>
      <c r="S31" s="10"/>
      <c r="T31" s="10"/>
      <c r="U31" s="10"/>
      <c r="V31" s="10"/>
      <c r="W31" s="10"/>
      <c r="X31" s="10"/>
      <c r="Y31" s="77"/>
      <c r="Z31" s="77" t="s">
        <v>1005</v>
      </c>
      <c r="AA31" s="10" t="s">
        <v>1005</v>
      </c>
      <c r="AB31" s="10" t="s">
        <v>1003</v>
      </c>
      <c r="AC31" s="10" t="s">
        <v>1003</v>
      </c>
      <c r="AD31" s="10" t="s">
        <v>1003</v>
      </c>
      <c r="AE31" s="10" t="s">
        <v>1003</v>
      </c>
      <c r="AF31" s="10" t="s">
        <v>1003</v>
      </c>
      <c r="AG31" s="10" t="s">
        <v>1003</v>
      </c>
      <c r="AH31" s="10" t="s">
        <v>1003</v>
      </c>
      <c r="AI31" s="10" t="s">
        <v>1003</v>
      </c>
      <c r="AJ31" s="10" t="s">
        <v>1003</v>
      </c>
      <c r="AK31" s="10" t="s">
        <v>1003</v>
      </c>
      <c r="AL31" s="204" t="s">
        <v>1003</v>
      </c>
      <c r="AM31" s="10"/>
      <c r="AN31" s="10" t="s">
        <v>1003</v>
      </c>
      <c r="AO31" s="204"/>
      <c r="AP31" s="204"/>
      <c r="AQ31" s="204"/>
      <c r="AR31" s="204"/>
      <c r="AS31" s="204"/>
      <c r="AT31" s="204"/>
      <c r="BA31" s="10" t="s">
        <v>300</v>
      </c>
      <c r="BB31" s="71" t="s">
        <v>557</v>
      </c>
      <c r="BC31" s="71" t="s">
        <v>558</v>
      </c>
    </row>
    <row r="32" spans="1:55" s="71" customFormat="1">
      <c r="A32" s="134" t="str">
        <f>IFERROR(VLOOKUP(B32,sheet_id!$A:$B,2,0),"")</f>
        <v/>
      </c>
      <c r="C32" s="74"/>
      <c r="J32" s="204"/>
      <c r="K32" s="204"/>
      <c r="L32" s="204"/>
      <c r="M32" s="204"/>
      <c r="N32" s="204"/>
      <c r="O32" s="204"/>
      <c r="P32" s="204"/>
      <c r="Q32" s="204"/>
      <c r="R32" s="204"/>
      <c r="S32" s="204"/>
      <c r="T32" s="204"/>
      <c r="U32" s="204"/>
      <c r="V32" s="204"/>
      <c r="W32" s="204"/>
      <c r="X32" s="204"/>
      <c r="Y32" s="78"/>
      <c r="Z32" s="203"/>
      <c r="AA32" s="204"/>
      <c r="AB32" s="204"/>
      <c r="AC32" s="204"/>
      <c r="AD32" s="204"/>
      <c r="AE32" s="204"/>
      <c r="AF32" s="204"/>
      <c r="AG32" s="204"/>
      <c r="AH32" s="204"/>
      <c r="AI32" s="204"/>
      <c r="AJ32" s="204"/>
      <c r="AK32" s="204"/>
      <c r="AL32" s="204"/>
      <c r="AM32" s="203"/>
      <c r="AN32" s="203" t="s">
        <v>1003</v>
      </c>
      <c r="AO32" s="204"/>
      <c r="AP32" s="204"/>
      <c r="AQ32" s="204"/>
      <c r="AR32" s="204"/>
      <c r="AS32" s="204"/>
      <c r="AT32" s="204"/>
      <c r="BA32" s="10"/>
    </row>
    <row r="33" spans="1:55" ht="12" customHeight="1">
      <c r="A33" s="134" t="str">
        <f>IFERROR(VLOOKUP(B33,sheet_id!$A:$B,2,0),"")</f>
        <v/>
      </c>
      <c r="C33" s="70" t="str">
        <f>IF('MFI Info &amp; Instructions'!$D$16="English",'Portfolio &amp; Organizational Data'!BA33,IF('MFI Info &amp; Instructions'!$D$16="Español",'Portfolio &amp; Organizational Data'!BB33,IF('MFI Info &amp; Instructions'!$D$16="Português",'Portfolio &amp; Organizational Data'!BC33,"")))</f>
        <v>Net Write-Offs</v>
      </c>
      <c r="D33" s="157"/>
      <c r="E33" s="157"/>
      <c r="F33" s="157"/>
      <c r="G33" s="157"/>
      <c r="H33" s="157"/>
      <c r="I33" s="157"/>
      <c r="J33" s="205"/>
      <c r="K33" s="205"/>
      <c r="L33" s="205"/>
      <c r="M33" s="205"/>
      <c r="N33" s="205">
        <v>0</v>
      </c>
      <c r="O33" s="205">
        <v>0</v>
      </c>
      <c r="P33" s="205">
        <v>0</v>
      </c>
      <c r="Q33" s="205">
        <v>0</v>
      </c>
      <c r="R33" s="205">
        <v>0</v>
      </c>
      <c r="S33" s="205">
        <v>0</v>
      </c>
      <c r="T33" s="205">
        <v>0</v>
      </c>
      <c r="U33" s="205">
        <v>0</v>
      </c>
      <c r="V33" s="205">
        <v>0</v>
      </c>
      <c r="W33" s="205">
        <v>0</v>
      </c>
      <c r="X33" s="205">
        <v>0</v>
      </c>
      <c r="Y33" s="79">
        <v>0</v>
      </c>
      <c r="Z33" s="174">
        <v>2591754.3200000003</v>
      </c>
      <c r="AA33" s="205">
        <v>0</v>
      </c>
      <c r="AB33" s="205">
        <v>0</v>
      </c>
      <c r="AC33" s="205">
        <v>0</v>
      </c>
      <c r="AD33" s="205">
        <v>0</v>
      </c>
      <c r="AE33" s="205">
        <v>0</v>
      </c>
      <c r="AF33" s="205">
        <v>0</v>
      </c>
      <c r="AG33" s="205">
        <v>0</v>
      </c>
      <c r="AH33" s="205">
        <v>0</v>
      </c>
      <c r="AI33" s="205">
        <v>0</v>
      </c>
      <c r="AJ33" s="205">
        <v>0</v>
      </c>
      <c r="AK33" s="205">
        <v>0</v>
      </c>
      <c r="AL33" s="205">
        <v>0</v>
      </c>
      <c r="AM33" s="174"/>
      <c r="AN33" s="174">
        <v>0</v>
      </c>
      <c r="AO33" s="205"/>
      <c r="AP33" s="205">
        <v>0</v>
      </c>
      <c r="AQ33" s="205">
        <v>0</v>
      </c>
      <c r="AR33" s="205">
        <v>0</v>
      </c>
      <c r="AS33" s="205">
        <v>0</v>
      </c>
      <c r="AT33" s="205">
        <v>0</v>
      </c>
      <c r="AV33" s="10"/>
      <c r="AW33" s="10"/>
      <c r="BA33" s="10" t="s">
        <v>301</v>
      </c>
      <c r="BB33" s="10" t="s">
        <v>559</v>
      </c>
      <c r="BC33" s="10" t="s">
        <v>560</v>
      </c>
    </row>
    <row r="34" spans="1:55" hidden="1">
      <c r="A34" s="134" t="str">
        <f>IFERROR(VLOOKUP(B34,sheet_id!$A:$B,2,0),"")</f>
        <v/>
      </c>
      <c r="C34" s="72"/>
      <c r="D34" s="71"/>
      <c r="E34" s="71"/>
      <c r="F34" s="71"/>
      <c r="G34" s="71"/>
      <c r="H34" s="71"/>
      <c r="I34" s="71"/>
      <c r="J34" s="54"/>
      <c r="K34" s="54"/>
      <c r="L34" s="54"/>
      <c r="M34" s="54"/>
      <c r="N34" s="54"/>
      <c r="O34" s="54"/>
      <c r="P34" s="54"/>
      <c r="Q34" s="54"/>
      <c r="R34" s="54"/>
      <c r="S34" s="54"/>
      <c r="T34" s="54"/>
      <c r="U34" s="54"/>
      <c r="V34" s="54"/>
      <c r="W34" s="54"/>
      <c r="X34" s="54"/>
      <c r="Y34" s="17"/>
      <c r="Z34" s="39"/>
      <c r="AA34" s="54"/>
      <c r="AB34" s="54"/>
      <c r="AC34" s="54"/>
      <c r="AD34" s="54"/>
      <c r="AE34" s="54"/>
      <c r="AF34" s="54"/>
      <c r="AG34" s="54"/>
      <c r="AH34" s="54"/>
      <c r="AI34" s="54"/>
      <c r="AJ34" s="54"/>
      <c r="AK34" s="54"/>
      <c r="AL34" s="54"/>
      <c r="AM34" s="39"/>
      <c r="AN34" s="39" t="s">
        <v>1003</v>
      </c>
      <c r="AO34" s="54"/>
      <c r="AP34" s="54"/>
      <c r="AQ34" s="54"/>
      <c r="AR34" s="54"/>
      <c r="AS34" s="54"/>
      <c r="AT34" s="54"/>
      <c r="AV34" s="10"/>
      <c r="AW34" s="10"/>
    </row>
    <row r="35" spans="1:55" hidden="1">
      <c r="A35" s="134" t="str">
        <f>IFERROR(VLOOKUP(B35,sheet_id!$A:$B,2,0),"")</f>
        <v/>
      </c>
      <c r="C35" s="8" t="str">
        <f>IF('MFI Info &amp; Instructions'!$D$16="English",'Portfolio &amp; Organizational Data'!BA35,IF('MFI Info &amp; Instructions'!$D$16="Español",'Portfolio &amp; Organizational Data'!BB35,IF('MFI Info &amp; Instructions'!$D$16="Português",'Portfolio &amp; Organizational Data'!BC35,"")))</f>
        <v>Average Gross Loan Portfolio</v>
      </c>
      <c r="D35" s="157"/>
      <c r="E35" s="157"/>
      <c r="F35" s="157"/>
      <c r="G35" s="157"/>
      <c r="H35" s="157"/>
      <c r="I35" s="157"/>
      <c r="J35" s="202"/>
      <c r="K35" s="202"/>
      <c r="L35" s="202"/>
      <c r="M35" s="202"/>
      <c r="N35" s="202">
        <v>38778892.5</v>
      </c>
      <c r="O35" s="202">
        <v>25852595</v>
      </c>
      <c r="P35" s="202">
        <v>19389446.25</v>
      </c>
      <c r="Q35" s="202">
        <v>15511557</v>
      </c>
      <c r="R35" s="202">
        <v>12926297.5</v>
      </c>
      <c r="S35" s="202">
        <v>11079683.571428571</v>
      </c>
      <c r="T35" s="202">
        <v>9694723.125</v>
      </c>
      <c r="U35" s="202">
        <v>8617531.666666666</v>
      </c>
      <c r="V35" s="202">
        <v>7755778.5</v>
      </c>
      <c r="W35" s="202">
        <v>7050707.7272727275</v>
      </c>
      <c r="X35" s="202">
        <v>6463148.75</v>
      </c>
      <c r="Y35" s="25">
        <v>5965983.461538462</v>
      </c>
      <c r="Z35" s="64">
        <v>9172122.25</v>
      </c>
      <c r="AA35" s="202">
        <v>0</v>
      </c>
      <c r="AB35" s="202">
        <v>0</v>
      </c>
      <c r="AC35" s="202">
        <v>0</v>
      </c>
      <c r="AD35" s="202">
        <v>0</v>
      </c>
      <c r="AE35" s="202">
        <v>0</v>
      </c>
      <c r="AF35" s="202">
        <v>0</v>
      </c>
      <c r="AG35" s="202">
        <v>0</v>
      </c>
      <c r="AH35" s="202">
        <v>0</v>
      </c>
      <c r="AI35" s="202">
        <v>0</v>
      </c>
      <c r="AJ35" s="202">
        <v>0</v>
      </c>
      <c r="AK35" s="202">
        <v>0</v>
      </c>
      <c r="AL35" s="202">
        <v>0</v>
      </c>
      <c r="AM35" s="64"/>
      <c r="AN35" s="64">
        <v>0</v>
      </c>
      <c r="AO35" s="202"/>
      <c r="AP35" s="202">
        <v>0</v>
      </c>
      <c r="AQ35" s="202">
        <v>0</v>
      </c>
      <c r="AR35" s="202">
        <v>0</v>
      </c>
      <c r="AS35" s="202">
        <v>0</v>
      </c>
      <c r="AT35" s="202">
        <v>0</v>
      </c>
      <c r="AV35" s="10"/>
      <c r="AW35" s="10"/>
      <c r="BA35" s="10" t="s">
        <v>561</v>
      </c>
      <c r="BB35" s="10" t="s">
        <v>562</v>
      </c>
      <c r="BC35" s="10" t="s">
        <v>563</v>
      </c>
    </row>
    <row r="36" spans="1:55">
      <c r="A36" s="134" t="str">
        <f>IFERROR(VLOOKUP(B36,sheet_id!$A:$B,2,0),"")</f>
        <v/>
      </c>
      <c r="C36" s="71"/>
      <c r="D36" s="71"/>
      <c r="E36" s="71"/>
      <c r="F36" s="71"/>
      <c r="G36" s="71"/>
      <c r="H36" s="71"/>
      <c r="I36" s="20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t="s">
        <v>1003</v>
      </c>
      <c r="AO36" s="56"/>
      <c r="AP36" s="56"/>
      <c r="AQ36" s="56"/>
      <c r="AR36" s="56"/>
      <c r="AS36" s="56"/>
      <c r="AT36" s="56"/>
      <c r="AV36" s="10"/>
      <c r="AW36" s="10"/>
    </row>
    <row r="37" spans="1:55">
      <c r="A37" s="134" t="str">
        <f>IFERROR(VLOOKUP(B37,sheet_id!$A:$B,2,0),"")</f>
        <v/>
      </c>
      <c r="B37" s="10" t="s">
        <v>564</v>
      </c>
      <c r="C37" s="7" t="str">
        <f>IF('MFI Info &amp; Instructions'!$D$16="English",'Portfolio &amp; Organizational Data'!BA37,IF('MFI Info &amp; Instructions'!$D$16="Español",'Portfolio &amp; Organizational Data'!BB37,IF('MFI Info &amp; Instructions'!$D$16="Português",'Portfolio &amp; Organizational Data'!BC37,"")))</f>
        <v>ASSET MATURITY SCHEDULE</v>
      </c>
      <c r="D37" s="207"/>
      <c r="E37" s="207"/>
      <c r="F37" s="207"/>
      <c r="G37" s="207"/>
      <c r="H37" s="207"/>
      <c r="I37" s="29"/>
      <c r="J37" s="40"/>
      <c r="K37" s="40"/>
      <c r="L37" s="40"/>
      <c r="M37" s="40"/>
      <c r="N37" s="208"/>
      <c r="O37" s="208"/>
      <c r="P37" s="208"/>
      <c r="Q37" s="208"/>
      <c r="R37" s="208"/>
      <c r="S37" s="209"/>
      <c r="T37" s="46"/>
      <c r="U37" s="46"/>
      <c r="V37" s="46"/>
      <c r="W37" s="46"/>
      <c r="X37" s="46"/>
      <c r="Y37" s="55"/>
      <c r="Z37" s="55">
        <v>2010</v>
      </c>
      <c r="AA37" s="55">
        <v>2011</v>
      </c>
      <c r="AB37" s="55">
        <v>2012</v>
      </c>
      <c r="AC37" s="55">
        <v>2013</v>
      </c>
      <c r="AD37" s="55">
        <v>2014</v>
      </c>
      <c r="AE37" s="55">
        <v>2015</v>
      </c>
      <c r="AF37" s="55">
        <v>2016</v>
      </c>
      <c r="AG37" s="55" t="s">
        <v>1006</v>
      </c>
      <c r="AH37" s="55"/>
      <c r="AI37" s="55"/>
      <c r="AJ37" s="55"/>
      <c r="AK37" s="55"/>
      <c r="AL37" s="55"/>
      <c r="AM37" s="55"/>
      <c r="AN37" s="55" t="s">
        <v>1006</v>
      </c>
      <c r="AO37" s="55"/>
      <c r="AP37" s="55"/>
      <c r="AQ37" s="55"/>
      <c r="AR37" s="55"/>
      <c r="AS37" s="55"/>
      <c r="AT37" s="55"/>
      <c r="AV37" s="10"/>
      <c r="AW37" s="10"/>
      <c r="BA37" s="10" t="s">
        <v>565</v>
      </c>
      <c r="BB37" s="10" t="s">
        <v>566</v>
      </c>
      <c r="BC37" s="10" t="s">
        <v>567</v>
      </c>
    </row>
    <row r="38" spans="1:55">
      <c r="A38" s="134" t="str">
        <f>IFERROR(VLOOKUP(B38,sheet_id!$A:$B,2,0),"")</f>
        <v/>
      </c>
      <c r="C38" s="210" t="str">
        <f>IF('MFI Info &amp; Instructions'!$D$16="English",'Portfolio &amp; Organizational Data'!BA38,IF('MFI Info &amp; Instructions'!$D$16="Español",'Portfolio &amp; Organizational Data'!BB38,IF('MFI Info &amp; Instructions'!$D$16="Português",'Portfolio &amp; Organizational Data'!BC38,"")))</f>
        <v>Total Assets</v>
      </c>
      <c r="D38" s="3"/>
      <c r="E38" s="3"/>
      <c r="F38" s="3"/>
      <c r="G38" s="3"/>
      <c r="H38" s="3"/>
      <c r="J38" s="40"/>
      <c r="K38" s="40"/>
      <c r="L38" s="40"/>
      <c r="M38" s="40"/>
      <c r="N38" s="35"/>
      <c r="O38" s="35"/>
      <c r="P38" s="52"/>
      <c r="Q38" s="52"/>
      <c r="R38" s="52"/>
      <c r="S38" s="52"/>
      <c r="T38" s="46"/>
      <c r="U38" s="46"/>
      <c r="V38" s="46"/>
      <c r="W38" s="46"/>
      <c r="X38" s="46"/>
      <c r="Y38" s="46"/>
      <c r="Z38" s="46"/>
      <c r="AA38" s="46"/>
      <c r="AB38" s="46"/>
      <c r="AC38" s="46"/>
      <c r="AD38" s="46"/>
      <c r="AE38" s="46"/>
      <c r="AF38" s="46"/>
      <c r="AG38" s="46"/>
      <c r="AH38" s="46"/>
      <c r="AI38" s="46"/>
      <c r="AJ38" s="46"/>
      <c r="AK38" s="46"/>
      <c r="AL38" s="46"/>
      <c r="AM38" s="46"/>
      <c r="AN38" s="46">
        <v>0</v>
      </c>
      <c r="AO38" s="46"/>
      <c r="AP38" s="46"/>
      <c r="AQ38" s="46"/>
      <c r="AR38" s="46"/>
      <c r="AS38" s="46"/>
      <c r="AT38" s="46"/>
      <c r="AV38" s="10"/>
      <c r="AW38" s="10"/>
      <c r="BA38" s="10" t="s">
        <v>568</v>
      </c>
      <c r="BB38" s="10" t="s">
        <v>569</v>
      </c>
      <c r="BC38" s="10" t="s">
        <v>570</v>
      </c>
    </row>
    <row r="39" spans="1:55">
      <c r="A39" s="134" t="str">
        <f>IFERROR(VLOOKUP(B39,sheet_id!$A:$B,2,0),"")</f>
        <v/>
      </c>
      <c r="C39" s="3" t="str">
        <f>IF('MFI Info &amp; Instructions'!$D$16="English",'Portfolio &amp; Organizational Data'!BA39,IF('MFI Info &amp; Instructions'!$D$16="Español",'Portfolio &amp; Organizational Data'!BB39,IF('MFI Info &amp; Instructions'!$D$16="Português",'Portfolio &amp; Organizational Data'!BC39,"")))</f>
        <v xml:space="preserve">   Portfolio</v>
      </c>
      <c r="D39" s="3"/>
      <c r="E39" s="3"/>
      <c r="F39" s="3"/>
      <c r="G39" s="3"/>
      <c r="H39" s="3"/>
      <c r="J39" s="40"/>
      <c r="K39" s="40"/>
      <c r="L39" s="40"/>
      <c r="M39" s="40"/>
      <c r="N39" s="38"/>
      <c r="O39" s="38"/>
      <c r="P39" s="53"/>
      <c r="Q39" s="53"/>
      <c r="R39" s="53"/>
      <c r="S39" s="53"/>
      <c r="T39" s="46"/>
      <c r="U39" s="46"/>
      <c r="V39" s="46"/>
      <c r="W39" s="46"/>
      <c r="X39" s="46"/>
      <c r="Y39" s="46"/>
      <c r="Z39" s="46"/>
      <c r="AA39" s="46"/>
      <c r="AB39" s="46"/>
      <c r="AC39" s="46"/>
      <c r="AD39" s="46"/>
      <c r="AE39" s="46"/>
      <c r="AF39" s="46"/>
      <c r="AG39" s="46"/>
      <c r="AH39" s="46"/>
      <c r="AI39" s="46"/>
      <c r="AJ39" s="46"/>
      <c r="AK39" s="46"/>
      <c r="AL39" s="46"/>
      <c r="AM39" s="46"/>
      <c r="AN39" s="46" t="s">
        <v>1003</v>
      </c>
      <c r="AO39" s="46"/>
      <c r="AP39" s="46"/>
      <c r="AQ39" s="46"/>
      <c r="AR39" s="46"/>
      <c r="AS39" s="46"/>
      <c r="AT39" s="46"/>
      <c r="AV39" s="10"/>
      <c r="AW39" s="10"/>
      <c r="BA39" s="10" t="s">
        <v>571</v>
      </c>
      <c r="BB39" s="10" t="s">
        <v>572</v>
      </c>
      <c r="BC39" s="10" t="s">
        <v>573</v>
      </c>
    </row>
    <row r="40" spans="1:55">
      <c r="A40" s="134" t="str">
        <f>IFERROR(VLOOKUP(B40,sheet_id!$A:$B,2,0),"")</f>
        <v/>
      </c>
      <c r="C40" s="3" t="str">
        <f>IF('MFI Info &amp; Instructions'!$D$16="English",'Portfolio &amp; Organizational Data'!BA40,IF('MFI Info &amp; Instructions'!$D$16="Español",'Portfolio &amp; Organizational Data'!BB40,IF('MFI Info &amp; Instructions'!$D$16="Português",'Portfolio &amp; Organizational Data'!BC40,"")))</f>
        <v xml:space="preserve">   Other Assets</v>
      </c>
      <c r="D40" s="3"/>
      <c r="E40" s="3"/>
      <c r="F40" s="3"/>
      <c r="G40" s="3"/>
      <c r="H40" s="3"/>
      <c r="J40" s="40"/>
      <c r="K40" s="40"/>
      <c r="L40" s="40"/>
      <c r="M40" s="40"/>
      <c r="N40" s="38"/>
      <c r="O40" s="38"/>
      <c r="P40" s="53"/>
      <c r="Q40" s="53"/>
      <c r="R40" s="53"/>
      <c r="S40" s="53"/>
      <c r="T40" s="46"/>
      <c r="U40" s="46"/>
      <c r="V40" s="46"/>
      <c r="W40" s="46"/>
      <c r="X40" s="46"/>
      <c r="Y40" s="46"/>
      <c r="Z40" s="46"/>
      <c r="AA40" s="46"/>
      <c r="AB40" s="46"/>
      <c r="AC40" s="46"/>
      <c r="AD40" s="46"/>
      <c r="AE40" s="46"/>
      <c r="AF40" s="46"/>
      <c r="AG40" s="46"/>
      <c r="AH40" s="46"/>
      <c r="AI40" s="46"/>
      <c r="AJ40" s="46"/>
      <c r="AK40" s="46"/>
      <c r="AL40" s="46"/>
      <c r="AM40" s="46"/>
      <c r="AN40" s="46" t="s">
        <v>1003</v>
      </c>
      <c r="AO40" s="46"/>
      <c r="AP40" s="46"/>
      <c r="AQ40" s="46"/>
      <c r="AR40" s="46"/>
      <c r="AS40" s="46"/>
      <c r="AT40" s="46"/>
      <c r="AV40" s="10"/>
      <c r="AW40" s="10"/>
      <c r="BA40" s="10" t="s">
        <v>574</v>
      </c>
      <c r="BB40" s="10" t="s">
        <v>575</v>
      </c>
      <c r="BC40" s="10" t="s">
        <v>576</v>
      </c>
    </row>
    <row r="41" spans="1:55">
      <c r="A41" s="134" t="str">
        <f>IFERROR(VLOOKUP(B41,sheet_id!$A:$B,2,0),"")</f>
        <v/>
      </c>
      <c r="C41" s="3"/>
      <c r="D41" s="3"/>
      <c r="E41" s="3"/>
      <c r="F41" s="3"/>
      <c r="G41" s="3"/>
      <c r="H41" s="3"/>
      <c r="I41" s="60"/>
      <c r="J41" s="54"/>
      <c r="K41" s="54"/>
      <c r="L41" s="54"/>
      <c r="M41" s="54"/>
      <c r="N41" s="40"/>
      <c r="O41" s="40"/>
      <c r="P41" s="40"/>
      <c r="Q41" s="46"/>
      <c r="R41" s="46"/>
      <c r="S41" s="46"/>
      <c r="T41" s="46"/>
      <c r="U41" s="46"/>
      <c r="V41" s="46"/>
      <c r="W41" s="46"/>
      <c r="X41" s="46"/>
      <c r="Y41" s="46"/>
      <c r="Z41" s="46"/>
      <c r="AA41" s="46"/>
      <c r="AB41" s="46"/>
      <c r="AC41" s="46"/>
      <c r="AD41" s="46"/>
      <c r="AE41" s="46"/>
      <c r="AF41" s="46"/>
      <c r="AG41" s="46"/>
      <c r="AH41" s="46"/>
      <c r="AI41" s="46"/>
      <c r="AJ41" s="46"/>
      <c r="AK41" s="46"/>
      <c r="AL41" s="46"/>
      <c r="AM41" s="46"/>
      <c r="AN41" s="46" t="s">
        <v>1003</v>
      </c>
      <c r="AO41" s="46"/>
      <c r="AP41" s="46"/>
      <c r="AQ41" s="46"/>
      <c r="AR41" s="46"/>
      <c r="AS41" s="46"/>
      <c r="AT41" s="46"/>
      <c r="AV41" s="10"/>
      <c r="AW41" s="10"/>
    </row>
    <row r="42" spans="1:55" ht="6.75" customHeight="1">
      <c r="A42" s="134" t="str">
        <f>IFERROR(VLOOKUP(B42,sheet_id!$A:$B,2,0),"")</f>
        <v/>
      </c>
      <c r="C42" s="3"/>
      <c r="D42" s="71"/>
      <c r="E42" s="71"/>
      <c r="F42" s="71"/>
      <c r="G42" s="71"/>
      <c r="H42" s="71"/>
      <c r="I42" s="20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t="s">
        <v>1003</v>
      </c>
      <c r="AO42" s="56"/>
      <c r="AP42" s="56"/>
      <c r="AQ42" s="56"/>
      <c r="AR42" s="56"/>
      <c r="AS42" s="56"/>
      <c r="AT42" s="56"/>
      <c r="AV42" s="10"/>
      <c r="AW42" s="10"/>
    </row>
    <row r="43" spans="1:55">
      <c r="A43" s="134" t="str">
        <f>IFERROR(VLOOKUP(B43,sheet_id!$A:$B,2,0),"")</f>
        <v/>
      </c>
      <c r="C43" s="42" t="str">
        <f>IF('MFI Info &amp; Instructions'!$D$16="English",'Portfolio &amp; Organizational Data'!BA43,IF('MFI Info &amp; Instructions'!$D$16="Español",'Portfolio &amp; Organizational Data'!BB43,IF('MFI Info &amp; Instructions'!$D$16="Português",'Portfolio &amp; Organizational Data'!BC43,"")))</f>
        <v>Organizational Data</v>
      </c>
      <c r="D43" s="29"/>
      <c r="E43" s="29"/>
      <c r="F43" s="29"/>
      <c r="G43" s="29"/>
      <c r="H43" s="29"/>
      <c r="I43" s="29"/>
      <c r="J43" s="198"/>
      <c r="K43" s="173"/>
      <c r="L43" s="173"/>
      <c r="M43" s="173"/>
      <c r="N43" s="173"/>
      <c r="O43" s="173"/>
      <c r="P43" s="173"/>
      <c r="Q43" s="173"/>
      <c r="R43" s="173"/>
      <c r="S43" s="173"/>
      <c r="T43" s="173"/>
      <c r="U43" s="173"/>
      <c r="V43" s="173"/>
      <c r="W43" s="173"/>
      <c r="X43" s="173"/>
      <c r="Y43" s="62"/>
      <c r="Z43" s="62">
        <v>40543</v>
      </c>
      <c r="AA43" s="173">
        <v>40574</v>
      </c>
      <c r="AB43" s="173">
        <v>40602</v>
      </c>
      <c r="AC43" s="173">
        <v>40633</v>
      </c>
      <c r="AD43" s="173">
        <v>40663</v>
      </c>
      <c r="AE43" s="173">
        <v>40694</v>
      </c>
      <c r="AF43" s="173">
        <v>40724</v>
      </c>
      <c r="AG43" s="173">
        <v>40755</v>
      </c>
      <c r="AH43" s="173">
        <v>40786</v>
      </c>
      <c r="AI43" s="173">
        <v>40816</v>
      </c>
      <c r="AJ43" s="173">
        <v>40847</v>
      </c>
      <c r="AK43" s="173">
        <v>40877</v>
      </c>
      <c r="AL43" s="173">
        <v>40908</v>
      </c>
      <c r="AM43" s="62"/>
      <c r="AN43" s="62">
        <v>40755</v>
      </c>
      <c r="AO43" s="173"/>
      <c r="AP43" s="173"/>
      <c r="AQ43" s="173"/>
      <c r="AR43" s="173"/>
      <c r="AS43" s="173"/>
      <c r="AT43" s="173"/>
      <c r="AV43" s="10"/>
      <c r="AW43" s="10"/>
      <c r="BA43" s="10" t="s">
        <v>577</v>
      </c>
      <c r="BB43" s="10" t="s">
        <v>578</v>
      </c>
      <c r="BC43" s="10" t="s">
        <v>579</v>
      </c>
    </row>
    <row r="44" spans="1:55" ht="15.75">
      <c r="A44" s="134">
        <f>IFERROR(VLOOKUP(B44,sheet_id!$A:$B,2,0),"")</f>
        <v>13</v>
      </c>
      <c r="B44">
        <v>184</v>
      </c>
      <c r="C44" s="211" t="str">
        <f>IF('MFI Info &amp; Instructions'!$D$16="English",'Portfolio &amp; Organizational Data'!BA44,IF('MFI Info &amp; Instructions'!$D$16="Español",'Portfolio &amp; Organizational Data'!BB44,IF('MFI Info &amp; Instructions'!$D$16="Português",'Portfolio &amp; Organizational Data'!BC44,"")))</f>
        <v>Voluntary Savers/Depositors</v>
      </c>
      <c r="D44" s="71"/>
      <c r="E44" s="71"/>
      <c r="F44" s="71"/>
      <c r="G44" s="71"/>
      <c r="H44" s="71"/>
      <c r="I44" s="206"/>
      <c r="J44" s="199"/>
      <c r="K44" s="199"/>
      <c r="L44" s="199"/>
      <c r="M44" s="199"/>
      <c r="N44" s="200"/>
      <c r="O44" s="200"/>
      <c r="P44" s="200"/>
      <c r="Q44" s="200"/>
      <c r="R44" s="200"/>
      <c r="S44" s="200"/>
      <c r="T44" s="200"/>
      <c r="U44" s="200"/>
      <c r="V44" s="200"/>
      <c r="W44" s="200"/>
      <c r="X44" s="200"/>
      <c r="Y44" s="37"/>
      <c r="Z44" s="37"/>
      <c r="AA44" s="53"/>
      <c r="AB44" s="53"/>
      <c r="AC44" s="53"/>
      <c r="AD44" s="53"/>
      <c r="AE44" s="53"/>
      <c r="AF44" s="53"/>
      <c r="AG44" s="53"/>
      <c r="AH44" s="53"/>
      <c r="AI44" s="53"/>
      <c r="AJ44" s="53"/>
      <c r="AK44" s="53"/>
      <c r="AL44" s="53"/>
      <c r="AM44" s="37"/>
      <c r="AN44" s="37" t="s">
        <v>1003</v>
      </c>
      <c r="AO44" s="53"/>
      <c r="AP44" s="53"/>
      <c r="AQ44" s="53"/>
      <c r="AR44" s="53"/>
      <c r="AS44" s="53"/>
      <c r="AT44" s="53"/>
      <c r="AV44" s="10"/>
      <c r="AW44" s="10"/>
      <c r="BA44" s="10" t="s">
        <v>303</v>
      </c>
      <c r="BB44" s="10" t="s">
        <v>580</v>
      </c>
      <c r="BC44" s="10" t="s">
        <v>581</v>
      </c>
    </row>
    <row r="45" spans="1:55" ht="15.75">
      <c r="A45" s="134">
        <f>IFERROR(VLOOKUP(B45,sheet_id!$A:$B,2,0),"")</f>
        <v>13</v>
      </c>
      <c r="B45">
        <v>185</v>
      </c>
      <c r="C45" s="212" t="str">
        <f>IF('MFI Info &amp; Instructions'!$D$16="English",'Portfolio &amp; Organizational Data'!BA45,IF('MFI Info &amp; Instructions'!$D$16="Español",'Portfolio &amp; Organizational Data'!BB45,IF('MFI Info &amp; Instructions'!$D$16="Português",'Portfolio &amp; Organizational Data'!BC45,"")))</f>
        <v>Active Borrowers</v>
      </c>
      <c r="D45" s="71"/>
      <c r="E45" s="71"/>
      <c r="F45" s="71"/>
      <c r="G45" s="71"/>
      <c r="H45" s="71"/>
      <c r="I45" s="206"/>
      <c r="J45" s="199"/>
      <c r="K45" s="199"/>
      <c r="L45" s="199"/>
      <c r="M45" s="199"/>
      <c r="N45" s="200"/>
      <c r="O45" s="200"/>
      <c r="P45" s="200"/>
      <c r="Q45" s="200"/>
      <c r="R45" s="200"/>
      <c r="S45" s="200"/>
      <c r="T45" s="200"/>
      <c r="U45" s="200"/>
      <c r="V45" s="200"/>
      <c r="W45" s="200"/>
      <c r="X45" s="200"/>
      <c r="Y45" s="37"/>
      <c r="Z45" s="37">
        <v>27284</v>
      </c>
      <c r="AA45" s="53"/>
      <c r="AB45" s="53"/>
      <c r="AC45" s="53"/>
      <c r="AD45" s="53"/>
      <c r="AE45" s="53"/>
      <c r="AF45" s="53"/>
      <c r="AG45" s="53"/>
      <c r="AH45" s="53"/>
      <c r="AI45" s="53"/>
      <c r="AJ45" s="53"/>
      <c r="AK45" s="53"/>
      <c r="AL45" s="53"/>
      <c r="AM45" s="37"/>
      <c r="AN45" s="37" t="s">
        <v>1003</v>
      </c>
      <c r="AO45" s="53"/>
      <c r="AP45" s="53"/>
      <c r="AQ45" s="53"/>
      <c r="AR45" s="53"/>
      <c r="AS45" s="53"/>
      <c r="AT45" s="53"/>
      <c r="AV45" s="10"/>
      <c r="AW45" s="10"/>
      <c r="BA45" s="10" t="s">
        <v>304</v>
      </c>
      <c r="BB45" s="10" t="s">
        <v>582</v>
      </c>
      <c r="BC45" s="10" t="s">
        <v>583</v>
      </c>
    </row>
    <row r="46" spans="1:55" ht="15.75">
      <c r="A46" s="134">
        <f>IFERROR(VLOOKUP(B46,sheet_id!$A:$B,2,0),"")</f>
        <v>13</v>
      </c>
      <c r="B46">
        <v>186</v>
      </c>
      <c r="C46" s="212" t="str">
        <f>IF('MFI Info &amp; Instructions'!$D$16="English",'Portfolio &amp; Organizational Data'!BA46,IF('MFI Info &amp; Instructions'!$D$16="Español",'Portfolio &amp; Organizational Data'!BB46,IF('MFI Info &amp; Instructions'!$D$16="Português",'Portfolio &amp; Organizational Data'!BC46,"")))</f>
        <v>Loans Outstanding</v>
      </c>
      <c r="D46" s="71"/>
      <c r="E46" s="71"/>
      <c r="F46" s="71"/>
      <c r="G46" s="71"/>
      <c r="H46" s="71"/>
      <c r="I46" s="206"/>
      <c r="J46" s="199"/>
      <c r="K46" s="199"/>
      <c r="L46" s="199"/>
      <c r="M46" s="199"/>
      <c r="N46" s="200"/>
      <c r="O46" s="200"/>
      <c r="P46" s="200"/>
      <c r="Q46" s="200"/>
      <c r="R46" s="200"/>
      <c r="S46" s="200"/>
      <c r="T46" s="200"/>
      <c r="U46" s="200"/>
      <c r="V46" s="200"/>
      <c r="W46" s="200"/>
      <c r="X46" s="200"/>
      <c r="Y46" s="37"/>
      <c r="Z46" s="37">
        <v>27284</v>
      </c>
      <c r="AA46" s="53"/>
      <c r="AB46" s="53"/>
      <c r="AC46" s="53"/>
      <c r="AD46" s="53"/>
      <c r="AE46" s="53"/>
      <c r="AF46" s="53"/>
      <c r="AG46" s="53"/>
      <c r="AH46" s="53"/>
      <c r="AI46" s="53"/>
      <c r="AJ46" s="53"/>
      <c r="AK46" s="53"/>
      <c r="AL46" s="53"/>
      <c r="AM46" s="37"/>
      <c r="AN46" s="37" t="s">
        <v>1003</v>
      </c>
      <c r="AO46" s="53"/>
      <c r="AP46" s="53"/>
      <c r="AQ46" s="53"/>
      <c r="AR46" s="53"/>
      <c r="AS46" s="53"/>
      <c r="AT46" s="53"/>
      <c r="AV46" s="10"/>
      <c r="AW46" s="10"/>
      <c r="BA46" s="10" t="s">
        <v>305</v>
      </c>
      <c r="BB46" s="10" t="s">
        <v>584</v>
      </c>
      <c r="BC46" s="10" t="s">
        <v>585</v>
      </c>
    </row>
    <row r="47" spans="1:55" ht="15.75">
      <c r="A47" s="134">
        <f>IFERROR(VLOOKUP(B47,sheet_id!$A:$B,2,0),"")</f>
        <v>13</v>
      </c>
      <c r="B47">
        <v>187</v>
      </c>
      <c r="C47" s="212" t="str">
        <f>IF('MFI Info &amp; Instructions'!$D$16="English",'Portfolio &amp; Organizational Data'!BA47,IF('MFI Info &amp; Instructions'!$D$16="Español",'Portfolio &amp; Organizational Data'!BB47,IF('MFI Info &amp; Instructions'!$D$16="Português",'Portfolio &amp; Organizational Data'!BC47,"")))</f>
        <v>Branches, Sub-Branches &amp; All Offices</v>
      </c>
      <c r="D47" s="71"/>
      <c r="E47" s="71"/>
      <c r="F47" s="71"/>
      <c r="G47" s="71"/>
      <c r="H47" s="71"/>
      <c r="I47" s="206"/>
      <c r="J47" s="199"/>
      <c r="K47" s="199"/>
      <c r="L47" s="199"/>
      <c r="M47" s="199"/>
      <c r="N47" s="200"/>
      <c r="O47" s="200"/>
      <c r="P47" s="200"/>
      <c r="Q47" s="200"/>
      <c r="R47" s="200"/>
      <c r="S47" s="200"/>
      <c r="T47" s="200"/>
      <c r="U47" s="200"/>
      <c r="V47" s="200"/>
      <c r="W47" s="200"/>
      <c r="X47" s="200"/>
      <c r="Y47" s="37"/>
      <c r="Z47" s="37">
        <v>39</v>
      </c>
      <c r="AA47" s="53"/>
      <c r="AB47" s="53"/>
      <c r="AC47" s="53"/>
      <c r="AD47" s="53"/>
      <c r="AE47" s="53"/>
      <c r="AF47" s="53"/>
      <c r="AG47" s="53"/>
      <c r="AH47" s="53"/>
      <c r="AI47" s="53"/>
      <c r="AJ47" s="53"/>
      <c r="AK47" s="53"/>
      <c r="AL47" s="53"/>
      <c r="AM47" s="37"/>
      <c r="AN47" s="37" t="s">
        <v>1003</v>
      </c>
      <c r="AO47" s="53"/>
      <c r="AP47" s="53"/>
      <c r="AQ47" s="53"/>
      <c r="AR47" s="53"/>
      <c r="AS47" s="53"/>
      <c r="AT47" s="53"/>
      <c r="AV47" s="10"/>
      <c r="AW47" s="10"/>
      <c r="BA47" s="10" t="s">
        <v>306</v>
      </c>
      <c r="BB47" s="10" t="s">
        <v>586</v>
      </c>
      <c r="BC47" s="10" t="s">
        <v>587</v>
      </c>
    </row>
    <row r="48" spans="1:55" ht="15.75">
      <c r="A48" s="134">
        <f>IFERROR(VLOOKUP(B48,sheet_id!$A:$B,2,0),"")</f>
        <v>13</v>
      </c>
      <c r="B48">
        <v>188</v>
      </c>
      <c r="C48" s="206" t="str">
        <f>IF('MFI Info &amp; Instructions'!$D$16="English",'Portfolio &amp; Organizational Data'!BA48,IF('MFI Info &amp; Instructions'!$D$16="Español",'Portfolio &amp; Organizational Data'!BB48,IF('MFI Info &amp; Instructions'!$D$16="Português",'Portfolio &amp; Organizational Data'!BC48,"")))</f>
        <v>All Employees</v>
      </c>
      <c r="D48" s="182"/>
      <c r="E48" s="183"/>
      <c r="F48" s="183"/>
      <c r="G48" s="183"/>
      <c r="H48" s="183"/>
      <c r="I48" s="213"/>
      <c r="J48" s="199"/>
      <c r="K48" s="199"/>
      <c r="L48" s="199"/>
      <c r="M48" s="199"/>
      <c r="N48" s="200"/>
      <c r="O48" s="200"/>
      <c r="P48" s="200"/>
      <c r="Q48" s="200"/>
      <c r="R48" s="200"/>
      <c r="S48" s="200"/>
      <c r="T48" s="200"/>
      <c r="U48" s="200"/>
      <c r="V48" s="200"/>
      <c r="W48" s="200"/>
      <c r="X48" s="200"/>
      <c r="Y48" s="37"/>
      <c r="Z48" s="37">
        <v>238</v>
      </c>
      <c r="AA48" s="53"/>
      <c r="AB48" s="53"/>
      <c r="AC48" s="53"/>
      <c r="AD48" s="53"/>
      <c r="AE48" s="53"/>
      <c r="AF48" s="53"/>
      <c r="AG48" s="53"/>
      <c r="AH48" s="53"/>
      <c r="AI48" s="53"/>
      <c r="AJ48" s="53"/>
      <c r="AK48" s="53"/>
      <c r="AL48" s="53"/>
      <c r="AM48" s="37"/>
      <c r="AN48" s="37" t="s">
        <v>1003</v>
      </c>
      <c r="AO48" s="53"/>
      <c r="AP48" s="53"/>
      <c r="AQ48" s="53"/>
      <c r="AR48" s="53"/>
      <c r="AS48" s="53"/>
      <c r="AT48" s="53"/>
      <c r="AV48" s="10"/>
      <c r="AW48" s="10"/>
      <c r="BA48" s="10" t="s">
        <v>307</v>
      </c>
      <c r="BB48" s="10" t="s">
        <v>588</v>
      </c>
      <c r="BC48" s="10" t="s">
        <v>589</v>
      </c>
    </row>
    <row r="49" spans="1:55" ht="15.75">
      <c r="A49" s="134">
        <f>IFERROR(VLOOKUP(B49,sheet_id!$A:$B,2,0),"")</f>
        <v>13</v>
      </c>
      <c r="B49">
        <v>189</v>
      </c>
      <c r="C49" s="206" t="str">
        <f>IF('MFI Info &amp; Instructions'!$D$16="English",'Portfolio &amp; Organizational Data'!BA49,IF('MFI Info &amp; Instructions'!$D$16="Español",'Portfolio &amp; Organizational Data'!BB49,IF('MFI Info &amp; Instructions'!$D$16="Português",'Portfolio &amp; Organizational Data'!BC49,"")))</f>
        <v>Loan Officers</v>
      </c>
      <c r="D49" s="71"/>
      <c r="E49" s="71"/>
      <c r="F49" s="71"/>
      <c r="G49" s="71"/>
      <c r="H49" s="71"/>
      <c r="I49" s="206"/>
      <c r="J49" s="199"/>
      <c r="K49" s="199"/>
      <c r="L49" s="199"/>
      <c r="M49" s="199"/>
      <c r="N49" s="200"/>
      <c r="O49" s="200"/>
      <c r="P49" s="200"/>
      <c r="Q49" s="200"/>
      <c r="R49" s="200"/>
      <c r="S49" s="200"/>
      <c r="T49" s="200"/>
      <c r="U49" s="200"/>
      <c r="V49" s="200"/>
      <c r="W49" s="200"/>
      <c r="X49" s="200"/>
      <c r="Y49" s="37"/>
      <c r="Z49" s="37">
        <v>114</v>
      </c>
      <c r="AA49" s="53"/>
      <c r="AB49" s="53"/>
      <c r="AC49" s="53"/>
      <c r="AD49" s="53"/>
      <c r="AE49" s="53"/>
      <c r="AF49" s="53"/>
      <c r="AG49" s="53"/>
      <c r="AH49" s="53"/>
      <c r="AI49" s="53"/>
      <c r="AJ49" s="53"/>
      <c r="AK49" s="53"/>
      <c r="AL49" s="53"/>
      <c r="AM49" s="37"/>
      <c r="AN49" s="37" t="s">
        <v>1003</v>
      </c>
      <c r="AO49" s="53"/>
      <c r="AP49" s="53"/>
      <c r="AQ49" s="53"/>
      <c r="AR49" s="53"/>
      <c r="AS49" s="53"/>
      <c r="AT49" s="53"/>
      <c r="AV49" s="10"/>
      <c r="AW49" s="10"/>
      <c r="BA49" s="10" t="s">
        <v>308</v>
      </c>
      <c r="BB49" s="10" t="s">
        <v>590</v>
      </c>
      <c r="BC49" s="10" t="s">
        <v>591</v>
      </c>
    </row>
    <row r="50" spans="1:55">
      <c r="A50" s="134" t="str">
        <f>IFERROR(VLOOKUP(B50,sheet_id!$A:$B,2,0),"")</f>
        <v/>
      </c>
      <c r="C50" s="169"/>
      <c r="D50" s="71"/>
      <c r="E50" s="71"/>
      <c r="F50" s="71"/>
      <c r="G50" s="71"/>
      <c r="H50" s="71"/>
      <c r="I50" s="206"/>
      <c r="J50" s="214"/>
      <c r="K50" s="215"/>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6"/>
      <c r="AV50" s="10"/>
      <c r="AW50" s="10"/>
    </row>
    <row r="51" spans="1:55">
      <c r="A51" s="134" t="str">
        <f>IFERROR(VLOOKUP(B51,sheet_id!$A:$B,2,0),"")</f>
        <v/>
      </c>
      <c r="D51" s="210"/>
      <c r="E51" s="71"/>
      <c r="F51" s="71"/>
      <c r="G51" s="71"/>
      <c r="H51" s="71"/>
      <c r="I51" s="206"/>
      <c r="J51" s="214"/>
      <c r="K51" s="215"/>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6"/>
      <c r="AV51" s="10"/>
      <c r="AW51" s="10"/>
    </row>
    <row r="52" spans="1:55">
      <c r="A52" s="134" t="str">
        <f>IFERROR(VLOOKUP(B52,sheet_id!$A:$B,2,0),"")</f>
        <v/>
      </c>
      <c r="C52" s="136"/>
      <c r="D52" s="71"/>
      <c r="E52" s="71"/>
      <c r="F52" s="71"/>
      <c r="G52" s="71"/>
      <c r="H52" s="71"/>
      <c r="I52" s="206"/>
      <c r="J52" s="214"/>
      <c r="K52" s="215"/>
      <c r="L52" s="215"/>
      <c r="M52" s="215"/>
      <c r="N52" s="215"/>
      <c r="O52" s="215"/>
      <c r="P52" s="215"/>
      <c r="Q52" s="215"/>
      <c r="R52" s="215"/>
      <c r="S52" s="215"/>
      <c r="T52" s="215"/>
      <c r="U52" s="215"/>
      <c r="V52" s="215"/>
      <c r="W52" s="215"/>
      <c r="X52" s="215"/>
      <c r="Y52" s="214"/>
      <c r="Z52" s="214"/>
      <c r="AA52" s="214"/>
      <c r="AB52" s="214"/>
      <c r="AC52" s="214"/>
      <c r="AD52" s="214"/>
      <c r="AE52" s="214"/>
      <c r="AF52" s="214"/>
      <c r="AG52" s="214"/>
      <c r="AH52" s="214"/>
      <c r="AI52" s="214"/>
      <c r="AJ52" s="214"/>
      <c r="AK52" s="214"/>
      <c r="AL52" s="214"/>
      <c r="AM52" s="214"/>
      <c r="AN52" s="214"/>
      <c r="AV52" s="10"/>
      <c r="AW52" s="10"/>
    </row>
    <row r="53" spans="1:55">
      <c r="A53" s="134" t="str">
        <f>IFERROR(VLOOKUP(B53,sheet_id!$A:$B,2,0),"")</f>
        <v/>
      </c>
      <c r="D53" s="210"/>
      <c r="E53" s="71"/>
      <c r="F53" s="71"/>
      <c r="G53" s="71"/>
      <c r="H53" s="71"/>
      <c r="I53" s="206"/>
      <c r="J53" s="214"/>
      <c r="K53" s="215"/>
      <c r="L53" s="215"/>
      <c r="M53" s="215"/>
      <c r="N53" s="215"/>
      <c r="O53" s="215"/>
      <c r="P53" s="215"/>
      <c r="Q53" s="215"/>
      <c r="R53" s="215"/>
      <c r="S53" s="215"/>
      <c r="T53" s="215"/>
      <c r="U53" s="215"/>
      <c r="V53" s="215"/>
      <c r="W53" s="215"/>
      <c r="X53" s="215"/>
      <c r="Y53" s="214"/>
      <c r="Z53" s="214"/>
      <c r="AA53" s="214"/>
      <c r="AB53" s="214"/>
      <c r="AC53" s="214"/>
      <c r="AD53" s="214"/>
      <c r="AE53" s="214"/>
      <c r="AF53" s="214"/>
      <c r="AG53" s="214"/>
      <c r="AH53" s="214"/>
      <c r="AI53" s="214"/>
      <c r="AJ53" s="214"/>
      <c r="AK53" s="214"/>
      <c r="AL53" s="214"/>
      <c r="AM53" s="214"/>
      <c r="AN53" s="214"/>
      <c r="AV53" s="10"/>
      <c r="AW53" s="10"/>
    </row>
    <row r="54" spans="1:55">
      <c r="A54" s="134" t="str">
        <f>IFERROR(VLOOKUP(B54,sheet_id!$A:$B,2,0),"")</f>
        <v/>
      </c>
      <c r="D54" s="71"/>
      <c r="E54" s="71"/>
      <c r="F54" s="71"/>
      <c r="G54" s="71"/>
      <c r="H54" s="71"/>
      <c r="I54" s="206"/>
      <c r="J54" s="217"/>
      <c r="K54" s="217"/>
      <c r="L54" s="217"/>
      <c r="M54" s="217"/>
      <c r="N54" s="217"/>
      <c r="O54" s="217"/>
      <c r="P54" s="217"/>
      <c r="Q54" s="217"/>
      <c r="R54" s="217"/>
      <c r="S54" s="217"/>
      <c r="T54" s="217"/>
      <c r="U54" s="217"/>
      <c r="V54" s="217"/>
      <c r="W54" s="217"/>
      <c r="X54" s="217"/>
      <c r="Y54" s="217"/>
      <c r="Z54" s="217"/>
      <c r="AA54" s="217"/>
      <c r="AB54" s="217"/>
      <c r="AC54" s="217"/>
      <c r="AD54" s="217"/>
      <c r="AE54" s="217"/>
      <c r="AF54" s="217"/>
      <c r="AG54" s="217"/>
      <c r="AH54" s="217"/>
      <c r="AI54" s="217"/>
      <c r="AJ54" s="217"/>
      <c r="AK54" s="217"/>
      <c r="AL54" s="217"/>
      <c r="AM54" s="217"/>
      <c r="AN54" s="217"/>
      <c r="AV54" s="10"/>
      <c r="AW54" s="10"/>
    </row>
    <row r="55" spans="1:55">
      <c r="A55" s="134" t="str">
        <f>IFERROR(VLOOKUP(B55,sheet_id!$A:$B,2,0),"")</f>
        <v/>
      </c>
      <c r="D55" s="71"/>
      <c r="E55" s="71"/>
      <c r="F55" s="71"/>
      <c r="G55" s="71"/>
      <c r="H55" s="71"/>
      <c r="I55" s="206"/>
      <c r="J55" s="214"/>
      <c r="K55" s="217"/>
      <c r="L55" s="215"/>
      <c r="M55" s="215"/>
      <c r="N55" s="215"/>
      <c r="O55" s="215"/>
      <c r="P55" s="215"/>
      <c r="Q55" s="215"/>
      <c r="R55" s="215"/>
      <c r="S55" s="215"/>
      <c r="T55" s="215"/>
      <c r="U55" s="215"/>
      <c r="V55" s="215"/>
      <c r="W55" s="215"/>
      <c r="X55" s="215"/>
      <c r="Y55" s="217"/>
      <c r="Z55" s="217"/>
      <c r="AA55" s="217"/>
      <c r="AB55" s="217"/>
      <c r="AC55" s="217"/>
      <c r="AD55" s="217"/>
      <c r="AE55" s="217"/>
      <c r="AF55" s="217"/>
      <c r="AG55" s="217"/>
      <c r="AH55" s="217"/>
      <c r="AI55" s="217"/>
      <c r="AJ55" s="217"/>
      <c r="AK55" s="217"/>
      <c r="AL55" s="217"/>
      <c r="AM55" s="217"/>
      <c r="AN55" s="217"/>
      <c r="AV55" s="10"/>
      <c r="AW55" s="10"/>
    </row>
    <row r="56" spans="1:55">
      <c r="A56" s="134" t="str">
        <f>IFERROR(VLOOKUP(B56,sheet_id!$A:$B,2,0),"")</f>
        <v/>
      </c>
      <c r="D56" s="71"/>
      <c r="E56" s="71"/>
      <c r="F56" s="71"/>
      <c r="G56" s="71"/>
      <c r="H56" s="71"/>
      <c r="I56" s="206"/>
      <c r="J56" s="217"/>
      <c r="K56" s="217"/>
      <c r="L56" s="217"/>
      <c r="M56" s="217"/>
      <c r="N56" s="217"/>
      <c r="O56" s="217"/>
      <c r="P56" s="217"/>
      <c r="Q56" s="217"/>
      <c r="R56" s="217"/>
      <c r="S56" s="217"/>
      <c r="T56" s="217"/>
      <c r="U56" s="217"/>
      <c r="V56" s="217"/>
      <c r="W56" s="217"/>
      <c r="X56" s="217"/>
      <c r="Y56" s="217"/>
      <c r="Z56" s="217"/>
      <c r="AA56" s="217"/>
      <c r="AB56" s="217"/>
      <c r="AC56" s="217"/>
      <c r="AD56" s="217"/>
      <c r="AE56" s="217"/>
      <c r="AF56" s="217"/>
      <c r="AG56" s="217"/>
      <c r="AH56" s="217"/>
      <c r="AI56" s="217"/>
      <c r="AJ56" s="217"/>
      <c r="AK56" s="217"/>
      <c r="AL56" s="217"/>
      <c r="AM56" s="217"/>
      <c r="AN56" s="217"/>
      <c r="AV56" s="10"/>
      <c r="AW56" s="10"/>
    </row>
    <row r="57" spans="1:55">
      <c r="A57" s="134" t="str">
        <f>IFERROR(VLOOKUP(B57,sheet_id!$A:$B,2,0),"")</f>
        <v/>
      </c>
      <c r="D57" s="71"/>
      <c r="E57" s="71"/>
      <c r="F57" s="71"/>
      <c r="G57" s="71"/>
      <c r="H57" s="71"/>
      <c r="I57" s="206"/>
      <c r="J57" s="215"/>
      <c r="K57" s="217"/>
      <c r="L57" s="217"/>
      <c r="M57" s="217"/>
      <c r="N57" s="217"/>
      <c r="O57" s="217"/>
      <c r="P57" s="217"/>
      <c r="Q57" s="217"/>
      <c r="R57" s="217"/>
      <c r="S57" s="217"/>
      <c r="T57" s="217"/>
      <c r="U57" s="217"/>
      <c r="V57" s="217"/>
      <c r="W57" s="217"/>
      <c r="X57" s="217"/>
      <c r="Y57" s="217"/>
      <c r="Z57" s="217"/>
      <c r="AA57" s="217"/>
      <c r="AB57" s="217"/>
      <c r="AC57" s="217"/>
      <c r="AD57" s="217"/>
      <c r="AE57" s="217"/>
      <c r="AF57" s="217"/>
      <c r="AG57" s="217"/>
      <c r="AH57" s="217"/>
      <c r="AI57" s="217"/>
      <c r="AJ57" s="217"/>
      <c r="AK57" s="217"/>
      <c r="AL57" s="217"/>
      <c r="AM57" s="217"/>
      <c r="AN57" s="217"/>
      <c r="AV57" s="10"/>
      <c r="AW57" s="10"/>
    </row>
    <row r="58" spans="1:55">
      <c r="A58" s="134" t="str">
        <f>IFERROR(VLOOKUP(B58,sheet_id!$A:$B,2,0),"")</f>
        <v/>
      </c>
      <c r="D58" s="71"/>
      <c r="E58" s="71"/>
      <c r="F58" s="71"/>
      <c r="G58" s="71"/>
      <c r="H58" s="71"/>
      <c r="I58" s="206"/>
      <c r="J58" s="217"/>
      <c r="K58" s="217"/>
      <c r="L58" s="217"/>
      <c r="M58" s="217"/>
      <c r="N58" s="217"/>
      <c r="O58" s="217"/>
      <c r="P58" s="217"/>
      <c r="Q58" s="217"/>
      <c r="R58" s="217"/>
      <c r="S58" s="217"/>
      <c r="T58" s="217"/>
      <c r="U58" s="217"/>
      <c r="V58" s="217"/>
      <c r="W58" s="217"/>
      <c r="X58" s="217"/>
      <c r="Y58" s="217"/>
      <c r="Z58" s="217"/>
      <c r="AA58" s="217"/>
      <c r="AB58" s="217"/>
      <c r="AC58" s="217"/>
      <c r="AD58" s="217"/>
      <c r="AE58" s="217"/>
      <c r="AF58" s="217"/>
      <c r="AG58" s="217"/>
      <c r="AH58" s="217"/>
      <c r="AI58" s="217"/>
      <c r="AJ58" s="217"/>
      <c r="AK58" s="217"/>
      <c r="AL58" s="217"/>
      <c r="AM58" s="217"/>
      <c r="AN58" s="217"/>
      <c r="AV58" s="10"/>
      <c r="AW58" s="10"/>
    </row>
    <row r="59" spans="1:55">
      <c r="A59" s="134" t="str">
        <f>IFERROR(VLOOKUP(B59,sheet_id!$A:$B,2,0),"")</f>
        <v/>
      </c>
      <c r="D59" s="71"/>
      <c r="E59" s="71"/>
      <c r="F59" s="71"/>
      <c r="G59" s="71"/>
      <c r="H59" s="71"/>
      <c r="I59" s="206"/>
      <c r="J59" s="217"/>
      <c r="K59" s="217"/>
      <c r="L59" s="217"/>
      <c r="M59" s="217"/>
      <c r="N59" s="217"/>
      <c r="O59" s="217"/>
      <c r="P59" s="217"/>
      <c r="Q59" s="217"/>
      <c r="R59" s="217"/>
      <c r="S59" s="217"/>
      <c r="T59" s="217"/>
      <c r="U59" s="217"/>
      <c r="V59" s="217"/>
      <c r="W59" s="217"/>
      <c r="X59" s="217"/>
      <c r="Y59" s="217"/>
      <c r="Z59" s="217"/>
      <c r="AA59" s="217"/>
      <c r="AB59" s="217"/>
      <c r="AC59" s="217"/>
      <c r="AD59" s="217"/>
      <c r="AE59" s="217"/>
      <c r="AF59" s="217"/>
      <c r="AG59" s="217"/>
      <c r="AH59" s="217"/>
      <c r="AI59" s="217"/>
      <c r="AJ59" s="217"/>
      <c r="AK59" s="217"/>
      <c r="AL59" s="217"/>
      <c r="AM59" s="217"/>
      <c r="AN59" s="217"/>
      <c r="AV59" s="10"/>
      <c r="AW59" s="10"/>
    </row>
    <row r="60" spans="1:55">
      <c r="A60" s="134" t="str">
        <f>IFERROR(VLOOKUP(B60,sheet_id!$A:$B,2,0),"")</f>
        <v/>
      </c>
      <c r="D60" s="71"/>
      <c r="E60" s="71"/>
      <c r="F60" s="71"/>
      <c r="G60" s="71"/>
      <c r="H60" s="71"/>
      <c r="I60" s="206"/>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V60" s="10"/>
      <c r="AW60" s="10"/>
    </row>
    <row r="61" spans="1:55">
      <c r="A61" s="134" t="str">
        <f>IFERROR(VLOOKUP(B61,sheet_id!$A:$B,2,0),"")</f>
        <v/>
      </c>
      <c r="D61" s="71"/>
      <c r="E61" s="71"/>
      <c r="F61" s="71"/>
      <c r="G61" s="71"/>
      <c r="H61" s="71"/>
      <c r="I61" s="206"/>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V61" s="10"/>
      <c r="AW61" s="10"/>
    </row>
    <row r="62" spans="1:55">
      <c r="A62" s="134" t="str">
        <f>IFERROR(VLOOKUP(B62,sheet_id!$A:$B,2,0),"")</f>
        <v/>
      </c>
      <c r="D62" s="71"/>
      <c r="E62" s="71"/>
      <c r="F62" s="71"/>
      <c r="G62" s="71"/>
      <c r="H62" s="71"/>
      <c r="I62" s="206"/>
      <c r="J62" s="217"/>
      <c r="K62" s="217"/>
      <c r="L62" s="217"/>
      <c r="M62" s="217"/>
      <c r="N62" s="217"/>
      <c r="O62" s="217"/>
      <c r="P62" s="217"/>
      <c r="Q62" s="217"/>
      <c r="R62" s="217"/>
      <c r="S62" s="217"/>
      <c r="T62" s="217"/>
      <c r="U62" s="217"/>
      <c r="V62" s="217"/>
      <c r="W62" s="217"/>
      <c r="X62" s="217"/>
      <c r="Y62" s="217"/>
      <c r="Z62" s="217"/>
      <c r="AA62" s="217"/>
      <c r="AB62" s="217"/>
      <c r="AC62" s="217"/>
      <c r="AD62" s="217"/>
      <c r="AE62" s="217"/>
      <c r="AF62" s="217"/>
      <c r="AG62" s="217"/>
      <c r="AH62" s="217"/>
      <c r="AI62" s="217"/>
      <c r="AJ62" s="217"/>
      <c r="AK62" s="217"/>
      <c r="AL62" s="217"/>
      <c r="AM62" s="217"/>
      <c r="AN62" s="217"/>
      <c r="AV62" s="10"/>
      <c r="AW62" s="10"/>
    </row>
    <row r="63" spans="1:55">
      <c r="A63" s="134" t="str">
        <f>IFERROR(VLOOKUP(B63,sheet_id!$A:$B,2,0),"")</f>
        <v/>
      </c>
      <c r="I63" s="206"/>
      <c r="J63" s="217"/>
      <c r="K63" s="217"/>
      <c r="L63" s="217"/>
      <c r="M63" s="217"/>
      <c r="N63" s="217"/>
      <c r="O63" s="217"/>
      <c r="P63" s="217"/>
      <c r="Q63" s="217"/>
      <c r="R63" s="217"/>
      <c r="S63" s="217"/>
      <c r="T63" s="217"/>
      <c r="U63" s="217"/>
      <c r="V63" s="217"/>
      <c r="W63" s="217"/>
      <c r="X63" s="217"/>
      <c r="Y63" s="217"/>
      <c r="Z63" s="217"/>
      <c r="AA63" s="217"/>
      <c r="AB63" s="217"/>
      <c r="AC63" s="217"/>
      <c r="AD63" s="217"/>
      <c r="AE63" s="217"/>
      <c r="AF63" s="217"/>
      <c r="AG63" s="217"/>
      <c r="AH63" s="217"/>
      <c r="AI63" s="217"/>
      <c r="AJ63" s="217"/>
      <c r="AK63" s="217"/>
      <c r="AL63" s="217"/>
      <c r="AM63" s="217"/>
      <c r="AN63" s="217"/>
      <c r="AV63" s="10"/>
      <c r="AW63" s="10"/>
    </row>
    <row r="64" spans="1:55">
      <c r="A64" s="134" t="str">
        <f>IFERROR(VLOOKUP(B64,sheet_id!$A:$B,2,0),"")</f>
        <v/>
      </c>
      <c r="J64" s="218"/>
      <c r="K64" s="218"/>
      <c r="L64" s="218"/>
      <c r="M64" s="218"/>
      <c r="N64" s="218"/>
      <c r="O64" s="218"/>
      <c r="P64" s="218"/>
      <c r="Q64" s="218"/>
      <c r="R64" s="218"/>
      <c r="S64" s="218"/>
      <c r="T64" s="218"/>
      <c r="U64" s="218"/>
      <c r="V64" s="218"/>
      <c r="W64" s="218"/>
      <c r="X64" s="218"/>
      <c r="Y64" s="218"/>
      <c r="Z64" s="218"/>
      <c r="AA64" s="218"/>
      <c r="AB64" s="218"/>
      <c r="AC64" s="218"/>
      <c r="AD64" s="218"/>
      <c r="AE64" s="218"/>
      <c r="AF64" s="218"/>
      <c r="AG64" s="218"/>
      <c r="AH64" s="218"/>
      <c r="AI64" s="218"/>
      <c r="AJ64" s="218"/>
      <c r="AK64" s="218"/>
      <c r="AL64" s="218"/>
      <c r="AM64" s="218"/>
      <c r="AN64" s="218"/>
      <c r="AV64" s="10"/>
      <c r="AW64" s="10"/>
    </row>
    <row r="65" spans="1:49">
      <c r="A65" s="134" t="str">
        <f>IFERROR(VLOOKUP(B65,sheet_id!$A:$B,2,0),"")</f>
        <v/>
      </c>
      <c r="J65" s="218"/>
      <c r="K65" s="218"/>
      <c r="L65" s="218"/>
      <c r="M65" s="218"/>
      <c r="N65" s="218"/>
      <c r="O65" s="218"/>
      <c r="P65" s="218"/>
      <c r="Q65" s="218"/>
      <c r="R65" s="218"/>
      <c r="S65" s="218"/>
      <c r="T65" s="218"/>
      <c r="U65" s="218"/>
      <c r="V65" s="218"/>
      <c r="W65" s="218"/>
      <c r="X65" s="218"/>
      <c r="Y65" s="218"/>
      <c r="Z65" s="218"/>
      <c r="AA65" s="218"/>
      <c r="AB65" s="218"/>
      <c r="AC65" s="218"/>
      <c r="AD65" s="218"/>
      <c r="AE65" s="218"/>
      <c r="AF65" s="218"/>
      <c r="AG65" s="218"/>
      <c r="AH65" s="218"/>
      <c r="AI65" s="218"/>
      <c r="AJ65" s="218"/>
      <c r="AK65" s="218"/>
      <c r="AL65" s="218"/>
      <c r="AM65" s="218"/>
      <c r="AN65" s="218"/>
      <c r="AV65" s="10"/>
      <c r="AW65" s="10"/>
    </row>
    <row r="66" spans="1:49">
      <c r="A66" s="134" t="str">
        <f>IFERROR(VLOOKUP(B66,sheet_id!$A:$B,2,0),"")</f>
        <v/>
      </c>
      <c r="J66" s="218"/>
      <c r="K66" s="218"/>
      <c r="L66" s="218"/>
      <c r="M66" s="218"/>
      <c r="N66" s="218"/>
      <c r="O66" s="218"/>
      <c r="P66" s="218"/>
      <c r="Q66" s="218"/>
      <c r="R66" s="218"/>
      <c r="S66" s="218"/>
      <c r="T66" s="218"/>
      <c r="U66" s="218"/>
      <c r="V66" s="218"/>
      <c r="W66" s="218"/>
      <c r="X66" s="218"/>
      <c r="Y66" s="218"/>
      <c r="Z66" s="218"/>
      <c r="AA66" s="218"/>
      <c r="AB66" s="218"/>
      <c r="AC66" s="218"/>
      <c r="AD66" s="218"/>
      <c r="AE66" s="218"/>
      <c r="AF66" s="218"/>
      <c r="AG66" s="218"/>
      <c r="AH66" s="218"/>
      <c r="AI66" s="218"/>
      <c r="AJ66" s="218"/>
      <c r="AK66" s="218"/>
      <c r="AL66" s="218"/>
      <c r="AM66" s="218"/>
      <c r="AN66" s="218"/>
      <c r="AV66" s="10"/>
      <c r="AW66" s="10"/>
    </row>
    <row r="67" spans="1:49">
      <c r="A67" s="134" t="str">
        <f>IFERROR(VLOOKUP(B67,sheet_id!$A:$B,2,0),"")</f>
        <v/>
      </c>
    </row>
    <row r="68" spans="1:49">
      <c r="A68" s="134" t="str">
        <f>IFERROR(VLOOKUP(B68,sheet_id!$A:$B,2,0),"")</f>
        <v/>
      </c>
    </row>
    <row r="69" spans="1:49">
      <c r="A69" s="134" t="str">
        <f>IFERROR(VLOOKUP(B69,sheet_id!$A:$B,2,0),"")</f>
        <v/>
      </c>
    </row>
    <row r="70" spans="1:49">
      <c r="A70" s="134" t="str">
        <f>IFERROR(VLOOKUP(B70,sheet_id!$A:$B,2,0),"")</f>
        <v/>
      </c>
    </row>
    <row r="71" spans="1:49">
      <c r="A71" s="134" t="str">
        <f>IFERROR(VLOOKUP(B71,sheet_id!$A:$B,2,0),"")</f>
        <v/>
      </c>
    </row>
    <row r="72" spans="1:49">
      <c r="A72" s="134" t="str">
        <f>IFERROR(VLOOKUP(B72,sheet_id!$A:$B,2,0),"")</f>
        <v/>
      </c>
    </row>
    <row r="73" spans="1:49">
      <c r="A73" s="134" t="str">
        <f>IFERROR(VLOOKUP(B73,sheet_id!$A:$B,2,0),"")</f>
        <v/>
      </c>
    </row>
    <row r="74" spans="1:49">
      <c r="A74" s="134" t="str">
        <f>IFERROR(VLOOKUP(B74,sheet_id!$A:$B,2,0),"")</f>
        <v/>
      </c>
    </row>
    <row r="75" spans="1:49">
      <c r="A75" s="134" t="str">
        <f>IFERROR(VLOOKUP(B75,sheet_id!$A:$B,2,0),"")</f>
        <v/>
      </c>
    </row>
    <row r="76" spans="1:49">
      <c r="A76" s="134" t="str">
        <f>IFERROR(VLOOKUP(B76,sheet_id!$A:$B,2,0),"")</f>
        <v/>
      </c>
    </row>
    <row r="77" spans="1:49">
      <c r="A77" s="134" t="str">
        <f>IFERROR(VLOOKUP(B77,sheet_id!$A:$B,2,0),"")</f>
        <v/>
      </c>
    </row>
    <row r="78" spans="1:49">
      <c r="A78" s="134" t="str">
        <f>IFERROR(VLOOKUP(B78,sheet_id!$A:$B,2,0),"")</f>
        <v/>
      </c>
    </row>
    <row r="79" spans="1:49">
      <c r="A79" s="134" t="str">
        <f>IFERROR(VLOOKUP(B79,sheet_id!$A:$B,2,0),"")</f>
        <v/>
      </c>
    </row>
    <row r="80" spans="1:49">
      <c r="A80" s="134" t="str">
        <f>IFERROR(VLOOKUP(B80,sheet_id!$A:$B,2,0),"")</f>
        <v/>
      </c>
    </row>
    <row r="81" spans="1:1">
      <c r="A81" s="134" t="str">
        <f>IFERROR(VLOOKUP(B81,sheet_id!$A:$B,2,0),"")</f>
        <v/>
      </c>
    </row>
    <row r="82" spans="1:1">
      <c r="A82" s="134" t="str">
        <f>IFERROR(VLOOKUP(B82,sheet_id!$A:$B,2,0),"")</f>
        <v/>
      </c>
    </row>
    <row r="83" spans="1:1">
      <c r="A83" s="134" t="str">
        <f>IFERROR(VLOOKUP(B83,sheet_id!$A:$B,2,0),"")</f>
        <v/>
      </c>
    </row>
    <row r="84" spans="1:1">
      <c r="A84" s="134" t="str">
        <f>IFERROR(VLOOKUP(B84,sheet_id!$A:$B,2,0),"")</f>
        <v/>
      </c>
    </row>
    <row r="85" spans="1:1">
      <c r="A85" s="134" t="str">
        <f>IFERROR(VLOOKUP(B85,sheet_id!$A:$B,2,0),"")</f>
        <v/>
      </c>
    </row>
    <row r="86" spans="1:1">
      <c r="A86" s="134" t="str">
        <f>IFERROR(VLOOKUP(B86,sheet_id!$A:$B,2,0),"")</f>
        <v/>
      </c>
    </row>
    <row r="87" spans="1:1">
      <c r="A87" s="134" t="str">
        <f>IFERROR(VLOOKUP(B87,sheet_id!$A:$B,2,0),"")</f>
        <v/>
      </c>
    </row>
    <row r="88" spans="1:1">
      <c r="A88" s="134" t="str">
        <f>IFERROR(VLOOKUP(B88,sheet_id!$A:$B,2,0),"")</f>
        <v/>
      </c>
    </row>
    <row r="89" spans="1:1">
      <c r="A89" s="134" t="str">
        <f>IFERROR(VLOOKUP(B89,sheet_id!$A:$B,2,0),"")</f>
        <v/>
      </c>
    </row>
    <row r="90" spans="1:1">
      <c r="A90" s="134" t="str">
        <f>IFERROR(VLOOKUP(B90,sheet_id!$A:$B,2,0),"")</f>
        <v/>
      </c>
    </row>
    <row r="91" spans="1:1">
      <c r="A91" s="134" t="str">
        <f>IFERROR(VLOOKUP(B91,sheet_id!$A:$B,2,0),"")</f>
        <v/>
      </c>
    </row>
    <row r="92" spans="1:1">
      <c r="A92" s="134" t="str">
        <f>IFERROR(VLOOKUP(B92,sheet_id!$A:$B,2,0),"")</f>
        <v/>
      </c>
    </row>
    <row r="93" spans="1:1">
      <c r="A93" s="134" t="str">
        <f>IFERROR(VLOOKUP(B93,sheet_id!$A:$B,2,0),"")</f>
        <v/>
      </c>
    </row>
    <row r="94" spans="1:1">
      <c r="A94" s="134" t="str">
        <f>IFERROR(VLOOKUP(B94,sheet_id!$A:$B,2,0),"")</f>
        <v/>
      </c>
    </row>
    <row r="95" spans="1:1">
      <c r="A95" s="134" t="str">
        <f>IFERROR(VLOOKUP(B95,sheet_id!$A:$B,2,0),"")</f>
        <v/>
      </c>
    </row>
    <row r="96" spans="1:1">
      <c r="A96" s="134" t="str">
        <f>IFERROR(VLOOKUP(B96,sheet_id!$A:$B,2,0),"")</f>
        <v/>
      </c>
    </row>
    <row r="97" spans="1:1">
      <c r="A97" s="134" t="str">
        <f>IFERROR(VLOOKUP(B97,sheet_id!$A:$B,2,0),"")</f>
        <v/>
      </c>
    </row>
    <row r="98" spans="1:1">
      <c r="A98" s="134" t="str">
        <f>IFERROR(VLOOKUP(B98,sheet_id!$A:$B,2,0),"")</f>
        <v/>
      </c>
    </row>
    <row r="99" spans="1:1">
      <c r="A99" s="134" t="str">
        <f>IFERROR(VLOOKUP(B99,sheet_id!$A:$B,2,0),"")</f>
        <v/>
      </c>
    </row>
    <row r="100" spans="1:1">
      <c r="A100" s="134" t="str">
        <f>IFERROR(VLOOKUP(B100,sheet_id!$A:$B,2,0),"")</f>
        <v/>
      </c>
    </row>
    <row r="101" spans="1:1">
      <c r="A101" s="134" t="str">
        <f>IFERROR(VLOOKUP(B101,sheet_id!$A:$B,2,0),"")</f>
        <v/>
      </c>
    </row>
    <row r="102" spans="1:1">
      <c r="A102" s="134" t="str">
        <f>IFERROR(VLOOKUP(B102,sheet_id!$A:$B,2,0),"")</f>
        <v/>
      </c>
    </row>
    <row r="103" spans="1:1">
      <c r="A103" s="134" t="str">
        <f>IFERROR(VLOOKUP(B103,sheet_id!$A:$B,2,0),"")</f>
        <v/>
      </c>
    </row>
    <row r="104" spans="1:1">
      <c r="A104" s="134" t="str">
        <f>IFERROR(VLOOKUP(B104,sheet_id!$A:$B,2,0),"")</f>
        <v/>
      </c>
    </row>
  </sheetData>
  <conditionalFormatting sqref="N4:AM4">
    <cfRule type="expression" dxfId="9" priority="5" stopIfTrue="1">
      <formula>N4="Check GLP"</formula>
    </cfRule>
  </conditionalFormatting>
  <conditionalFormatting sqref="AM31 N31:AK31">
    <cfRule type="expression" dxfId="8" priority="4" stopIfTrue="1">
      <formula>N31="Check LLR"</formula>
    </cfRule>
  </conditionalFormatting>
  <conditionalFormatting sqref="AN4">
    <cfRule type="expression" dxfId="7" priority="2" stopIfTrue="1">
      <formula>AN4="Check GLP"</formula>
    </cfRule>
  </conditionalFormatting>
  <conditionalFormatting sqref="AN31">
    <cfRule type="expression" dxfId="6" priority="1" stopIfTrue="1">
      <formula>AN31="Check LLR"</formula>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sheetPr codeName="Sheet5">
    <tabColor theme="8" tint="-0.499984740745262"/>
  </sheetPr>
  <dimension ref="A1:CL103"/>
  <sheetViews>
    <sheetView showGridLines="0" zoomScale="85" zoomScaleNormal="85" workbookViewId="0">
      <pane xSplit="5" topLeftCell="F1" activePane="topRight" state="frozen"/>
      <selection activeCell="D8" sqref="D8"/>
      <selection pane="topRight" activeCell="E22" sqref="E22"/>
    </sheetView>
  </sheetViews>
  <sheetFormatPr defaultRowHeight="15.75"/>
  <cols>
    <col min="1" max="1" width="20.140625" style="116" bestFit="1" customWidth="1"/>
    <col min="2" max="2" width="1" style="116" customWidth="1"/>
    <col min="3" max="3" width="2.28515625" style="116" customWidth="1"/>
    <col min="4" max="4" width="41.85546875" style="116" bestFit="1" customWidth="1"/>
    <col min="5" max="5" width="33.5703125" style="116" customWidth="1"/>
    <col min="6" max="6" width="11.5703125" style="116" bestFit="1" customWidth="1"/>
    <col min="7" max="8" width="17" style="116" customWidth="1"/>
    <col min="9" max="14" width="17" style="115" customWidth="1"/>
    <col min="15" max="15" width="21.42578125" style="115" customWidth="1"/>
    <col min="16" max="17" width="17" style="115" customWidth="1"/>
    <col min="18" max="18" width="19.85546875" style="115" customWidth="1"/>
    <col min="19" max="19" width="21.85546875" style="115" bestFit="1" customWidth="1"/>
    <col min="20" max="55" width="17" style="115" customWidth="1"/>
    <col min="56" max="56" width="22.28515625" style="116" customWidth="1"/>
    <col min="57" max="61" width="14.42578125" style="116" bestFit="1" customWidth="1"/>
    <col min="62" max="62" width="8.5703125" style="116" customWidth="1"/>
    <col min="63" max="63" width="5.7109375" style="116" customWidth="1"/>
    <col min="64" max="67" width="9.140625" style="116"/>
    <col min="68" max="68" width="39.140625" style="221" customWidth="1"/>
    <col min="69" max="69" width="28.5703125" style="221" customWidth="1"/>
    <col min="70" max="70" width="65.7109375" style="221" customWidth="1"/>
    <col min="71" max="78" width="9.140625" style="116" customWidth="1"/>
    <col min="79" max="90" width="9.140625" style="10" customWidth="1"/>
    <col min="91" max="257" width="9.140625" style="116"/>
    <col min="258" max="258" width="1" style="116" customWidth="1"/>
    <col min="259" max="259" width="2.28515625" style="116" customWidth="1"/>
    <col min="260" max="260" width="19.140625" style="116" customWidth="1"/>
    <col min="261" max="261" width="33.5703125" style="116" customWidth="1"/>
    <col min="262" max="262" width="13.140625" style="116" customWidth="1"/>
    <col min="263" max="270" width="17" style="116" customWidth="1"/>
    <col min="271" max="271" width="21.42578125" style="116" customWidth="1"/>
    <col min="272" max="273" width="17" style="116" customWidth="1"/>
    <col min="274" max="274" width="19.85546875" style="116" customWidth="1"/>
    <col min="275" max="275" width="21.85546875" style="116" bestFit="1" customWidth="1"/>
    <col min="276" max="311" width="17" style="116" customWidth="1"/>
    <col min="312" max="312" width="22.28515625" style="116" customWidth="1"/>
    <col min="313" max="317" width="14.42578125" style="116" bestFit="1" customWidth="1"/>
    <col min="318" max="318" width="8.5703125" style="116" customWidth="1"/>
    <col min="319" max="319" width="5.7109375" style="116" customWidth="1"/>
    <col min="320" max="323" width="9.140625" style="116"/>
    <col min="324" max="342" width="0" style="116" hidden="1" customWidth="1"/>
    <col min="343" max="346" width="9.140625" style="116" customWidth="1"/>
    <col min="347" max="513" width="9.140625" style="116"/>
    <col min="514" max="514" width="1" style="116" customWidth="1"/>
    <col min="515" max="515" width="2.28515625" style="116" customWidth="1"/>
    <col min="516" max="516" width="19.140625" style="116" customWidth="1"/>
    <col min="517" max="517" width="33.5703125" style="116" customWidth="1"/>
    <col min="518" max="518" width="13.140625" style="116" customWidth="1"/>
    <col min="519" max="526" width="17" style="116" customWidth="1"/>
    <col min="527" max="527" width="21.42578125" style="116" customWidth="1"/>
    <col min="528" max="529" width="17" style="116" customWidth="1"/>
    <col min="530" max="530" width="19.85546875" style="116" customWidth="1"/>
    <col min="531" max="531" width="21.85546875" style="116" bestFit="1" customWidth="1"/>
    <col min="532" max="567" width="17" style="116" customWidth="1"/>
    <col min="568" max="568" width="22.28515625" style="116" customWidth="1"/>
    <col min="569" max="573" width="14.42578125" style="116" bestFit="1" customWidth="1"/>
    <col min="574" max="574" width="8.5703125" style="116" customWidth="1"/>
    <col min="575" max="575" width="5.7109375" style="116" customWidth="1"/>
    <col min="576" max="579" width="9.140625" style="116"/>
    <col min="580" max="598" width="0" style="116" hidden="1" customWidth="1"/>
    <col min="599" max="602" width="9.140625" style="116" customWidth="1"/>
    <col min="603" max="769" width="9.140625" style="116"/>
    <col min="770" max="770" width="1" style="116" customWidth="1"/>
    <col min="771" max="771" width="2.28515625" style="116" customWidth="1"/>
    <col min="772" max="772" width="19.140625" style="116" customWidth="1"/>
    <col min="773" max="773" width="33.5703125" style="116" customWidth="1"/>
    <col min="774" max="774" width="13.140625" style="116" customWidth="1"/>
    <col min="775" max="782" width="17" style="116" customWidth="1"/>
    <col min="783" max="783" width="21.42578125" style="116" customWidth="1"/>
    <col min="784" max="785" width="17" style="116" customWidth="1"/>
    <col min="786" max="786" width="19.85546875" style="116" customWidth="1"/>
    <col min="787" max="787" width="21.85546875" style="116" bestFit="1" customWidth="1"/>
    <col min="788" max="823" width="17" style="116" customWidth="1"/>
    <col min="824" max="824" width="22.28515625" style="116" customWidth="1"/>
    <col min="825" max="829" width="14.42578125" style="116" bestFit="1" customWidth="1"/>
    <col min="830" max="830" width="8.5703125" style="116" customWidth="1"/>
    <col min="831" max="831" width="5.7109375" style="116" customWidth="1"/>
    <col min="832" max="835" width="9.140625" style="116"/>
    <col min="836" max="854" width="0" style="116" hidden="1" customWidth="1"/>
    <col min="855" max="858" width="9.140625" style="116" customWidth="1"/>
    <col min="859" max="1025" width="9.140625" style="116"/>
    <col min="1026" max="1026" width="1" style="116" customWidth="1"/>
    <col min="1027" max="1027" width="2.28515625" style="116" customWidth="1"/>
    <col min="1028" max="1028" width="19.140625" style="116" customWidth="1"/>
    <col min="1029" max="1029" width="33.5703125" style="116" customWidth="1"/>
    <col min="1030" max="1030" width="13.140625" style="116" customWidth="1"/>
    <col min="1031" max="1038" width="17" style="116" customWidth="1"/>
    <col min="1039" max="1039" width="21.42578125" style="116" customWidth="1"/>
    <col min="1040" max="1041" width="17" style="116" customWidth="1"/>
    <col min="1042" max="1042" width="19.85546875" style="116" customWidth="1"/>
    <col min="1043" max="1043" width="21.85546875" style="116" bestFit="1" customWidth="1"/>
    <col min="1044" max="1079" width="17" style="116" customWidth="1"/>
    <col min="1080" max="1080" width="22.28515625" style="116" customWidth="1"/>
    <col min="1081" max="1085" width="14.42578125" style="116" bestFit="1" customWidth="1"/>
    <col min="1086" max="1086" width="8.5703125" style="116" customWidth="1"/>
    <col min="1087" max="1087" width="5.7109375" style="116" customWidth="1"/>
    <col min="1088" max="1091" width="9.140625" style="116"/>
    <col min="1092" max="1110" width="0" style="116" hidden="1" customWidth="1"/>
    <col min="1111" max="1114" width="9.140625" style="116" customWidth="1"/>
    <col min="1115" max="1281" width="9.140625" style="116"/>
    <col min="1282" max="1282" width="1" style="116" customWidth="1"/>
    <col min="1283" max="1283" width="2.28515625" style="116" customWidth="1"/>
    <col min="1284" max="1284" width="19.140625" style="116" customWidth="1"/>
    <col min="1285" max="1285" width="33.5703125" style="116" customWidth="1"/>
    <col min="1286" max="1286" width="13.140625" style="116" customWidth="1"/>
    <col min="1287" max="1294" width="17" style="116" customWidth="1"/>
    <col min="1295" max="1295" width="21.42578125" style="116" customWidth="1"/>
    <col min="1296" max="1297" width="17" style="116" customWidth="1"/>
    <col min="1298" max="1298" width="19.85546875" style="116" customWidth="1"/>
    <col min="1299" max="1299" width="21.85546875" style="116" bestFit="1" customWidth="1"/>
    <col min="1300" max="1335" width="17" style="116" customWidth="1"/>
    <col min="1336" max="1336" width="22.28515625" style="116" customWidth="1"/>
    <col min="1337" max="1341" width="14.42578125" style="116" bestFit="1" customWidth="1"/>
    <col min="1342" max="1342" width="8.5703125" style="116" customWidth="1"/>
    <col min="1343" max="1343" width="5.7109375" style="116" customWidth="1"/>
    <col min="1344" max="1347" width="9.140625" style="116"/>
    <col min="1348" max="1366" width="0" style="116" hidden="1" customWidth="1"/>
    <col min="1367" max="1370" width="9.140625" style="116" customWidth="1"/>
    <col min="1371" max="1537" width="9.140625" style="116"/>
    <col min="1538" max="1538" width="1" style="116" customWidth="1"/>
    <col min="1539" max="1539" width="2.28515625" style="116" customWidth="1"/>
    <col min="1540" max="1540" width="19.140625" style="116" customWidth="1"/>
    <col min="1541" max="1541" width="33.5703125" style="116" customWidth="1"/>
    <col min="1542" max="1542" width="13.140625" style="116" customWidth="1"/>
    <col min="1543" max="1550" width="17" style="116" customWidth="1"/>
    <col min="1551" max="1551" width="21.42578125" style="116" customWidth="1"/>
    <col min="1552" max="1553" width="17" style="116" customWidth="1"/>
    <col min="1554" max="1554" width="19.85546875" style="116" customWidth="1"/>
    <col min="1555" max="1555" width="21.85546875" style="116" bestFit="1" customWidth="1"/>
    <col min="1556" max="1591" width="17" style="116" customWidth="1"/>
    <col min="1592" max="1592" width="22.28515625" style="116" customWidth="1"/>
    <col min="1593" max="1597" width="14.42578125" style="116" bestFit="1" customWidth="1"/>
    <col min="1598" max="1598" width="8.5703125" style="116" customWidth="1"/>
    <col min="1599" max="1599" width="5.7109375" style="116" customWidth="1"/>
    <col min="1600" max="1603" width="9.140625" style="116"/>
    <col min="1604" max="1622" width="0" style="116" hidden="1" customWidth="1"/>
    <col min="1623" max="1626" width="9.140625" style="116" customWidth="1"/>
    <col min="1627" max="1793" width="9.140625" style="116"/>
    <col min="1794" max="1794" width="1" style="116" customWidth="1"/>
    <col min="1795" max="1795" width="2.28515625" style="116" customWidth="1"/>
    <col min="1796" max="1796" width="19.140625" style="116" customWidth="1"/>
    <col min="1797" max="1797" width="33.5703125" style="116" customWidth="1"/>
    <col min="1798" max="1798" width="13.140625" style="116" customWidth="1"/>
    <col min="1799" max="1806" width="17" style="116" customWidth="1"/>
    <col min="1807" max="1807" width="21.42578125" style="116" customWidth="1"/>
    <col min="1808" max="1809" width="17" style="116" customWidth="1"/>
    <col min="1810" max="1810" width="19.85546875" style="116" customWidth="1"/>
    <col min="1811" max="1811" width="21.85546875" style="116" bestFit="1" customWidth="1"/>
    <col min="1812" max="1847" width="17" style="116" customWidth="1"/>
    <col min="1848" max="1848" width="22.28515625" style="116" customWidth="1"/>
    <col min="1849" max="1853" width="14.42578125" style="116" bestFit="1" customWidth="1"/>
    <col min="1854" max="1854" width="8.5703125" style="116" customWidth="1"/>
    <col min="1855" max="1855" width="5.7109375" style="116" customWidth="1"/>
    <col min="1856" max="1859" width="9.140625" style="116"/>
    <col min="1860" max="1878" width="0" style="116" hidden="1" customWidth="1"/>
    <col min="1879" max="1882" width="9.140625" style="116" customWidth="1"/>
    <col min="1883" max="2049" width="9.140625" style="116"/>
    <col min="2050" max="2050" width="1" style="116" customWidth="1"/>
    <col min="2051" max="2051" width="2.28515625" style="116" customWidth="1"/>
    <col min="2052" max="2052" width="19.140625" style="116" customWidth="1"/>
    <col min="2053" max="2053" width="33.5703125" style="116" customWidth="1"/>
    <col min="2054" max="2054" width="13.140625" style="116" customWidth="1"/>
    <col min="2055" max="2062" width="17" style="116" customWidth="1"/>
    <col min="2063" max="2063" width="21.42578125" style="116" customWidth="1"/>
    <col min="2064" max="2065" width="17" style="116" customWidth="1"/>
    <col min="2066" max="2066" width="19.85546875" style="116" customWidth="1"/>
    <col min="2067" max="2067" width="21.85546875" style="116" bestFit="1" customWidth="1"/>
    <col min="2068" max="2103" width="17" style="116" customWidth="1"/>
    <col min="2104" max="2104" width="22.28515625" style="116" customWidth="1"/>
    <col min="2105" max="2109" width="14.42578125" style="116" bestFit="1" customWidth="1"/>
    <col min="2110" max="2110" width="8.5703125" style="116" customWidth="1"/>
    <col min="2111" max="2111" width="5.7109375" style="116" customWidth="1"/>
    <col min="2112" max="2115" width="9.140625" style="116"/>
    <col min="2116" max="2134" width="0" style="116" hidden="1" customWidth="1"/>
    <col min="2135" max="2138" width="9.140625" style="116" customWidth="1"/>
    <col min="2139" max="2305" width="9.140625" style="116"/>
    <col min="2306" max="2306" width="1" style="116" customWidth="1"/>
    <col min="2307" max="2307" width="2.28515625" style="116" customWidth="1"/>
    <col min="2308" max="2308" width="19.140625" style="116" customWidth="1"/>
    <col min="2309" max="2309" width="33.5703125" style="116" customWidth="1"/>
    <col min="2310" max="2310" width="13.140625" style="116" customWidth="1"/>
    <col min="2311" max="2318" width="17" style="116" customWidth="1"/>
    <col min="2319" max="2319" width="21.42578125" style="116" customWidth="1"/>
    <col min="2320" max="2321" width="17" style="116" customWidth="1"/>
    <col min="2322" max="2322" width="19.85546875" style="116" customWidth="1"/>
    <col min="2323" max="2323" width="21.85546875" style="116" bestFit="1" customWidth="1"/>
    <col min="2324" max="2359" width="17" style="116" customWidth="1"/>
    <col min="2360" max="2360" width="22.28515625" style="116" customWidth="1"/>
    <col min="2361" max="2365" width="14.42578125" style="116" bestFit="1" customWidth="1"/>
    <col min="2366" max="2366" width="8.5703125" style="116" customWidth="1"/>
    <col min="2367" max="2367" width="5.7109375" style="116" customWidth="1"/>
    <col min="2368" max="2371" width="9.140625" style="116"/>
    <col min="2372" max="2390" width="0" style="116" hidden="1" customWidth="1"/>
    <col min="2391" max="2394" width="9.140625" style="116" customWidth="1"/>
    <col min="2395" max="2561" width="9.140625" style="116"/>
    <col min="2562" max="2562" width="1" style="116" customWidth="1"/>
    <col min="2563" max="2563" width="2.28515625" style="116" customWidth="1"/>
    <col min="2564" max="2564" width="19.140625" style="116" customWidth="1"/>
    <col min="2565" max="2565" width="33.5703125" style="116" customWidth="1"/>
    <col min="2566" max="2566" width="13.140625" style="116" customWidth="1"/>
    <col min="2567" max="2574" width="17" style="116" customWidth="1"/>
    <col min="2575" max="2575" width="21.42578125" style="116" customWidth="1"/>
    <col min="2576" max="2577" width="17" style="116" customWidth="1"/>
    <col min="2578" max="2578" width="19.85546875" style="116" customWidth="1"/>
    <col min="2579" max="2579" width="21.85546875" style="116" bestFit="1" customWidth="1"/>
    <col min="2580" max="2615" width="17" style="116" customWidth="1"/>
    <col min="2616" max="2616" width="22.28515625" style="116" customWidth="1"/>
    <col min="2617" max="2621" width="14.42578125" style="116" bestFit="1" customWidth="1"/>
    <col min="2622" max="2622" width="8.5703125" style="116" customWidth="1"/>
    <col min="2623" max="2623" width="5.7109375" style="116" customWidth="1"/>
    <col min="2624" max="2627" width="9.140625" style="116"/>
    <col min="2628" max="2646" width="0" style="116" hidden="1" customWidth="1"/>
    <col min="2647" max="2650" width="9.140625" style="116" customWidth="1"/>
    <col min="2651" max="2817" width="9.140625" style="116"/>
    <col min="2818" max="2818" width="1" style="116" customWidth="1"/>
    <col min="2819" max="2819" width="2.28515625" style="116" customWidth="1"/>
    <col min="2820" max="2820" width="19.140625" style="116" customWidth="1"/>
    <col min="2821" max="2821" width="33.5703125" style="116" customWidth="1"/>
    <col min="2822" max="2822" width="13.140625" style="116" customWidth="1"/>
    <col min="2823" max="2830" width="17" style="116" customWidth="1"/>
    <col min="2831" max="2831" width="21.42578125" style="116" customWidth="1"/>
    <col min="2832" max="2833" width="17" style="116" customWidth="1"/>
    <col min="2834" max="2834" width="19.85546875" style="116" customWidth="1"/>
    <col min="2835" max="2835" width="21.85546875" style="116" bestFit="1" customWidth="1"/>
    <col min="2836" max="2871" width="17" style="116" customWidth="1"/>
    <col min="2872" max="2872" width="22.28515625" style="116" customWidth="1"/>
    <col min="2873" max="2877" width="14.42578125" style="116" bestFit="1" customWidth="1"/>
    <col min="2878" max="2878" width="8.5703125" style="116" customWidth="1"/>
    <col min="2879" max="2879" width="5.7109375" style="116" customWidth="1"/>
    <col min="2880" max="2883" width="9.140625" style="116"/>
    <col min="2884" max="2902" width="0" style="116" hidden="1" customWidth="1"/>
    <col min="2903" max="2906" width="9.140625" style="116" customWidth="1"/>
    <col min="2907" max="3073" width="9.140625" style="116"/>
    <col min="3074" max="3074" width="1" style="116" customWidth="1"/>
    <col min="3075" max="3075" width="2.28515625" style="116" customWidth="1"/>
    <col min="3076" max="3076" width="19.140625" style="116" customWidth="1"/>
    <col min="3077" max="3077" width="33.5703125" style="116" customWidth="1"/>
    <col min="3078" max="3078" width="13.140625" style="116" customWidth="1"/>
    <col min="3079" max="3086" width="17" style="116" customWidth="1"/>
    <col min="3087" max="3087" width="21.42578125" style="116" customWidth="1"/>
    <col min="3088" max="3089" width="17" style="116" customWidth="1"/>
    <col min="3090" max="3090" width="19.85546875" style="116" customWidth="1"/>
    <col min="3091" max="3091" width="21.85546875" style="116" bestFit="1" customWidth="1"/>
    <col min="3092" max="3127" width="17" style="116" customWidth="1"/>
    <col min="3128" max="3128" width="22.28515625" style="116" customWidth="1"/>
    <col min="3129" max="3133" width="14.42578125" style="116" bestFit="1" customWidth="1"/>
    <col min="3134" max="3134" width="8.5703125" style="116" customWidth="1"/>
    <col min="3135" max="3135" width="5.7109375" style="116" customWidth="1"/>
    <col min="3136" max="3139" width="9.140625" style="116"/>
    <col min="3140" max="3158" width="0" style="116" hidden="1" customWidth="1"/>
    <col min="3159" max="3162" width="9.140625" style="116" customWidth="1"/>
    <col min="3163" max="3329" width="9.140625" style="116"/>
    <col min="3330" max="3330" width="1" style="116" customWidth="1"/>
    <col min="3331" max="3331" width="2.28515625" style="116" customWidth="1"/>
    <col min="3332" max="3332" width="19.140625" style="116" customWidth="1"/>
    <col min="3333" max="3333" width="33.5703125" style="116" customWidth="1"/>
    <col min="3334" max="3334" width="13.140625" style="116" customWidth="1"/>
    <col min="3335" max="3342" width="17" style="116" customWidth="1"/>
    <col min="3343" max="3343" width="21.42578125" style="116" customWidth="1"/>
    <col min="3344" max="3345" width="17" style="116" customWidth="1"/>
    <col min="3346" max="3346" width="19.85546875" style="116" customWidth="1"/>
    <col min="3347" max="3347" width="21.85546875" style="116" bestFit="1" customWidth="1"/>
    <col min="3348" max="3383" width="17" style="116" customWidth="1"/>
    <col min="3384" max="3384" width="22.28515625" style="116" customWidth="1"/>
    <col min="3385" max="3389" width="14.42578125" style="116" bestFit="1" customWidth="1"/>
    <col min="3390" max="3390" width="8.5703125" style="116" customWidth="1"/>
    <col min="3391" max="3391" width="5.7109375" style="116" customWidth="1"/>
    <col min="3392" max="3395" width="9.140625" style="116"/>
    <col min="3396" max="3414" width="0" style="116" hidden="1" customWidth="1"/>
    <col min="3415" max="3418" width="9.140625" style="116" customWidth="1"/>
    <col min="3419" max="3585" width="9.140625" style="116"/>
    <col min="3586" max="3586" width="1" style="116" customWidth="1"/>
    <col min="3587" max="3587" width="2.28515625" style="116" customWidth="1"/>
    <col min="3588" max="3588" width="19.140625" style="116" customWidth="1"/>
    <col min="3589" max="3589" width="33.5703125" style="116" customWidth="1"/>
    <col min="3590" max="3590" width="13.140625" style="116" customWidth="1"/>
    <col min="3591" max="3598" width="17" style="116" customWidth="1"/>
    <col min="3599" max="3599" width="21.42578125" style="116" customWidth="1"/>
    <col min="3600" max="3601" width="17" style="116" customWidth="1"/>
    <col min="3602" max="3602" width="19.85546875" style="116" customWidth="1"/>
    <col min="3603" max="3603" width="21.85546875" style="116" bestFit="1" customWidth="1"/>
    <col min="3604" max="3639" width="17" style="116" customWidth="1"/>
    <col min="3640" max="3640" width="22.28515625" style="116" customWidth="1"/>
    <col min="3641" max="3645" width="14.42578125" style="116" bestFit="1" customWidth="1"/>
    <col min="3646" max="3646" width="8.5703125" style="116" customWidth="1"/>
    <col min="3647" max="3647" width="5.7109375" style="116" customWidth="1"/>
    <col min="3648" max="3651" width="9.140625" style="116"/>
    <col min="3652" max="3670" width="0" style="116" hidden="1" customWidth="1"/>
    <col min="3671" max="3674" width="9.140625" style="116" customWidth="1"/>
    <col min="3675" max="3841" width="9.140625" style="116"/>
    <col min="3842" max="3842" width="1" style="116" customWidth="1"/>
    <col min="3843" max="3843" width="2.28515625" style="116" customWidth="1"/>
    <col min="3844" max="3844" width="19.140625" style="116" customWidth="1"/>
    <col min="3845" max="3845" width="33.5703125" style="116" customWidth="1"/>
    <col min="3846" max="3846" width="13.140625" style="116" customWidth="1"/>
    <col min="3847" max="3854" width="17" style="116" customWidth="1"/>
    <col min="3855" max="3855" width="21.42578125" style="116" customWidth="1"/>
    <col min="3856" max="3857" width="17" style="116" customWidth="1"/>
    <col min="3858" max="3858" width="19.85546875" style="116" customWidth="1"/>
    <col min="3859" max="3859" width="21.85546875" style="116" bestFit="1" customWidth="1"/>
    <col min="3860" max="3895" width="17" style="116" customWidth="1"/>
    <col min="3896" max="3896" width="22.28515625" style="116" customWidth="1"/>
    <col min="3897" max="3901" width="14.42578125" style="116" bestFit="1" customWidth="1"/>
    <col min="3902" max="3902" width="8.5703125" style="116" customWidth="1"/>
    <col min="3903" max="3903" width="5.7109375" style="116" customWidth="1"/>
    <col min="3904" max="3907" width="9.140625" style="116"/>
    <col min="3908" max="3926" width="0" style="116" hidden="1" customWidth="1"/>
    <col min="3927" max="3930" width="9.140625" style="116" customWidth="1"/>
    <col min="3931" max="4097" width="9.140625" style="116"/>
    <col min="4098" max="4098" width="1" style="116" customWidth="1"/>
    <col min="4099" max="4099" width="2.28515625" style="116" customWidth="1"/>
    <col min="4100" max="4100" width="19.140625" style="116" customWidth="1"/>
    <col min="4101" max="4101" width="33.5703125" style="116" customWidth="1"/>
    <col min="4102" max="4102" width="13.140625" style="116" customWidth="1"/>
    <col min="4103" max="4110" width="17" style="116" customWidth="1"/>
    <col min="4111" max="4111" width="21.42578125" style="116" customWidth="1"/>
    <col min="4112" max="4113" width="17" style="116" customWidth="1"/>
    <col min="4114" max="4114" width="19.85546875" style="116" customWidth="1"/>
    <col min="4115" max="4115" width="21.85546875" style="116" bestFit="1" customWidth="1"/>
    <col min="4116" max="4151" width="17" style="116" customWidth="1"/>
    <col min="4152" max="4152" width="22.28515625" style="116" customWidth="1"/>
    <col min="4153" max="4157" width="14.42578125" style="116" bestFit="1" customWidth="1"/>
    <col min="4158" max="4158" width="8.5703125" style="116" customWidth="1"/>
    <col min="4159" max="4159" width="5.7109375" style="116" customWidth="1"/>
    <col min="4160" max="4163" width="9.140625" style="116"/>
    <col min="4164" max="4182" width="0" style="116" hidden="1" customWidth="1"/>
    <col min="4183" max="4186" width="9.140625" style="116" customWidth="1"/>
    <col min="4187" max="4353" width="9.140625" style="116"/>
    <col min="4354" max="4354" width="1" style="116" customWidth="1"/>
    <col min="4355" max="4355" width="2.28515625" style="116" customWidth="1"/>
    <col min="4356" max="4356" width="19.140625" style="116" customWidth="1"/>
    <col min="4357" max="4357" width="33.5703125" style="116" customWidth="1"/>
    <col min="4358" max="4358" width="13.140625" style="116" customWidth="1"/>
    <col min="4359" max="4366" width="17" style="116" customWidth="1"/>
    <col min="4367" max="4367" width="21.42578125" style="116" customWidth="1"/>
    <col min="4368" max="4369" width="17" style="116" customWidth="1"/>
    <col min="4370" max="4370" width="19.85546875" style="116" customWidth="1"/>
    <col min="4371" max="4371" width="21.85546875" style="116" bestFit="1" customWidth="1"/>
    <col min="4372" max="4407" width="17" style="116" customWidth="1"/>
    <col min="4408" max="4408" width="22.28515625" style="116" customWidth="1"/>
    <col min="4409" max="4413" width="14.42578125" style="116" bestFit="1" customWidth="1"/>
    <col min="4414" max="4414" width="8.5703125" style="116" customWidth="1"/>
    <col min="4415" max="4415" width="5.7109375" style="116" customWidth="1"/>
    <col min="4416" max="4419" width="9.140625" style="116"/>
    <col min="4420" max="4438" width="0" style="116" hidden="1" customWidth="1"/>
    <col min="4439" max="4442" width="9.140625" style="116" customWidth="1"/>
    <col min="4443" max="4609" width="9.140625" style="116"/>
    <col min="4610" max="4610" width="1" style="116" customWidth="1"/>
    <col min="4611" max="4611" width="2.28515625" style="116" customWidth="1"/>
    <col min="4612" max="4612" width="19.140625" style="116" customWidth="1"/>
    <col min="4613" max="4613" width="33.5703125" style="116" customWidth="1"/>
    <col min="4614" max="4614" width="13.140625" style="116" customWidth="1"/>
    <col min="4615" max="4622" width="17" style="116" customWidth="1"/>
    <col min="4623" max="4623" width="21.42578125" style="116" customWidth="1"/>
    <col min="4624" max="4625" width="17" style="116" customWidth="1"/>
    <col min="4626" max="4626" width="19.85546875" style="116" customWidth="1"/>
    <col min="4627" max="4627" width="21.85546875" style="116" bestFit="1" customWidth="1"/>
    <col min="4628" max="4663" width="17" style="116" customWidth="1"/>
    <col min="4664" max="4664" width="22.28515625" style="116" customWidth="1"/>
    <col min="4665" max="4669" width="14.42578125" style="116" bestFit="1" customWidth="1"/>
    <col min="4670" max="4670" width="8.5703125" style="116" customWidth="1"/>
    <col min="4671" max="4671" width="5.7109375" style="116" customWidth="1"/>
    <col min="4672" max="4675" width="9.140625" style="116"/>
    <col min="4676" max="4694" width="0" style="116" hidden="1" customWidth="1"/>
    <col min="4695" max="4698" width="9.140625" style="116" customWidth="1"/>
    <col min="4699" max="4865" width="9.140625" style="116"/>
    <col min="4866" max="4866" width="1" style="116" customWidth="1"/>
    <col min="4867" max="4867" width="2.28515625" style="116" customWidth="1"/>
    <col min="4868" max="4868" width="19.140625" style="116" customWidth="1"/>
    <col min="4869" max="4869" width="33.5703125" style="116" customWidth="1"/>
    <col min="4870" max="4870" width="13.140625" style="116" customWidth="1"/>
    <col min="4871" max="4878" width="17" style="116" customWidth="1"/>
    <col min="4879" max="4879" width="21.42578125" style="116" customWidth="1"/>
    <col min="4880" max="4881" width="17" style="116" customWidth="1"/>
    <col min="4882" max="4882" width="19.85546875" style="116" customWidth="1"/>
    <col min="4883" max="4883" width="21.85546875" style="116" bestFit="1" customWidth="1"/>
    <col min="4884" max="4919" width="17" style="116" customWidth="1"/>
    <col min="4920" max="4920" width="22.28515625" style="116" customWidth="1"/>
    <col min="4921" max="4925" width="14.42578125" style="116" bestFit="1" customWidth="1"/>
    <col min="4926" max="4926" width="8.5703125" style="116" customWidth="1"/>
    <col min="4927" max="4927" width="5.7109375" style="116" customWidth="1"/>
    <col min="4928" max="4931" width="9.140625" style="116"/>
    <col min="4932" max="4950" width="0" style="116" hidden="1" customWidth="1"/>
    <col min="4951" max="4954" width="9.140625" style="116" customWidth="1"/>
    <col min="4955" max="5121" width="9.140625" style="116"/>
    <col min="5122" max="5122" width="1" style="116" customWidth="1"/>
    <col min="5123" max="5123" width="2.28515625" style="116" customWidth="1"/>
    <col min="5124" max="5124" width="19.140625" style="116" customWidth="1"/>
    <col min="5125" max="5125" width="33.5703125" style="116" customWidth="1"/>
    <col min="5126" max="5126" width="13.140625" style="116" customWidth="1"/>
    <col min="5127" max="5134" width="17" style="116" customWidth="1"/>
    <col min="5135" max="5135" width="21.42578125" style="116" customWidth="1"/>
    <col min="5136" max="5137" width="17" style="116" customWidth="1"/>
    <col min="5138" max="5138" width="19.85546875" style="116" customWidth="1"/>
    <col min="5139" max="5139" width="21.85546875" style="116" bestFit="1" customWidth="1"/>
    <col min="5140" max="5175" width="17" style="116" customWidth="1"/>
    <col min="5176" max="5176" width="22.28515625" style="116" customWidth="1"/>
    <col min="5177" max="5181" width="14.42578125" style="116" bestFit="1" customWidth="1"/>
    <col min="5182" max="5182" width="8.5703125" style="116" customWidth="1"/>
    <col min="5183" max="5183" width="5.7109375" style="116" customWidth="1"/>
    <col min="5184" max="5187" width="9.140625" style="116"/>
    <col min="5188" max="5206" width="0" style="116" hidden="1" customWidth="1"/>
    <col min="5207" max="5210" width="9.140625" style="116" customWidth="1"/>
    <col min="5211" max="5377" width="9.140625" style="116"/>
    <col min="5378" max="5378" width="1" style="116" customWidth="1"/>
    <col min="5379" max="5379" width="2.28515625" style="116" customWidth="1"/>
    <col min="5380" max="5380" width="19.140625" style="116" customWidth="1"/>
    <col min="5381" max="5381" width="33.5703125" style="116" customWidth="1"/>
    <col min="5382" max="5382" width="13.140625" style="116" customWidth="1"/>
    <col min="5383" max="5390" width="17" style="116" customWidth="1"/>
    <col min="5391" max="5391" width="21.42578125" style="116" customWidth="1"/>
    <col min="5392" max="5393" width="17" style="116" customWidth="1"/>
    <col min="5394" max="5394" width="19.85546875" style="116" customWidth="1"/>
    <col min="5395" max="5395" width="21.85546875" style="116" bestFit="1" customWidth="1"/>
    <col min="5396" max="5431" width="17" style="116" customWidth="1"/>
    <col min="5432" max="5432" width="22.28515625" style="116" customWidth="1"/>
    <col min="5433" max="5437" width="14.42578125" style="116" bestFit="1" customWidth="1"/>
    <col min="5438" max="5438" width="8.5703125" style="116" customWidth="1"/>
    <col min="5439" max="5439" width="5.7109375" style="116" customWidth="1"/>
    <col min="5440" max="5443" width="9.140625" style="116"/>
    <col min="5444" max="5462" width="0" style="116" hidden="1" customWidth="1"/>
    <col min="5463" max="5466" width="9.140625" style="116" customWidth="1"/>
    <col min="5467" max="5633" width="9.140625" style="116"/>
    <col min="5634" max="5634" width="1" style="116" customWidth="1"/>
    <col min="5635" max="5635" width="2.28515625" style="116" customWidth="1"/>
    <col min="5636" max="5636" width="19.140625" style="116" customWidth="1"/>
    <col min="5637" max="5637" width="33.5703125" style="116" customWidth="1"/>
    <col min="5638" max="5638" width="13.140625" style="116" customWidth="1"/>
    <col min="5639" max="5646" width="17" style="116" customWidth="1"/>
    <col min="5647" max="5647" width="21.42578125" style="116" customWidth="1"/>
    <col min="5648" max="5649" width="17" style="116" customWidth="1"/>
    <col min="5650" max="5650" width="19.85546875" style="116" customWidth="1"/>
    <col min="5651" max="5651" width="21.85546875" style="116" bestFit="1" customWidth="1"/>
    <col min="5652" max="5687" width="17" style="116" customWidth="1"/>
    <col min="5688" max="5688" width="22.28515625" style="116" customWidth="1"/>
    <col min="5689" max="5693" width="14.42578125" style="116" bestFit="1" customWidth="1"/>
    <col min="5694" max="5694" width="8.5703125" style="116" customWidth="1"/>
    <col min="5695" max="5695" width="5.7109375" style="116" customWidth="1"/>
    <col min="5696" max="5699" width="9.140625" style="116"/>
    <col min="5700" max="5718" width="0" style="116" hidden="1" customWidth="1"/>
    <col min="5719" max="5722" width="9.140625" style="116" customWidth="1"/>
    <col min="5723" max="5889" width="9.140625" style="116"/>
    <col min="5890" max="5890" width="1" style="116" customWidth="1"/>
    <col min="5891" max="5891" width="2.28515625" style="116" customWidth="1"/>
    <col min="5892" max="5892" width="19.140625" style="116" customWidth="1"/>
    <col min="5893" max="5893" width="33.5703125" style="116" customWidth="1"/>
    <col min="5894" max="5894" width="13.140625" style="116" customWidth="1"/>
    <col min="5895" max="5902" width="17" style="116" customWidth="1"/>
    <col min="5903" max="5903" width="21.42578125" style="116" customWidth="1"/>
    <col min="5904" max="5905" width="17" style="116" customWidth="1"/>
    <col min="5906" max="5906" width="19.85546875" style="116" customWidth="1"/>
    <col min="5907" max="5907" width="21.85546875" style="116" bestFit="1" customWidth="1"/>
    <col min="5908" max="5943" width="17" style="116" customWidth="1"/>
    <col min="5944" max="5944" width="22.28515625" style="116" customWidth="1"/>
    <col min="5945" max="5949" width="14.42578125" style="116" bestFit="1" customWidth="1"/>
    <col min="5950" max="5950" width="8.5703125" style="116" customWidth="1"/>
    <col min="5951" max="5951" width="5.7109375" style="116" customWidth="1"/>
    <col min="5952" max="5955" width="9.140625" style="116"/>
    <col min="5956" max="5974" width="0" style="116" hidden="1" customWidth="1"/>
    <col min="5975" max="5978" width="9.140625" style="116" customWidth="1"/>
    <col min="5979" max="6145" width="9.140625" style="116"/>
    <col min="6146" max="6146" width="1" style="116" customWidth="1"/>
    <col min="6147" max="6147" width="2.28515625" style="116" customWidth="1"/>
    <col min="6148" max="6148" width="19.140625" style="116" customWidth="1"/>
    <col min="6149" max="6149" width="33.5703125" style="116" customWidth="1"/>
    <col min="6150" max="6150" width="13.140625" style="116" customWidth="1"/>
    <col min="6151" max="6158" width="17" style="116" customWidth="1"/>
    <col min="6159" max="6159" width="21.42578125" style="116" customWidth="1"/>
    <col min="6160" max="6161" width="17" style="116" customWidth="1"/>
    <col min="6162" max="6162" width="19.85546875" style="116" customWidth="1"/>
    <col min="6163" max="6163" width="21.85546875" style="116" bestFit="1" customWidth="1"/>
    <col min="6164" max="6199" width="17" style="116" customWidth="1"/>
    <col min="6200" max="6200" width="22.28515625" style="116" customWidth="1"/>
    <col min="6201" max="6205" width="14.42578125" style="116" bestFit="1" customWidth="1"/>
    <col min="6206" max="6206" width="8.5703125" style="116" customWidth="1"/>
    <col min="6207" max="6207" width="5.7109375" style="116" customWidth="1"/>
    <col min="6208" max="6211" width="9.140625" style="116"/>
    <col min="6212" max="6230" width="0" style="116" hidden="1" customWidth="1"/>
    <col min="6231" max="6234" width="9.140625" style="116" customWidth="1"/>
    <col min="6235" max="6401" width="9.140625" style="116"/>
    <col min="6402" max="6402" width="1" style="116" customWidth="1"/>
    <col min="6403" max="6403" width="2.28515625" style="116" customWidth="1"/>
    <col min="6404" max="6404" width="19.140625" style="116" customWidth="1"/>
    <col min="6405" max="6405" width="33.5703125" style="116" customWidth="1"/>
    <col min="6406" max="6406" width="13.140625" style="116" customWidth="1"/>
    <col min="6407" max="6414" width="17" style="116" customWidth="1"/>
    <col min="6415" max="6415" width="21.42578125" style="116" customWidth="1"/>
    <col min="6416" max="6417" width="17" style="116" customWidth="1"/>
    <col min="6418" max="6418" width="19.85546875" style="116" customWidth="1"/>
    <col min="6419" max="6419" width="21.85546875" style="116" bestFit="1" customWidth="1"/>
    <col min="6420" max="6455" width="17" style="116" customWidth="1"/>
    <col min="6456" max="6456" width="22.28515625" style="116" customWidth="1"/>
    <col min="6457" max="6461" width="14.42578125" style="116" bestFit="1" customWidth="1"/>
    <col min="6462" max="6462" width="8.5703125" style="116" customWidth="1"/>
    <col min="6463" max="6463" width="5.7109375" style="116" customWidth="1"/>
    <col min="6464" max="6467" width="9.140625" style="116"/>
    <col min="6468" max="6486" width="0" style="116" hidden="1" customWidth="1"/>
    <col min="6487" max="6490" width="9.140625" style="116" customWidth="1"/>
    <col min="6491" max="6657" width="9.140625" style="116"/>
    <col min="6658" max="6658" width="1" style="116" customWidth="1"/>
    <col min="6659" max="6659" width="2.28515625" style="116" customWidth="1"/>
    <col min="6660" max="6660" width="19.140625" style="116" customWidth="1"/>
    <col min="6661" max="6661" width="33.5703125" style="116" customWidth="1"/>
    <col min="6662" max="6662" width="13.140625" style="116" customWidth="1"/>
    <col min="6663" max="6670" width="17" style="116" customWidth="1"/>
    <col min="6671" max="6671" width="21.42578125" style="116" customWidth="1"/>
    <col min="6672" max="6673" width="17" style="116" customWidth="1"/>
    <col min="6674" max="6674" width="19.85546875" style="116" customWidth="1"/>
    <col min="6675" max="6675" width="21.85546875" style="116" bestFit="1" customWidth="1"/>
    <col min="6676" max="6711" width="17" style="116" customWidth="1"/>
    <col min="6712" max="6712" width="22.28515625" style="116" customWidth="1"/>
    <col min="6713" max="6717" width="14.42578125" style="116" bestFit="1" customWidth="1"/>
    <col min="6718" max="6718" width="8.5703125" style="116" customWidth="1"/>
    <col min="6719" max="6719" width="5.7109375" style="116" customWidth="1"/>
    <col min="6720" max="6723" width="9.140625" style="116"/>
    <col min="6724" max="6742" width="0" style="116" hidden="1" customWidth="1"/>
    <col min="6743" max="6746" width="9.140625" style="116" customWidth="1"/>
    <col min="6747" max="6913" width="9.140625" style="116"/>
    <col min="6914" max="6914" width="1" style="116" customWidth="1"/>
    <col min="6915" max="6915" width="2.28515625" style="116" customWidth="1"/>
    <col min="6916" max="6916" width="19.140625" style="116" customWidth="1"/>
    <col min="6917" max="6917" width="33.5703125" style="116" customWidth="1"/>
    <col min="6918" max="6918" width="13.140625" style="116" customWidth="1"/>
    <col min="6919" max="6926" width="17" style="116" customWidth="1"/>
    <col min="6927" max="6927" width="21.42578125" style="116" customWidth="1"/>
    <col min="6928" max="6929" width="17" style="116" customWidth="1"/>
    <col min="6930" max="6930" width="19.85546875" style="116" customWidth="1"/>
    <col min="6931" max="6931" width="21.85546875" style="116" bestFit="1" customWidth="1"/>
    <col min="6932" max="6967" width="17" style="116" customWidth="1"/>
    <col min="6968" max="6968" width="22.28515625" style="116" customWidth="1"/>
    <col min="6969" max="6973" width="14.42578125" style="116" bestFit="1" customWidth="1"/>
    <col min="6974" max="6974" width="8.5703125" style="116" customWidth="1"/>
    <col min="6975" max="6975" width="5.7109375" style="116" customWidth="1"/>
    <col min="6976" max="6979" width="9.140625" style="116"/>
    <col min="6980" max="6998" width="0" style="116" hidden="1" customWidth="1"/>
    <col min="6999" max="7002" width="9.140625" style="116" customWidth="1"/>
    <col min="7003" max="7169" width="9.140625" style="116"/>
    <col min="7170" max="7170" width="1" style="116" customWidth="1"/>
    <col min="7171" max="7171" width="2.28515625" style="116" customWidth="1"/>
    <col min="7172" max="7172" width="19.140625" style="116" customWidth="1"/>
    <col min="7173" max="7173" width="33.5703125" style="116" customWidth="1"/>
    <col min="7174" max="7174" width="13.140625" style="116" customWidth="1"/>
    <col min="7175" max="7182" width="17" style="116" customWidth="1"/>
    <col min="7183" max="7183" width="21.42578125" style="116" customWidth="1"/>
    <col min="7184" max="7185" width="17" style="116" customWidth="1"/>
    <col min="7186" max="7186" width="19.85546875" style="116" customWidth="1"/>
    <col min="7187" max="7187" width="21.85546875" style="116" bestFit="1" customWidth="1"/>
    <col min="7188" max="7223" width="17" style="116" customWidth="1"/>
    <col min="7224" max="7224" width="22.28515625" style="116" customWidth="1"/>
    <col min="7225" max="7229" width="14.42578125" style="116" bestFit="1" customWidth="1"/>
    <col min="7230" max="7230" width="8.5703125" style="116" customWidth="1"/>
    <col min="7231" max="7231" width="5.7109375" style="116" customWidth="1"/>
    <col min="7232" max="7235" width="9.140625" style="116"/>
    <col min="7236" max="7254" width="0" style="116" hidden="1" customWidth="1"/>
    <col min="7255" max="7258" width="9.140625" style="116" customWidth="1"/>
    <col min="7259" max="7425" width="9.140625" style="116"/>
    <col min="7426" max="7426" width="1" style="116" customWidth="1"/>
    <col min="7427" max="7427" width="2.28515625" style="116" customWidth="1"/>
    <col min="7428" max="7428" width="19.140625" style="116" customWidth="1"/>
    <col min="7429" max="7429" width="33.5703125" style="116" customWidth="1"/>
    <col min="7430" max="7430" width="13.140625" style="116" customWidth="1"/>
    <col min="7431" max="7438" width="17" style="116" customWidth="1"/>
    <col min="7439" max="7439" width="21.42578125" style="116" customWidth="1"/>
    <col min="7440" max="7441" width="17" style="116" customWidth="1"/>
    <col min="7442" max="7442" width="19.85546875" style="116" customWidth="1"/>
    <col min="7443" max="7443" width="21.85546875" style="116" bestFit="1" customWidth="1"/>
    <col min="7444" max="7479" width="17" style="116" customWidth="1"/>
    <col min="7480" max="7480" width="22.28515625" style="116" customWidth="1"/>
    <col min="7481" max="7485" width="14.42578125" style="116" bestFit="1" customWidth="1"/>
    <col min="7486" max="7486" width="8.5703125" style="116" customWidth="1"/>
    <col min="7487" max="7487" width="5.7109375" style="116" customWidth="1"/>
    <col min="7488" max="7491" width="9.140625" style="116"/>
    <col min="7492" max="7510" width="0" style="116" hidden="1" customWidth="1"/>
    <col min="7511" max="7514" width="9.140625" style="116" customWidth="1"/>
    <col min="7515" max="7681" width="9.140625" style="116"/>
    <col min="7682" max="7682" width="1" style="116" customWidth="1"/>
    <col min="7683" max="7683" width="2.28515625" style="116" customWidth="1"/>
    <col min="7684" max="7684" width="19.140625" style="116" customWidth="1"/>
    <col min="7685" max="7685" width="33.5703125" style="116" customWidth="1"/>
    <col min="7686" max="7686" width="13.140625" style="116" customWidth="1"/>
    <col min="7687" max="7694" width="17" style="116" customWidth="1"/>
    <col min="7695" max="7695" width="21.42578125" style="116" customWidth="1"/>
    <col min="7696" max="7697" width="17" style="116" customWidth="1"/>
    <col min="7698" max="7698" width="19.85546875" style="116" customWidth="1"/>
    <col min="7699" max="7699" width="21.85546875" style="116" bestFit="1" customWidth="1"/>
    <col min="7700" max="7735" width="17" style="116" customWidth="1"/>
    <col min="7736" max="7736" width="22.28515625" style="116" customWidth="1"/>
    <col min="7737" max="7741" width="14.42578125" style="116" bestFit="1" customWidth="1"/>
    <col min="7742" max="7742" width="8.5703125" style="116" customWidth="1"/>
    <col min="7743" max="7743" width="5.7109375" style="116" customWidth="1"/>
    <col min="7744" max="7747" width="9.140625" style="116"/>
    <col min="7748" max="7766" width="0" style="116" hidden="1" customWidth="1"/>
    <col min="7767" max="7770" width="9.140625" style="116" customWidth="1"/>
    <col min="7771" max="7937" width="9.140625" style="116"/>
    <col min="7938" max="7938" width="1" style="116" customWidth="1"/>
    <col min="7939" max="7939" width="2.28515625" style="116" customWidth="1"/>
    <col min="7940" max="7940" width="19.140625" style="116" customWidth="1"/>
    <col min="7941" max="7941" width="33.5703125" style="116" customWidth="1"/>
    <col min="7942" max="7942" width="13.140625" style="116" customWidth="1"/>
    <col min="7943" max="7950" width="17" style="116" customWidth="1"/>
    <col min="7951" max="7951" width="21.42578125" style="116" customWidth="1"/>
    <col min="7952" max="7953" width="17" style="116" customWidth="1"/>
    <col min="7954" max="7954" width="19.85546875" style="116" customWidth="1"/>
    <col min="7955" max="7955" width="21.85546875" style="116" bestFit="1" customWidth="1"/>
    <col min="7956" max="7991" width="17" style="116" customWidth="1"/>
    <col min="7992" max="7992" width="22.28515625" style="116" customWidth="1"/>
    <col min="7993" max="7997" width="14.42578125" style="116" bestFit="1" customWidth="1"/>
    <col min="7998" max="7998" width="8.5703125" style="116" customWidth="1"/>
    <col min="7999" max="7999" width="5.7109375" style="116" customWidth="1"/>
    <col min="8000" max="8003" width="9.140625" style="116"/>
    <col min="8004" max="8022" width="0" style="116" hidden="1" customWidth="1"/>
    <col min="8023" max="8026" width="9.140625" style="116" customWidth="1"/>
    <col min="8027" max="8193" width="9.140625" style="116"/>
    <col min="8194" max="8194" width="1" style="116" customWidth="1"/>
    <col min="8195" max="8195" width="2.28515625" style="116" customWidth="1"/>
    <col min="8196" max="8196" width="19.140625" style="116" customWidth="1"/>
    <col min="8197" max="8197" width="33.5703125" style="116" customWidth="1"/>
    <col min="8198" max="8198" width="13.140625" style="116" customWidth="1"/>
    <col min="8199" max="8206" width="17" style="116" customWidth="1"/>
    <col min="8207" max="8207" width="21.42578125" style="116" customWidth="1"/>
    <col min="8208" max="8209" width="17" style="116" customWidth="1"/>
    <col min="8210" max="8210" width="19.85546875" style="116" customWidth="1"/>
    <col min="8211" max="8211" width="21.85546875" style="116" bestFit="1" customWidth="1"/>
    <col min="8212" max="8247" width="17" style="116" customWidth="1"/>
    <col min="8248" max="8248" width="22.28515625" style="116" customWidth="1"/>
    <col min="8249" max="8253" width="14.42578125" style="116" bestFit="1" customWidth="1"/>
    <col min="8254" max="8254" width="8.5703125" style="116" customWidth="1"/>
    <col min="8255" max="8255" width="5.7109375" style="116" customWidth="1"/>
    <col min="8256" max="8259" width="9.140625" style="116"/>
    <col min="8260" max="8278" width="0" style="116" hidden="1" customWidth="1"/>
    <col min="8279" max="8282" width="9.140625" style="116" customWidth="1"/>
    <col min="8283" max="8449" width="9.140625" style="116"/>
    <col min="8450" max="8450" width="1" style="116" customWidth="1"/>
    <col min="8451" max="8451" width="2.28515625" style="116" customWidth="1"/>
    <col min="8452" max="8452" width="19.140625" style="116" customWidth="1"/>
    <col min="8453" max="8453" width="33.5703125" style="116" customWidth="1"/>
    <col min="8454" max="8454" width="13.140625" style="116" customWidth="1"/>
    <col min="8455" max="8462" width="17" style="116" customWidth="1"/>
    <col min="8463" max="8463" width="21.42578125" style="116" customWidth="1"/>
    <col min="8464" max="8465" width="17" style="116" customWidth="1"/>
    <col min="8466" max="8466" width="19.85546875" style="116" customWidth="1"/>
    <col min="8467" max="8467" width="21.85546875" style="116" bestFit="1" customWidth="1"/>
    <col min="8468" max="8503" width="17" style="116" customWidth="1"/>
    <col min="8504" max="8504" width="22.28515625" style="116" customWidth="1"/>
    <col min="8505" max="8509" width="14.42578125" style="116" bestFit="1" customWidth="1"/>
    <col min="8510" max="8510" width="8.5703125" style="116" customWidth="1"/>
    <col min="8511" max="8511" width="5.7109375" style="116" customWidth="1"/>
    <col min="8512" max="8515" width="9.140625" style="116"/>
    <col min="8516" max="8534" width="0" style="116" hidden="1" customWidth="1"/>
    <col min="8535" max="8538" width="9.140625" style="116" customWidth="1"/>
    <col min="8539" max="8705" width="9.140625" style="116"/>
    <col min="8706" max="8706" width="1" style="116" customWidth="1"/>
    <col min="8707" max="8707" width="2.28515625" style="116" customWidth="1"/>
    <col min="8708" max="8708" width="19.140625" style="116" customWidth="1"/>
    <col min="8709" max="8709" width="33.5703125" style="116" customWidth="1"/>
    <col min="8710" max="8710" width="13.140625" style="116" customWidth="1"/>
    <col min="8711" max="8718" width="17" style="116" customWidth="1"/>
    <col min="8719" max="8719" width="21.42578125" style="116" customWidth="1"/>
    <col min="8720" max="8721" width="17" style="116" customWidth="1"/>
    <col min="8722" max="8722" width="19.85546875" style="116" customWidth="1"/>
    <col min="8723" max="8723" width="21.85546875" style="116" bestFit="1" customWidth="1"/>
    <col min="8724" max="8759" width="17" style="116" customWidth="1"/>
    <col min="8760" max="8760" width="22.28515625" style="116" customWidth="1"/>
    <col min="8761" max="8765" width="14.42578125" style="116" bestFit="1" customWidth="1"/>
    <col min="8766" max="8766" width="8.5703125" style="116" customWidth="1"/>
    <col min="8767" max="8767" width="5.7109375" style="116" customWidth="1"/>
    <col min="8768" max="8771" width="9.140625" style="116"/>
    <col min="8772" max="8790" width="0" style="116" hidden="1" customWidth="1"/>
    <col min="8791" max="8794" width="9.140625" style="116" customWidth="1"/>
    <col min="8795" max="8961" width="9.140625" style="116"/>
    <col min="8962" max="8962" width="1" style="116" customWidth="1"/>
    <col min="8963" max="8963" width="2.28515625" style="116" customWidth="1"/>
    <col min="8964" max="8964" width="19.140625" style="116" customWidth="1"/>
    <col min="8965" max="8965" width="33.5703125" style="116" customWidth="1"/>
    <col min="8966" max="8966" width="13.140625" style="116" customWidth="1"/>
    <col min="8967" max="8974" width="17" style="116" customWidth="1"/>
    <col min="8975" max="8975" width="21.42578125" style="116" customWidth="1"/>
    <col min="8976" max="8977" width="17" style="116" customWidth="1"/>
    <col min="8978" max="8978" width="19.85546875" style="116" customWidth="1"/>
    <col min="8979" max="8979" width="21.85546875" style="116" bestFit="1" customWidth="1"/>
    <col min="8980" max="9015" width="17" style="116" customWidth="1"/>
    <col min="9016" max="9016" width="22.28515625" style="116" customWidth="1"/>
    <col min="9017" max="9021" width="14.42578125" style="116" bestFit="1" customWidth="1"/>
    <col min="9022" max="9022" width="8.5703125" style="116" customWidth="1"/>
    <col min="9023" max="9023" width="5.7109375" style="116" customWidth="1"/>
    <col min="9024" max="9027" width="9.140625" style="116"/>
    <col min="9028" max="9046" width="0" style="116" hidden="1" customWidth="1"/>
    <col min="9047" max="9050" width="9.140625" style="116" customWidth="1"/>
    <col min="9051" max="9217" width="9.140625" style="116"/>
    <col min="9218" max="9218" width="1" style="116" customWidth="1"/>
    <col min="9219" max="9219" width="2.28515625" style="116" customWidth="1"/>
    <col min="9220" max="9220" width="19.140625" style="116" customWidth="1"/>
    <col min="9221" max="9221" width="33.5703125" style="116" customWidth="1"/>
    <col min="9222" max="9222" width="13.140625" style="116" customWidth="1"/>
    <col min="9223" max="9230" width="17" style="116" customWidth="1"/>
    <col min="9231" max="9231" width="21.42578125" style="116" customWidth="1"/>
    <col min="9232" max="9233" width="17" style="116" customWidth="1"/>
    <col min="9234" max="9234" width="19.85546875" style="116" customWidth="1"/>
    <col min="9235" max="9235" width="21.85546875" style="116" bestFit="1" customWidth="1"/>
    <col min="9236" max="9271" width="17" style="116" customWidth="1"/>
    <col min="9272" max="9272" width="22.28515625" style="116" customWidth="1"/>
    <col min="9273" max="9277" width="14.42578125" style="116" bestFit="1" customWidth="1"/>
    <col min="9278" max="9278" width="8.5703125" style="116" customWidth="1"/>
    <col min="9279" max="9279" width="5.7109375" style="116" customWidth="1"/>
    <col min="9280" max="9283" width="9.140625" style="116"/>
    <col min="9284" max="9302" width="0" style="116" hidden="1" customWidth="1"/>
    <col min="9303" max="9306" width="9.140625" style="116" customWidth="1"/>
    <col min="9307" max="9473" width="9.140625" style="116"/>
    <col min="9474" max="9474" width="1" style="116" customWidth="1"/>
    <col min="9475" max="9475" width="2.28515625" style="116" customWidth="1"/>
    <col min="9476" max="9476" width="19.140625" style="116" customWidth="1"/>
    <col min="9477" max="9477" width="33.5703125" style="116" customWidth="1"/>
    <col min="9478" max="9478" width="13.140625" style="116" customWidth="1"/>
    <col min="9479" max="9486" width="17" style="116" customWidth="1"/>
    <col min="9487" max="9487" width="21.42578125" style="116" customWidth="1"/>
    <col min="9488" max="9489" width="17" style="116" customWidth="1"/>
    <col min="9490" max="9490" width="19.85546875" style="116" customWidth="1"/>
    <col min="9491" max="9491" width="21.85546875" style="116" bestFit="1" customWidth="1"/>
    <col min="9492" max="9527" width="17" style="116" customWidth="1"/>
    <col min="9528" max="9528" width="22.28515625" style="116" customWidth="1"/>
    <col min="9529" max="9533" width="14.42578125" style="116" bestFit="1" customWidth="1"/>
    <col min="9534" max="9534" width="8.5703125" style="116" customWidth="1"/>
    <col min="9535" max="9535" width="5.7109375" style="116" customWidth="1"/>
    <col min="9536" max="9539" width="9.140625" style="116"/>
    <col min="9540" max="9558" width="0" style="116" hidden="1" customWidth="1"/>
    <col min="9559" max="9562" width="9.140625" style="116" customWidth="1"/>
    <col min="9563" max="9729" width="9.140625" style="116"/>
    <col min="9730" max="9730" width="1" style="116" customWidth="1"/>
    <col min="9731" max="9731" width="2.28515625" style="116" customWidth="1"/>
    <col min="9732" max="9732" width="19.140625" style="116" customWidth="1"/>
    <col min="9733" max="9733" width="33.5703125" style="116" customWidth="1"/>
    <col min="9734" max="9734" width="13.140625" style="116" customWidth="1"/>
    <col min="9735" max="9742" width="17" style="116" customWidth="1"/>
    <col min="9743" max="9743" width="21.42578125" style="116" customWidth="1"/>
    <col min="9744" max="9745" width="17" style="116" customWidth="1"/>
    <col min="9746" max="9746" width="19.85546875" style="116" customWidth="1"/>
    <col min="9747" max="9747" width="21.85546875" style="116" bestFit="1" customWidth="1"/>
    <col min="9748" max="9783" width="17" style="116" customWidth="1"/>
    <col min="9784" max="9784" width="22.28515625" style="116" customWidth="1"/>
    <col min="9785" max="9789" width="14.42578125" style="116" bestFit="1" customWidth="1"/>
    <col min="9790" max="9790" width="8.5703125" style="116" customWidth="1"/>
    <col min="9791" max="9791" width="5.7109375" style="116" customWidth="1"/>
    <col min="9792" max="9795" width="9.140625" style="116"/>
    <col min="9796" max="9814" width="0" style="116" hidden="1" customWidth="1"/>
    <col min="9815" max="9818" width="9.140625" style="116" customWidth="1"/>
    <col min="9819" max="9985" width="9.140625" style="116"/>
    <col min="9986" max="9986" width="1" style="116" customWidth="1"/>
    <col min="9987" max="9987" width="2.28515625" style="116" customWidth="1"/>
    <col min="9988" max="9988" width="19.140625" style="116" customWidth="1"/>
    <col min="9989" max="9989" width="33.5703125" style="116" customWidth="1"/>
    <col min="9990" max="9990" width="13.140625" style="116" customWidth="1"/>
    <col min="9991" max="9998" width="17" style="116" customWidth="1"/>
    <col min="9999" max="9999" width="21.42578125" style="116" customWidth="1"/>
    <col min="10000" max="10001" width="17" style="116" customWidth="1"/>
    <col min="10002" max="10002" width="19.85546875" style="116" customWidth="1"/>
    <col min="10003" max="10003" width="21.85546875" style="116" bestFit="1" customWidth="1"/>
    <col min="10004" max="10039" width="17" style="116" customWidth="1"/>
    <col min="10040" max="10040" width="22.28515625" style="116" customWidth="1"/>
    <col min="10041" max="10045" width="14.42578125" style="116" bestFit="1" customWidth="1"/>
    <col min="10046" max="10046" width="8.5703125" style="116" customWidth="1"/>
    <col min="10047" max="10047" width="5.7109375" style="116" customWidth="1"/>
    <col min="10048" max="10051" width="9.140625" style="116"/>
    <col min="10052" max="10070" width="0" style="116" hidden="1" customWidth="1"/>
    <col min="10071" max="10074" width="9.140625" style="116" customWidth="1"/>
    <col min="10075" max="10241" width="9.140625" style="116"/>
    <col min="10242" max="10242" width="1" style="116" customWidth="1"/>
    <col min="10243" max="10243" width="2.28515625" style="116" customWidth="1"/>
    <col min="10244" max="10244" width="19.140625" style="116" customWidth="1"/>
    <col min="10245" max="10245" width="33.5703125" style="116" customWidth="1"/>
    <col min="10246" max="10246" width="13.140625" style="116" customWidth="1"/>
    <col min="10247" max="10254" width="17" style="116" customWidth="1"/>
    <col min="10255" max="10255" width="21.42578125" style="116" customWidth="1"/>
    <col min="10256" max="10257" width="17" style="116" customWidth="1"/>
    <col min="10258" max="10258" width="19.85546875" style="116" customWidth="1"/>
    <col min="10259" max="10259" width="21.85546875" style="116" bestFit="1" customWidth="1"/>
    <col min="10260" max="10295" width="17" style="116" customWidth="1"/>
    <col min="10296" max="10296" width="22.28515625" style="116" customWidth="1"/>
    <col min="10297" max="10301" width="14.42578125" style="116" bestFit="1" customWidth="1"/>
    <col min="10302" max="10302" width="8.5703125" style="116" customWidth="1"/>
    <col min="10303" max="10303" width="5.7109375" style="116" customWidth="1"/>
    <col min="10304" max="10307" width="9.140625" style="116"/>
    <col min="10308" max="10326" width="0" style="116" hidden="1" customWidth="1"/>
    <col min="10327" max="10330" width="9.140625" style="116" customWidth="1"/>
    <col min="10331" max="10497" width="9.140625" style="116"/>
    <col min="10498" max="10498" width="1" style="116" customWidth="1"/>
    <col min="10499" max="10499" width="2.28515625" style="116" customWidth="1"/>
    <col min="10500" max="10500" width="19.140625" style="116" customWidth="1"/>
    <col min="10501" max="10501" width="33.5703125" style="116" customWidth="1"/>
    <col min="10502" max="10502" width="13.140625" style="116" customWidth="1"/>
    <col min="10503" max="10510" width="17" style="116" customWidth="1"/>
    <col min="10511" max="10511" width="21.42578125" style="116" customWidth="1"/>
    <col min="10512" max="10513" width="17" style="116" customWidth="1"/>
    <col min="10514" max="10514" width="19.85546875" style="116" customWidth="1"/>
    <col min="10515" max="10515" width="21.85546875" style="116" bestFit="1" customWidth="1"/>
    <col min="10516" max="10551" width="17" style="116" customWidth="1"/>
    <col min="10552" max="10552" width="22.28515625" style="116" customWidth="1"/>
    <col min="10553" max="10557" width="14.42578125" style="116" bestFit="1" customWidth="1"/>
    <col min="10558" max="10558" width="8.5703125" style="116" customWidth="1"/>
    <col min="10559" max="10559" width="5.7109375" style="116" customWidth="1"/>
    <col min="10560" max="10563" width="9.140625" style="116"/>
    <col min="10564" max="10582" width="0" style="116" hidden="1" customWidth="1"/>
    <col min="10583" max="10586" width="9.140625" style="116" customWidth="1"/>
    <col min="10587" max="10753" width="9.140625" style="116"/>
    <col min="10754" max="10754" width="1" style="116" customWidth="1"/>
    <col min="10755" max="10755" width="2.28515625" style="116" customWidth="1"/>
    <col min="10756" max="10756" width="19.140625" style="116" customWidth="1"/>
    <col min="10757" max="10757" width="33.5703125" style="116" customWidth="1"/>
    <col min="10758" max="10758" width="13.140625" style="116" customWidth="1"/>
    <col min="10759" max="10766" width="17" style="116" customWidth="1"/>
    <col min="10767" max="10767" width="21.42578125" style="116" customWidth="1"/>
    <col min="10768" max="10769" width="17" style="116" customWidth="1"/>
    <col min="10770" max="10770" width="19.85546875" style="116" customWidth="1"/>
    <col min="10771" max="10771" width="21.85546875" style="116" bestFit="1" customWidth="1"/>
    <col min="10772" max="10807" width="17" style="116" customWidth="1"/>
    <col min="10808" max="10808" width="22.28515625" style="116" customWidth="1"/>
    <col min="10809" max="10813" width="14.42578125" style="116" bestFit="1" customWidth="1"/>
    <col min="10814" max="10814" width="8.5703125" style="116" customWidth="1"/>
    <col min="10815" max="10815" width="5.7109375" style="116" customWidth="1"/>
    <col min="10816" max="10819" width="9.140625" style="116"/>
    <col min="10820" max="10838" width="0" style="116" hidden="1" customWidth="1"/>
    <col min="10839" max="10842" width="9.140625" style="116" customWidth="1"/>
    <col min="10843" max="11009" width="9.140625" style="116"/>
    <col min="11010" max="11010" width="1" style="116" customWidth="1"/>
    <col min="11011" max="11011" width="2.28515625" style="116" customWidth="1"/>
    <col min="11012" max="11012" width="19.140625" style="116" customWidth="1"/>
    <col min="11013" max="11013" width="33.5703125" style="116" customWidth="1"/>
    <col min="11014" max="11014" width="13.140625" style="116" customWidth="1"/>
    <col min="11015" max="11022" width="17" style="116" customWidth="1"/>
    <col min="11023" max="11023" width="21.42578125" style="116" customWidth="1"/>
    <col min="11024" max="11025" width="17" style="116" customWidth="1"/>
    <col min="11026" max="11026" width="19.85546875" style="116" customWidth="1"/>
    <col min="11027" max="11027" width="21.85546875" style="116" bestFit="1" customWidth="1"/>
    <col min="11028" max="11063" width="17" style="116" customWidth="1"/>
    <col min="11064" max="11064" width="22.28515625" style="116" customWidth="1"/>
    <col min="11065" max="11069" width="14.42578125" style="116" bestFit="1" customWidth="1"/>
    <col min="11070" max="11070" width="8.5703125" style="116" customWidth="1"/>
    <col min="11071" max="11071" width="5.7109375" style="116" customWidth="1"/>
    <col min="11072" max="11075" width="9.140625" style="116"/>
    <col min="11076" max="11094" width="0" style="116" hidden="1" customWidth="1"/>
    <col min="11095" max="11098" width="9.140625" style="116" customWidth="1"/>
    <col min="11099" max="11265" width="9.140625" style="116"/>
    <col min="11266" max="11266" width="1" style="116" customWidth="1"/>
    <col min="11267" max="11267" width="2.28515625" style="116" customWidth="1"/>
    <col min="11268" max="11268" width="19.140625" style="116" customWidth="1"/>
    <col min="11269" max="11269" width="33.5703125" style="116" customWidth="1"/>
    <col min="11270" max="11270" width="13.140625" style="116" customWidth="1"/>
    <col min="11271" max="11278" width="17" style="116" customWidth="1"/>
    <col min="11279" max="11279" width="21.42578125" style="116" customWidth="1"/>
    <col min="11280" max="11281" width="17" style="116" customWidth="1"/>
    <col min="11282" max="11282" width="19.85546875" style="116" customWidth="1"/>
    <col min="11283" max="11283" width="21.85546875" style="116" bestFit="1" customWidth="1"/>
    <col min="11284" max="11319" width="17" style="116" customWidth="1"/>
    <col min="11320" max="11320" width="22.28515625" style="116" customWidth="1"/>
    <col min="11321" max="11325" width="14.42578125" style="116" bestFit="1" customWidth="1"/>
    <col min="11326" max="11326" width="8.5703125" style="116" customWidth="1"/>
    <col min="11327" max="11327" width="5.7109375" style="116" customWidth="1"/>
    <col min="11328" max="11331" width="9.140625" style="116"/>
    <col min="11332" max="11350" width="0" style="116" hidden="1" customWidth="1"/>
    <col min="11351" max="11354" width="9.140625" style="116" customWidth="1"/>
    <col min="11355" max="11521" width="9.140625" style="116"/>
    <col min="11522" max="11522" width="1" style="116" customWidth="1"/>
    <col min="11523" max="11523" width="2.28515625" style="116" customWidth="1"/>
    <col min="11524" max="11524" width="19.140625" style="116" customWidth="1"/>
    <col min="11525" max="11525" width="33.5703125" style="116" customWidth="1"/>
    <col min="11526" max="11526" width="13.140625" style="116" customWidth="1"/>
    <col min="11527" max="11534" width="17" style="116" customWidth="1"/>
    <col min="11535" max="11535" width="21.42578125" style="116" customWidth="1"/>
    <col min="11536" max="11537" width="17" style="116" customWidth="1"/>
    <col min="11538" max="11538" width="19.85546875" style="116" customWidth="1"/>
    <col min="11539" max="11539" width="21.85546875" style="116" bestFit="1" customWidth="1"/>
    <col min="11540" max="11575" width="17" style="116" customWidth="1"/>
    <col min="11576" max="11576" width="22.28515625" style="116" customWidth="1"/>
    <col min="11577" max="11581" width="14.42578125" style="116" bestFit="1" customWidth="1"/>
    <col min="11582" max="11582" width="8.5703125" style="116" customWidth="1"/>
    <col min="11583" max="11583" width="5.7109375" style="116" customWidth="1"/>
    <col min="11584" max="11587" width="9.140625" style="116"/>
    <col min="11588" max="11606" width="0" style="116" hidden="1" customWidth="1"/>
    <col min="11607" max="11610" width="9.140625" style="116" customWidth="1"/>
    <col min="11611" max="11777" width="9.140625" style="116"/>
    <col min="11778" max="11778" width="1" style="116" customWidth="1"/>
    <col min="11779" max="11779" width="2.28515625" style="116" customWidth="1"/>
    <col min="11780" max="11780" width="19.140625" style="116" customWidth="1"/>
    <col min="11781" max="11781" width="33.5703125" style="116" customWidth="1"/>
    <col min="11782" max="11782" width="13.140625" style="116" customWidth="1"/>
    <col min="11783" max="11790" width="17" style="116" customWidth="1"/>
    <col min="11791" max="11791" width="21.42578125" style="116" customWidth="1"/>
    <col min="11792" max="11793" width="17" style="116" customWidth="1"/>
    <col min="11794" max="11794" width="19.85546875" style="116" customWidth="1"/>
    <col min="11795" max="11795" width="21.85546875" style="116" bestFit="1" customWidth="1"/>
    <col min="11796" max="11831" width="17" style="116" customWidth="1"/>
    <col min="11832" max="11832" width="22.28515625" style="116" customWidth="1"/>
    <col min="11833" max="11837" width="14.42578125" style="116" bestFit="1" customWidth="1"/>
    <col min="11838" max="11838" width="8.5703125" style="116" customWidth="1"/>
    <col min="11839" max="11839" width="5.7109375" style="116" customWidth="1"/>
    <col min="11840" max="11843" width="9.140625" style="116"/>
    <col min="11844" max="11862" width="0" style="116" hidden="1" customWidth="1"/>
    <col min="11863" max="11866" width="9.140625" style="116" customWidth="1"/>
    <col min="11867" max="12033" width="9.140625" style="116"/>
    <col min="12034" max="12034" width="1" style="116" customWidth="1"/>
    <col min="12035" max="12035" width="2.28515625" style="116" customWidth="1"/>
    <col min="12036" max="12036" width="19.140625" style="116" customWidth="1"/>
    <col min="12037" max="12037" width="33.5703125" style="116" customWidth="1"/>
    <col min="12038" max="12038" width="13.140625" style="116" customWidth="1"/>
    <col min="12039" max="12046" width="17" style="116" customWidth="1"/>
    <col min="12047" max="12047" width="21.42578125" style="116" customWidth="1"/>
    <col min="12048" max="12049" width="17" style="116" customWidth="1"/>
    <col min="12050" max="12050" width="19.85546875" style="116" customWidth="1"/>
    <col min="12051" max="12051" width="21.85546875" style="116" bestFit="1" customWidth="1"/>
    <col min="12052" max="12087" width="17" style="116" customWidth="1"/>
    <col min="12088" max="12088" width="22.28515625" style="116" customWidth="1"/>
    <col min="12089" max="12093" width="14.42578125" style="116" bestFit="1" customWidth="1"/>
    <col min="12094" max="12094" width="8.5703125" style="116" customWidth="1"/>
    <col min="12095" max="12095" width="5.7109375" style="116" customWidth="1"/>
    <col min="12096" max="12099" width="9.140625" style="116"/>
    <col min="12100" max="12118" width="0" style="116" hidden="1" customWidth="1"/>
    <col min="12119" max="12122" width="9.140625" style="116" customWidth="1"/>
    <col min="12123" max="12289" width="9.140625" style="116"/>
    <col min="12290" max="12290" width="1" style="116" customWidth="1"/>
    <col min="12291" max="12291" width="2.28515625" style="116" customWidth="1"/>
    <col min="12292" max="12292" width="19.140625" style="116" customWidth="1"/>
    <col min="12293" max="12293" width="33.5703125" style="116" customWidth="1"/>
    <col min="12294" max="12294" width="13.140625" style="116" customWidth="1"/>
    <col min="12295" max="12302" width="17" style="116" customWidth="1"/>
    <col min="12303" max="12303" width="21.42578125" style="116" customWidth="1"/>
    <col min="12304" max="12305" width="17" style="116" customWidth="1"/>
    <col min="12306" max="12306" width="19.85546875" style="116" customWidth="1"/>
    <col min="12307" max="12307" width="21.85546875" style="116" bestFit="1" customWidth="1"/>
    <col min="12308" max="12343" width="17" style="116" customWidth="1"/>
    <col min="12344" max="12344" width="22.28515625" style="116" customWidth="1"/>
    <col min="12345" max="12349" width="14.42578125" style="116" bestFit="1" customWidth="1"/>
    <col min="12350" max="12350" width="8.5703125" style="116" customWidth="1"/>
    <col min="12351" max="12351" width="5.7109375" style="116" customWidth="1"/>
    <col min="12352" max="12355" width="9.140625" style="116"/>
    <col min="12356" max="12374" width="0" style="116" hidden="1" customWidth="1"/>
    <col min="12375" max="12378" width="9.140625" style="116" customWidth="1"/>
    <col min="12379" max="12545" width="9.140625" style="116"/>
    <col min="12546" max="12546" width="1" style="116" customWidth="1"/>
    <col min="12547" max="12547" width="2.28515625" style="116" customWidth="1"/>
    <col min="12548" max="12548" width="19.140625" style="116" customWidth="1"/>
    <col min="12549" max="12549" width="33.5703125" style="116" customWidth="1"/>
    <col min="12550" max="12550" width="13.140625" style="116" customWidth="1"/>
    <col min="12551" max="12558" width="17" style="116" customWidth="1"/>
    <col min="12559" max="12559" width="21.42578125" style="116" customWidth="1"/>
    <col min="12560" max="12561" width="17" style="116" customWidth="1"/>
    <col min="12562" max="12562" width="19.85546875" style="116" customWidth="1"/>
    <col min="12563" max="12563" width="21.85546875" style="116" bestFit="1" customWidth="1"/>
    <col min="12564" max="12599" width="17" style="116" customWidth="1"/>
    <col min="12600" max="12600" width="22.28515625" style="116" customWidth="1"/>
    <col min="12601" max="12605" width="14.42578125" style="116" bestFit="1" customWidth="1"/>
    <col min="12606" max="12606" width="8.5703125" style="116" customWidth="1"/>
    <col min="12607" max="12607" width="5.7109375" style="116" customWidth="1"/>
    <col min="12608" max="12611" width="9.140625" style="116"/>
    <col min="12612" max="12630" width="0" style="116" hidden="1" customWidth="1"/>
    <col min="12631" max="12634" width="9.140625" style="116" customWidth="1"/>
    <col min="12635" max="12801" width="9.140625" style="116"/>
    <col min="12802" max="12802" width="1" style="116" customWidth="1"/>
    <col min="12803" max="12803" width="2.28515625" style="116" customWidth="1"/>
    <col min="12804" max="12804" width="19.140625" style="116" customWidth="1"/>
    <col min="12805" max="12805" width="33.5703125" style="116" customWidth="1"/>
    <col min="12806" max="12806" width="13.140625" style="116" customWidth="1"/>
    <col min="12807" max="12814" width="17" style="116" customWidth="1"/>
    <col min="12815" max="12815" width="21.42578125" style="116" customWidth="1"/>
    <col min="12816" max="12817" width="17" style="116" customWidth="1"/>
    <col min="12818" max="12818" width="19.85546875" style="116" customWidth="1"/>
    <col min="12819" max="12819" width="21.85546875" style="116" bestFit="1" customWidth="1"/>
    <col min="12820" max="12855" width="17" style="116" customWidth="1"/>
    <col min="12856" max="12856" width="22.28515625" style="116" customWidth="1"/>
    <col min="12857" max="12861" width="14.42578125" style="116" bestFit="1" customWidth="1"/>
    <col min="12862" max="12862" width="8.5703125" style="116" customWidth="1"/>
    <col min="12863" max="12863" width="5.7109375" style="116" customWidth="1"/>
    <col min="12864" max="12867" width="9.140625" style="116"/>
    <col min="12868" max="12886" width="0" style="116" hidden="1" customWidth="1"/>
    <col min="12887" max="12890" width="9.140625" style="116" customWidth="1"/>
    <col min="12891" max="13057" width="9.140625" style="116"/>
    <col min="13058" max="13058" width="1" style="116" customWidth="1"/>
    <col min="13059" max="13059" width="2.28515625" style="116" customWidth="1"/>
    <col min="13060" max="13060" width="19.140625" style="116" customWidth="1"/>
    <col min="13061" max="13061" width="33.5703125" style="116" customWidth="1"/>
    <col min="13062" max="13062" width="13.140625" style="116" customWidth="1"/>
    <col min="13063" max="13070" width="17" style="116" customWidth="1"/>
    <col min="13071" max="13071" width="21.42578125" style="116" customWidth="1"/>
    <col min="13072" max="13073" width="17" style="116" customWidth="1"/>
    <col min="13074" max="13074" width="19.85546875" style="116" customWidth="1"/>
    <col min="13075" max="13075" width="21.85546875" style="116" bestFit="1" customWidth="1"/>
    <col min="13076" max="13111" width="17" style="116" customWidth="1"/>
    <col min="13112" max="13112" width="22.28515625" style="116" customWidth="1"/>
    <col min="13113" max="13117" width="14.42578125" style="116" bestFit="1" customWidth="1"/>
    <col min="13118" max="13118" width="8.5703125" style="116" customWidth="1"/>
    <col min="13119" max="13119" width="5.7109375" style="116" customWidth="1"/>
    <col min="13120" max="13123" width="9.140625" style="116"/>
    <col min="13124" max="13142" width="0" style="116" hidden="1" customWidth="1"/>
    <col min="13143" max="13146" width="9.140625" style="116" customWidth="1"/>
    <col min="13147" max="13313" width="9.140625" style="116"/>
    <col min="13314" max="13314" width="1" style="116" customWidth="1"/>
    <col min="13315" max="13315" width="2.28515625" style="116" customWidth="1"/>
    <col min="13316" max="13316" width="19.140625" style="116" customWidth="1"/>
    <col min="13317" max="13317" width="33.5703125" style="116" customWidth="1"/>
    <col min="13318" max="13318" width="13.140625" style="116" customWidth="1"/>
    <col min="13319" max="13326" width="17" style="116" customWidth="1"/>
    <col min="13327" max="13327" width="21.42578125" style="116" customWidth="1"/>
    <col min="13328" max="13329" width="17" style="116" customWidth="1"/>
    <col min="13330" max="13330" width="19.85546875" style="116" customWidth="1"/>
    <col min="13331" max="13331" width="21.85546875" style="116" bestFit="1" customWidth="1"/>
    <col min="13332" max="13367" width="17" style="116" customWidth="1"/>
    <col min="13368" max="13368" width="22.28515625" style="116" customWidth="1"/>
    <col min="13369" max="13373" width="14.42578125" style="116" bestFit="1" customWidth="1"/>
    <col min="13374" max="13374" width="8.5703125" style="116" customWidth="1"/>
    <col min="13375" max="13375" width="5.7109375" style="116" customWidth="1"/>
    <col min="13376" max="13379" width="9.140625" style="116"/>
    <col min="13380" max="13398" width="0" style="116" hidden="1" customWidth="1"/>
    <col min="13399" max="13402" width="9.140625" style="116" customWidth="1"/>
    <col min="13403" max="13569" width="9.140625" style="116"/>
    <col min="13570" max="13570" width="1" style="116" customWidth="1"/>
    <col min="13571" max="13571" width="2.28515625" style="116" customWidth="1"/>
    <col min="13572" max="13572" width="19.140625" style="116" customWidth="1"/>
    <col min="13573" max="13573" width="33.5703125" style="116" customWidth="1"/>
    <col min="13574" max="13574" width="13.140625" style="116" customWidth="1"/>
    <col min="13575" max="13582" width="17" style="116" customWidth="1"/>
    <col min="13583" max="13583" width="21.42578125" style="116" customWidth="1"/>
    <col min="13584" max="13585" width="17" style="116" customWidth="1"/>
    <col min="13586" max="13586" width="19.85546875" style="116" customWidth="1"/>
    <col min="13587" max="13587" width="21.85546875" style="116" bestFit="1" customWidth="1"/>
    <col min="13588" max="13623" width="17" style="116" customWidth="1"/>
    <col min="13624" max="13624" width="22.28515625" style="116" customWidth="1"/>
    <col min="13625" max="13629" width="14.42578125" style="116" bestFit="1" customWidth="1"/>
    <col min="13630" max="13630" width="8.5703125" style="116" customWidth="1"/>
    <col min="13631" max="13631" width="5.7109375" style="116" customWidth="1"/>
    <col min="13632" max="13635" width="9.140625" style="116"/>
    <col min="13636" max="13654" width="0" style="116" hidden="1" customWidth="1"/>
    <col min="13655" max="13658" width="9.140625" style="116" customWidth="1"/>
    <col min="13659" max="13825" width="9.140625" style="116"/>
    <col min="13826" max="13826" width="1" style="116" customWidth="1"/>
    <col min="13827" max="13827" width="2.28515625" style="116" customWidth="1"/>
    <col min="13828" max="13828" width="19.140625" style="116" customWidth="1"/>
    <col min="13829" max="13829" width="33.5703125" style="116" customWidth="1"/>
    <col min="13830" max="13830" width="13.140625" style="116" customWidth="1"/>
    <col min="13831" max="13838" width="17" style="116" customWidth="1"/>
    <col min="13839" max="13839" width="21.42578125" style="116" customWidth="1"/>
    <col min="13840" max="13841" width="17" style="116" customWidth="1"/>
    <col min="13842" max="13842" width="19.85546875" style="116" customWidth="1"/>
    <col min="13843" max="13843" width="21.85546875" style="116" bestFit="1" customWidth="1"/>
    <col min="13844" max="13879" width="17" style="116" customWidth="1"/>
    <col min="13880" max="13880" width="22.28515625" style="116" customWidth="1"/>
    <col min="13881" max="13885" width="14.42578125" style="116" bestFit="1" customWidth="1"/>
    <col min="13886" max="13886" width="8.5703125" style="116" customWidth="1"/>
    <col min="13887" max="13887" width="5.7109375" style="116" customWidth="1"/>
    <col min="13888" max="13891" width="9.140625" style="116"/>
    <col min="13892" max="13910" width="0" style="116" hidden="1" customWidth="1"/>
    <col min="13911" max="13914" width="9.140625" style="116" customWidth="1"/>
    <col min="13915" max="14081" width="9.140625" style="116"/>
    <col min="14082" max="14082" width="1" style="116" customWidth="1"/>
    <col min="14083" max="14083" width="2.28515625" style="116" customWidth="1"/>
    <col min="14084" max="14084" width="19.140625" style="116" customWidth="1"/>
    <col min="14085" max="14085" width="33.5703125" style="116" customWidth="1"/>
    <col min="14086" max="14086" width="13.140625" style="116" customWidth="1"/>
    <col min="14087" max="14094" width="17" style="116" customWidth="1"/>
    <col min="14095" max="14095" width="21.42578125" style="116" customWidth="1"/>
    <col min="14096" max="14097" width="17" style="116" customWidth="1"/>
    <col min="14098" max="14098" width="19.85546875" style="116" customWidth="1"/>
    <col min="14099" max="14099" width="21.85546875" style="116" bestFit="1" customWidth="1"/>
    <col min="14100" max="14135" width="17" style="116" customWidth="1"/>
    <col min="14136" max="14136" width="22.28515625" style="116" customWidth="1"/>
    <col min="14137" max="14141" width="14.42578125" style="116" bestFit="1" customWidth="1"/>
    <col min="14142" max="14142" width="8.5703125" style="116" customWidth="1"/>
    <col min="14143" max="14143" width="5.7109375" style="116" customWidth="1"/>
    <col min="14144" max="14147" width="9.140625" style="116"/>
    <col min="14148" max="14166" width="0" style="116" hidden="1" customWidth="1"/>
    <col min="14167" max="14170" width="9.140625" style="116" customWidth="1"/>
    <col min="14171" max="14337" width="9.140625" style="116"/>
    <col min="14338" max="14338" width="1" style="116" customWidth="1"/>
    <col min="14339" max="14339" width="2.28515625" style="116" customWidth="1"/>
    <col min="14340" max="14340" width="19.140625" style="116" customWidth="1"/>
    <col min="14341" max="14341" width="33.5703125" style="116" customWidth="1"/>
    <col min="14342" max="14342" width="13.140625" style="116" customWidth="1"/>
    <col min="14343" max="14350" width="17" style="116" customWidth="1"/>
    <col min="14351" max="14351" width="21.42578125" style="116" customWidth="1"/>
    <col min="14352" max="14353" width="17" style="116" customWidth="1"/>
    <col min="14354" max="14354" width="19.85546875" style="116" customWidth="1"/>
    <col min="14355" max="14355" width="21.85546875" style="116" bestFit="1" customWidth="1"/>
    <col min="14356" max="14391" width="17" style="116" customWidth="1"/>
    <col min="14392" max="14392" width="22.28515625" style="116" customWidth="1"/>
    <col min="14393" max="14397" width="14.42578125" style="116" bestFit="1" customWidth="1"/>
    <col min="14398" max="14398" width="8.5703125" style="116" customWidth="1"/>
    <col min="14399" max="14399" width="5.7109375" style="116" customWidth="1"/>
    <col min="14400" max="14403" width="9.140625" style="116"/>
    <col min="14404" max="14422" width="0" style="116" hidden="1" customWidth="1"/>
    <col min="14423" max="14426" width="9.140625" style="116" customWidth="1"/>
    <col min="14427" max="14593" width="9.140625" style="116"/>
    <col min="14594" max="14594" width="1" style="116" customWidth="1"/>
    <col min="14595" max="14595" width="2.28515625" style="116" customWidth="1"/>
    <col min="14596" max="14596" width="19.140625" style="116" customWidth="1"/>
    <col min="14597" max="14597" width="33.5703125" style="116" customWidth="1"/>
    <col min="14598" max="14598" width="13.140625" style="116" customWidth="1"/>
    <col min="14599" max="14606" width="17" style="116" customWidth="1"/>
    <col min="14607" max="14607" width="21.42578125" style="116" customWidth="1"/>
    <col min="14608" max="14609" width="17" style="116" customWidth="1"/>
    <col min="14610" max="14610" width="19.85546875" style="116" customWidth="1"/>
    <col min="14611" max="14611" width="21.85546875" style="116" bestFit="1" customWidth="1"/>
    <col min="14612" max="14647" width="17" style="116" customWidth="1"/>
    <col min="14648" max="14648" width="22.28515625" style="116" customWidth="1"/>
    <col min="14649" max="14653" width="14.42578125" style="116" bestFit="1" customWidth="1"/>
    <col min="14654" max="14654" width="8.5703125" style="116" customWidth="1"/>
    <col min="14655" max="14655" width="5.7109375" style="116" customWidth="1"/>
    <col min="14656" max="14659" width="9.140625" style="116"/>
    <col min="14660" max="14678" width="0" style="116" hidden="1" customWidth="1"/>
    <col min="14679" max="14682" width="9.140625" style="116" customWidth="1"/>
    <col min="14683" max="14849" width="9.140625" style="116"/>
    <col min="14850" max="14850" width="1" style="116" customWidth="1"/>
    <col min="14851" max="14851" width="2.28515625" style="116" customWidth="1"/>
    <col min="14852" max="14852" width="19.140625" style="116" customWidth="1"/>
    <col min="14853" max="14853" width="33.5703125" style="116" customWidth="1"/>
    <col min="14854" max="14854" width="13.140625" style="116" customWidth="1"/>
    <col min="14855" max="14862" width="17" style="116" customWidth="1"/>
    <col min="14863" max="14863" width="21.42578125" style="116" customWidth="1"/>
    <col min="14864" max="14865" width="17" style="116" customWidth="1"/>
    <col min="14866" max="14866" width="19.85546875" style="116" customWidth="1"/>
    <col min="14867" max="14867" width="21.85546875" style="116" bestFit="1" customWidth="1"/>
    <col min="14868" max="14903" width="17" style="116" customWidth="1"/>
    <col min="14904" max="14904" width="22.28515625" style="116" customWidth="1"/>
    <col min="14905" max="14909" width="14.42578125" style="116" bestFit="1" customWidth="1"/>
    <col min="14910" max="14910" width="8.5703125" style="116" customWidth="1"/>
    <col min="14911" max="14911" width="5.7109375" style="116" customWidth="1"/>
    <col min="14912" max="14915" width="9.140625" style="116"/>
    <col min="14916" max="14934" width="0" style="116" hidden="1" customWidth="1"/>
    <col min="14935" max="14938" width="9.140625" style="116" customWidth="1"/>
    <col min="14939" max="15105" width="9.140625" style="116"/>
    <col min="15106" max="15106" width="1" style="116" customWidth="1"/>
    <col min="15107" max="15107" width="2.28515625" style="116" customWidth="1"/>
    <col min="15108" max="15108" width="19.140625" style="116" customWidth="1"/>
    <col min="15109" max="15109" width="33.5703125" style="116" customWidth="1"/>
    <col min="15110" max="15110" width="13.140625" style="116" customWidth="1"/>
    <col min="15111" max="15118" width="17" style="116" customWidth="1"/>
    <col min="15119" max="15119" width="21.42578125" style="116" customWidth="1"/>
    <col min="15120" max="15121" width="17" style="116" customWidth="1"/>
    <col min="15122" max="15122" width="19.85546875" style="116" customWidth="1"/>
    <col min="15123" max="15123" width="21.85546875" style="116" bestFit="1" customWidth="1"/>
    <col min="15124" max="15159" width="17" style="116" customWidth="1"/>
    <col min="15160" max="15160" width="22.28515625" style="116" customWidth="1"/>
    <col min="15161" max="15165" width="14.42578125" style="116" bestFit="1" customWidth="1"/>
    <col min="15166" max="15166" width="8.5703125" style="116" customWidth="1"/>
    <col min="15167" max="15167" width="5.7109375" style="116" customWidth="1"/>
    <col min="15168" max="15171" width="9.140625" style="116"/>
    <col min="15172" max="15190" width="0" style="116" hidden="1" customWidth="1"/>
    <col min="15191" max="15194" width="9.140625" style="116" customWidth="1"/>
    <col min="15195" max="15361" width="9.140625" style="116"/>
    <col min="15362" max="15362" width="1" style="116" customWidth="1"/>
    <col min="15363" max="15363" width="2.28515625" style="116" customWidth="1"/>
    <col min="15364" max="15364" width="19.140625" style="116" customWidth="1"/>
    <col min="15365" max="15365" width="33.5703125" style="116" customWidth="1"/>
    <col min="15366" max="15366" width="13.140625" style="116" customWidth="1"/>
    <col min="15367" max="15374" width="17" style="116" customWidth="1"/>
    <col min="15375" max="15375" width="21.42578125" style="116" customWidth="1"/>
    <col min="15376" max="15377" width="17" style="116" customWidth="1"/>
    <col min="15378" max="15378" width="19.85546875" style="116" customWidth="1"/>
    <col min="15379" max="15379" width="21.85546875" style="116" bestFit="1" customWidth="1"/>
    <col min="15380" max="15415" width="17" style="116" customWidth="1"/>
    <col min="15416" max="15416" width="22.28515625" style="116" customWidth="1"/>
    <col min="15417" max="15421" width="14.42578125" style="116" bestFit="1" customWidth="1"/>
    <col min="15422" max="15422" width="8.5703125" style="116" customWidth="1"/>
    <col min="15423" max="15423" width="5.7109375" style="116" customWidth="1"/>
    <col min="15424" max="15427" width="9.140625" style="116"/>
    <col min="15428" max="15446" width="0" style="116" hidden="1" customWidth="1"/>
    <col min="15447" max="15450" width="9.140625" style="116" customWidth="1"/>
    <col min="15451" max="15617" width="9.140625" style="116"/>
    <col min="15618" max="15618" width="1" style="116" customWidth="1"/>
    <col min="15619" max="15619" width="2.28515625" style="116" customWidth="1"/>
    <col min="15620" max="15620" width="19.140625" style="116" customWidth="1"/>
    <col min="15621" max="15621" width="33.5703125" style="116" customWidth="1"/>
    <col min="15622" max="15622" width="13.140625" style="116" customWidth="1"/>
    <col min="15623" max="15630" width="17" style="116" customWidth="1"/>
    <col min="15631" max="15631" width="21.42578125" style="116" customWidth="1"/>
    <col min="15632" max="15633" width="17" style="116" customWidth="1"/>
    <col min="15634" max="15634" width="19.85546875" style="116" customWidth="1"/>
    <col min="15635" max="15635" width="21.85546875" style="116" bestFit="1" customWidth="1"/>
    <col min="15636" max="15671" width="17" style="116" customWidth="1"/>
    <col min="15672" max="15672" width="22.28515625" style="116" customWidth="1"/>
    <col min="15673" max="15677" width="14.42578125" style="116" bestFit="1" customWidth="1"/>
    <col min="15678" max="15678" width="8.5703125" style="116" customWidth="1"/>
    <col min="15679" max="15679" width="5.7109375" style="116" customWidth="1"/>
    <col min="15680" max="15683" width="9.140625" style="116"/>
    <col min="15684" max="15702" width="0" style="116" hidden="1" customWidth="1"/>
    <col min="15703" max="15706" width="9.140625" style="116" customWidth="1"/>
    <col min="15707" max="15873" width="9.140625" style="116"/>
    <col min="15874" max="15874" width="1" style="116" customWidth="1"/>
    <col min="15875" max="15875" width="2.28515625" style="116" customWidth="1"/>
    <col min="15876" max="15876" width="19.140625" style="116" customWidth="1"/>
    <col min="15877" max="15877" width="33.5703125" style="116" customWidth="1"/>
    <col min="15878" max="15878" width="13.140625" style="116" customWidth="1"/>
    <col min="15879" max="15886" width="17" style="116" customWidth="1"/>
    <col min="15887" max="15887" width="21.42578125" style="116" customWidth="1"/>
    <col min="15888" max="15889" width="17" style="116" customWidth="1"/>
    <col min="15890" max="15890" width="19.85546875" style="116" customWidth="1"/>
    <col min="15891" max="15891" width="21.85546875" style="116" bestFit="1" customWidth="1"/>
    <col min="15892" max="15927" width="17" style="116" customWidth="1"/>
    <col min="15928" max="15928" width="22.28515625" style="116" customWidth="1"/>
    <col min="15929" max="15933" width="14.42578125" style="116" bestFit="1" customWidth="1"/>
    <col min="15934" max="15934" width="8.5703125" style="116" customWidth="1"/>
    <col min="15935" max="15935" width="5.7109375" style="116" customWidth="1"/>
    <col min="15936" max="15939" width="9.140625" style="116"/>
    <col min="15940" max="15958" width="0" style="116" hidden="1" customWidth="1"/>
    <col min="15959" max="15962" width="9.140625" style="116" customWidth="1"/>
    <col min="15963" max="16129" width="9.140625" style="116"/>
    <col min="16130" max="16130" width="1" style="116" customWidth="1"/>
    <col min="16131" max="16131" width="2.28515625" style="116" customWidth="1"/>
    <col min="16132" max="16132" width="19.140625" style="116" customWidth="1"/>
    <col min="16133" max="16133" width="33.5703125" style="116" customWidth="1"/>
    <col min="16134" max="16134" width="13.140625" style="116" customWidth="1"/>
    <col min="16135" max="16142" width="17" style="116" customWidth="1"/>
    <col min="16143" max="16143" width="21.42578125" style="116" customWidth="1"/>
    <col min="16144" max="16145" width="17" style="116" customWidth="1"/>
    <col min="16146" max="16146" width="19.85546875" style="116" customWidth="1"/>
    <col min="16147" max="16147" width="21.85546875" style="116" bestFit="1" customWidth="1"/>
    <col min="16148" max="16183" width="17" style="116" customWidth="1"/>
    <col min="16184" max="16184" width="22.28515625" style="116" customWidth="1"/>
    <col min="16185" max="16189" width="14.42578125" style="116" bestFit="1" customWidth="1"/>
    <col min="16190" max="16190" width="8.5703125" style="116" customWidth="1"/>
    <col min="16191" max="16191" width="5.7109375" style="116" customWidth="1"/>
    <col min="16192" max="16195" width="9.140625" style="116"/>
    <col min="16196" max="16214" width="0" style="116" hidden="1" customWidth="1"/>
    <col min="16215" max="16218" width="9.140625" style="116" customWidth="1"/>
    <col min="16219" max="16384" width="9.140625" style="116"/>
  </cols>
  <sheetData>
    <row r="1" spans="1:90" ht="3.75" customHeight="1">
      <c r="I1" s="220" t="str">
        <f>IF('MFI Info &amp; Instructions'!$D$16="English",'Funding &amp; Shareholders'!BP19,IF('MFI Info &amp; Instructions'!$D$16="Español",'Funding &amp; Shareholders'!BQ19,IF('MFI Info &amp; Instructions'!$D$16="Português",'Funding &amp; Shareholders'!BR19,"")))</f>
        <v>Fixed</v>
      </c>
      <c r="J1" s="115" t="s">
        <v>592</v>
      </c>
      <c r="O1" s="220" t="s">
        <v>593</v>
      </c>
    </row>
    <row r="2" spans="1:90" s="224" customFormat="1" ht="19.5">
      <c r="A2" s="224" t="s">
        <v>1001</v>
      </c>
      <c r="B2" s="222"/>
      <c r="C2" s="223">
        <f>'MFI Info &amp; Instructions'!D8</f>
        <v>0</v>
      </c>
      <c r="I2" s="225" t="str">
        <f>IF('MFI Info &amp; Instructions'!$D$16="English",'Funding &amp; Shareholders'!BP20,IF('MFI Info &amp; Instructions'!$D$16="Español",'Funding &amp; Shareholders'!BQ20,IF('MFI Info &amp; Instructions'!$D$16="Português",'Funding &amp; Shareholders'!BR20,"")))</f>
        <v>Floating</v>
      </c>
      <c r="O2" s="226" t="str">
        <f>IF('MFI Info &amp; Instructions'!$D$16="English",'Funding &amp; Shareholders'!BP21,IF('MFI Info &amp; Instructions'!$D$16="Español",'Funding &amp; Shareholders'!BQ21,IF('MFI Info &amp; Instructions'!$D$16="Português",'Funding &amp; Shareholders'!BR21,"")))</f>
        <v>Deposit</v>
      </c>
      <c r="P2" s="226"/>
      <c r="Q2" s="226"/>
      <c r="R2" s="226"/>
      <c r="S2" s="226" t="str">
        <f>IF('MFI Info &amp; Instructions'!$D$16="English",'Funding &amp; Shareholders'!BP24,IF('MFI Info &amp; Instructions'!$D$16="Español",'Funding &amp; Shareholders'!BQ24,IF('MFI Info &amp; Instructions'!$D$16="Português",'Funding &amp; Shareholders'!BR24,"")))</f>
        <v>Bullet</v>
      </c>
      <c r="T2" s="227"/>
      <c r="U2" s="227"/>
      <c r="V2" s="220" t="str">
        <f>IF('MFI Info &amp; Instructions'!$D$16="English",'Funding &amp; Shareholders'!BP16,IF('MFI Info &amp; Instructions'!$D$16="Español",'Funding &amp; Shareholders'!BQ16,IF('MFI Info &amp; Instructions'!$D$16="Português",'Funding &amp; Shareholders'!BR16,"")))</f>
        <v>Monthly</v>
      </c>
      <c r="W2" s="227"/>
      <c r="BC2" s="227"/>
      <c r="BD2" s="227"/>
      <c r="BE2" s="227"/>
      <c r="BF2" s="227"/>
      <c r="BG2" s="227"/>
      <c r="BH2" s="227"/>
      <c r="BI2" s="227"/>
      <c r="BJ2" s="227"/>
      <c r="BK2" s="227"/>
      <c r="BL2" s="227"/>
      <c r="BM2" s="227"/>
      <c r="BN2" s="227"/>
      <c r="BO2" s="227"/>
      <c r="BP2" s="228" t="s">
        <v>387</v>
      </c>
      <c r="BQ2" s="228" t="s">
        <v>387</v>
      </c>
      <c r="BR2" s="228" t="s">
        <v>387</v>
      </c>
    </row>
    <row r="3" spans="1:90" s="224" customFormat="1" ht="23.25">
      <c r="B3" s="222"/>
      <c r="C3" s="5" t="str">
        <f>IF('MFI Info &amp; Instructions'!$D$16="English",'Funding &amp; Shareholders'!BP3,IF('MFI Info &amp; Instructions'!$D$16="Español",'Funding &amp; Shareholders'!BQ3,IF('MFI Info &amp; Instructions'!$D$16="Português",'Funding &amp; Shareholders'!BR3,"")))&amp;'MFI Info &amp; Instructions'!D19&amp;")*"</f>
        <v>LIABILITY SCHEDULE ()*</v>
      </c>
      <c r="F3" s="229"/>
      <c r="O3" s="226" t="str">
        <f>IF('MFI Info &amp; Instructions'!$D$16="English",'Funding &amp; Shareholders'!BP22,IF('MFI Info &amp; Instructions'!$D$16="Español",'Funding &amp; Shareholders'!BQ22,IF('MFI Info &amp; Instructions'!$D$16="Português",'Funding &amp; Shareholders'!BR22,"")))</f>
        <v>GLP</v>
      </c>
      <c r="P3" s="226" t="s">
        <v>249</v>
      </c>
      <c r="Q3" s="226"/>
      <c r="R3" s="226"/>
      <c r="S3" s="226" t="str">
        <f>IF('MFI Info &amp; Instructions'!$D$16="English",'Funding &amp; Shareholders'!BP25,IF('MFI Info &amp; Instructions'!$D$16="Español",'Funding &amp; Shareholders'!BQ25,IF('MFI Info &amp; Instructions'!$D$16="Português",'Funding &amp; Shareholders'!BR25,"")))</f>
        <v>Straight Line Amortization</v>
      </c>
      <c r="T3" s="227"/>
      <c r="U3" s="227"/>
      <c r="V3" s="220" t="str">
        <f>IF('MFI Info &amp; Instructions'!$D$16="English",'Funding &amp; Shareholders'!BP17,IF('MFI Info &amp; Instructions'!$D$16="Español",'Funding &amp; Shareholders'!BQ17,IF('MFI Info &amp; Instructions'!$D$16="Português",'Funding &amp; Shareholders'!BR17,"")))</f>
        <v>Quarterly</v>
      </c>
      <c r="W3" s="227"/>
      <c r="X3" s="230"/>
      <c r="BC3" s="227"/>
      <c r="BD3" s="227"/>
      <c r="BE3" s="227"/>
      <c r="BF3" s="227"/>
      <c r="BG3" s="227"/>
      <c r="BH3" s="227"/>
      <c r="BI3" s="227"/>
      <c r="BJ3" s="227"/>
      <c r="BK3" s="227"/>
      <c r="BL3" s="227"/>
      <c r="BM3" s="227"/>
      <c r="BN3" s="227"/>
      <c r="BO3" s="227"/>
      <c r="BP3" s="228" t="s">
        <v>594</v>
      </c>
      <c r="BQ3" s="228" t="s">
        <v>595</v>
      </c>
      <c r="BR3" s="228" t="s">
        <v>596</v>
      </c>
    </row>
    <row r="4" spans="1:90" s="224" customFormat="1">
      <c r="A4" s="224" t="s">
        <v>999</v>
      </c>
      <c r="B4" s="222"/>
      <c r="C4" s="9" t="str">
        <f>IF('MFI Info &amp; Instructions'!$D$16="English",'Funding &amp; Shareholders'!BP4,IF('MFI Info &amp; Instructions'!$D$16="Español",'Funding &amp; Shareholders'!BQ4,IF('MFI Info &amp; Instructions'!$D$16="Português",'Funding &amp; Shareholders'!BR4,"")))</f>
        <v>As of January 2011</v>
      </c>
      <c r="D4" s="231"/>
      <c r="O4" s="226" t="str">
        <f>IF('MFI Info &amp; Instructions'!$D$16="English",'Funding &amp; Shareholders'!BP23,IF('MFI Info &amp; Instructions'!$D$16="Español",'Funding &amp; Shareholders'!BQ23,IF('MFI Info &amp; Instructions'!$D$16="Português",'Funding &amp; Shareholders'!BR23,"")))</f>
        <v>Equity</v>
      </c>
      <c r="P4" s="226" t="s">
        <v>597</v>
      </c>
      <c r="Q4" s="226"/>
      <c r="R4" s="226"/>
      <c r="S4" s="226" t="str">
        <f>IF('MFI Info &amp; Instructions'!$D$16="English",'Funding &amp; Shareholders'!BP26,IF('MFI Info &amp; Instructions'!$D$16="Español",'Funding &amp; Shareholders'!BQ26,IF('MFI Info &amp; Instructions'!$D$16="Português",'Funding &amp; Shareholders'!BR26,"")))</f>
        <v>Irregular Amortization</v>
      </c>
      <c r="T4" s="227"/>
      <c r="U4" s="227"/>
      <c r="V4" s="220" t="str">
        <f>IF('MFI Info &amp; Instructions'!$D$16="English",'Funding &amp; Shareholders'!BP18,IF('MFI Info &amp; Instructions'!$D$16="Español",'Funding &amp; Shareholders'!BQ18,IF('MFI Info &amp; Instructions'!$D$16="Português",'Funding &amp; Shareholders'!BR18,"")))</f>
        <v>Annually</v>
      </c>
      <c r="W4" s="227"/>
      <c r="X4" s="232"/>
      <c r="Y4" s="233"/>
      <c r="Z4" s="233"/>
      <c r="AA4" s="233"/>
      <c r="AB4" s="233"/>
      <c r="AC4" s="233"/>
      <c r="AD4" s="233"/>
      <c r="AE4" s="233"/>
      <c r="AF4" s="233"/>
      <c r="AG4" s="233"/>
      <c r="AH4" s="233"/>
      <c r="AI4" s="233"/>
      <c r="AJ4" s="232"/>
      <c r="AK4" s="233"/>
      <c r="AL4" s="233"/>
      <c r="AM4" s="233"/>
      <c r="AN4" s="233"/>
      <c r="AO4" s="233"/>
      <c r="AP4" s="233"/>
      <c r="AQ4" s="233"/>
      <c r="AR4" s="233"/>
      <c r="AS4" s="233"/>
      <c r="AT4" s="233"/>
      <c r="AU4" s="233"/>
      <c r="AV4" s="233"/>
      <c r="AW4" s="233"/>
      <c r="AX4" s="233"/>
      <c r="AY4" s="233"/>
      <c r="AZ4" s="232"/>
      <c r="BA4" s="233"/>
      <c r="BB4" s="234"/>
      <c r="BC4" s="227"/>
      <c r="BD4" s="227"/>
      <c r="BE4" s="227"/>
      <c r="BF4" s="227"/>
      <c r="BG4" s="227"/>
      <c r="BH4" s="227"/>
      <c r="BI4" s="227"/>
      <c r="BJ4" s="227"/>
      <c r="BK4" s="227"/>
      <c r="BL4" s="227"/>
      <c r="BM4" s="227"/>
      <c r="BN4" s="227"/>
      <c r="BO4" s="227"/>
      <c r="BP4" s="228" t="str">
        <f>"As of "&amp;TEXT('MFI Info &amp; Instructions'!D18,"mmmm yyyy")</f>
        <v>As of January 2011</v>
      </c>
      <c r="BQ4" s="228" t="str">
        <f>BP4</f>
        <v>As of January 2011</v>
      </c>
      <c r="BR4" s="228" t="str">
        <f>BP4</f>
        <v>As of January 2011</v>
      </c>
    </row>
    <row r="5" spans="1:90" s="315" customFormat="1">
      <c r="A5" s="224" t="s">
        <v>997</v>
      </c>
      <c r="B5" s="222"/>
      <c r="C5" s="9"/>
      <c r="E5" s="325">
        <v>15</v>
      </c>
      <c r="F5" s="325">
        <v>15</v>
      </c>
      <c r="G5" s="325">
        <v>15</v>
      </c>
      <c r="H5" s="325">
        <v>15</v>
      </c>
      <c r="I5" s="325">
        <v>15</v>
      </c>
      <c r="J5" s="325">
        <v>15</v>
      </c>
      <c r="K5" s="325">
        <v>15</v>
      </c>
      <c r="L5" s="325">
        <v>15</v>
      </c>
      <c r="M5" s="325">
        <v>15</v>
      </c>
      <c r="N5" s="325">
        <v>15</v>
      </c>
      <c r="O5" s="325">
        <v>15</v>
      </c>
      <c r="P5" s="325">
        <v>15</v>
      </c>
      <c r="Q5" s="325">
        <v>15</v>
      </c>
      <c r="R5" s="325">
        <v>15</v>
      </c>
      <c r="S5" s="325">
        <v>15</v>
      </c>
      <c r="T5" s="325">
        <v>15</v>
      </c>
      <c r="U5" s="325">
        <v>15</v>
      </c>
      <c r="V5" s="325">
        <v>15</v>
      </c>
      <c r="W5" s="325">
        <v>15</v>
      </c>
      <c r="X5" s="325">
        <v>15</v>
      </c>
      <c r="Y5" s="325">
        <v>15</v>
      </c>
      <c r="Z5" s="325">
        <v>15</v>
      </c>
      <c r="AA5" s="325">
        <v>15</v>
      </c>
      <c r="AB5" s="325">
        <v>15</v>
      </c>
      <c r="AC5" s="325">
        <v>15</v>
      </c>
      <c r="AD5" s="325">
        <v>15</v>
      </c>
      <c r="AE5" s="325">
        <v>15</v>
      </c>
      <c r="AF5" s="325">
        <v>15</v>
      </c>
      <c r="AG5" s="325">
        <v>15</v>
      </c>
      <c r="AH5" s="325">
        <v>15</v>
      </c>
      <c r="AI5" s="325">
        <v>15</v>
      </c>
      <c r="AJ5" s="325">
        <v>15</v>
      </c>
      <c r="AK5" s="325">
        <v>15</v>
      </c>
      <c r="AL5" s="325">
        <v>15</v>
      </c>
      <c r="AM5" s="325">
        <v>15</v>
      </c>
      <c r="AN5" s="325">
        <v>15</v>
      </c>
      <c r="AO5" s="325">
        <v>15</v>
      </c>
      <c r="AP5" s="325">
        <v>15</v>
      </c>
      <c r="AQ5" s="325">
        <v>15</v>
      </c>
      <c r="AR5" s="325">
        <v>15</v>
      </c>
      <c r="AS5" s="325">
        <v>15</v>
      </c>
      <c r="AT5" s="325">
        <v>15</v>
      </c>
      <c r="AU5" s="325">
        <v>15</v>
      </c>
      <c r="AV5" s="325">
        <v>15</v>
      </c>
      <c r="AW5" s="325">
        <v>15</v>
      </c>
      <c r="AX5" s="325">
        <v>15</v>
      </c>
      <c r="AY5" s="325">
        <v>15</v>
      </c>
      <c r="AZ5" s="325">
        <v>15</v>
      </c>
      <c r="BA5" s="325">
        <v>15</v>
      </c>
      <c r="BB5" s="325">
        <v>15</v>
      </c>
      <c r="BC5" s="318"/>
      <c r="BD5" s="316"/>
      <c r="BE5" s="316"/>
      <c r="BF5" s="316"/>
      <c r="BG5" s="316"/>
      <c r="BH5" s="316"/>
      <c r="BI5" s="316"/>
      <c r="BJ5" s="316"/>
      <c r="BK5" s="316"/>
      <c r="BL5" s="316"/>
      <c r="BM5" s="316"/>
      <c r="BN5" s="316"/>
      <c r="BO5" s="316"/>
      <c r="BP5" s="317"/>
      <c r="BQ5" s="317"/>
      <c r="BR5" s="317"/>
    </row>
    <row r="6" spans="1:90" s="320" customFormat="1">
      <c r="B6" s="321"/>
      <c r="C6" s="322"/>
      <c r="D6" s="319" t="s">
        <v>998</v>
      </c>
      <c r="E6" s="326">
        <v>190</v>
      </c>
      <c r="F6" s="327">
        <v>191</v>
      </c>
      <c r="G6" s="327">
        <v>192</v>
      </c>
      <c r="H6" s="327">
        <v>193</v>
      </c>
      <c r="I6" s="327">
        <v>194</v>
      </c>
      <c r="J6" s="327">
        <v>195</v>
      </c>
      <c r="K6" s="327">
        <v>196</v>
      </c>
      <c r="L6" s="327">
        <v>197</v>
      </c>
      <c r="M6" s="327">
        <v>198</v>
      </c>
      <c r="N6" s="327">
        <v>199</v>
      </c>
      <c r="O6" s="327">
        <v>200</v>
      </c>
      <c r="P6" s="328">
        <v>201</v>
      </c>
      <c r="Q6" s="328">
        <v>202</v>
      </c>
      <c r="R6" s="328">
        <v>203</v>
      </c>
      <c r="S6" s="328">
        <v>204</v>
      </c>
      <c r="T6" s="328">
        <v>205</v>
      </c>
      <c r="U6" s="327">
        <v>206</v>
      </c>
      <c r="V6" s="327">
        <v>207</v>
      </c>
      <c r="W6" s="327">
        <v>208</v>
      </c>
      <c r="X6" s="327">
        <v>209</v>
      </c>
      <c r="Y6" s="329">
        <v>210</v>
      </c>
      <c r="Z6" s="327">
        <v>211</v>
      </c>
      <c r="AA6" s="327">
        <v>212</v>
      </c>
      <c r="AB6" s="327">
        <v>213</v>
      </c>
      <c r="AC6" s="327">
        <v>214</v>
      </c>
      <c r="AD6" s="327">
        <v>215</v>
      </c>
      <c r="AE6" s="327">
        <v>216</v>
      </c>
      <c r="AF6" s="327">
        <v>217</v>
      </c>
      <c r="AG6" s="327">
        <v>218</v>
      </c>
      <c r="AH6" s="327">
        <v>219</v>
      </c>
      <c r="AI6" s="327">
        <v>220</v>
      </c>
      <c r="AJ6" s="327">
        <v>221</v>
      </c>
      <c r="AK6" s="329">
        <v>222</v>
      </c>
      <c r="AL6" s="327">
        <v>223</v>
      </c>
      <c r="AM6" s="327">
        <v>224</v>
      </c>
      <c r="AN6" s="327">
        <v>225</v>
      </c>
      <c r="AO6" s="327">
        <v>226</v>
      </c>
      <c r="AP6" s="327">
        <v>227</v>
      </c>
      <c r="AQ6" s="327">
        <v>228</v>
      </c>
      <c r="AR6" s="327">
        <v>229</v>
      </c>
      <c r="AS6" s="327">
        <v>230</v>
      </c>
      <c r="AT6" s="327">
        <v>231</v>
      </c>
      <c r="AU6" s="327">
        <v>232</v>
      </c>
      <c r="AV6" s="327">
        <v>233</v>
      </c>
      <c r="AW6" s="327">
        <v>234</v>
      </c>
      <c r="AX6" s="327">
        <v>235</v>
      </c>
      <c r="AY6" s="327">
        <v>236</v>
      </c>
      <c r="AZ6" s="327">
        <v>237</v>
      </c>
      <c r="BA6" s="327">
        <v>238</v>
      </c>
      <c r="BB6" s="327">
        <v>239</v>
      </c>
      <c r="BC6" s="323"/>
      <c r="BD6" s="323"/>
      <c r="BE6" s="323"/>
      <c r="BF6" s="323"/>
      <c r="BG6" s="323"/>
      <c r="BH6" s="323"/>
      <c r="BI6" s="323"/>
      <c r="BJ6" s="323"/>
      <c r="BK6" s="323"/>
      <c r="BL6" s="323"/>
      <c r="BM6" s="323"/>
      <c r="BN6" s="323"/>
      <c r="BO6" s="323"/>
      <c r="BP6" s="324"/>
      <c r="BQ6" s="324"/>
      <c r="BR6" s="324"/>
    </row>
    <row r="7" spans="1:90" s="224" customFormat="1" ht="6" customHeight="1" thickBot="1">
      <c r="D7" s="235"/>
      <c r="O7" s="227"/>
      <c r="P7" s="227"/>
      <c r="Q7" s="227"/>
      <c r="R7" s="227"/>
      <c r="S7" s="227"/>
      <c r="T7" s="227"/>
      <c r="U7" s="227"/>
      <c r="V7" s="227"/>
      <c r="W7" s="227"/>
      <c r="X7" s="236" t="s">
        <v>598</v>
      </c>
      <c r="Y7" s="233"/>
      <c r="Z7" s="233"/>
      <c r="AA7" s="233"/>
      <c r="AB7" s="233"/>
      <c r="AC7" s="233"/>
      <c r="AD7" s="233"/>
      <c r="AE7" s="233"/>
      <c r="AF7" s="233"/>
      <c r="AG7" s="233"/>
      <c r="AH7" s="233"/>
      <c r="AI7" s="233"/>
      <c r="AJ7" s="236" t="s">
        <v>599</v>
      </c>
      <c r="AK7" s="233"/>
      <c r="AL7" s="233"/>
      <c r="AM7" s="233"/>
      <c r="AN7" s="233"/>
      <c r="AO7" s="233"/>
      <c r="AP7" s="233"/>
      <c r="AQ7" s="233"/>
      <c r="AR7" s="233"/>
      <c r="AS7" s="233"/>
      <c r="AT7" s="233"/>
      <c r="AU7" s="233"/>
      <c r="AV7" s="233"/>
      <c r="AW7" s="233"/>
      <c r="AX7" s="233"/>
      <c r="AY7" s="233"/>
      <c r="AZ7" s="236" t="s">
        <v>600</v>
      </c>
      <c r="BA7" s="233"/>
      <c r="BB7" s="237"/>
      <c r="BC7" s="227"/>
      <c r="BD7" s="227"/>
      <c r="BE7" s="227"/>
      <c r="BF7" s="227"/>
      <c r="BG7" s="227"/>
      <c r="BH7" s="227"/>
      <c r="BI7" s="227"/>
      <c r="BJ7" s="227"/>
      <c r="BK7" s="227"/>
      <c r="BL7" s="227"/>
      <c r="BM7" s="227"/>
      <c r="BN7" s="227"/>
      <c r="BO7" s="227"/>
      <c r="BP7" s="228" t="s">
        <v>601</v>
      </c>
      <c r="BQ7" s="228" t="s">
        <v>602</v>
      </c>
      <c r="BR7" s="228" t="s">
        <v>603</v>
      </c>
      <c r="BS7" s="224" t="s">
        <v>604</v>
      </c>
    </row>
    <row r="8" spans="1:90" ht="44.25" customHeight="1">
      <c r="B8" s="238"/>
      <c r="C8" s="238"/>
      <c r="D8" s="239" t="s">
        <v>605</v>
      </c>
      <c r="E8" s="240" t="str">
        <f>IF('MFI Info &amp; Instructions'!$D$16="English",'Funding &amp; Shareholders'!BP28,IF('MFI Info &amp; Instructions'!$D$16="Español",'Funding &amp; Shareholders'!BP29,IF('MFI Info &amp; Instructions'!$D$16="Português",'Funding &amp; Shareholders'!BP30,"")))</f>
        <v>Name of Issuer/Counterparty</v>
      </c>
      <c r="F8" s="240" t="str">
        <f>IF('MFI Info &amp; Instructions'!$D$16="English",'Funding &amp; Shareholders'!BQ28,IF('MFI Info &amp; Instructions'!$D$16="Español",'Funding &amp; Shareholders'!BQ29,IF('MFI Info &amp; Instructions'!$D$16="Português",'Funding &amp; Shareholders'!BQ30,"")))</f>
        <v>Issuance Currency</v>
      </c>
      <c r="G8" s="240" t="str">
        <f>IF('MFI Info &amp; Instructions'!$D$16="English",'Funding &amp; Shareholders'!BR28,IF('MFI Info &amp; Instructions'!$D$16="Español",'Funding &amp; Shareholders'!BR29,IF('MFI Info &amp; Instructions'!$D$16="Português",'Funding &amp; Shareholders'!BR30,"")))</f>
        <v>Original Principal Balance (in )</v>
      </c>
      <c r="H8" s="240" t="str">
        <f>IF('MFI Info &amp; Instructions'!$D$16="English",'Funding &amp; Shareholders'!BS28,IF('MFI Info &amp; Instructions'!$D$16="Español",'Funding &amp; Shareholders'!BS29,IF('MFI Info &amp; Instructions'!$D$16="Português",'Funding &amp; Shareholders'!BS30,"")))</f>
        <v>Outstanding Balance (in )</v>
      </c>
      <c r="I8" s="240" t="str">
        <f>IF('MFI Info &amp; Instructions'!$D$16="English",'Funding &amp; Shareholders'!BT28,IF('MFI Info &amp; Instructions'!$D$16="Español",'Funding &amp; Shareholders'!BT29,IF('MFI Info &amp; Instructions'!$D$16="Português",'Funding &amp; Shareholders'!BT30,"")))</f>
        <v>Fixed or Floating</v>
      </c>
      <c r="J8" s="240" t="str">
        <f>IF('MFI Info &amp; Instructions'!$D$16="English",'Funding &amp; Shareholders'!BU28,IF('MFI Info &amp; Instructions'!$D$16="Español",'Funding &amp; Shareholders'!BU29,IF('MFI Info &amp; Instructions'!$D$16="Português",'Funding &amp; Shareholders'!BU30,"")))</f>
        <v>Reference Rate</v>
      </c>
      <c r="K8" s="240" t="str">
        <f>IF('MFI Info &amp; Instructions'!$D$16="English",'Funding &amp; Shareholders'!BV28,IF('MFI Info &amp; Instructions'!$D$16="Español",'Funding &amp; Shareholders'!BV29,IF('MFI Info &amp; Instructions'!$D$16="Português",'Funding &amp; Shareholders'!BV30,"")))</f>
        <v>Interest Rate/Spread (in bps)</v>
      </c>
      <c r="L8" s="240" t="str">
        <f>IF('MFI Info &amp; Instructions'!$D$16="English",'Funding &amp; Shareholders'!BW28,IF('MFI Info &amp; Instructions'!$D$16="Español",'Funding &amp; Shareholders'!BW29,IF('MFI Info &amp; Instructions'!$D$16="Português",'Funding &amp; Shareholders'!BW30,"")))</f>
        <v>Final Maturity Date</v>
      </c>
      <c r="M8" s="240" t="str">
        <f>IF('MFI Info &amp; Instructions'!$D$16="English",'Funding &amp; Shareholders'!BX28,IF('MFI Info &amp; Instructions'!$D$16="Español",'Funding &amp; Shareholders'!BX29,IF('MFI Info &amp; Instructions'!$D$16="Português",'Funding &amp; Shareholders'!BX30,"")))</f>
        <v>Fees &amp; Commissions (in bps)</v>
      </c>
      <c r="N8" s="240" t="str">
        <f>IF('MFI Info &amp; Instructions'!$D$16="English",'Funding &amp; Shareholders'!BY28,IF('MFI Info &amp; Instructions'!$D$16="Español",'Funding &amp; Shareholders'!BY29,IF('MFI Info &amp; Instructions'!$D$16="Português",'Funding &amp; Shareholders'!BY30,"")))</f>
        <v>Effective Interest Rate</v>
      </c>
      <c r="O8" s="240" t="str">
        <f>IF('MFI Info &amp; Instructions'!$D$16="English",'Funding &amp; Shareholders'!BZ28,IF('MFI Info &amp; Instructions'!$D$16="Español",'Funding &amp; Shareholders'!BZ29,IF('MFI Info &amp; Instructions'!$D$16="Português",'Funding &amp; Shareholders'!BZ30,"")))</f>
        <v>Guarantee/Collateral Type</v>
      </c>
      <c r="P8" s="240" t="str">
        <f>IF('MFI Info &amp; Instructions'!$D$16="English",'Funding &amp; Shareholders'!CA28,IF('MFI Info &amp; Instructions'!$D$16="Español",'Funding &amp; Shareholders'!CA29,IF('MFI Info &amp; Instructions'!$D$16="Português",'Funding &amp; Shareholders'!CA30,"")))</f>
        <v>$ or %</v>
      </c>
      <c r="Q8" s="240" t="str">
        <f>IF('MFI Info &amp; Instructions'!$D$16="English",'Funding &amp; Shareholders'!CB28,IF('MFI Info &amp; Instructions'!$D$16="Español",'Funding &amp; Shareholders'!CB29,IF('MFI Info &amp; Instructions'!$D$16="Português",'Funding &amp; Shareholders'!CB30,"")))</f>
        <v>Initial Guarantee Value</v>
      </c>
      <c r="R8" s="240" t="str">
        <f>IF('MFI Info &amp; Instructions'!$D$16="English",'Funding &amp; Shareholders'!CC28,IF('MFI Info &amp; Instructions'!$D$16="Español",'Funding &amp; Shareholders'!CC29,IF('MFI Info &amp; Instructions'!$D$16="Português",'Funding &amp; Shareholders'!CC30,"")))</f>
        <v>Current Gurantee Value</v>
      </c>
      <c r="S8" s="240" t="str">
        <f>IF('MFI Info &amp; Instructions'!$D$16="English",'Funding &amp; Shareholders'!CD28,IF('MFI Info &amp; Instructions'!$D$16="Español",'Funding &amp; Shareholders'!CD29,IF('MFI Info &amp; Instructions'!$D$16="Português",'Funding &amp; Shareholders'!CD30,"")))</f>
        <v>Repayment Type</v>
      </c>
      <c r="T8" s="240" t="str">
        <f>IF('MFI Info &amp; Instructions'!$D$16="English",'Funding &amp; Shareholders'!CE28,IF('MFI Info &amp; Instructions'!$D$16="Español",'Funding &amp; Shareholders'!CE29,IF('MFI Info &amp; Instructions'!$D$16="Português",'Funding &amp; Shareholders'!CE30,"")))</f>
        <v># of Amortizations</v>
      </c>
      <c r="U8" s="240" t="str">
        <f>IF('MFI Info &amp; Instructions'!$D$16="English",'Funding &amp; Shareholders'!CF28,IF('MFI Info &amp; Instructions'!$D$16="Español",'Funding &amp; Shareholders'!CF29,IF('MFI Info &amp; Instructions'!$D$16="Português",'Funding &amp; Shareholders'!CF30,"")))</f>
        <v>Date of First Amortization</v>
      </c>
      <c r="V8" s="240" t="str">
        <f>IF('MFI Info &amp; Instructions'!$D$16="English",'Funding &amp; Shareholders'!CG28,IF('MFI Info &amp; Instructions'!$D$16="Español",'Funding &amp; Shareholders'!CG29,IF('MFI Info &amp; Instructions'!$D$16="Português",'Funding &amp; Shareholders'!CG30,"")))</f>
        <v>Frequency</v>
      </c>
      <c r="W8" s="240" t="str">
        <f>IF('MFI Info &amp; Instructions'!$D$16="English",'Funding &amp; Shareholders'!CH28,IF('MFI Info &amp; Instructions'!$D$16="Español",'Funding &amp; Shareholders'!CH29,IF('MFI Info &amp; Instructions'!$D$16="Português",'Funding &amp; Shareholders'!CH30,"")))</f>
        <v>Amortization Amount</v>
      </c>
      <c r="X8" s="241">
        <f>DATE(IF(MONTH('MFI Info &amp; Instructions'!D18)+1=12,YEAR('MFI Info &amp; Instructions'!D18)+1,YEAR('MFI Info &amp; Instructions'!D18)),IF(MONTH('MFI Info &amp; Instructions'!D18)=12,3,MONTH('MFI Info &amp; Instructions'!D18)+3),1)-1</f>
        <v>40633</v>
      </c>
      <c r="Y8" s="241">
        <f>DATE(IF(MONTH(X8)=12,YEAR(X8)+1,YEAR(X8)),IF(MONTH(X8)=12,2,MONTH(X8)+2),1)-1</f>
        <v>40663</v>
      </c>
      <c r="Z8" s="241">
        <f t="shared" ref="Z8:AI8" si="0">DATE(IF(MONTH(Y8)=12,YEAR(Y8)+1,YEAR(Y8)),IF(MONTH(Y8)=12,2,MONTH(Y8)+2),1)-1</f>
        <v>40694</v>
      </c>
      <c r="AA8" s="241">
        <f t="shared" si="0"/>
        <v>40724</v>
      </c>
      <c r="AB8" s="241">
        <f t="shared" si="0"/>
        <v>40755</v>
      </c>
      <c r="AC8" s="241">
        <f t="shared" si="0"/>
        <v>40786</v>
      </c>
      <c r="AD8" s="241">
        <f t="shared" si="0"/>
        <v>40816</v>
      </c>
      <c r="AE8" s="241">
        <f t="shared" si="0"/>
        <v>40847</v>
      </c>
      <c r="AF8" s="241">
        <f t="shared" si="0"/>
        <v>40877</v>
      </c>
      <c r="AG8" s="241">
        <f t="shared" si="0"/>
        <v>40908</v>
      </c>
      <c r="AH8" s="241">
        <f t="shared" si="0"/>
        <v>40939</v>
      </c>
      <c r="AI8" s="242">
        <f t="shared" si="0"/>
        <v>40968</v>
      </c>
      <c r="AJ8" s="243">
        <f>DATE(IF(MONTH(AI8)=12,YEAR(AI8)+1,YEAR(AI8)),IF(MONTH(AI8)=12,4,MONTH(AI8)+4),1)-1</f>
        <v>41060</v>
      </c>
      <c r="AK8" s="243">
        <f t="shared" ref="AK8:AY8" si="1">DATE(IF(MONTH(AJ8)=12,YEAR(AJ8)+1,YEAR(AJ8)),IF(MONTH(AJ8)=12,4,MONTH(AJ8)+4),1)-1</f>
        <v>41152</v>
      </c>
      <c r="AL8" s="243">
        <f t="shared" si="1"/>
        <v>41243</v>
      </c>
      <c r="AM8" s="243">
        <f t="shared" si="1"/>
        <v>41333</v>
      </c>
      <c r="AN8" s="243">
        <f t="shared" si="1"/>
        <v>41425</v>
      </c>
      <c r="AO8" s="243">
        <f t="shared" si="1"/>
        <v>41517</v>
      </c>
      <c r="AP8" s="243">
        <f t="shared" si="1"/>
        <v>41608</v>
      </c>
      <c r="AQ8" s="243">
        <f t="shared" si="1"/>
        <v>41698</v>
      </c>
      <c r="AR8" s="243">
        <f t="shared" si="1"/>
        <v>41790</v>
      </c>
      <c r="AS8" s="243">
        <f t="shared" si="1"/>
        <v>41882</v>
      </c>
      <c r="AT8" s="243">
        <f t="shared" si="1"/>
        <v>41973</v>
      </c>
      <c r="AU8" s="243">
        <f t="shared" si="1"/>
        <v>42063</v>
      </c>
      <c r="AV8" s="243">
        <f t="shared" si="1"/>
        <v>42155</v>
      </c>
      <c r="AW8" s="243">
        <f t="shared" si="1"/>
        <v>42247</v>
      </c>
      <c r="AX8" s="243">
        <f t="shared" si="1"/>
        <v>42338</v>
      </c>
      <c r="AY8" s="243">
        <f t="shared" si="1"/>
        <v>42429</v>
      </c>
      <c r="AZ8" s="244">
        <f>DATE(IF(MONTH(AY8)=12,YEAR(AY8)+1,YEAR(AY8)),IF(MONTH(AY8)=12,12,MONTH(AY8)+13),1)-1</f>
        <v>42794</v>
      </c>
      <c r="BA8" s="245">
        <f>DATE(IF(MONTH(AZ8)=12,YEAR(AZ8)+1,YEAR(AZ8)),IF(MONTH(AZ8)=12,12,MONTH(AZ8)+13),1)-1</f>
        <v>43159</v>
      </c>
      <c r="BB8" s="246" t="str">
        <f>"After "&amp;TEXT(BA8,"mmm-yy")</f>
        <v>After Feb-18</v>
      </c>
      <c r="BC8" s="247" t="s">
        <v>606</v>
      </c>
      <c r="BP8" s="221" t="s">
        <v>607</v>
      </c>
      <c r="BQ8" s="221" t="s">
        <v>608</v>
      </c>
      <c r="BR8" s="221" t="s">
        <v>609</v>
      </c>
      <c r="CA8" s="116"/>
      <c r="CB8" s="116"/>
      <c r="CC8" s="116"/>
      <c r="CD8" s="116"/>
      <c r="CE8" s="116"/>
      <c r="CF8" s="116"/>
      <c r="CG8" s="116"/>
      <c r="CH8" s="116"/>
      <c r="CI8" s="116"/>
      <c r="CJ8" s="116"/>
      <c r="CK8" s="116"/>
      <c r="CL8" s="116"/>
    </row>
    <row r="9" spans="1:90" ht="15">
      <c r="A9" s="116" t="str">
        <f>IF(E9&lt;&gt;"","#DataRow","")</f>
        <v/>
      </c>
      <c r="B9" s="238"/>
      <c r="C9" s="238"/>
      <c r="D9" s="248">
        <v>1</v>
      </c>
      <c r="E9" s="249"/>
      <c r="F9" s="250"/>
      <c r="G9" s="251"/>
      <c r="H9" s="251"/>
      <c r="I9" s="250"/>
      <c r="J9" s="252"/>
      <c r="K9" s="253"/>
      <c r="L9" s="254"/>
      <c r="M9" s="253"/>
      <c r="N9" s="255"/>
      <c r="O9" s="250"/>
      <c r="P9" s="256"/>
      <c r="Q9" s="257"/>
      <c r="R9" s="258"/>
      <c r="S9" s="250"/>
      <c r="T9" s="250"/>
      <c r="U9" s="254"/>
      <c r="V9" s="250"/>
      <c r="W9" s="251"/>
      <c r="X9" s="259"/>
      <c r="Y9" s="259"/>
      <c r="Z9" s="259"/>
      <c r="AA9" s="259"/>
      <c r="AB9" s="259"/>
      <c r="AC9" s="259"/>
      <c r="AD9" s="259"/>
      <c r="AE9" s="259"/>
      <c r="AF9" s="259"/>
      <c r="AG9" s="259"/>
      <c r="AH9" s="259"/>
      <c r="AI9" s="260"/>
      <c r="AJ9" s="259"/>
      <c r="AK9" s="259"/>
      <c r="AL9" s="259"/>
      <c r="AM9" s="259"/>
      <c r="AN9" s="259"/>
      <c r="AO9" s="259"/>
      <c r="AP9" s="259"/>
      <c r="AQ9" s="259"/>
      <c r="AR9" s="259"/>
      <c r="AS9" s="259"/>
      <c r="AT9" s="259"/>
      <c r="AU9" s="259"/>
      <c r="AV9" s="259"/>
      <c r="AW9" s="259"/>
      <c r="AX9" s="259"/>
      <c r="AY9" s="259"/>
      <c r="AZ9" s="261"/>
      <c r="BA9" s="259"/>
      <c r="BB9" s="261"/>
      <c r="BC9" s="262"/>
      <c r="CA9" s="116"/>
      <c r="CB9" s="116"/>
      <c r="CC9" s="116"/>
      <c r="CD9" s="116"/>
      <c r="CE9" s="116"/>
      <c r="CF9" s="116"/>
      <c r="CG9" s="116"/>
      <c r="CH9" s="116"/>
      <c r="CI9" s="116"/>
      <c r="CJ9" s="116"/>
      <c r="CK9" s="116"/>
      <c r="CL9" s="116"/>
    </row>
    <row r="10" spans="1:90" ht="15">
      <c r="A10" s="116" t="str">
        <f t="shared" ref="A10:A38" si="2">IF(E10&lt;&gt;"","#DataRow","")</f>
        <v/>
      </c>
      <c r="B10" s="263"/>
      <c r="C10" s="238"/>
      <c r="D10" s="248">
        <v>2</v>
      </c>
      <c r="E10" s="249"/>
      <c r="F10" s="250"/>
      <c r="G10" s="251"/>
      <c r="H10" s="251"/>
      <c r="I10" s="250"/>
      <c r="J10" s="252"/>
      <c r="K10" s="253"/>
      <c r="L10" s="254"/>
      <c r="M10" s="253"/>
      <c r="N10" s="255"/>
      <c r="O10" s="250"/>
      <c r="P10" s="256" t="str">
        <f t="shared" ref="P10:P38" si="3">IF(O10="Deposit","$",IF(OR(O10="GLP",O10="Equity"),"%",""))</f>
        <v/>
      </c>
      <c r="Q10" s="264"/>
      <c r="R10" s="265" t="str">
        <f t="shared" ref="R10:R38" si="4">IF(O10="Deposit",Q10,IF(OR(O10="GLP",O10="Equity"),Q10*H10,""))</f>
        <v/>
      </c>
      <c r="S10" s="250"/>
      <c r="T10" s="250"/>
      <c r="U10" s="254"/>
      <c r="V10" s="250"/>
      <c r="W10" s="251"/>
      <c r="X10" s="259"/>
      <c r="Y10" s="259"/>
      <c r="Z10" s="259"/>
      <c r="AA10" s="259"/>
      <c r="AB10" s="259"/>
      <c r="AC10" s="259"/>
      <c r="AD10" s="259"/>
      <c r="AE10" s="259"/>
      <c r="AF10" s="259"/>
      <c r="AG10" s="259"/>
      <c r="AH10" s="259"/>
      <c r="AI10" s="260"/>
      <c r="AJ10" s="259"/>
      <c r="AK10" s="259"/>
      <c r="AL10" s="259"/>
      <c r="AM10" s="259"/>
      <c r="AN10" s="259"/>
      <c r="AO10" s="259"/>
      <c r="AP10" s="259"/>
      <c r="AQ10" s="259"/>
      <c r="AR10" s="259"/>
      <c r="AS10" s="259"/>
      <c r="AT10" s="259"/>
      <c r="AU10" s="259"/>
      <c r="AV10" s="259"/>
      <c r="AW10" s="259"/>
      <c r="AX10" s="259"/>
      <c r="AY10" s="259"/>
      <c r="AZ10" s="261"/>
      <c r="BA10" s="259"/>
      <c r="BB10" s="261"/>
      <c r="BC10" s="262">
        <f t="shared" ref="BC10:BC38" si="5">SUM(X10:BB10)</f>
        <v>0</v>
      </c>
      <c r="CA10" s="116"/>
      <c r="CB10" s="116"/>
      <c r="CC10" s="116"/>
      <c r="CD10" s="116"/>
      <c r="CE10" s="116"/>
      <c r="CF10" s="116"/>
      <c r="CG10" s="116"/>
      <c r="CH10" s="116"/>
      <c r="CI10" s="116"/>
      <c r="CJ10" s="116"/>
      <c r="CK10" s="116"/>
      <c r="CL10" s="116"/>
    </row>
    <row r="11" spans="1:90" ht="15">
      <c r="A11" s="116" t="str">
        <f t="shared" si="2"/>
        <v/>
      </c>
      <c r="B11" s="238"/>
      <c r="C11" s="238"/>
      <c r="D11" s="248">
        <v>3</v>
      </c>
      <c r="E11" s="249"/>
      <c r="F11" s="250"/>
      <c r="G11" s="251"/>
      <c r="H11" s="251"/>
      <c r="I11" s="250"/>
      <c r="J11" s="252"/>
      <c r="K11" s="253"/>
      <c r="L11" s="254"/>
      <c r="M11" s="253"/>
      <c r="N11" s="255"/>
      <c r="O11" s="250"/>
      <c r="P11" s="256" t="str">
        <f t="shared" si="3"/>
        <v/>
      </c>
      <c r="Q11" s="264"/>
      <c r="R11" s="265" t="str">
        <f t="shared" si="4"/>
        <v/>
      </c>
      <c r="S11" s="250"/>
      <c r="T11" s="250"/>
      <c r="U11" s="254"/>
      <c r="V11" s="250"/>
      <c r="W11" s="251"/>
      <c r="X11" s="259"/>
      <c r="Y11" s="259"/>
      <c r="Z11" s="259"/>
      <c r="AA11" s="259"/>
      <c r="AB11" s="259"/>
      <c r="AC11" s="259"/>
      <c r="AD11" s="259"/>
      <c r="AE11" s="259"/>
      <c r="AF11" s="259"/>
      <c r="AG11" s="259"/>
      <c r="AH11" s="259"/>
      <c r="AI11" s="260"/>
      <c r="AJ11" s="259"/>
      <c r="AK11" s="259"/>
      <c r="AL11" s="259"/>
      <c r="AM11" s="259"/>
      <c r="AN11" s="259"/>
      <c r="AO11" s="259"/>
      <c r="AP11" s="259"/>
      <c r="AQ11" s="259"/>
      <c r="AR11" s="259"/>
      <c r="AS11" s="259"/>
      <c r="AT11" s="259"/>
      <c r="AU11" s="259"/>
      <c r="AV11" s="259"/>
      <c r="AW11" s="259"/>
      <c r="AX11" s="259"/>
      <c r="AY11" s="259"/>
      <c r="AZ11" s="261"/>
      <c r="BA11" s="259"/>
      <c r="BB11" s="261"/>
      <c r="BC11" s="262">
        <f t="shared" si="5"/>
        <v>0</v>
      </c>
      <c r="CA11" s="116"/>
      <c r="CB11" s="116"/>
      <c r="CC11" s="116"/>
      <c r="CD11" s="116"/>
      <c r="CE11" s="116"/>
      <c r="CF11" s="116"/>
      <c r="CG11" s="116"/>
      <c r="CH11" s="116"/>
      <c r="CI11" s="116"/>
      <c r="CJ11" s="116"/>
      <c r="CK11" s="116"/>
      <c r="CL11" s="116"/>
    </row>
    <row r="12" spans="1:90" ht="15">
      <c r="A12" s="116" t="str">
        <f t="shared" si="2"/>
        <v/>
      </c>
      <c r="B12" s="238"/>
      <c r="C12" s="238"/>
      <c r="D12" s="248">
        <v>4</v>
      </c>
      <c r="E12" s="249"/>
      <c r="F12" s="250"/>
      <c r="G12" s="251"/>
      <c r="H12" s="251"/>
      <c r="I12" s="250"/>
      <c r="J12" s="252"/>
      <c r="K12" s="253"/>
      <c r="L12" s="254"/>
      <c r="M12" s="253"/>
      <c r="N12" s="255"/>
      <c r="O12" s="250"/>
      <c r="P12" s="256" t="str">
        <f t="shared" si="3"/>
        <v/>
      </c>
      <c r="Q12" s="264"/>
      <c r="R12" s="265" t="str">
        <f t="shared" si="4"/>
        <v/>
      </c>
      <c r="S12" s="250"/>
      <c r="T12" s="250"/>
      <c r="U12" s="254"/>
      <c r="V12" s="250"/>
      <c r="W12" s="251"/>
      <c r="X12" s="259"/>
      <c r="Y12" s="259"/>
      <c r="Z12" s="259"/>
      <c r="AA12" s="259"/>
      <c r="AB12" s="259"/>
      <c r="AC12" s="259"/>
      <c r="AD12" s="259"/>
      <c r="AE12" s="259"/>
      <c r="AF12" s="259"/>
      <c r="AG12" s="259"/>
      <c r="AH12" s="259"/>
      <c r="AI12" s="260"/>
      <c r="AJ12" s="259"/>
      <c r="AK12" s="259"/>
      <c r="AL12" s="259"/>
      <c r="AM12" s="259"/>
      <c r="AN12" s="259"/>
      <c r="AO12" s="259"/>
      <c r="AP12" s="259"/>
      <c r="AQ12" s="259"/>
      <c r="AR12" s="259"/>
      <c r="AS12" s="259"/>
      <c r="AT12" s="259"/>
      <c r="AU12" s="259"/>
      <c r="AV12" s="259"/>
      <c r="AW12" s="259"/>
      <c r="AX12" s="259"/>
      <c r="AY12" s="259"/>
      <c r="AZ12" s="261"/>
      <c r="BA12" s="259"/>
      <c r="BB12" s="261"/>
      <c r="BC12" s="262">
        <f t="shared" si="5"/>
        <v>0</v>
      </c>
      <c r="CA12" s="116"/>
      <c r="CB12" s="116"/>
      <c r="CC12" s="116"/>
      <c r="CD12" s="116"/>
      <c r="CE12" s="116"/>
      <c r="CF12" s="116"/>
      <c r="CG12" s="116"/>
      <c r="CH12" s="116"/>
      <c r="CI12" s="116"/>
      <c r="CJ12" s="116"/>
      <c r="CK12" s="116"/>
      <c r="CL12" s="116"/>
    </row>
    <row r="13" spans="1:90" ht="15">
      <c r="A13" s="116" t="str">
        <f t="shared" si="2"/>
        <v/>
      </c>
      <c r="B13" s="238"/>
      <c r="C13" s="238"/>
      <c r="D13" s="248">
        <v>5</v>
      </c>
      <c r="E13" s="249"/>
      <c r="F13" s="250"/>
      <c r="G13" s="251"/>
      <c r="H13" s="251"/>
      <c r="I13" s="250"/>
      <c r="J13" s="252"/>
      <c r="K13" s="253"/>
      <c r="L13" s="254"/>
      <c r="M13" s="253"/>
      <c r="N13" s="255"/>
      <c r="O13" s="250"/>
      <c r="P13" s="256" t="str">
        <f t="shared" si="3"/>
        <v/>
      </c>
      <c r="Q13" s="264"/>
      <c r="R13" s="265" t="str">
        <f t="shared" si="4"/>
        <v/>
      </c>
      <c r="S13" s="250"/>
      <c r="T13" s="250"/>
      <c r="U13" s="254"/>
      <c r="V13" s="250"/>
      <c r="W13" s="251"/>
      <c r="X13" s="259"/>
      <c r="Y13" s="259"/>
      <c r="Z13" s="259"/>
      <c r="AA13" s="259"/>
      <c r="AB13" s="259"/>
      <c r="AC13" s="259"/>
      <c r="AD13" s="259"/>
      <c r="AE13" s="259"/>
      <c r="AF13" s="259"/>
      <c r="AG13" s="259"/>
      <c r="AH13" s="259"/>
      <c r="AI13" s="260"/>
      <c r="AJ13" s="259"/>
      <c r="AK13" s="259"/>
      <c r="AL13" s="259"/>
      <c r="AM13" s="259"/>
      <c r="AN13" s="259"/>
      <c r="AO13" s="259"/>
      <c r="AP13" s="259"/>
      <c r="AQ13" s="259"/>
      <c r="AR13" s="259"/>
      <c r="AS13" s="259"/>
      <c r="AT13" s="259"/>
      <c r="AU13" s="259"/>
      <c r="AV13" s="259"/>
      <c r="AW13" s="259"/>
      <c r="AX13" s="259"/>
      <c r="AY13" s="259"/>
      <c r="AZ13" s="261"/>
      <c r="BA13" s="259"/>
      <c r="BB13" s="261"/>
      <c r="BC13" s="262">
        <f t="shared" si="5"/>
        <v>0</v>
      </c>
      <c r="CA13" s="116"/>
      <c r="CB13" s="116"/>
      <c r="CC13" s="116"/>
      <c r="CD13" s="116"/>
      <c r="CE13" s="116"/>
      <c r="CF13" s="116"/>
      <c r="CG13" s="116"/>
      <c r="CH13" s="116"/>
      <c r="CI13" s="116"/>
      <c r="CJ13" s="116"/>
      <c r="CK13" s="116"/>
      <c r="CL13" s="116"/>
    </row>
    <row r="14" spans="1:90" ht="15">
      <c r="A14" s="116" t="str">
        <f t="shared" si="2"/>
        <v/>
      </c>
      <c r="B14" s="238"/>
      <c r="C14" s="238"/>
      <c r="D14" s="248">
        <v>6</v>
      </c>
      <c r="E14" s="249"/>
      <c r="F14" s="250"/>
      <c r="G14" s="251"/>
      <c r="H14" s="251"/>
      <c r="I14" s="250"/>
      <c r="J14" s="252"/>
      <c r="K14" s="253"/>
      <c r="L14" s="254"/>
      <c r="M14" s="253"/>
      <c r="N14" s="255"/>
      <c r="O14" s="250"/>
      <c r="P14" s="256" t="str">
        <f t="shared" si="3"/>
        <v/>
      </c>
      <c r="Q14" s="264"/>
      <c r="R14" s="265" t="str">
        <f t="shared" si="4"/>
        <v/>
      </c>
      <c r="S14" s="250"/>
      <c r="T14" s="250"/>
      <c r="U14" s="254"/>
      <c r="V14" s="250"/>
      <c r="W14" s="251"/>
      <c r="X14" s="259"/>
      <c r="Y14" s="259"/>
      <c r="Z14" s="259"/>
      <c r="AA14" s="259"/>
      <c r="AB14" s="259"/>
      <c r="AC14" s="259"/>
      <c r="AD14" s="259"/>
      <c r="AE14" s="259"/>
      <c r="AF14" s="259"/>
      <c r="AG14" s="259"/>
      <c r="AH14" s="259"/>
      <c r="AI14" s="260"/>
      <c r="AJ14" s="259"/>
      <c r="AK14" s="259"/>
      <c r="AL14" s="259"/>
      <c r="AM14" s="259"/>
      <c r="AN14" s="259"/>
      <c r="AO14" s="259"/>
      <c r="AP14" s="259"/>
      <c r="AQ14" s="259"/>
      <c r="AR14" s="259"/>
      <c r="AS14" s="259"/>
      <c r="AT14" s="259"/>
      <c r="AU14" s="259"/>
      <c r="AV14" s="259"/>
      <c r="AW14" s="259"/>
      <c r="AX14" s="259"/>
      <c r="AY14" s="259"/>
      <c r="AZ14" s="261"/>
      <c r="BA14" s="259"/>
      <c r="BB14" s="261"/>
      <c r="BC14" s="262">
        <f t="shared" si="5"/>
        <v>0</v>
      </c>
      <c r="CA14" s="116"/>
      <c r="CB14" s="116"/>
      <c r="CC14" s="116"/>
      <c r="CD14" s="116"/>
      <c r="CE14" s="116"/>
      <c r="CF14" s="116"/>
      <c r="CG14" s="116"/>
      <c r="CH14" s="116"/>
      <c r="CI14" s="116"/>
      <c r="CJ14" s="116"/>
      <c r="CK14" s="116"/>
      <c r="CL14" s="116"/>
    </row>
    <row r="15" spans="1:90" ht="15">
      <c r="A15" s="116" t="str">
        <f t="shared" si="2"/>
        <v/>
      </c>
      <c r="B15" s="238"/>
      <c r="C15" s="238"/>
      <c r="D15" s="248">
        <v>7</v>
      </c>
      <c r="E15" s="249"/>
      <c r="F15" s="250"/>
      <c r="G15" s="251"/>
      <c r="H15" s="251"/>
      <c r="I15" s="250"/>
      <c r="J15" s="252"/>
      <c r="K15" s="253"/>
      <c r="L15" s="254"/>
      <c r="M15" s="253"/>
      <c r="N15" s="255"/>
      <c r="O15" s="250"/>
      <c r="P15" s="256" t="str">
        <f t="shared" si="3"/>
        <v/>
      </c>
      <c r="Q15" s="264"/>
      <c r="R15" s="265" t="str">
        <f t="shared" si="4"/>
        <v/>
      </c>
      <c r="S15" s="250"/>
      <c r="T15" s="250"/>
      <c r="U15" s="254"/>
      <c r="V15" s="250"/>
      <c r="W15" s="251"/>
      <c r="X15" s="259"/>
      <c r="Y15" s="259"/>
      <c r="Z15" s="259"/>
      <c r="AA15" s="259"/>
      <c r="AB15" s="259"/>
      <c r="AC15" s="259"/>
      <c r="AD15" s="259"/>
      <c r="AE15" s="259"/>
      <c r="AF15" s="259"/>
      <c r="AG15" s="259"/>
      <c r="AH15" s="259"/>
      <c r="AI15" s="260"/>
      <c r="AJ15" s="259"/>
      <c r="AK15" s="259"/>
      <c r="AL15" s="259"/>
      <c r="AM15" s="259"/>
      <c r="AN15" s="259"/>
      <c r="AO15" s="259"/>
      <c r="AP15" s="259"/>
      <c r="AQ15" s="259"/>
      <c r="AR15" s="259"/>
      <c r="AS15" s="259"/>
      <c r="AT15" s="259"/>
      <c r="AU15" s="259"/>
      <c r="AV15" s="259"/>
      <c r="AW15" s="259"/>
      <c r="AX15" s="259"/>
      <c r="AY15" s="259"/>
      <c r="AZ15" s="261"/>
      <c r="BA15" s="259"/>
      <c r="BB15" s="261"/>
      <c r="BC15" s="262">
        <f t="shared" si="5"/>
        <v>0</v>
      </c>
      <c r="CA15" s="116"/>
      <c r="CB15" s="116"/>
      <c r="CC15" s="116"/>
      <c r="CD15" s="116"/>
      <c r="CE15" s="116"/>
      <c r="CF15" s="116"/>
      <c r="CG15" s="116"/>
      <c r="CH15" s="116"/>
      <c r="CI15" s="116"/>
      <c r="CJ15" s="116"/>
      <c r="CK15" s="116"/>
      <c r="CL15" s="116"/>
    </row>
    <row r="16" spans="1:90" ht="15">
      <c r="A16" s="116" t="str">
        <f t="shared" si="2"/>
        <v/>
      </c>
      <c r="B16" s="238"/>
      <c r="C16" s="238"/>
      <c r="D16" s="248">
        <v>8</v>
      </c>
      <c r="E16" s="249"/>
      <c r="F16" s="250"/>
      <c r="G16" s="251"/>
      <c r="H16" s="251"/>
      <c r="I16" s="250"/>
      <c r="J16" s="252"/>
      <c r="K16" s="253"/>
      <c r="L16" s="254"/>
      <c r="M16" s="253"/>
      <c r="N16" s="255"/>
      <c r="O16" s="250"/>
      <c r="P16" s="256" t="str">
        <f t="shared" si="3"/>
        <v/>
      </c>
      <c r="Q16" s="264"/>
      <c r="R16" s="265" t="str">
        <f t="shared" si="4"/>
        <v/>
      </c>
      <c r="S16" s="250"/>
      <c r="T16" s="250"/>
      <c r="U16" s="254"/>
      <c r="V16" s="250"/>
      <c r="W16" s="251"/>
      <c r="X16" s="259"/>
      <c r="Y16" s="259"/>
      <c r="Z16" s="259"/>
      <c r="AA16" s="259"/>
      <c r="AB16" s="259"/>
      <c r="AC16" s="259"/>
      <c r="AD16" s="259"/>
      <c r="AE16" s="259"/>
      <c r="AF16" s="259"/>
      <c r="AG16" s="259"/>
      <c r="AH16" s="259"/>
      <c r="AI16" s="260"/>
      <c r="AJ16" s="259"/>
      <c r="AK16" s="259"/>
      <c r="AL16" s="259"/>
      <c r="AM16" s="259"/>
      <c r="AN16" s="259"/>
      <c r="AO16" s="259"/>
      <c r="AP16" s="259"/>
      <c r="AQ16" s="259"/>
      <c r="AR16" s="259"/>
      <c r="AS16" s="259"/>
      <c r="AT16" s="259"/>
      <c r="AU16" s="259"/>
      <c r="AV16" s="259"/>
      <c r="AW16" s="259"/>
      <c r="AX16" s="259"/>
      <c r="AY16" s="259"/>
      <c r="AZ16" s="261"/>
      <c r="BA16" s="259"/>
      <c r="BB16" s="261"/>
      <c r="BC16" s="262">
        <f t="shared" si="5"/>
        <v>0</v>
      </c>
      <c r="BP16" s="221" t="s">
        <v>598</v>
      </c>
      <c r="BQ16" s="221" t="s">
        <v>610</v>
      </c>
      <c r="BR16" s="221" t="s">
        <v>611</v>
      </c>
      <c r="CA16" s="116"/>
      <c r="CB16" s="116"/>
      <c r="CC16" s="116"/>
      <c r="CD16" s="116"/>
      <c r="CE16" s="116"/>
      <c r="CF16" s="116"/>
      <c r="CG16" s="116"/>
      <c r="CH16" s="116"/>
      <c r="CI16" s="116"/>
      <c r="CJ16" s="116"/>
      <c r="CK16" s="116"/>
      <c r="CL16" s="116"/>
    </row>
    <row r="17" spans="1:90" ht="15">
      <c r="A17" s="116" t="str">
        <f t="shared" si="2"/>
        <v/>
      </c>
      <c r="B17" s="238"/>
      <c r="C17" s="238"/>
      <c r="D17" s="248">
        <v>9</v>
      </c>
      <c r="E17" s="249"/>
      <c r="F17" s="250"/>
      <c r="G17" s="251"/>
      <c r="H17" s="251"/>
      <c r="I17" s="250"/>
      <c r="J17" s="252"/>
      <c r="K17" s="253"/>
      <c r="L17" s="254"/>
      <c r="M17" s="253"/>
      <c r="N17" s="255"/>
      <c r="O17" s="250"/>
      <c r="P17" s="256" t="str">
        <f t="shared" si="3"/>
        <v/>
      </c>
      <c r="Q17" s="264"/>
      <c r="R17" s="265" t="str">
        <f t="shared" si="4"/>
        <v/>
      </c>
      <c r="S17" s="250"/>
      <c r="T17" s="250"/>
      <c r="U17" s="254"/>
      <c r="V17" s="250"/>
      <c r="W17" s="251"/>
      <c r="X17" s="259"/>
      <c r="Y17" s="259"/>
      <c r="Z17" s="259"/>
      <c r="AA17" s="259"/>
      <c r="AB17" s="259"/>
      <c r="AC17" s="259"/>
      <c r="AD17" s="259"/>
      <c r="AE17" s="259"/>
      <c r="AF17" s="259"/>
      <c r="AG17" s="259"/>
      <c r="AH17" s="259"/>
      <c r="AI17" s="260"/>
      <c r="AJ17" s="259"/>
      <c r="AK17" s="259"/>
      <c r="AL17" s="259"/>
      <c r="AM17" s="259"/>
      <c r="AN17" s="259"/>
      <c r="AO17" s="259"/>
      <c r="AP17" s="259"/>
      <c r="AQ17" s="259"/>
      <c r="AR17" s="259"/>
      <c r="AS17" s="259"/>
      <c r="AT17" s="259"/>
      <c r="AU17" s="259"/>
      <c r="AV17" s="259"/>
      <c r="AW17" s="259"/>
      <c r="AX17" s="259"/>
      <c r="AY17" s="259"/>
      <c r="AZ17" s="261"/>
      <c r="BA17" s="259"/>
      <c r="BB17" s="261"/>
      <c r="BC17" s="262">
        <f t="shared" si="5"/>
        <v>0</v>
      </c>
      <c r="BP17" s="221" t="s">
        <v>599</v>
      </c>
      <c r="BQ17" s="221" t="s">
        <v>612</v>
      </c>
      <c r="BR17" s="221" t="s">
        <v>613</v>
      </c>
      <c r="CA17" s="116"/>
      <c r="CB17" s="116"/>
      <c r="CC17" s="116"/>
      <c r="CD17" s="116"/>
      <c r="CE17" s="116"/>
      <c r="CF17" s="116"/>
      <c r="CG17" s="116"/>
      <c r="CH17" s="116"/>
      <c r="CI17" s="116"/>
      <c r="CJ17" s="116"/>
      <c r="CK17" s="116"/>
      <c r="CL17" s="116"/>
    </row>
    <row r="18" spans="1:90" ht="15">
      <c r="A18" s="116" t="str">
        <f t="shared" si="2"/>
        <v/>
      </c>
      <c r="B18" s="238"/>
      <c r="C18" s="238"/>
      <c r="D18" s="248">
        <v>10</v>
      </c>
      <c r="E18" s="249"/>
      <c r="F18" s="250"/>
      <c r="G18" s="251"/>
      <c r="H18" s="251"/>
      <c r="I18" s="250"/>
      <c r="J18" s="252"/>
      <c r="K18" s="253"/>
      <c r="L18" s="254"/>
      <c r="M18" s="253"/>
      <c r="N18" s="255"/>
      <c r="O18" s="250"/>
      <c r="P18" s="256" t="str">
        <f t="shared" si="3"/>
        <v/>
      </c>
      <c r="Q18" s="264"/>
      <c r="R18" s="265" t="str">
        <f t="shared" si="4"/>
        <v/>
      </c>
      <c r="S18" s="250"/>
      <c r="T18" s="250"/>
      <c r="U18" s="254"/>
      <c r="V18" s="250"/>
      <c r="W18" s="251"/>
      <c r="X18" s="259"/>
      <c r="Y18" s="259"/>
      <c r="Z18" s="259"/>
      <c r="AA18" s="259"/>
      <c r="AB18" s="259"/>
      <c r="AC18" s="259"/>
      <c r="AD18" s="259"/>
      <c r="AE18" s="259"/>
      <c r="AF18" s="259"/>
      <c r="AG18" s="259"/>
      <c r="AH18" s="259"/>
      <c r="AI18" s="260"/>
      <c r="AJ18" s="259"/>
      <c r="AK18" s="259"/>
      <c r="AL18" s="259"/>
      <c r="AM18" s="259"/>
      <c r="AN18" s="259"/>
      <c r="AO18" s="259"/>
      <c r="AP18" s="259"/>
      <c r="AQ18" s="259"/>
      <c r="AR18" s="259"/>
      <c r="AS18" s="259"/>
      <c r="AT18" s="259"/>
      <c r="AU18" s="259"/>
      <c r="AV18" s="259"/>
      <c r="AW18" s="259"/>
      <c r="AX18" s="259"/>
      <c r="AY18" s="259"/>
      <c r="AZ18" s="261"/>
      <c r="BA18" s="259"/>
      <c r="BB18" s="261"/>
      <c r="BC18" s="262">
        <f t="shared" si="5"/>
        <v>0</v>
      </c>
      <c r="BP18" s="221" t="s">
        <v>614</v>
      </c>
      <c r="BQ18" s="221" t="s">
        <v>615</v>
      </c>
      <c r="BR18" s="221" t="s">
        <v>616</v>
      </c>
      <c r="CA18" s="116"/>
      <c r="CB18" s="116"/>
      <c r="CC18" s="116"/>
      <c r="CD18" s="116"/>
      <c r="CE18" s="116"/>
      <c r="CF18" s="116"/>
      <c r="CG18" s="116"/>
      <c r="CH18" s="116"/>
      <c r="CI18" s="116"/>
      <c r="CJ18" s="116"/>
      <c r="CK18" s="116"/>
      <c r="CL18" s="116"/>
    </row>
    <row r="19" spans="1:90" ht="15">
      <c r="A19" s="116" t="str">
        <f t="shared" si="2"/>
        <v/>
      </c>
      <c r="B19" s="238"/>
      <c r="C19" s="238"/>
      <c r="D19" s="248">
        <v>11</v>
      </c>
      <c r="E19" s="249"/>
      <c r="F19" s="250"/>
      <c r="G19" s="251"/>
      <c r="H19" s="251"/>
      <c r="I19" s="250"/>
      <c r="J19" s="252"/>
      <c r="K19" s="253"/>
      <c r="L19" s="254"/>
      <c r="M19" s="253"/>
      <c r="N19" s="255"/>
      <c r="O19" s="250"/>
      <c r="P19" s="256" t="str">
        <f t="shared" si="3"/>
        <v/>
      </c>
      <c r="Q19" s="264"/>
      <c r="R19" s="265" t="str">
        <f t="shared" si="4"/>
        <v/>
      </c>
      <c r="S19" s="250"/>
      <c r="T19" s="250"/>
      <c r="U19" s="254"/>
      <c r="V19" s="250"/>
      <c r="W19" s="251"/>
      <c r="X19" s="259"/>
      <c r="Y19" s="259"/>
      <c r="Z19" s="259"/>
      <c r="AA19" s="259"/>
      <c r="AB19" s="259"/>
      <c r="AC19" s="259"/>
      <c r="AD19" s="259"/>
      <c r="AE19" s="259"/>
      <c r="AF19" s="259"/>
      <c r="AG19" s="259"/>
      <c r="AH19" s="259"/>
      <c r="AI19" s="260"/>
      <c r="AJ19" s="259"/>
      <c r="AK19" s="259"/>
      <c r="AL19" s="259"/>
      <c r="AM19" s="259"/>
      <c r="AN19" s="259"/>
      <c r="AO19" s="259"/>
      <c r="AP19" s="259"/>
      <c r="AQ19" s="259"/>
      <c r="AR19" s="259"/>
      <c r="AS19" s="259"/>
      <c r="AT19" s="259"/>
      <c r="AU19" s="259"/>
      <c r="AV19" s="259"/>
      <c r="AW19" s="259"/>
      <c r="AX19" s="259"/>
      <c r="AY19" s="259"/>
      <c r="AZ19" s="261"/>
      <c r="BA19" s="259"/>
      <c r="BB19" s="261"/>
      <c r="BC19" s="262">
        <f t="shared" si="5"/>
        <v>0</v>
      </c>
      <c r="BP19" s="266" t="s">
        <v>617</v>
      </c>
      <c r="BQ19" s="221" t="s">
        <v>592</v>
      </c>
      <c r="BR19" s="221" t="s">
        <v>618</v>
      </c>
      <c r="CA19" s="116"/>
      <c r="CB19" s="116"/>
      <c r="CC19" s="116"/>
      <c r="CD19" s="116"/>
      <c r="CE19" s="116"/>
      <c r="CF19" s="116"/>
      <c r="CG19" s="116"/>
      <c r="CH19" s="116"/>
      <c r="CI19" s="116"/>
      <c r="CJ19" s="116"/>
      <c r="CK19" s="116"/>
      <c r="CL19" s="116"/>
    </row>
    <row r="20" spans="1:90" ht="15">
      <c r="A20" s="116" t="str">
        <f t="shared" si="2"/>
        <v/>
      </c>
      <c r="B20" s="238"/>
      <c r="C20" s="238"/>
      <c r="D20" s="248">
        <v>12</v>
      </c>
      <c r="E20" s="249"/>
      <c r="F20" s="250"/>
      <c r="G20" s="251"/>
      <c r="H20" s="251"/>
      <c r="I20" s="250"/>
      <c r="J20" s="252"/>
      <c r="K20" s="253"/>
      <c r="L20" s="254"/>
      <c r="M20" s="253"/>
      <c r="N20" s="255"/>
      <c r="O20" s="250"/>
      <c r="P20" s="256" t="str">
        <f t="shared" si="3"/>
        <v/>
      </c>
      <c r="Q20" s="264"/>
      <c r="R20" s="265" t="str">
        <f t="shared" si="4"/>
        <v/>
      </c>
      <c r="S20" s="250"/>
      <c r="T20" s="250"/>
      <c r="U20" s="254"/>
      <c r="V20" s="250"/>
      <c r="W20" s="251"/>
      <c r="X20" s="259"/>
      <c r="Y20" s="259"/>
      <c r="Z20" s="259"/>
      <c r="AA20" s="259"/>
      <c r="AB20" s="259"/>
      <c r="AC20" s="259"/>
      <c r="AD20" s="259"/>
      <c r="AE20" s="259"/>
      <c r="AF20" s="259"/>
      <c r="AG20" s="259"/>
      <c r="AH20" s="259"/>
      <c r="AI20" s="260"/>
      <c r="AJ20" s="259"/>
      <c r="AK20" s="259"/>
      <c r="AL20" s="259"/>
      <c r="AM20" s="259"/>
      <c r="AN20" s="259"/>
      <c r="AO20" s="259"/>
      <c r="AP20" s="259"/>
      <c r="AQ20" s="259"/>
      <c r="AR20" s="259"/>
      <c r="AS20" s="259"/>
      <c r="AT20" s="259"/>
      <c r="AU20" s="259"/>
      <c r="AV20" s="259"/>
      <c r="AW20" s="259"/>
      <c r="AX20" s="259"/>
      <c r="AY20" s="259"/>
      <c r="AZ20" s="261"/>
      <c r="BA20" s="259"/>
      <c r="BB20" s="261"/>
      <c r="BC20" s="262">
        <f t="shared" si="5"/>
        <v>0</v>
      </c>
      <c r="BP20" s="266" t="s">
        <v>619</v>
      </c>
      <c r="BQ20" s="221" t="s">
        <v>620</v>
      </c>
      <c r="BR20" s="221" t="s">
        <v>621</v>
      </c>
      <c r="CA20" s="116"/>
      <c r="CB20" s="116"/>
      <c r="CC20" s="116"/>
      <c r="CD20" s="116"/>
      <c r="CE20" s="116"/>
      <c r="CF20" s="116"/>
      <c r="CG20" s="116"/>
      <c r="CH20" s="116"/>
      <c r="CI20" s="116"/>
      <c r="CJ20" s="116"/>
      <c r="CK20" s="116"/>
      <c r="CL20" s="116"/>
    </row>
    <row r="21" spans="1:90" ht="15">
      <c r="A21" s="116" t="str">
        <f t="shared" si="2"/>
        <v/>
      </c>
      <c r="B21" s="238"/>
      <c r="C21" s="238"/>
      <c r="D21" s="248">
        <v>13</v>
      </c>
      <c r="E21" s="249"/>
      <c r="F21" s="250"/>
      <c r="G21" s="251"/>
      <c r="H21" s="251"/>
      <c r="I21" s="250"/>
      <c r="J21" s="252"/>
      <c r="K21" s="253"/>
      <c r="L21" s="254"/>
      <c r="M21" s="253"/>
      <c r="N21" s="255"/>
      <c r="O21" s="250"/>
      <c r="P21" s="256" t="str">
        <f t="shared" si="3"/>
        <v/>
      </c>
      <c r="Q21" s="264"/>
      <c r="R21" s="265" t="str">
        <f t="shared" si="4"/>
        <v/>
      </c>
      <c r="S21" s="250"/>
      <c r="T21" s="250"/>
      <c r="U21" s="254"/>
      <c r="V21" s="250"/>
      <c r="W21" s="251"/>
      <c r="X21" s="259"/>
      <c r="Y21" s="259"/>
      <c r="Z21" s="259"/>
      <c r="AA21" s="259"/>
      <c r="AB21" s="259"/>
      <c r="AC21" s="259"/>
      <c r="AD21" s="259"/>
      <c r="AE21" s="259"/>
      <c r="AF21" s="259"/>
      <c r="AG21" s="259"/>
      <c r="AH21" s="259"/>
      <c r="AI21" s="260"/>
      <c r="AJ21" s="259"/>
      <c r="AK21" s="259"/>
      <c r="AL21" s="259"/>
      <c r="AM21" s="259"/>
      <c r="AN21" s="259"/>
      <c r="AO21" s="259"/>
      <c r="AP21" s="259"/>
      <c r="AQ21" s="259"/>
      <c r="AR21" s="259"/>
      <c r="AS21" s="259"/>
      <c r="AT21" s="259"/>
      <c r="AU21" s="259"/>
      <c r="AV21" s="259"/>
      <c r="AW21" s="259"/>
      <c r="AX21" s="259"/>
      <c r="AY21" s="259"/>
      <c r="AZ21" s="261"/>
      <c r="BA21" s="259"/>
      <c r="BB21" s="261"/>
      <c r="BC21" s="262">
        <f t="shared" si="5"/>
        <v>0</v>
      </c>
      <c r="BP21" s="266" t="s">
        <v>622</v>
      </c>
      <c r="BQ21" s="221" t="s">
        <v>623</v>
      </c>
      <c r="BR21" s="221" t="s">
        <v>624</v>
      </c>
      <c r="CA21" s="116"/>
      <c r="CB21" s="116"/>
      <c r="CC21" s="116"/>
      <c r="CD21" s="116"/>
      <c r="CE21" s="116"/>
      <c r="CF21" s="116"/>
      <c r="CG21" s="116"/>
      <c r="CH21" s="116"/>
      <c r="CI21" s="116"/>
      <c r="CJ21" s="116"/>
      <c r="CK21" s="116"/>
      <c r="CL21" s="116"/>
    </row>
    <row r="22" spans="1:90" ht="15">
      <c r="A22" s="116" t="str">
        <f t="shared" si="2"/>
        <v/>
      </c>
      <c r="B22" s="238"/>
      <c r="C22" s="238"/>
      <c r="D22" s="248">
        <v>14</v>
      </c>
      <c r="E22" s="249"/>
      <c r="F22" s="250"/>
      <c r="G22" s="251"/>
      <c r="H22" s="251"/>
      <c r="I22" s="250"/>
      <c r="J22" s="252"/>
      <c r="K22" s="253"/>
      <c r="L22" s="254"/>
      <c r="M22" s="253"/>
      <c r="N22" s="255"/>
      <c r="O22" s="250"/>
      <c r="P22" s="256" t="str">
        <f t="shared" si="3"/>
        <v/>
      </c>
      <c r="Q22" s="264"/>
      <c r="R22" s="265" t="str">
        <f t="shared" si="4"/>
        <v/>
      </c>
      <c r="S22" s="250"/>
      <c r="T22" s="250"/>
      <c r="U22" s="254"/>
      <c r="V22" s="250"/>
      <c r="W22" s="251"/>
      <c r="X22" s="259"/>
      <c r="Y22" s="259"/>
      <c r="Z22" s="259"/>
      <c r="AA22" s="259"/>
      <c r="AB22" s="259"/>
      <c r="AC22" s="259"/>
      <c r="AD22" s="259"/>
      <c r="AE22" s="259"/>
      <c r="AF22" s="259"/>
      <c r="AG22" s="259"/>
      <c r="AH22" s="259"/>
      <c r="AI22" s="260"/>
      <c r="AJ22" s="259"/>
      <c r="AK22" s="259"/>
      <c r="AL22" s="259"/>
      <c r="AM22" s="259"/>
      <c r="AN22" s="259"/>
      <c r="AO22" s="259"/>
      <c r="AP22" s="259"/>
      <c r="AQ22" s="259"/>
      <c r="AR22" s="259"/>
      <c r="AS22" s="259"/>
      <c r="AT22" s="259"/>
      <c r="AU22" s="259"/>
      <c r="AV22" s="259"/>
      <c r="AW22" s="259"/>
      <c r="AX22" s="259"/>
      <c r="AY22" s="259"/>
      <c r="AZ22" s="261"/>
      <c r="BA22" s="259"/>
      <c r="BB22" s="261"/>
      <c r="BC22" s="262">
        <f t="shared" si="5"/>
        <v>0</v>
      </c>
      <c r="BP22" s="266" t="s">
        <v>625</v>
      </c>
      <c r="BQ22" s="221" t="s">
        <v>626</v>
      </c>
      <c r="BR22" s="221" t="s">
        <v>627</v>
      </c>
      <c r="CA22" s="116"/>
      <c r="CB22" s="116"/>
      <c r="CC22" s="116"/>
      <c r="CD22" s="116"/>
      <c r="CE22" s="116"/>
      <c r="CF22" s="116"/>
      <c r="CG22" s="116"/>
      <c r="CH22" s="116"/>
      <c r="CI22" s="116"/>
      <c r="CJ22" s="116"/>
      <c r="CK22" s="116"/>
      <c r="CL22" s="116"/>
    </row>
    <row r="23" spans="1:90" ht="15">
      <c r="A23" s="116" t="str">
        <f t="shared" si="2"/>
        <v/>
      </c>
      <c r="D23" s="248">
        <v>15</v>
      </c>
      <c r="E23" s="249"/>
      <c r="F23" s="250"/>
      <c r="G23" s="251"/>
      <c r="H23" s="251"/>
      <c r="I23" s="250"/>
      <c r="J23" s="252"/>
      <c r="K23" s="253"/>
      <c r="L23" s="254"/>
      <c r="M23" s="253"/>
      <c r="N23" s="255"/>
      <c r="O23" s="250"/>
      <c r="P23" s="256" t="str">
        <f t="shared" si="3"/>
        <v/>
      </c>
      <c r="Q23" s="264"/>
      <c r="R23" s="265" t="str">
        <f t="shared" si="4"/>
        <v/>
      </c>
      <c r="S23" s="250"/>
      <c r="T23" s="250"/>
      <c r="U23" s="254"/>
      <c r="V23" s="250"/>
      <c r="W23" s="251"/>
      <c r="X23" s="259"/>
      <c r="Y23" s="259"/>
      <c r="Z23" s="259"/>
      <c r="AA23" s="259"/>
      <c r="AB23" s="259"/>
      <c r="AC23" s="259"/>
      <c r="AD23" s="259"/>
      <c r="AE23" s="259"/>
      <c r="AF23" s="259"/>
      <c r="AG23" s="259"/>
      <c r="AH23" s="259"/>
      <c r="AI23" s="260"/>
      <c r="AJ23" s="259"/>
      <c r="AK23" s="259"/>
      <c r="AL23" s="259"/>
      <c r="AM23" s="259"/>
      <c r="AN23" s="259"/>
      <c r="AO23" s="259"/>
      <c r="AP23" s="259"/>
      <c r="AQ23" s="259"/>
      <c r="AR23" s="259"/>
      <c r="AS23" s="259"/>
      <c r="AT23" s="259"/>
      <c r="AU23" s="259"/>
      <c r="AV23" s="259"/>
      <c r="AW23" s="259"/>
      <c r="AX23" s="259"/>
      <c r="AY23" s="259"/>
      <c r="AZ23" s="261"/>
      <c r="BA23" s="259"/>
      <c r="BB23" s="261"/>
      <c r="BC23" s="262">
        <f t="shared" si="5"/>
        <v>0</v>
      </c>
      <c r="BP23" s="266" t="s">
        <v>628</v>
      </c>
      <c r="BQ23" s="221" t="s">
        <v>629</v>
      </c>
      <c r="BR23" s="221" t="s">
        <v>630</v>
      </c>
      <c r="CA23" s="116"/>
      <c r="CB23" s="116"/>
      <c r="CC23" s="116"/>
      <c r="CD23" s="116"/>
      <c r="CE23" s="116"/>
      <c r="CF23" s="116"/>
      <c r="CG23" s="116"/>
      <c r="CH23" s="116"/>
      <c r="CI23" s="116"/>
      <c r="CJ23" s="116"/>
      <c r="CK23" s="116"/>
      <c r="CL23" s="116"/>
    </row>
    <row r="24" spans="1:90" ht="15">
      <c r="A24" s="116" t="str">
        <f t="shared" si="2"/>
        <v/>
      </c>
      <c r="D24" s="248">
        <v>16</v>
      </c>
      <c r="E24" s="249"/>
      <c r="F24" s="250"/>
      <c r="G24" s="251"/>
      <c r="H24" s="251"/>
      <c r="I24" s="250"/>
      <c r="J24" s="252"/>
      <c r="K24" s="253"/>
      <c r="L24" s="254"/>
      <c r="M24" s="253"/>
      <c r="N24" s="255"/>
      <c r="O24" s="250"/>
      <c r="P24" s="256" t="str">
        <f t="shared" si="3"/>
        <v/>
      </c>
      <c r="Q24" s="264"/>
      <c r="R24" s="265" t="str">
        <f t="shared" si="4"/>
        <v/>
      </c>
      <c r="S24" s="250"/>
      <c r="T24" s="250"/>
      <c r="U24" s="254"/>
      <c r="V24" s="250"/>
      <c r="W24" s="251"/>
      <c r="X24" s="259"/>
      <c r="Y24" s="259"/>
      <c r="Z24" s="259"/>
      <c r="AA24" s="259"/>
      <c r="AB24" s="259"/>
      <c r="AC24" s="259"/>
      <c r="AD24" s="259"/>
      <c r="AE24" s="259"/>
      <c r="AF24" s="259"/>
      <c r="AG24" s="259"/>
      <c r="AH24" s="259"/>
      <c r="AI24" s="260"/>
      <c r="AJ24" s="259"/>
      <c r="AK24" s="259"/>
      <c r="AL24" s="259"/>
      <c r="AM24" s="259"/>
      <c r="AN24" s="259"/>
      <c r="AO24" s="259"/>
      <c r="AP24" s="259"/>
      <c r="AQ24" s="259"/>
      <c r="AR24" s="259"/>
      <c r="AS24" s="259"/>
      <c r="AT24" s="259"/>
      <c r="AU24" s="259"/>
      <c r="AV24" s="259"/>
      <c r="AW24" s="259"/>
      <c r="AX24" s="259"/>
      <c r="AY24" s="259"/>
      <c r="AZ24" s="261"/>
      <c r="BA24" s="259"/>
      <c r="BB24" s="261"/>
      <c r="BC24" s="262">
        <f t="shared" si="5"/>
        <v>0</v>
      </c>
      <c r="BP24" s="266" t="s">
        <v>631</v>
      </c>
      <c r="BQ24" s="221" t="s">
        <v>632</v>
      </c>
      <c r="BR24" s="221" t="s">
        <v>633</v>
      </c>
      <c r="CA24" s="116"/>
      <c r="CB24" s="116"/>
      <c r="CC24" s="116"/>
      <c r="CD24" s="116"/>
      <c r="CE24" s="116"/>
      <c r="CF24" s="116"/>
      <c r="CG24" s="116"/>
      <c r="CH24" s="116"/>
      <c r="CI24" s="116"/>
      <c r="CJ24" s="116"/>
      <c r="CK24" s="116"/>
      <c r="CL24" s="116"/>
    </row>
    <row r="25" spans="1:90" ht="15">
      <c r="A25" s="116" t="str">
        <f t="shared" si="2"/>
        <v/>
      </c>
      <c r="D25" s="248">
        <v>17</v>
      </c>
      <c r="E25" s="249"/>
      <c r="F25" s="250"/>
      <c r="G25" s="251"/>
      <c r="H25" s="251"/>
      <c r="I25" s="250"/>
      <c r="J25" s="252"/>
      <c r="K25" s="253"/>
      <c r="L25" s="254"/>
      <c r="M25" s="253"/>
      <c r="N25" s="255"/>
      <c r="O25" s="250"/>
      <c r="P25" s="256" t="str">
        <f t="shared" si="3"/>
        <v/>
      </c>
      <c r="Q25" s="264"/>
      <c r="R25" s="265" t="str">
        <f t="shared" si="4"/>
        <v/>
      </c>
      <c r="S25" s="250"/>
      <c r="T25" s="250"/>
      <c r="U25" s="254"/>
      <c r="V25" s="250"/>
      <c r="W25" s="251"/>
      <c r="X25" s="259"/>
      <c r="Y25" s="259"/>
      <c r="Z25" s="259"/>
      <c r="AA25" s="259"/>
      <c r="AB25" s="259"/>
      <c r="AC25" s="259"/>
      <c r="AD25" s="259"/>
      <c r="AE25" s="259"/>
      <c r="AF25" s="259"/>
      <c r="AG25" s="259"/>
      <c r="AH25" s="259"/>
      <c r="AI25" s="260"/>
      <c r="AJ25" s="259"/>
      <c r="AK25" s="259"/>
      <c r="AL25" s="259"/>
      <c r="AM25" s="259"/>
      <c r="AN25" s="259"/>
      <c r="AO25" s="259"/>
      <c r="AP25" s="259"/>
      <c r="AQ25" s="259"/>
      <c r="AR25" s="259"/>
      <c r="AS25" s="259"/>
      <c r="AT25" s="259"/>
      <c r="AU25" s="259"/>
      <c r="AV25" s="259"/>
      <c r="AW25" s="259"/>
      <c r="AX25" s="259"/>
      <c r="AY25" s="259"/>
      <c r="AZ25" s="261"/>
      <c r="BA25" s="259"/>
      <c r="BB25" s="261"/>
      <c r="BC25" s="262">
        <f t="shared" si="5"/>
        <v>0</v>
      </c>
      <c r="BP25" s="266" t="s">
        <v>634</v>
      </c>
      <c r="BQ25" s="221" t="s">
        <v>635</v>
      </c>
      <c r="BR25" s="221" t="s">
        <v>636</v>
      </c>
      <c r="CA25" s="116"/>
      <c r="CB25" s="116"/>
      <c r="CC25" s="116"/>
      <c r="CD25" s="116"/>
      <c r="CE25" s="116"/>
      <c r="CF25" s="116"/>
      <c r="CG25" s="116"/>
      <c r="CH25" s="116"/>
      <c r="CI25" s="116"/>
      <c r="CJ25" s="116"/>
      <c r="CK25" s="116"/>
      <c r="CL25" s="116"/>
    </row>
    <row r="26" spans="1:90" ht="15">
      <c r="A26" s="116" t="str">
        <f t="shared" si="2"/>
        <v/>
      </c>
      <c r="D26" s="248">
        <v>18</v>
      </c>
      <c r="E26" s="249"/>
      <c r="F26" s="250"/>
      <c r="G26" s="251"/>
      <c r="H26" s="251"/>
      <c r="I26" s="250"/>
      <c r="J26" s="252"/>
      <c r="K26" s="253"/>
      <c r="L26" s="254"/>
      <c r="M26" s="253"/>
      <c r="N26" s="255"/>
      <c r="O26" s="250"/>
      <c r="P26" s="256" t="str">
        <f t="shared" si="3"/>
        <v/>
      </c>
      <c r="Q26" s="264"/>
      <c r="R26" s="265" t="str">
        <f t="shared" si="4"/>
        <v/>
      </c>
      <c r="S26" s="250"/>
      <c r="T26" s="250"/>
      <c r="U26" s="254"/>
      <c r="V26" s="250"/>
      <c r="W26" s="251"/>
      <c r="X26" s="259"/>
      <c r="Y26" s="259"/>
      <c r="Z26" s="259"/>
      <c r="AA26" s="259"/>
      <c r="AB26" s="259"/>
      <c r="AC26" s="259"/>
      <c r="AD26" s="259"/>
      <c r="AE26" s="259"/>
      <c r="AF26" s="259"/>
      <c r="AG26" s="259"/>
      <c r="AH26" s="259"/>
      <c r="AI26" s="260"/>
      <c r="AJ26" s="259"/>
      <c r="AK26" s="259"/>
      <c r="AL26" s="259"/>
      <c r="AM26" s="259"/>
      <c r="AN26" s="259"/>
      <c r="AO26" s="259"/>
      <c r="AP26" s="259"/>
      <c r="AQ26" s="259"/>
      <c r="AR26" s="259"/>
      <c r="AS26" s="259"/>
      <c r="AT26" s="259"/>
      <c r="AU26" s="259"/>
      <c r="AV26" s="259"/>
      <c r="AW26" s="259"/>
      <c r="AX26" s="259"/>
      <c r="AY26" s="259"/>
      <c r="AZ26" s="261"/>
      <c r="BA26" s="259"/>
      <c r="BB26" s="261"/>
      <c r="BC26" s="262">
        <f t="shared" si="5"/>
        <v>0</v>
      </c>
      <c r="BP26" s="266" t="s">
        <v>637</v>
      </c>
      <c r="BQ26" s="221" t="s">
        <v>638</v>
      </c>
      <c r="BR26" s="221" t="s">
        <v>639</v>
      </c>
      <c r="CA26" s="116"/>
      <c r="CB26" s="116"/>
      <c r="CC26" s="116"/>
      <c r="CD26" s="116"/>
      <c r="CE26" s="116"/>
      <c r="CF26" s="116"/>
      <c r="CG26" s="116"/>
      <c r="CH26" s="116"/>
      <c r="CI26" s="116"/>
      <c r="CJ26" s="116"/>
      <c r="CK26" s="116"/>
      <c r="CL26" s="116"/>
    </row>
    <row r="27" spans="1:90" ht="15">
      <c r="A27" s="116" t="str">
        <f t="shared" si="2"/>
        <v/>
      </c>
      <c r="D27" s="248">
        <v>19</v>
      </c>
      <c r="E27" s="249"/>
      <c r="F27" s="250"/>
      <c r="G27" s="251"/>
      <c r="H27" s="251"/>
      <c r="I27" s="250"/>
      <c r="J27" s="252"/>
      <c r="K27" s="253"/>
      <c r="L27" s="254"/>
      <c r="M27" s="253"/>
      <c r="N27" s="255"/>
      <c r="O27" s="250"/>
      <c r="P27" s="256" t="str">
        <f t="shared" si="3"/>
        <v/>
      </c>
      <c r="Q27" s="264"/>
      <c r="R27" s="265" t="str">
        <f t="shared" si="4"/>
        <v/>
      </c>
      <c r="S27" s="250"/>
      <c r="T27" s="250"/>
      <c r="U27" s="254"/>
      <c r="V27" s="250"/>
      <c r="W27" s="251"/>
      <c r="X27" s="259"/>
      <c r="Y27" s="259"/>
      <c r="Z27" s="259"/>
      <c r="AA27" s="259"/>
      <c r="AB27" s="259"/>
      <c r="AC27" s="259"/>
      <c r="AD27" s="259"/>
      <c r="AE27" s="259"/>
      <c r="AF27" s="259"/>
      <c r="AG27" s="259"/>
      <c r="AH27" s="259"/>
      <c r="AI27" s="260"/>
      <c r="AJ27" s="259"/>
      <c r="AK27" s="259"/>
      <c r="AL27" s="259"/>
      <c r="AM27" s="259"/>
      <c r="AN27" s="259"/>
      <c r="AO27" s="259"/>
      <c r="AP27" s="259"/>
      <c r="AQ27" s="259"/>
      <c r="AR27" s="259"/>
      <c r="AS27" s="259"/>
      <c r="AT27" s="259"/>
      <c r="AU27" s="259"/>
      <c r="AV27" s="259"/>
      <c r="AW27" s="259"/>
      <c r="AX27" s="259"/>
      <c r="AY27" s="259"/>
      <c r="AZ27" s="261"/>
      <c r="BA27" s="259"/>
      <c r="BB27" s="261"/>
      <c r="BC27" s="262">
        <f t="shared" si="5"/>
        <v>0</v>
      </c>
      <c r="BP27" s="266"/>
      <c r="CA27" s="116"/>
      <c r="CB27" s="116"/>
      <c r="CC27" s="116"/>
      <c r="CD27" s="116"/>
      <c r="CE27" s="116"/>
      <c r="CF27" s="116"/>
      <c r="CG27" s="116"/>
      <c r="CH27" s="116"/>
      <c r="CI27" s="116"/>
      <c r="CJ27" s="116"/>
      <c r="CK27" s="116"/>
      <c r="CL27" s="116"/>
    </row>
    <row r="28" spans="1:90" ht="15">
      <c r="A28" s="116" t="str">
        <f t="shared" si="2"/>
        <v/>
      </c>
      <c r="D28" s="248">
        <v>20</v>
      </c>
      <c r="E28" s="249"/>
      <c r="F28" s="250"/>
      <c r="G28" s="251"/>
      <c r="H28" s="251"/>
      <c r="I28" s="250"/>
      <c r="J28" s="252"/>
      <c r="K28" s="253"/>
      <c r="L28" s="254"/>
      <c r="M28" s="253"/>
      <c r="N28" s="255"/>
      <c r="O28" s="250"/>
      <c r="P28" s="256" t="str">
        <f t="shared" si="3"/>
        <v/>
      </c>
      <c r="Q28" s="264"/>
      <c r="R28" s="265" t="str">
        <f t="shared" si="4"/>
        <v/>
      </c>
      <c r="S28" s="250"/>
      <c r="T28" s="250"/>
      <c r="U28" s="254"/>
      <c r="V28" s="250"/>
      <c r="W28" s="251"/>
      <c r="X28" s="259"/>
      <c r="Y28" s="259"/>
      <c r="Z28" s="259"/>
      <c r="AA28" s="259"/>
      <c r="AB28" s="259"/>
      <c r="AC28" s="259"/>
      <c r="AD28" s="259"/>
      <c r="AE28" s="259"/>
      <c r="AF28" s="259"/>
      <c r="AG28" s="259"/>
      <c r="AH28" s="259"/>
      <c r="AI28" s="260"/>
      <c r="AJ28" s="259"/>
      <c r="AK28" s="259"/>
      <c r="AL28" s="259"/>
      <c r="AM28" s="259"/>
      <c r="AN28" s="259"/>
      <c r="AO28" s="259"/>
      <c r="AP28" s="259"/>
      <c r="AQ28" s="259"/>
      <c r="AR28" s="259"/>
      <c r="AS28" s="259"/>
      <c r="AT28" s="259"/>
      <c r="AU28" s="259"/>
      <c r="AV28" s="259"/>
      <c r="AW28" s="259"/>
      <c r="AX28" s="259"/>
      <c r="AY28" s="259"/>
      <c r="AZ28" s="261"/>
      <c r="BA28" s="259"/>
      <c r="BB28" s="261"/>
      <c r="BC28" s="262">
        <f t="shared" si="5"/>
        <v>0</v>
      </c>
      <c r="BP28" s="221" t="s">
        <v>640</v>
      </c>
      <c r="BQ28" s="221" t="s">
        <v>641</v>
      </c>
      <c r="BR28" s="221" t="s">
        <v>642</v>
      </c>
      <c r="BS28" s="221" t="s">
        <v>643</v>
      </c>
      <c r="BT28" s="221" t="s">
        <v>644</v>
      </c>
      <c r="BU28" s="221" t="s">
        <v>645</v>
      </c>
      <c r="BV28" s="221" t="s">
        <v>646</v>
      </c>
      <c r="BW28" s="221" t="s">
        <v>647</v>
      </c>
      <c r="BX28" s="221" t="s">
        <v>648</v>
      </c>
      <c r="BY28" s="221" t="s">
        <v>649</v>
      </c>
      <c r="BZ28" s="221" t="s">
        <v>650</v>
      </c>
      <c r="CA28" s="221" t="s">
        <v>651</v>
      </c>
      <c r="CB28" s="221" t="s">
        <v>652</v>
      </c>
      <c r="CC28" s="221" t="s">
        <v>653</v>
      </c>
      <c r="CD28" s="221" t="s">
        <v>654</v>
      </c>
      <c r="CE28" s="221" t="s">
        <v>655</v>
      </c>
      <c r="CF28" s="221" t="s">
        <v>656</v>
      </c>
      <c r="CG28" s="221" t="s">
        <v>657</v>
      </c>
      <c r="CH28" s="221" t="s">
        <v>658</v>
      </c>
      <c r="CI28" s="116"/>
      <c r="CJ28" s="116"/>
      <c r="CK28" s="116"/>
      <c r="CL28" s="116"/>
    </row>
    <row r="29" spans="1:90" ht="15">
      <c r="A29" s="116" t="str">
        <f t="shared" si="2"/>
        <v/>
      </c>
      <c r="D29" s="248">
        <v>21</v>
      </c>
      <c r="E29" s="249"/>
      <c r="F29" s="250"/>
      <c r="G29" s="251"/>
      <c r="H29" s="251"/>
      <c r="I29" s="250"/>
      <c r="J29" s="252"/>
      <c r="K29" s="253"/>
      <c r="L29" s="254"/>
      <c r="M29" s="253"/>
      <c r="N29" s="255"/>
      <c r="O29" s="250"/>
      <c r="P29" s="256" t="str">
        <f t="shared" si="3"/>
        <v/>
      </c>
      <c r="Q29" s="264"/>
      <c r="R29" s="265" t="str">
        <f t="shared" si="4"/>
        <v/>
      </c>
      <c r="S29" s="250"/>
      <c r="T29" s="250"/>
      <c r="U29" s="254"/>
      <c r="V29" s="250"/>
      <c r="W29" s="251"/>
      <c r="X29" s="259"/>
      <c r="Y29" s="259"/>
      <c r="Z29" s="259"/>
      <c r="AA29" s="259"/>
      <c r="AB29" s="259"/>
      <c r="AC29" s="259"/>
      <c r="AD29" s="259"/>
      <c r="AE29" s="259"/>
      <c r="AF29" s="259"/>
      <c r="AG29" s="259"/>
      <c r="AH29" s="259"/>
      <c r="AI29" s="260"/>
      <c r="AJ29" s="259"/>
      <c r="AK29" s="259"/>
      <c r="AL29" s="259"/>
      <c r="AM29" s="259"/>
      <c r="AN29" s="259"/>
      <c r="AO29" s="259"/>
      <c r="AP29" s="259"/>
      <c r="AQ29" s="259"/>
      <c r="AR29" s="259"/>
      <c r="AS29" s="259"/>
      <c r="AT29" s="259"/>
      <c r="AU29" s="259"/>
      <c r="AV29" s="259"/>
      <c r="AW29" s="259"/>
      <c r="AX29" s="259"/>
      <c r="AY29" s="259"/>
      <c r="AZ29" s="261"/>
      <c r="BA29" s="259"/>
      <c r="BB29" s="261"/>
      <c r="BC29" s="262">
        <f t="shared" si="5"/>
        <v>0</v>
      </c>
      <c r="BP29" s="221" t="s">
        <v>659</v>
      </c>
      <c r="BQ29" s="221" t="s">
        <v>660</v>
      </c>
      <c r="BR29" s="221" t="s">
        <v>661</v>
      </c>
      <c r="BS29" s="221" t="s">
        <v>662</v>
      </c>
      <c r="BT29" s="221" t="s">
        <v>663</v>
      </c>
      <c r="BU29" s="221" t="s">
        <v>664</v>
      </c>
      <c r="BV29" s="221" t="s">
        <v>665</v>
      </c>
      <c r="BW29" s="221" t="s">
        <v>346</v>
      </c>
      <c r="BX29" s="221" t="s">
        <v>666</v>
      </c>
      <c r="BY29" s="221" t="s">
        <v>667</v>
      </c>
      <c r="BZ29" s="221" t="s">
        <v>668</v>
      </c>
      <c r="CA29" s="221" t="s">
        <v>669</v>
      </c>
      <c r="CB29" s="221" t="s">
        <v>670</v>
      </c>
      <c r="CC29" s="221" t="s">
        <v>671</v>
      </c>
      <c r="CD29" s="221" t="s">
        <v>672</v>
      </c>
      <c r="CE29" s="221" t="s">
        <v>673</v>
      </c>
      <c r="CF29" s="221" t="s">
        <v>674</v>
      </c>
      <c r="CG29" s="221" t="s">
        <v>675</v>
      </c>
      <c r="CH29" s="221" t="s">
        <v>676</v>
      </c>
      <c r="CI29" s="116"/>
      <c r="CJ29" s="116"/>
      <c r="CK29" s="116"/>
      <c r="CL29" s="116"/>
    </row>
    <row r="30" spans="1:90" ht="15">
      <c r="A30" s="116" t="str">
        <f t="shared" si="2"/>
        <v/>
      </c>
      <c r="D30" s="248">
        <v>22</v>
      </c>
      <c r="E30" s="249"/>
      <c r="F30" s="250"/>
      <c r="G30" s="251"/>
      <c r="H30" s="251"/>
      <c r="I30" s="250"/>
      <c r="J30" s="252"/>
      <c r="K30" s="253"/>
      <c r="L30" s="254"/>
      <c r="M30" s="253"/>
      <c r="N30" s="255"/>
      <c r="O30" s="250"/>
      <c r="P30" s="256" t="str">
        <f t="shared" si="3"/>
        <v/>
      </c>
      <c r="Q30" s="264"/>
      <c r="R30" s="265" t="str">
        <f t="shared" si="4"/>
        <v/>
      </c>
      <c r="S30" s="250"/>
      <c r="T30" s="250"/>
      <c r="U30" s="254"/>
      <c r="V30" s="250"/>
      <c r="W30" s="251"/>
      <c r="X30" s="259"/>
      <c r="Y30" s="259"/>
      <c r="Z30" s="259"/>
      <c r="AA30" s="259"/>
      <c r="AB30" s="259"/>
      <c r="AC30" s="259"/>
      <c r="AD30" s="259"/>
      <c r="AE30" s="259"/>
      <c r="AF30" s="259"/>
      <c r="AG30" s="259"/>
      <c r="AH30" s="259"/>
      <c r="AI30" s="260"/>
      <c r="AJ30" s="259"/>
      <c r="AK30" s="259"/>
      <c r="AL30" s="259"/>
      <c r="AM30" s="259"/>
      <c r="AN30" s="259"/>
      <c r="AO30" s="259"/>
      <c r="AP30" s="259"/>
      <c r="AQ30" s="259"/>
      <c r="AR30" s="259"/>
      <c r="AS30" s="259"/>
      <c r="AT30" s="259"/>
      <c r="AU30" s="259"/>
      <c r="AV30" s="259"/>
      <c r="AW30" s="259"/>
      <c r="AX30" s="259"/>
      <c r="AY30" s="259"/>
      <c r="AZ30" s="261"/>
      <c r="BA30" s="259"/>
      <c r="BB30" s="261"/>
      <c r="BC30" s="262">
        <f t="shared" si="5"/>
        <v>0</v>
      </c>
      <c r="BP30" s="221" t="s">
        <v>677</v>
      </c>
      <c r="BQ30" s="221" t="s">
        <v>678</v>
      </c>
      <c r="BR30" s="221" t="s">
        <v>679</v>
      </c>
      <c r="BS30" s="221" t="s">
        <v>680</v>
      </c>
      <c r="BT30" s="221" t="s">
        <v>681</v>
      </c>
      <c r="BU30" s="221" t="s">
        <v>682</v>
      </c>
      <c r="BV30" s="221" t="s">
        <v>683</v>
      </c>
      <c r="BW30" s="221" t="s">
        <v>684</v>
      </c>
      <c r="BX30" s="221" t="s">
        <v>685</v>
      </c>
      <c r="BY30" s="221" t="s">
        <v>686</v>
      </c>
      <c r="BZ30" s="221" t="s">
        <v>687</v>
      </c>
      <c r="CA30" s="221" t="s">
        <v>688</v>
      </c>
      <c r="CB30" s="221" t="s">
        <v>689</v>
      </c>
      <c r="CC30" s="221" t="s">
        <v>690</v>
      </c>
      <c r="CD30" s="221" t="s">
        <v>691</v>
      </c>
      <c r="CE30" s="221" t="s">
        <v>692</v>
      </c>
      <c r="CF30" s="221" t="s">
        <v>693</v>
      </c>
      <c r="CG30" s="221" t="s">
        <v>694</v>
      </c>
      <c r="CH30" s="221" t="s">
        <v>695</v>
      </c>
      <c r="CI30" s="116"/>
      <c r="CJ30" s="116"/>
      <c r="CK30" s="116"/>
      <c r="CL30" s="116"/>
    </row>
    <row r="31" spans="1:90" ht="15">
      <c r="A31" s="116" t="str">
        <f t="shared" si="2"/>
        <v/>
      </c>
      <c r="D31" s="248">
        <v>23</v>
      </c>
      <c r="E31" s="249"/>
      <c r="F31" s="250"/>
      <c r="G31" s="251"/>
      <c r="H31" s="251"/>
      <c r="I31" s="250"/>
      <c r="J31" s="252"/>
      <c r="K31" s="253"/>
      <c r="L31" s="254"/>
      <c r="M31" s="253"/>
      <c r="N31" s="255"/>
      <c r="O31" s="250"/>
      <c r="P31" s="256" t="str">
        <f t="shared" si="3"/>
        <v/>
      </c>
      <c r="Q31" s="264"/>
      <c r="R31" s="265" t="str">
        <f t="shared" si="4"/>
        <v/>
      </c>
      <c r="S31" s="250"/>
      <c r="T31" s="250"/>
      <c r="U31" s="254"/>
      <c r="V31" s="250"/>
      <c r="W31" s="251"/>
      <c r="X31" s="259"/>
      <c r="Y31" s="259"/>
      <c r="Z31" s="259"/>
      <c r="AA31" s="259"/>
      <c r="AB31" s="259"/>
      <c r="AC31" s="259"/>
      <c r="AD31" s="259"/>
      <c r="AE31" s="259"/>
      <c r="AF31" s="259"/>
      <c r="AG31" s="259"/>
      <c r="AH31" s="259"/>
      <c r="AI31" s="260"/>
      <c r="AJ31" s="259"/>
      <c r="AK31" s="259"/>
      <c r="AL31" s="259"/>
      <c r="AM31" s="259"/>
      <c r="AN31" s="259"/>
      <c r="AO31" s="259"/>
      <c r="AP31" s="259"/>
      <c r="AQ31" s="259"/>
      <c r="AR31" s="259"/>
      <c r="AS31" s="259"/>
      <c r="AT31" s="259"/>
      <c r="AU31" s="259"/>
      <c r="AV31" s="259"/>
      <c r="AW31" s="259"/>
      <c r="AX31" s="259"/>
      <c r="AY31" s="259"/>
      <c r="AZ31" s="261"/>
      <c r="BA31" s="259"/>
      <c r="BB31" s="261"/>
      <c r="BC31" s="262">
        <f t="shared" si="5"/>
        <v>0</v>
      </c>
      <c r="CA31" s="116"/>
      <c r="CB31" s="116"/>
      <c r="CC31" s="116"/>
      <c r="CD31" s="116"/>
      <c r="CE31" s="116"/>
      <c r="CF31" s="116"/>
      <c r="CG31" s="116"/>
      <c r="CH31" s="116"/>
      <c r="CI31" s="116"/>
      <c r="CJ31" s="116"/>
      <c r="CK31" s="116"/>
      <c r="CL31" s="116"/>
    </row>
    <row r="32" spans="1:90" ht="15">
      <c r="A32" s="116" t="str">
        <f t="shared" si="2"/>
        <v/>
      </c>
      <c r="D32" s="248">
        <v>24</v>
      </c>
      <c r="E32" s="249"/>
      <c r="F32" s="250"/>
      <c r="G32" s="251"/>
      <c r="H32" s="251"/>
      <c r="I32" s="250"/>
      <c r="J32" s="252"/>
      <c r="K32" s="253"/>
      <c r="L32" s="254"/>
      <c r="M32" s="253"/>
      <c r="N32" s="255"/>
      <c r="O32" s="250"/>
      <c r="P32" s="256" t="str">
        <f t="shared" si="3"/>
        <v/>
      </c>
      <c r="Q32" s="264"/>
      <c r="R32" s="265" t="str">
        <f t="shared" si="4"/>
        <v/>
      </c>
      <c r="S32" s="250"/>
      <c r="T32" s="250"/>
      <c r="U32" s="254"/>
      <c r="V32" s="250"/>
      <c r="W32" s="251"/>
      <c r="X32" s="259"/>
      <c r="Y32" s="259"/>
      <c r="Z32" s="259"/>
      <c r="AA32" s="259"/>
      <c r="AB32" s="259"/>
      <c r="AC32" s="259"/>
      <c r="AD32" s="259"/>
      <c r="AE32" s="259"/>
      <c r="AF32" s="259"/>
      <c r="AG32" s="259"/>
      <c r="AH32" s="259"/>
      <c r="AI32" s="260"/>
      <c r="AJ32" s="259"/>
      <c r="AK32" s="259"/>
      <c r="AL32" s="259"/>
      <c r="AM32" s="259"/>
      <c r="AN32" s="259"/>
      <c r="AO32" s="259"/>
      <c r="AP32" s="259"/>
      <c r="AQ32" s="259"/>
      <c r="AR32" s="259"/>
      <c r="AS32" s="259"/>
      <c r="AT32" s="259"/>
      <c r="AU32" s="259"/>
      <c r="AV32" s="259"/>
      <c r="AW32" s="259"/>
      <c r="AX32" s="259"/>
      <c r="AY32" s="259"/>
      <c r="AZ32" s="261"/>
      <c r="BA32" s="259"/>
      <c r="BB32" s="261"/>
      <c r="BC32" s="262">
        <f t="shared" si="5"/>
        <v>0</v>
      </c>
      <c r="CA32" s="116"/>
      <c r="CB32" s="116"/>
      <c r="CC32" s="116"/>
      <c r="CD32" s="116"/>
      <c r="CE32" s="116"/>
      <c r="CF32" s="116"/>
      <c r="CG32" s="116"/>
      <c r="CH32" s="116"/>
      <c r="CI32" s="116"/>
      <c r="CJ32" s="116"/>
      <c r="CK32" s="116"/>
      <c r="CL32" s="116"/>
    </row>
    <row r="33" spans="1:90" ht="15">
      <c r="A33" s="116" t="str">
        <f t="shared" si="2"/>
        <v/>
      </c>
      <c r="D33" s="248">
        <v>25</v>
      </c>
      <c r="E33" s="249"/>
      <c r="F33" s="250"/>
      <c r="G33" s="251"/>
      <c r="H33" s="251"/>
      <c r="I33" s="250"/>
      <c r="J33" s="252"/>
      <c r="K33" s="253"/>
      <c r="L33" s="254"/>
      <c r="M33" s="253"/>
      <c r="N33" s="255"/>
      <c r="O33" s="250"/>
      <c r="P33" s="256" t="str">
        <f t="shared" si="3"/>
        <v/>
      </c>
      <c r="Q33" s="264"/>
      <c r="R33" s="265" t="str">
        <f t="shared" si="4"/>
        <v/>
      </c>
      <c r="S33" s="250"/>
      <c r="T33" s="250"/>
      <c r="U33" s="254"/>
      <c r="V33" s="250"/>
      <c r="W33" s="251"/>
      <c r="X33" s="259"/>
      <c r="Y33" s="259"/>
      <c r="Z33" s="259"/>
      <c r="AA33" s="259"/>
      <c r="AB33" s="259"/>
      <c r="AC33" s="259"/>
      <c r="AD33" s="259"/>
      <c r="AE33" s="259"/>
      <c r="AF33" s="259"/>
      <c r="AG33" s="259"/>
      <c r="AH33" s="259"/>
      <c r="AI33" s="260"/>
      <c r="AJ33" s="259"/>
      <c r="AK33" s="259"/>
      <c r="AL33" s="259"/>
      <c r="AM33" s="259"/>
      <c r="AN33" s="259"/>
      <c r="AO33" s="259"/>
      <c r="AP33" s="259"/>
      <c r="AQ33" s="259"/>
      <c r="AR33" s="259"/>
      <c r="AS33" s="259"/>
      <c r="AT33" s="259"/>
      <c r="AU33" s="259"/>
      <c r="AV33" s="259"/>
      <c r="AW33" s="259"/>
      <c r="AX33" s="259"/>
      <c r="AY33" s="259"/>
      <c r="AZ33" s="261"/>
      <c r="BA33" s="259"/>
      <c r="BB33" s="261"/>
      <c r="BC33" s="262">
        <f t="shared" si="5"/>
        <v>0</v>
      </c>
      <c r="CA33" s="116"/>
      <c r="CB33" s="116"/>
      <c r="CC33" s="116"/>
      <c r="CD33" s="116"/>
      <c r="CE33" s="116"/>
      <c r="CF33" s="116"/>
      <c r="CG33" s="116"/>
      <c r="CH33" s="116"/>
      <c r="CI33" s="116"/>
      <c r="CJ33" s="116"/>
      <c r="CK33" s="116"/>
      <c r="CL33" s="116"/>
    </row>
    <row r="34" spans="1:90" ht="15">
      <c r="A34" s="116" t="str">
        <f t="shared" si="2"/>
        <v/>
      </c>
      <c r="D34" s="248">
        <v>26</v>
      </c>
      <c r="E34" s="249"/>
      <c r="F34" s="250"/>
      <c r="G34" s="251"/>
      <c r="H34" s="251"/>
      <c r="I34" s="250"/>
      <c r="J34" s="252"/>
      <c r="K34" s="253"/>
      <c r="L34" s="254"/>
      <c r="M34" s="253"/>
      <c r="N34" s="255"/>
      <c r="O34" s="250"/>
      <c r="P34" s="256" t="str">
        <f t="shared" si="3"/>
        <v/>
      </c>
      <c r="Q34" s="264"/>
      <c r="R34" s="265" t="str">
        <f t="shared" si="4"/>
        <v/>
      </c>
      <c r="S34" s="250"/>
      <c r="T34" s="250"/>
      <c r="U34" s="254"/>
      <c r="V34" s="250"/>
      <c r="W34" s="251"/>
      <c r="X34" s="259"/>
      <c r="Y34" s="259"/>
      <c r="Z34" s="259"/>
      <c r="AA34" s="259"/>
      <c r="AB34" s="259"/>
      <c r="AC34" s="259"/>
      <c r="AD34" s="259"/>
      <c r="AE34" s="259"/>
      <c r="AF34" s="259"/>
      <c r="AG34" s="259"/>
      <c r="AH34" s="259"/>
      <c r="AI34" s="260"/>
      <c r="AJ34" s="259"/>
      <c r="AK34" s="259"/>
      <c r="AL34" s="259"/>
      <c r="AM34" s="259"/>
      <c r="AN34" s="259"/>
      <c r="AO34" s="259"/>
      <c r="AP34" s="259"/>
      <c r="AQ34" s="259"/>
      <c r="AR34" s="259"/>
      <c r="AS34" s="259"/>
      <c r="AT34" s="259"/>
      <c r="AU34" s="259"/>
      <c r="AV34" s="259"/>
      <c r="AW34" s="259"/>
      <c r="AX34" s="259"/>
      <c r="AY34" s="259"/>
      <c r="AZ34" s="261"/>
      <c r="BA34" s="259"/>
      <c r="BB34" s="261"/>
      <c r="BC34" s="262">
        <f t="shared" si="5"/>
        <v>0</v>
      </c>
      <c r="CA34" s="116"/>
      <c r="CB34" s="116"/>
      <c r="CC34" s="116"/>
      <c r="CD34" s="116"/>
      <c r="CE34" s="116"/>
      <c r="CF34" s="116"/>
      <c r="CG34" s="116"/>
      <c r="CH34" s="116"/>
      <c r="CI34" s="116"/>
      <c r="CJ34" s="116"/>
      <c r="CK34" s="116"/>
      <c r="CL34" s="116"/>
    </row>
    <row r="35" spans="1:90" ht="15">
      <c r="A35" s="116" t="str">
        <f t="shared" si="2"/>
        <v/>
      </c>
      <c r="D35" s="248">
        <v>27</v>
      </c>
      <c r="E35" s="249"/>
      <c r="F35" s="250"/>
      <c r="G35" s="251"/>
      <c r="H35" s="251"/>
      <c r="I35" s="250"/>
      <c r="J35" s="252"/>
      <c r="K35" s="253"/>
      <c r="L35" s="254"/>
      <c r="M35" s="253"/>
      <c r="N35" s="255"/>
      <c r="O35" s="250"/>
      <c r="P35" s="256" t="str">
        <f t="shared" si="3"/>
        <v/>
      </c>
      <c r="Q35" s="264"/>
      <c r="R35" s="265" t="str">
        <f t="shared" si="4"/>
        <v/>
      </c>
      <c r="S35" s="250"/>
      <c r="T35" s="250"/>
      <c r="U35" s="254"/>
      <c r="V35" s="250"/>
      <c r="W35" s="251"/>
      <c r="X35" s="259"/>
      <c r="Y35" s="259"/>
      <c r="Z35" s="259"/>
      <c r="AA35" s="259"/>
      <c r="AB35" s="259"/>
      <c r="AC35" s="259"/>
      <c r="AD35" s="259"/>
      <c r="AE35" s="259"/>
      <c r="AF35" s="259"/>
      <c r="AG35" s="259"/>
      <c r="AH35" s="259"/>
      <c r="AI35" s="260"/>
      <c r="AJ35" s="259"/>
      <c r="AK35" s="259"/>
      <c r="AL35" s="259"/>
      <c r="AM35" s="259"/>
      <c r="AN35" s="259"/>
      <c r="AO35" s="259"/>
      <c r="AP35" s="259"/>
      <c r="AQ35" s="259"/>
      <c r="AR35" s="259"/>
      <c r="AS35" s="259"/>
      <c r="AT35" s="259"/>
      <c r="AU35" s="259"/>
      <c r="AV35" s="259"/>
      <c r="AW35" s="259"/>
      <c r="AX35" s="259"/>
      <c r="AY35" s="259"/>
      <c r="AZ35" s="261"/>
      <c r="BA35" s="259"/>
      <c r="BB35" s="261"/>
      <c r="BC35" s="262">
        <f t="shared" si="5"/>
        <v>0</v>
      </c>
      <c r="CA35" s="116"/>
      <c r="CB35" s="116"/>
      <c r="CC35" s="116"/>
      <c r="CD35" s="116"/>
      <c r="CE35" s="116"/>
      <c r="CF35" s="116"/>
      <c r="CG35" s="116"/>
      <c r="CH35" s="116"/>
      <c r="CI35" s="116"/>
      <c r="CJ35" s="116"/>
      <c r="CK35" s="116"/>
      <c r="CL35" s="116"/>
    </row>
    <row r="36" spans="1:90" ht="15">
      <c r="A36" s="116" t="str">
        <f t="shared" si="2"/>
        <v/>
      </c>
      <c r="D36" s="248">
        <v>28</v>
      </c>
      <c r="E36" s="249"/>
      <c r="F36" s="250"/>
      <c r="G36" s="251"/>
      <c r="H36" s="251"/>
      <c r="I36" s="250"/>
      <c r="J36" s="252"/>
      <c r="K36" s="253"/>
      <c r="L36" s="254"/>
      <c r="M36" s="253"/>
      <c r="N36" s="255"/>
      <c r="O36" s="250"/>
      <c r="P36" s="256" t="str">
        <f t="shared" si="3"/>
        <v/>
      </c>
      <c r="Q36" s="264"/>
      <c r="R36" s="265" t="str">
        <f t="shared" si="4"/>
        <v/>
      </c>
      <c r="S36" s="250"/>
      <c r="T36" s="250"/>
      <c r="U36" s="254"/>
      <c r="V36" s="250"/>
      <c r="W36" s="251"/>
      <c r="X36" s="259"/>
      <c r="Y36" s="259"/>
      <c r="Z36" s="259"/>
      <c r="AA36" s="259"/>
      <c r="AB36" s="259"/>
      <c r="AC36" s="259"/>
      <c r="AD36" s="259"/>
      <c r="AE36" s="259"/>
      <c r="AF36" s="259"/>
      <c r="AG36" s="259"/>
      <c r="AH36" s="259"/>
      <c r="AI36" s="260"/>
      <c r="AJ36" s="259"/>
      <c r="AK36" s="259"/>
      <c r="AL36" s="259"/>
      <c r="AM36" s="259"/>
      <c r="AN36" s="259"/>
      <c r="AO36" s="259"/>
      <c r="AP36" s="259"/>
      <c r="AQ36" s="259"/>
      <c r="AR36" s="259"/>
      <c r="AS36" s="259"/>
      <c r="AT36" s="259"/>
      <c r="AU36" s="259"/>
      <c r="AV36" s="259"/>
      <c r="AW36" s="259"/>
      <c r="AX36" s="259"/>
      <c r="AY36" s="259"/>
      <c r="AZ36" s="261"/>
      <c r="BA36" s="259"/>
      <c r="BB36" s="261"/>
      <c r="BC36" s="262">
        <f t="shared" si="5"/>
        <v>0</v>
      </c>
      <c r="CA36" s="116"/>
      <c r="CB36" s="116"/>
      <c r="CC36" s="116"/>
      <c r="CD36" s="116"/>
      <c r="CE36" s="116"/>
      <c r="CF36" s="116"/>
      <c r="CG36" s="116"/>
      <c r="CH36" s="116"/>
      <c r="CI36" s="116"/>
      <c r="CJ36" s="116"/>
      <c r="CK36" s="116"/>
      <c r="CL36" s="116"/>
    </row>
    <row r="37" spans="1:90" ht="15">
      <c r="A37" s="116" t="str">
        <f t="shared" si="2"/>
        <v/>
      </c>
      <c r="D37" s="248">
        <v>29</v>
      </c>
      <c r="E37" s="249"/>
      <c r="F37" s="250"/>
      <c r="G37" s="251"/>
      <c r="H37" s="251"/>
      <c r="I37" s="250"/>
      <c r="J37" s="252"/>
      <c r="K37" s="253"/>
      <c r="L37" s="254"/>
      <c r="M37" s="253"/>
      <c r="N37" s="255"/>
      <c r="O37" s="250"/>
      <c r="P37" s="256" t="str">
        <f t="shared" si="3"/>
        <v/>
      </c>
      <c r="Q37" s="264"/>
      <c r="R37" s="265" t="str">
        <f t="shared" si="4"/>
        <v/>
      </c>
      <c r="S37" s="250"/>
      <c r="T37" s="250"/>
      <c r="U37" s="254"/>
      <c r="V37" s="250"/>
      <c r="W37" s="251"/>
      <c r="X37" s="259"/>
      <c r="Y37" s="259"/>
      <c r="Z37" s="259"/>
      <c r="AA37" s="259"/>
      <c r="AB37" s="259"/>
      <c r="AC37" s="259"/>
      <c r="AD37" s="259"/>
      <c r="AE37" s="259"/>
      <c r="AF37" s="259"/>
      <c r="AG37" s="259"/>
      <c r="AH37" s="259"/>
      <c r="AI37" s="260"/>
      <c r="AJ37" s="259"/>
      <c r="AK37" s="259"/>
      <c r="AL37" s="259"/>
      <c r="AM37" s="259"/>
      <c r="AN37" s="259"/>
      <c r="AO37" s="259"/>
      <c r="AP37" s="259"/>
      <c r="AQ37" s="259"/>
      <c r="AR37" s="259"/>
      <c r="AS37" s="259"/>
      <c r="AT37" s="259"/>
      <c r="AU37" s="259"/>
      <c r="AV37" s="259"/>
      <c r="AW37" s="259"/>
      <c r="AX37" s="259"/>
      <c r="AY37" s="259"/>
      <c r="AZ37" s="261"/>
      <c r="BA37" s="259"/>
      <c r="BB37" s="261"/>
      <c r="BC37" s="262">
        <f t="shared" si="5"/>
        <v>0</v>
      </c>
      <c r="CA37" s="116"/>
      <c r="CB37" s="116"/>
      <c r="CC37" s="116"/>
      <c r="CD37" s="116"/>
      <c r="CE37" s="116"/>
      <c r="CF37" s="116"/>
      <c r="CG37" s="116"/>
      <c r="CH37" s="116"/>
      <c r="CI37" s="116"/>
      <c r="CJ37" s="116"/>
      <c r="CK37" s="116"/>
      <c r="CL37" s="116"/>
    </row>
    <row r="38" spans="1:90" ht="15">
      <c r="A38" s="116" t="str">
        <f t="shared" si="2"/>
        <v/>
      </c>
      <c r="D38" s="248">
        <v>30</v>
      </c>
      <c r="E38" s="249"/>
      <c r="F38" s="250"/>
      <c r="G38" s="251"/>
      <c r="H38" s="251"/>
      <c r="I38" s="250"/>
      <c r="J38" s="252"/>
      <c r="K38" s="253"/>
      <c r="L38" s="254"/>
      <c r="M38" s="253"/>
      <c r="N38" s="255"/>
      <c r="O38" s="250"/>
      <c r="P38" s="256" t="str">
        <f t="shared" si="3"/>
        <v/>
      </c>
      <c r="Q38" s="264"/>
      <c r="R38" s="265" t="str">
        <f t="shared" si="4"/>
        <v/>
      </c>
      <c r="S38" s="250"/>
      <c r="T38" s="250"/>
      <c r="U38" s="254"/>
      <c r="V38" s="250"/>
      <c r="W38" s="251"/>
      <c r="X38" s="259"/>
      <c r="Y38" s="259"/>
      <c r="Z38" s="259"/>
      <c r="AA38" s="259"/>
      <c r="AB38" s="259"/>
      <c r="AC38" s="259"/>
      <c r="AD38" s="259"/>
      <c r="AE38" s="259"/>
      <c r="AF38" s="259"/>
      <c r="AG38" s="259"/>
      <c r="AH38" s="259"/>
      <c r="AI38" s="260"/>
      <c r="AJ38" s="259"/>
      <c r="AK38" s="259"/>
      <c r="AL38" s="259"/>
      <c r="AM38" s="259"/>
      <c r="AN38" s="259"/>
      <c r="AO38" s="259"/>
      <c r="AP38" s="259"/>
      <c r="AQ38" s="259"/>
      <c r="AR38" s="259"/>
      <c r="AS38" s="259"/>
      <c r="AT38" s="259"/>
      <c r="AU38" s="259"/>
      <c r="AV38" s="259"/>
      <c r="AW38" s="259"/>
      <c r="AX38" s="259"/>
      <c r="AY38" s="259"/>
      <c r="AZ38" s="261"/>
      <c r="BA38" s="259"/>
      <c r="BB38" s="261"/>
      <c r="BC38" s="262">
        <f t="shared" si="5"/>
        <v>0</v>
      </c>
      <c r="CA38" s="116"/>
      <c r="CB38" s="116"/>
      <c r="CC38" s="116"/>
      <c r="CD38" s="116"/>
      <c r="CE38" s="116"/>
      <c r="CF38" s="116"/>
      <c r="CG38" s="116"/>
      <c r="CH38" s="116"/>
      <c r="CI38" s="116"/>
      <c r="CJ38" s="116"/>
      <c r="CK38" s="116"/>
      <c r="CL38" s="116"/>
    </row>
    <row r="39" spans="1:90" thickBot="1">
      <c r="D39" s="267" t="s">
        <v>696</v>
      </c>
      <c r="E39" s="268"/>
      <c r="F39" s="268"/>
      <c r="G39" s="268"/>
      <c r="H39" s="269">
        <f>SUM(H9:H38)</f>
        <v>0</v>
      </c>
      <c r="I39" s="270"/>
      <c r="J39" s="270"/>
      <c r="K39" s="270"/>
      <c r="L39" s="270"/>
      <c r="M39" s="270"/>
      <c r="N39" s="270"/>
      <c r="O39" s="270"/>
      <c r="P39" s="270"/>
      <c r="Q39" s="270"/>
      <c r="R39" s="270"/>
      <c r="S39" s="270"/>
      <c r="T39" s="270"/>
      <c r="U39" s="270"/>
      <c r="V39" s="270"/>
      <c r="W39" s="270"/>
      <c r="X39" s="271">
        <f>SUM(X9:X38)</f>
        <v>0</v>
      </c>
      <c r="Y39" s="271">
        <f t="shared" ref="Y39:BB39" si="6">SUM(Y9:Y38)</f>
        <v>0</v>
      </c>
      <c r="Z39" s="271">
        <f t="shared" si="6"/>
        <v>0</v>
      </c>
      <c r="AA39" s="271">
        <f t="shared" si="6"/>
        <v>0</v>
      </c>
      <c r="AB39" s="271">
        <f t="shared" si="6"/>
        <v>0</v>
      </c>
      <c r="AC39" s="271">
        <f t="shared" si="6"/>
        <v>0</v>
      </c>
      <c r="AD39" s="271">
        <f t="shared" si="6"/>
        <v>0</v>
      </c>
      <c r="AE39" s="271">
        <f t="shared" si="6"/>
        <v>0</v>
      </c>
      <c r="AF39" s="271">
        <f t="shared" si="6"/>
        <v>0</v>
      </c>
      <c r="AG39" s="271">
        <f t="shared" si="6"/>
        <v>0</v>
      </c>
      <c r="AH39" s="271">
        <f t="shared" si="6"/>
        <v>0</v>
      </c>
      <c r="AI39" s="272">
        <f t="shared" si="6"/>
        <v>0</v>
      </c>
      <c r="AJ39" s="273">
        <f t="shared" si="6"/>
        <v>0</v>
      </c>
      <c r="AK39" s="273">
        <f t="shared" si="6"/>
        <v>0</v>
      </c>
      <c r="AL39" s="273">
        <f t="shared" si="6"/>
        <v>0</v>
      </c>
      <c r="AM39" s="273">
        <f t="shared" si="6"/>
        <v>0</v>
      </c>
      <c r="AN39" s="273">
        <f t="shared" si="6"/>
        <v>0</v>
      </c>
      <c r="AO39" s="273">
        <f t="shared" si="6"/>
        <v>0</v>
      </c>
      <c r="AP39" s="273">
        <f t="shared" si="6"/>
        <v>0</v>
      </c>
      <c r="AQ39" s="273">
        <f t="shared" si="6"/>
        <v>0</v>
      </c>
      <c r="AR39" s="273">
        <f t="shared" si="6"/>
        <v>0</v>
      </c>
      <c r="AS39" s="273">
        <f t="shared" si="6"/>
        <v>0</v>
      </c>
      <c r="AT39" s="273">
        <f t="shared" si="6"/>
        <v>0</v>
      </c>
      <c r="AU39" s="273">
        <f t="shared" si="6"/>
        <v>0</v>
      </c>
      <c r="AV39" s="273">
        <f t="shared" si="6"/>
        <v>0</v>
      </c>
      <c r="AW39" s="273">
        <f t="shared" si="6"/>
        <v>0</v>
      </c>
      <c r="AX39" s="273">
        <f t="shared" si="6"/>
        <v>0</v>
      </c>
      <c r="AY39" s="273">
        <f t="shared" si="6"/>
        <v>0</v>
      </c>
      <c r="AZ39" s="274">
        <f t="shared" si="6"/>
        <v>0</v>
      </c>
      <c r="BA39" s="274">
        <f t="shared" si="6"/>
        <v>0</v>
      </c>
      <c r="BB39" s="275">
        <f t="shared" si="6"/>
        <v>0</v>
      </c>
      <c r="BC39" s="276">
        <f>SUM(BC9:BC38)</f>
        <v>0</v>
      </c>
      <c r="BP39" s="221" t="s">
        <v>696</v>
      </c>
      <c r="BQ39" s="221" t="s">
        <v>697</v>
      </c>
      <c r="BR39" s="221" t="s">
        <v>698</v>
      </c>
      <c r="CA39" s="116"/>
      <c r="CB39" s="116"/>
      <c r="CC39" s="116"/>
      <c r="CD39" s="116"/>
      <c r="CE39" s="116"/>
      <c r="CF39" s="116"/>
      <c r="CG39" s="116"/>
      <c r="CH39" s="116"/>
      <c r="CI39" s="116"/>
      <c r="CJ39" s="116"/>
      <c r="CK39" s="116"/>
      <c r="CL39" s="116"/>
    </row>
    <row r="40" spans="1:90" s="277" customFormat="1">
      <c r="A40" s="224" t="s">
        <v>1000</v>
      </c>
      <c r="C40" s="10" t="str">
        <f>IF('MFI Info &amp; Instructions'!$D$16="English",'Funding &amp; Shareholders'!BP8,IF('MFI Info &amp; Instructions'!$D$16="Español",'Funding &amp; Shareholders'!BQ8,IF('MFI Info &amp; Instructions'!$D$16="Português",'Funding &amp; Shareholders'!BR8,"")))</f>
        <v>*All Long-Term Debt Obligations &amp; Subordinated Debt</v>
      </c>
      <c r="D40" s="278"/>
      <c r="E40" s="279"/>
      <c r="F40" s="279"/>
      <c r="G40" s="279"/>
      <c r="H40" s="279"/>
      <c r="I40" s="280"/>
      <c r="J40" s="280"/>
      <c r="K40" s="280"/>
      <c r="L40" s="280"/>
      <c r="M40" s="280"/>
      <c r="N40" s="280"/>
      <c r="O40" s="280"/>
      <c r="P40" s="280"/>
      <c r="Q40" s="280"/>
      <c r="R40" s="280"/>
      <c r="S40" s="280"/>
      <c r="T40" s="280"/>
      <c r="U40" s="280"/>
      <c r="V40" s="280"/>
      <c r="W40" s="280"/>
      <c r="X40" s="281"/>
      <c r="Y40" s="281"/>
      <c r="Z40" s="281"/>
      <c r="AA40" s="281"/>
      <c r="AB40" s="281"/>
      <c r="AC40" s="281"/>
      <c r="AD40" s="281"/>
      <c r="AE40" s="281"/>
      <c r="AF40" s="281"/>
      <c r="AG40" s="281"/>
      <c r="AH40" s="281"/>
      <c r="AI40" s="281"/>
      <c r="AJ40" s="281"/>
      <c r="AK40" s="281"/>
      <c r="AL40" s="281"/>
      <c r="AM40" s="281"/>
      <c r="AN40" s="281"/>
      <c r="AO40" s="281"/>
      <c r="AP40" s="281"/>
      <c r="AQ40" s="281"/>
      <c r="AR40" s="281"/>
      <c r="AS40" s="281"/>
      <c r="AT40" s="281"/>
      <c r="AU40" s="281"/>
      <c r="AV40" s="281"/>
      <c r="AW40" s="281"/>
      <c r="AX40" s="281"/>
      <c r="AY40" s="281"/>
      <c r="AZ40" s="281"/>
      <c r="BA40" s="281"/>
      <c r="BB40" s="281"/>
      <c r="BC40" s="281"/>
      <c r="BP40" s="221"/>
      <c r="BQ40" s="282"/>
      <c r="BR40" s="282"/>
    </row>
    <row r="41" spans="1:90" s="277" customFormat="1">
      <c r="A41" s="330" t="s">
        <v>999</v>
      </c>
      <c r="C41" s="10"/>
      <c r="D41" s="278"/>
      <c r="E41" s="279"/>
      <c r="F41" s="279"/>
      <c r="G41" s="279"/>
      <c r="H41" s="279"/>
      <c r="I41" s="280"/>
      <c r="J41" s="280"/>
      <c r="K41" s="280"/>
      <c r="L41" s="280"/>
      <c r="M41" s="280"/>
      <c r="N41" s="280"/>
      <c r="O41" s="280"/>
      <c r="P41" s="280"/>
      <c r="Q41" s="280"/>
      <c r="R41" s="280"/>
      <c r="S41" s="280"/>
      <c r="T41" s="280"/>
      <c r="U41" s="280"/>
      <c r="V41" s="280"/>
      <c r="W41" s="280"/>
      <c r="X41" s="281"/>
      <c r="Y41" s="281"/>
      <c r="Z41" s="281"/>
      <c r="AA41" s="281"/>
      <c r="AB41" s="281"/>
      <c r="AC41" s="281"/>
      <c r="AD41" s="281"/>
      <c r="AE41" s="281"/>
      <c r="AF41" s="281"/>
      <c r="AG41" s="281"/>
      <c r="AH41" s="281"/>
      <c r="AI41" s="281"/>
      <c r="AJ41" s="281"/>
      <c r="AK41" s="281"/>
      <c r="AL41" s="281"/>
      <c r="AM41" s="281"/>
      <c r="AN41" s="281"/>
      <c r="AO41" s="281"/>
      <c r="AP41" s="281"/>
      <c r="AQ41" s="281"/>
      <c r="AR41" s="281"/>
      <c r="AS41" s="281"/>
      <c r="AT41" s="281"/>
      <c r="AU41" s="281"/>
      <c r="AV41" s="281"/>
      <c r="AW41" s="281"/>
      <c r="AX41" s="281"/>
      <c r="AY41" s="281"/>
      <c r="AZ41" s="281"/>
      <c r="BA41" s="281"/>
      <c r="BB41" s="281"/>
      <c r="BC41" s="281"/>
      <c r="BP41" s="221"/>
      <c r="BQ41" s="282"/>
      <c r="BR41" s="282"/>
    </row>
    <row r="42" spans="1:90" s="331" customFormat="1">
      <c r="A42" s="224" t="s">
        <v>997</v>
      </c>
      <c r="C42" s="338"/>
      <c r="D42" s="339"/>
      <c r="E42" s="340"/>
      <c r="F42" s="344">
        <v>14</v>
      </c>
      <c r="G42" s="344">
        <v>14</v>
      </c>
      <c r="H42" s="344">
        <v>14</v>
      </c>
      <c r="I42" s="344">
        <v>14</v>
      </c>
      <c r="J42" s="344">
        <v>14</v>
      </c>
      <c r="K42" s="344">
        <v>14</v>
      </c>
      <c r="L42" s="344">
        <v>14</v>
      </c>
      <c r="M42" s="341"/>
      <c r="N42" s="341"/>
      <c r="O42" s="341"/>
      <c r="P42" s="341"/>
      <c r="Q42" s="341"/>
      <c r="R42" s="341"/>
      <c r="S42" s="341"/>
      <c r="T42" s="341"/>
      <c r="U42" s="341"/>
      <c r="V42" s="341"/>
      <c r="W42" s="341"/>
      <c r="X42" s="342"/>
      <c r="Y42" s="342"/>
      <c r="Z42" s="342"/>
      <c r="AA42" s="342"/>
      <c r="AB42" s="342"/>
      <c r="AC42" s="342"/>
      <c r="AD42" s="342"/>
      <c r="AE42" s="342"/>
      <c r="AF42" s="342"/>
      <c r="AG42" s="342"/>
      <c r="AH42" s="342"/>
      <c r="AI42" s="342"/>
      <c r="AJ42" s="342"/>
      <c r="AK42" s="342"/>
      <c r="AL42" s="342"/>
      <c r="AM42" s="342"/>
      <c r="AN42" s="342"/>
      <c r="AO42" s="342"/>
      <c r="AP42" s="342"/>
      <c r="AQ42" s="342"/>
      <c r="AR42" s="342"/>
      <c r="AS42" s="342"/>
      <c r="AT42" s="342"/>
      <c r="AU42" s="342"/>
      <c r="AV42" s="342"/>
      <c r="AW42" s="342"/>
      <c r="AX42" s="342"/>
      <c r="AY42" s="342"/>
      <c r="AZ42" s="342"/>
      <c r="BA42" s="342"/>
      <c r="BB42" s="342"/>
      <c r="BC42" s="342"/>
      <c r="BP42" s="336"/>
      <c r="BQ42" s="343"/>
      <c r="BR42" s="343"/>
    </row>
    <row r="43" spans="1:90" s="335" customFormat="1" ht="15">
      <c r="B43" s="331"/>
      <c r="D43" s="319" t="s">
        <v>998</v>
      </c>
      <c r="E43" s="331"/>
      <c r="F43" s="345">
        <v>245</v>
      </c>
      <c r="G43" s="345">
        <v>246</v>
      </c>
      <c r="H43" s="345">
        <v>247</v>
      </c>
      <c r="I43" s="345">
        <v>248</v>
      </c>
      <c r="J43" s="345">
        <v>249</v>
      </c>
      <c r="K43" s="345">
        <v>250</v>
      </c>
      <c r="L43" s="345">
        <v>251</v>
      </c>
      <c r="M43" s="334"/>
      <c r="N43" s="334"/>
      <c r="O43" s="334"/>
      <c r="P43" s="334"/>
      <c r="Q43" s="334"/>
      <c r="R43" s="334"/>
      <c r="S43" s="334"/>
      <c r="T43" s="334"/>
      <c r="U43" s="334"/>
      <c r="V43" s="334"/>
      <c r="W43" s="334"/>
      <c r="X43" s="334"/>
      <c r="Y43" s="334"/>
      <c r="Z43" s="334"/>
      <c r="AA43" s="334"/>
      <c r="AB43" s="334"/>
      <c r="AC43" s="334"/>
      <c r="AD43" s="334"/>
      <c r="AE43" s="334"/>
      <c r="AF43" s="334"/>
      <c r="AG43" s="334"/>
      <c r="AH43" s="334"/>
      <c r="AI43" s="334"/>
      <c r="AJ43" s="334"/>
      <c r="AK43" s="334"/>
      <c r="AL43" s="334"/>
      <c r="AM43" s="334"/>
      <c r="AN43" s="334"/>
      <c r="AO43" s="334"/>
      <c r="AP43" s="334"/>
      <c r="AQ43" s="334"/>
      <c r="AR43" s="334"/>
      <c r="AS43" s="334"/>
      <c r="AT43" s="334"/>
      <c r="AU43" s="334"/>
      <c r="AV43" s="334"/>
      <c r="AW43" s="334"/>
      <c r="AX43" s="334"/>
      <c r="AY43" s="334"/>
      <c r="AZ43" s="334"/>
      <c r="BA43" s="334"/>
      <c r="BB43" s="334"/>
      <c r="BC43" s="334"/>
      <c r="BP43" s="336"/>
      <c r="BQ43" s="336"/>
      <c r="BR43" s="336"/>
    </row>
    <row r="44" spans="1:90" s="10" customFormat="1">
      <c r="D44" s="7" t="str">
        <f>IF('MFI Info &amp; Instructions'!$D$16="English",'Funding &amp; Shareholders'!BP44,IF('MFI Info &amp; Instructions'!$D$16="Español",'Funding &amp; Shareholders'!BQ44,IF('MFI Info &amp; Instructions'!$D$16="Português",'Funding &amp; Shareholders'!BR44,"")))</f>
        <v>MATURITY SCHEDULE FOR OTHER LIABILITIES</v>
      </c>
      <c r="E44" s="207"/>
      <c r="F44" s="283">
        <f>YEAR('Balance Sheet'!$Z$6)</f>
        <v>2010</v>
      </c>
      <c r="G44" s="284">
        <f>F44+1</f>
        <v>2011</v>
      </c>
      <c r="H44" s="284">
        <f>G44+1</f>
        <v>2012</v>
      </c>
      <c r="I44" s="284">
        <f>H44+1</f>
        <v>2013</v>
      </c>
      <c r="J44" s="284">
        <f>I44+1</f>
        <v>2014</v>
      </c>
      <c r="K44" s="284">
        <f>J44+1</f>
        <v>2015</v>
      </c>
      <c r="L44" s="285" t="str">
        <f>"After "&amp;K44</f>
        <v>After 2015</v>
      </c>
      <c r="M44" s="284" t="s">
        <v>606</v>
      </c>
      <c r="BP44" s="221" t="s">
        <v>699</v>
      </c>
      <c r="BQ44" s="221" t="s">
        <v>700</v>
      </c>
      <c r="BR44" s="286" t="s">
        <v>701</v>
      </c>
    </row>
    <row r="45" spans="1:90" s="10" customFormat="1">
      <c r="D45" s="210" t="str">
        <f>IF('MFI Info &amp; Instructions'!$D$16="English",'Funding &amp; Shareholders'!BP45,IF('MFI Info &amp; Instructions'!$D$16="Español",'Funding &amp; Shareholders'!BQ45,IF('MFI Info &amp; Instructions'!$D$16="Português",'Funding &amp; Shareholders'!BR45,"")))</f>
        <v>Other Liabities</v>
      </c>
      <c r="E45" s="3"/>
      <c r="F45" s="34">
        <f>SUM(F46:F47)</f>
        <v>0</v>
      </c>
      <c r="G45" s="35">
        <f t="shared" ref="G45:L45" si="7">SUM(F46:F47)</f>
        <v>0</v>
      </c>
      <c r="H45" s="35">
        <f t="shared" si="7"/>
        <v>0</v>
      </c>
      <c r="I45" s="35">
        <f t="shared" si="7"/>
        <v>0</v>
      </c>
      <c r="J45" s="35">
        <f t="shared" si="7"/>
        <v>0</v>
      </c>
      <c r="K45" s="35">
        <f t="shared" si="7"/>
        <v>0</v>
      </c>
      <c r="L45" s="35">
        <f t="shared" si="7"/>
        <v>0</v>
      </c>
      <c r="M45" s="35">
        <f>-SUM(F45:L45)</f>
        <v>0</v>
      </c>
      <c r="BP45" s="221" t="s">
        <v>702</v>
      </c>
      <c r="BQ45" s="221" t="s">
        <v>703</v>
      </c>
      <c r="BR45" s="286" t="s">
        <v>704</v>
      </c>
    </row>
    <row r="46" spans="1:90" s="10" customFormat="1">
      <c r="A46" s="116" t="str">
        <f>IF(F46&lt;&gt;"","#DataRow","")</f>
        <v/>
      </c>
      <c r="D46" s="287">
        <v>1</v>
      </c>
      <c r="E46" s="3"/>
      <c r="F46" s="288"/>
      <c r="G46" s="289"/>
      <c r="H46" s="289"/>
      <c r="I46" s="289"/>
      <c r="J46" s="289"/>
      <c r="K46" s="289"/>
      <c r="L46" s="289"/>
      <c r="M46" s="289"/>
      <c r="BP46" s="221" t="s">
        <v>43</v>
      </c>
      <c r="BQ46" s="221" t="s">
        <v>705</v>
      </c>
      <c r="BR46" s="286" t="s">
        <v>706</v>
      </c>
    </row>
    <row r="47" spans="1:90" s="10" customFormat="1">
      <c r="A47" s="116" t="str">
        <f>IF(F47&lt;&gt;"","#DataRow","")</f>
        <v/>
      </c>
      <c r="D47" s="36">
        <v>2</v>
      </c>
      <c r="E47" s="3"/>
      <c r="F47" s="288"/>
      <c r="G47" s="289"/>
      <c r="H47" s="289"/>
      <c r="I47" s="289"/>
      <c r="J47" s="289"/>
      <c r="K47" s="289"/>
      <c r="L47" s="289"/>
      <c r="M47" s="289"/>
      <c r="BP47" s="221" t="s">
        <v>21</v>
      </c>
      <c r="BQ47" s="221" t="s">
        <v>100</v>
      </c>
      <c r="BR47" s="286" t="s">
        <v>183</v>
      </c>
    </row>
    <row r="48" spans="1:90" s="71" customFormat="1">
      <c r="A48" s="224" t="s">
        <v>1000</v>
      </c>
      <c r="D48" s="290"/>
      <c r="E48" s="3"/>
      <c r="F48" s="291"/>
      <c r="G48" s="292"/>
      <c r="H48" s="292"/>
      <c r="I48" s="292"/>
      <c r="J48" s="292"/>
      <c r="K48" s="292"/>
      <c r="L48" s="292"/>
      <c r="BP48" s="221"/>
      <c r="BQ48" s="221"/>
      <c r="BR48" s="293"/>
    </row>
    <row r="49" spans="1:90" s="71" customFormat="1">
      <c r="A49" s="224" t="s">
        <v>999</v>
      </c>
      <c r="D49" s="290"/>
      <c r="E49" s="3"/>
      <c r="F49" s="294"/>
      <c r="G49" s="218"/>
      <c r="H49" s="218"/>
      <c r="I49" s="218"/>
      <c r="J49" s="218"/>
      <c r="K49" s="218"/>
      <c r="L49" s="218"/>
      <c r="BP49" s="221"/>
      <c r="BQ49" s="221"/>
      <c r="BR49" s="293"/>
    </row>
    <row r="50" spans="1:90" s="335" customFormat="1">
      <c r="A50" s="330" t="s">
        <v>997</v>
      </c>
      <c r="B50" s="331"/>
      <c r="C50" s="332" t="str">
        <f>IF('MFI Info &amp; Instructions'!$D$16="English",'Funding &amp; Shareholders'!BP7,IF('MFI Info &amp; Instructions'!$D$16="Español",'Funding &amp; Shareholders'!BQ7,IF('MFI Info &amp; Instructions'!$D$16="Português",'Funding &amp; Shareholders'!BR7,"")))&amp;'MFI Info &amp; Instructions'!D19&amp;")*"</f>
        <v>EQUITY OWNERSHIP)*</v>
      </c>
      <c r="D50" s="333"/>
      <c r="E50" s="331">
        <v>16</v>
      </c>
      <c r="F50" s="331">
        <v>16</v>
      </c>
      <c r="G50" s="331">
        <v>16</v>
      </c>
      <c r="H50" s="331">
        <v>16</v>
      </c>
      <c r="I50" s="331">
        <v>16</v>
      </c>
      <c r="J50" s="334"/>
      <c r="K50" s="334"/>
      <c r="L50" s="334"/>
      <c r="M50" s="334"/>
      <c r="N50" s="334"/>
      <c r="O50" s="334"/>
      <c r="P50" s="334"/>
      <c r="Q50" s="334"/>
      <c r="R50" s="334"/>
      <c r="S50" s="334"/>
      <c r="T50" s="334"/>
      <c r="U50" s="334"/>
      <c r="V50" s="334"/>
      <c r="W50" s="334"/>
      <c r="X50" s="334"/>
      <c r="Y50" s="334"/>
      <c r="Z50" s="334"/>
      <c r="AA50" s="334"/>
      <c r="AB50" s="334"/>
      <c r="AC50" s="334"/>
      <c r="AD50" s="334"/>
      <c r="AE50" s="334"/>
      <c r="AF50" s="334"/>
      <c r="AG50" s="334"/>
      <c r="AH50" s="334"/>
      <c r="AI50" s="334"/>
      <c r="AJ50" s="334"/>
      <c r="AK50" s="334"/>
      <c r="AL50" s="334"/>
      <c r="AM50" s="334"/>
      <c r="AN50" s="334"/>
      <c r="AO50" s="334"/>
      <c r="AP50" s="334"/>
      <c r="AQ50" s="334"/>
      <c r="AR50" s="334"/>
      <c r="AS50" s="334"/>
      <c r="AT50" s="334"/>
      <c r="AU50" s="334"/>
      <c r="AV50" s="334"/>
      <c r="AW50" s="334"/>
      <c r="AX50" s="334"/>
      <c r="AY50" s="334"/>
      <c r="AZ50" s="334"/>
      <c r="BA50" s="334"/>
      <c r="BB50" s="334"/>
      <c r="BC50" s="334"/>
      <c r="BP50" s="336" t="s">
        <v>707</v>
      </c>
      <c r="BQ50" s="336" t="s">
        <v>708</v>
      </c>
      <c r="BR50" s="336" t="s">
        <v>709</v>
      </c>
      <c r="BS50" s="336" t="s">
        <v>710</v>
      </c>
      <c r="BT50" s="336" t="s">
        <v>711</v>
      </c>
    </row>
    <row r="51" spans="1:90" s="335" customFormat="1">
      <c r="B51" s="331"/>
      <c r="C51" s="337" t="str">
        <f>IF('MFI Info &amp; Instructions'!$D$16="English",'Funding &amp; Shareholders'!BP4,IF('MFI Info &amp; Instructions'!$D$16="Español",'Funding &amp; Shareholders'!BQ4,IF('MFI Info &amp; Instructions'!$D$16="Português",'Funding &amp; Shareholders'!BR4,"")))</f>
        <v>As of January 2011</v>
      </c>
      <c r="D51" s="331"/>
      <c r="E51" s="331">
        <v>240</v>
      </c>
      <c r="F51" s="335">
        <v>241</v>
      </c>
      <c r="G51" s="335">
        <v>242</v>
      </c>
      <c r="H51" s="335">
        <v>243</v>
      </c>
      <c r="I51" s="334">
        <v>244</v>
      </c>
      <c r="J51" s="334"/>
      <c r="K51" s="334"/>
      <c r="L51" s="334"/>
      <c r="M51" s="334"/>
      <c r="N51" s="334"/>
      <c r="O51" s="334"/>
      <c r="P51" s="334"/>
      <c r="Q51" s="334"/>
      <c r="R51" s="334"/>
      <c r="S51" s="334"/>
      <c r="T51" s="334"/>
      <c r="U51" s="334"/>
      <c r="V51" s="334"/>
      <c r="W51" s="334"/>
      <c r="X51" s="334"/>
      <c r="Y51" s="334"/>
      <c r="Z51" s="334"/>
      <c r="AA51" s="334"/>
      <c r="AB51" s="334"/>
      <c r="AC51" s="334"/>
      <c r="AD51" s="334"/>
      <c r="AE51" s="334"/>
      <c r="AF51" s="334"/>
      <c r="AG51" s="334"/>
      <c r="AH51" s="334"/>
      <c r="AI51" s="334"/>
      <c r="AJ51" s="334"/>
      <c r="AK51" s="334"/>
      <c r="AL51" s="334"/>
      <c r="AM51" s="334"/>
      <c r="AN51" s="334"/>
      <c r="AO51" s="334"/>
      <c r="AP51" s="334"/>
      <c r="AQ51" s="334"/>
      <c r="AR51" s="334"/>
      <c r="AS51" s="334"/>
      <c r="AT51" s="334"/>
      <c r="AU51" s="334"/>
      <c r="AV51" s="334"/>
      <c r="AW51" s="334"/>
      <c r="AX51" s="334"/>
      <c r="AY51" s="334"/>
      <c r="AZ51" s="334"/>
      <c r="BA51" s="334"/>
      <c r="BB51" s="334"/>
      <c r="BC51" s="334"/>
      <c r="BP51" s="336" t="s">
        <v>712</v>
      </c>
      <c r="BQ51" s="336" t="s">
        <v>713</v>
      </c>
      <c r="BR51" s="336" t="s">
        <v>714</v>
      </c>
      <c r="BS51" s="336" t="s">
        <v>715</v>
      </c>
      <c r="BT51" s="336" t="s">
        <v>716</v>
      </c>
      <c r="CA51" s="338"/>
      <c r="CB51" s="338"/>
      <c r="CC51" s="338"/>
      <c r="CD51" s="338"/>
      <c r="CE51" s="338"/>
      <c r="CF51" s="338"/>
      <c r="CG51" s="338"/>
      <c r="CH51" s="338"/>
      <c r="CI51" s="338"/>
      <c r="CJ51" s="338"/>
      <c r="CK51" s="338"/>
      <c r="CL51" s="338"/>
    </row>
    <row r="52" spans="1:90" ht="15.75" customHeight="1" thickBot="1">
      <c r="B52" s="277"/>
      <c r="C52" s="69"/>
      <c r="D52" s="319" t="s">
        <v>998</v>
      </c>
      <c r="E52" s="277"/>
      <c r="BP52" s="293" t="s">
        <v>717</v>
      </c>
      <c r="BQ52" s="293" t="s">
        <v>718</v>
      </c>
      <c r="BR52" s="221" t="s">
        <v>719</v>
      </c>
      <c r="BS52" s="221" t="s">
        <v>720</v>
      </c>
      <c r="BT52" s="221" t="s">
        <v>721</v>
      </c>
    </row>
    <row r="53" spans="1:90" ht="45.75" thickBot="1">
      <c r="D53" s="295" t="str">
        <f>IF('MFI Info &amp; Instructions'!$D$16="English",'Funding &amp; Shareholders'!BP53,IF('MFI Info &amp; Instructions'!$D$16="Español",'Funding &amp; Shareholders'!BQ53,IF('MFI Info &amp; Instructions'!$D$16="Português",'Funding &amp; Shareholders'!BR53,"")))</f>
        <v>List of Equity Shareholders</v>
      </c>
      <c r="E53" s="296" t="str">
        <f>IF('MFI Info &amp; Instructions'!$D$16="English",'Funding &amp; Shareholders'!BP50,IF('MFI Info &amp; Instructions'!$D$16="Español",'Funding &amp; Shareholders'!BP51,IF('MFI Info &amp; Instructions'!$D$16="Português",'Funding &amp; Shareholders'!BP52,"")))</f>
        <v>Date of Initial Entry</v>
      </c>
      <c r="F53" s="296" t="str">
        <f>IF('MFI Info &amp; Instructions'!$D$16="English",'Funding &amp; Shareholders'!BQ50,IF('MFI Info &amp; Instructions'!$D$16="Español",'Funding &amp; Shareholders'!BQ51,IF('MFI Info &amp; Instructions'!$D$16="Português",'Funding &amp; Shareholders'!BQ52,"")))</f>
        <v>Total Investment Amount</v>
      </c>
      <c r="G53" s="296" t="str">
        <f>IF('MFI Info &amp; Instructions'!$D$16="English",'Funding &amp; Shareholders'!BR50,IF('MFI Info &amp; Instructions'!$D$16="Español",'Funding &amp; Shareholders'!BR51,IF('MFI Info &amp; Instructions'!$D$16="Português",'Funding &amp; Shareholders'!BR52,"")))</f>
        <v>Number of Shares</v>
      </c>
      <c r="H53" s="296" t="str">
        <f>IF('MFI Info &amp; Instructions'!$D$16="English",'Funding &amp; Shareholders'!BS50,IF('MFI Info &amp; Instructions'!$D$16="Español",'Funding &amp; Shareholders'!BS51,IF('MFI Info &amp; Instructions'!$D$16="Português",'Funding &amp; Shareholders'!BS52,"")))</f>
        <v>Purchase Price per Share</v>
      </c>
      <c r="I53" s="297" t="str">
        <f>IF('MFI Info &amp; Instructions'!$D$16="English",'Funding &amp; Shareholders'!BT50,IF('MFI Info &amp; Instructions'!$D$16="Español",'Funding &amp; Shareholders'!BT51,IF('MFI Info &amp; Instructions'!$D$16="Português",'Funding &amp; Shareholders'!BT52,"")))</f>
        <v>% Ownership</v>
      </c>
      <c r="BC53" s="116"/>
      <c r="BP53" s="221" t="s">
        <v>722</v>
      </c>
      <c r="BQ53" s="221" t="s">
        <v>723</v>
      </c>
      <c r="BR53" s="221" t="s">
        <v>724</v>
      </c>
      <c r="BS53" s="298"/>
      <c r="BZ53" s="10"/>
      <c r="CL53" s="116"/>
    </row>
    <row r="54" spans="1:90">
      <c r="A54" s="116" t="str">
        <f>IF(E54&lt;&gt;"","#DataRow","")</f>
        <v/>
      </c>
      <c r="D54" s="299">
        <v>1</v>
      </c>
      <c r="E54" s="300"/>
      <c r="F54" s="300"/>
      <c r="G54" s="300"/>
      <c r="H54" s="300"/>
      <c r="I54" s="301"/>
      <c r="BC54" s="116"/>
      <c r="BP54" s="221" t="s">
        <v>725</v>
      </c>
      <c r="BQ54" s="221" t="s">
        <v>726</v>
      </c>
      <c r="BR54" s="221" t="s">
        <v>727</v>
      </c>
      <c r="BS54" s="298"/>
      <c r="BZ54" s="10"/>
      <c r="CL54" s="116"/>
    </row>
    <row r="55" spans="1:90">
      <c r="A55" s="116" t="str">
        <f t="shared" ref="A55:A69" si="8">IF(E55&lt;&gt;"","#DataRow","")</f>
        <v/>
      </c>
      <c r="D55" s="302">
        <f>D54+1</f>
        <v>2</v>
      </c>
      <c r="E55" s="250"/>
      <c r="F55" s="250"/>
      <c r="G55" s="250"/>
      <c r="H55" s="250"/>
      <c r="I55" s="303"/>
      <c r="BC55" s="116"/>
      <c r="BP55" s="221" t="s">
        <v>728</v>
      </c>
      <c r="BQ55" s="221" t="s">
        <v>729</v>
      </c>
      <c r="BR55" s="221" t="s">
        <v>730</v>
      </c>
      <c r="BS55" s="298"/>
      <c r="BZ55" s="10"/>
      <c r="CL55" s="116"/>
    </row>
    <row r="56" spans="1:90">
      <c r="A56" s="116" t="str">
        <f t="shared" si="8"/>
        <v/>
      </c>
      <c r="D56" s="302">
        <f t="shared" ref="D56:D68" si="9">D55+1</f>
        <v>3</v>
      </c>
      <c r="E56" s="250"/>
      <c r="F56" s="250"/>
      <c r="G56" s="250"/>
      <c r="H56" s="250"/>
      <c r="I56" s="303"/>
      <c r="BC56" s="116"/>
      <c r="BP56" s="221" t="s">
        <v>731</v>
      </c>
      <c r="BQ56" s="221" t="s">
        <v>732</v>
      </c>
      <c r="BR56" s="221" t="s">
        <v>733</v>
      </c>
      <c r="BS56" s="298"/>
      <c r="BZ56" s="10"/>
      <c r="CL56" s="116"/>
    </row>
    <row r="57" spans="1:90">
      <c r="A57" s="116" t="str">
        <f t="shared" si="8"/>
        <v/>
      </c>
      <c r="D57" s="302">
        <f t="shared" si="9"/>
        <v>4</v>
      </c>
      <c r="E57" s="250"/>
      <c r="F57" s="250"/>
      <c r="G57" s="250"/>
      <c r="H57" s="250"/>
      <c r="I57" s="303"/>
      <c r="BC57" s="116"/>
      <c r="BP57" s="221" t="s">
        <v>734</v>
      </c>
      <c r="BQ57" s="221" t="s">
        <v>735</v>
      </c>
      <c r="BR57" s="221" t="s">
        <v>736</v>
      </c>
      <c r="BS57" s="298"/>
      <c r="BZ57" s="10"/>
      <c r="CL57" s="116"/>
    </row>
    <row r="58" spans="1:90">
      <c r="A58" s="116" t="str">
        <f t="shared" si="8"/>
        <v/>
      </c>
      <c r="D58" s="302">
        <f t="shared" si="9"/>
        <v>5</v>
      </c>
      <c r="E58" s="250"/>
      <c r="F58" s="250"/>
      <c r="G58" s="250"/>
      <c r="H58" s="250"/>
      <c r="I58" s="303"/>
      <c r="BC58" s="116"/>
      <c r="BP58" s="221" t="s">
        <v>737</v>
      </c>
      <c r="BQ58" s="221" t="s">
        <v>738</v>
      </c>
      <c r="BR58" s="221" t="s">
        <v>739</v>
      </c>
      <c r="BZ58" s="10"/>
      <c r="CL58" s="116"/>
    </row>
    <row r="59" spans="1:90">
      <c r="A59" s="116" t="str">
        <f t="shared" si="8"/>
        <v/>
      </c>
      <c r="D59" s="302">
        <f t="shared" si="9"/>
        <v>6</v>
      </c>
      <c r="E59" s="250"/>
      <c r="F59" s="250"/>
      <c r="G59" s="250"/>
      <c r="H59" s="250"/>
      <c r="I59" s="303"/>
      <c r="BC59" s="116"/>
      <c r="BP59" s="221" t="s">
        <v>740</v>
      </c>
      <c r="BQ59" s="221" t="s">
        <v>741</v>
      </c>
      <c r="BR59" s="221" t="s">
        <v>742</v>
      </c>
      <c r="BZ59" s="10"/>
      <c r="CL59" s="116"/>
    </row>
    <row r="60" spans="1:90">
      <c r="A60" s="116" t="str">
        <f t="shared" si="8"/>
        <v/>
      </c>
      <c r="D60" s="302">
        <f t="shared" si="9"/>
        <v>7</v>
      </c>
      <c r="E60" s="250"/>
      <c r="F60" s="250"/>
      <c r="G60" s="250"/>
      <c r="H60" s="250"/>
      <c r="I60" s="303"/>
      <c r="BC60" s="116"/>
      <c r="BP60" s="221" t="s">
        <v>743</v>
      </c>
      <c r="BQ60" s="221" t="s">
        <v>744</v>
      </c>
      <c r="BR60" s="221" t="s">
        <v>745</v>
      </c>
      <c r="BZ60" s="10"/>
      <c r="CL60" s="116"/>
    </row>
    <row r="61" spans="1:90">
      <c r="A61" s="116" t="str">
        <f t="shared" si="8"/>
        <v/>
      </c>
      <c r="D61" s="302">
        <f t="shared" si="9"/>
        <v>8</v>
      </c>
      <c r="E61" s="250"/>
      <c r="F61" s="250"/>
      <c r="G61" s="250"/>
      <c r="H61" s="250"/>
      <c r="I61" s="303"/>
      <c r="BC61" s="116"/>
      <c r="BP61" s="221" t="s">
        <v>746</v>
      </c>
      <c r="BQ61" s="221" t="s">
        <v>747</v>
      </c>
      <c r="BR61" s="221" t="s">
        <v>748</v>
      </c>
      <c r="BZ61" s="10"/>
      <c r="CL61" s="116"/>
    </row>
    <row r="62" spans="1:90">
      <c r="A62" s="116" t="str">
        <f t="shared" si="8"/>
        <v/>
      </c>
      <c r="D62" s="302">
        <f t="shared" si="9"/>
        <v>9</v>
      </c>
      <c r="E62" s="250"/>
      <c r="F62" s="250"/>
      <c r="G62" s="250"/>
      <c r="H62" s="250"/>
      <c r="I62" s="303"/>
      <c r="BC62" s="116"/>
      <c r="BP62" s="221" t="s">
        <v>749</v>
      </c>
      <c r="BQ62" s="221" t="s">
        <v>750</v>
      </c>
      <c r="BR62" s="221" t="s">
        <v>751</v>
      </c>
      <c r="BZ62" s="10"/>
      <c r="CL62" s="116"/>
    </row>
    <row r="63" spans="1:90">
      <c r="A63" s="116" t="str">
        <f t="shared" si="8"/>
        <v/>
      </c>
      <c r="D63" s="302">
        <f t="shared" si="9"/>
        <v>10</v>
      </c>
      <c r="E63" s="250"/>
      <c r="F63" s="250"/>
      <c r="G63" s="250"/>
      <c r="H63" s="250"/>
      <c r="I63" s="303"/>
      <c r="BC63" s="116"/>
      <c r="BP63" s="221" t="s">
        <v>752</v>
      </c>
      <c r="BQ63" s="221" t="s">
        <v>753</v>
      </c>
      <c r="BR63" s="221" t="s">
        <v>754</v>
      </c>
      <c r="BZ63" s="10"/>
      <c r="CL63" s="116"/>
    </row>
    <row r="64" spans="1:90">
      <c r="A64" s="116" t="str">
        <f t="shared" si="8"/>
        <v/>
      </c>
      <c r="D64" s="302">
        <f t="shared" si="9"/>
        <v>11</v>
      </c>
      <c r="E64" s="250"/>
      <c r="F64" s="250"/>
      <c r="G64" s="250"/>
      <c r="H64" s="250"/>
      <c r="I64" s="303"/>
      <c r="BC64" s="116"/>
      <c r="BP64" s="221" t="s">
        <v>755</v>
      </c>
      <c r="BQ64" s="221" t="s">
        <v>756</v>
      </c>
      <c r="BR64" s="221" t="s">
        <v>757</v>
      </c>
      <c r="BZ64" s="10"/>
      <c r="CL64" s="116"/>
    </row>
    <row r="65" spans="1:90">
      <c r="A65" s="116" t="str">
        <f t="shared" si="8"/>
        <v/>
      </c>
      <c r="D65" s="302">
        <f t="shared" si="9"/>
        <v>12</v>
      </c>
      <c r="E65" s="250"/>
      <c r="F65" s="250"/>
      <c r="G65" s="250"/>
      <c r="H65" s="250"/>
      <c r="I65" s="303"/>
      <c r="BC65" s="116"/>
      <c r="BP65" s="221" t="s">
        <v>758</v>
      </c>
      <c r="BQ65" s="221" t="s">
        <v>759</v>
      </c>
      <c r="BR65" s="221" t="s">
        <v>760</v>
      </c>
      <c r="BZ65" s="10"/>
      <c r="CL65" s="116"/>
    </row>
    <row r="66" spans="1:90">
      <c r="A66" s="116" t="str">
        <f t="shared" si="8"/>
        <v/>
      </c>
      <c r="D66" s="302">
        <f t="shared" si="9"/>
        <v>13</v>
      </c>
      <c r="E66" s="250"/>
      <c r="F66" s="250"/>
      <c r="G66" s="250"/>
      <c r="H66" s="250"/>
      <c r="I66" s="303"/>
      <c r="BC66" s="116"/>
      <c r="BP66" s="221" t="s">
        <v>761</v>
      </c>
      <c r="BQ66" s="221" t="s">
        <v>762</v>
      </c>
      <c r="BR66" s="221" t="s">
        <v>763</v>
      </c>
      <c r="BZ66" s="10"/>
      <c r="CL66" s="116"/>
    </row>
    <row r="67" spans="1:90">
      <c r="A67" s="116" t="str">
        <f t="shared" si="8"/>
        <v/>
      </c>
      <c r="D67" s="302">
        <f t="shared" si="9"/>
        <v>14</v>
      </c>
      <c r="E67" s="250"/>
      <c r="F67" s="250"/>
      <c r="G67" s="250"/>
      <c r="H67" s="250"/>
      <c r="I67" s="303"/>
      <c r="BC67" s="116"/>
      <c r="BP67" s="221" t="s">
        <v>764</v>
      </c>
      <c r="BQ67" s="221" t="s">
        <v>765</v>
      </c>
      <c r="BR67" s="221" t="s">
        <v>766</v>
      </c>
      <c r="BZ67" s="10"/>
      <c r="CL67" s="116"/>
    </row>
    <row r="68" spans="1:90">
      <c r="A68" s="116" t="str">
        <f t="shared" si="8"/>
        <v/>
      </c>
      <c r="D68" s="302">
        <f t="shared" si="9"/>
        <v>15</v>
      </c>
      <c r="E68" s="250"/>
      <c r="F68" s="250"/>
      <c r="G68" s="250"/>
      <c r="H68" s="250"/>
      <c r="I68" s="303"/>
      <c r="BC68" s="116"/>
      <c r="BP68" s="221" t="s">
        <v>767</v>
      </c>
      <c r="BQ68" s="221" t="s">
        <v>768</v>
      </c>
      <c r="BR68" s="221" t="s">
        <v>769</v>
      </c>
      <c r="BZ68" s="10"/>
      <c r="CL68" s="116"/>
    </row>
    <row r="69" spans="1:90" ht="16.5" thickBot="1">
      <c r="A69" s="116" t="str">
        <f t="shared" si="8"/>
        <v/>
      </c>
      <c r="D69" s="304">
        <v>16</v>
      </c>
      <c r="E69" s="305"/>
      <c r="F69" s="305"/>
      <c r="G69" s="305"/>
      <c r="H69" s="305"/>
      <c r="I69" s="306"/>
      <c r="BC69" s="116"/>
      <c r="BP69" s="221" t="s">
        <v>770</v>
      </c>
      <c r="BQ69" s="221" t="s">
        <v>771</v>
      </c>
      <c r="BR69" s="221" t="s">
        <v>772</v>
      </c>
      <c r="BZ69" s="10"/>
      <c r="CL69" s="116"/>
    </row>
    <row r="70" spans="1:90" ht="16.5" thickBot="1">
      <c r="A70" s="224" t="s">
        <v>1000</v>
      </c>
      <c r="D70" s="307" t="str">
        <f>IF('MFI Info &amp; Instructions'!$D$16="English",'Funding &amp; Shareholders'!BP70,IF('MFI Info &amp; Instructions'!$D$16="Español",'Funding &amp; Shareholders'!BQ70,IF('MFI Info &amp; Instructions'!$D$16="Português",'Funding &amp; Shareholders'!BR70,"")))</f>
        <v>Total</v>
      </c>
      <c r="E70" s="308"/>
      <c r="F70" s="308"/>
      <c r="G70" s="308"/>
      <c r="H70" s="308"/>
      <c r="I70" s="309">
        <f>SUM(I54:I69)</f>
        <v>0</v>
      </c>
      <c r="BP70" s="221" t="s">
        <v>606</v>
      </c>
      <c r="BQ70" s="221" t="s">
        <v>606</v>
      </c>
      <c r="BR70" s="221" t="s">
        <v>606</v>
      </c>
    </row>
    <row r="73" spans="1:90">
      <c r="D73" s="310"/>
    </row>
    <row r="95" spans="13:13">
      <c r="M95" s="116"/>
    </row>
    <row r="96" spans="13:13">
      <c r="M96" s="116"/>
    </row>
    <row r="97" spans="13:13">
      <c r="M97" s="116"/>
    </row>
    <row r="98" spans="13:13">
      <c r="M98" s="116"/>
    </row>
    <row r="99" spans="13:13">
      <c r="M99" s="116"/>
    </row>
    <row r="100" spans="13:13">
      <c r="M100" s="116"/>
    </row>
    <row r="101" spans="13:13">
      <c r="M101" s="116"/>
    </row>
    <row r="102" spans="13:13">
      <c r="M102" s="116"/>
    </row>
    <row r="103" spans="13:13">
      <c r="M103" s="116"/>
    </row>
  </sheetData>
  <conditionalFormatting sqref="G3">
    <cfRule type="expression" dxfId="5" priority="6" stopIfTrue="1">
      <formula>$F$3=FALSE</formula>
    </cfRule>
  </conditionalFormatting>
  <conditionalFormatting sqref="X9:AI38">
    <cfRule type="expression" dxfId="4" priority="5">
      <formula>$S9="Irregular Amortization"</formula>
    </cfRule>
  </conditionalFormatting>
  <conditionalFormatting sqref="AJ9:AY38">
    <cfRule type="expression" dxfId="3" priority="4">
      <formula>$S9="Irregular Amortization"</formula>
    </cfRule>
  </conditionalFormatting>
  <conditionalFormatting sqref="AZ9:BA38">
    <cfRule type="expression" dxfId="2" priority="3">
      <formula>$S9="Irregular Amortization"</formula>
    </cfRule>
  </conditionalFormatting>
  <conditionalFormatting sqref="BB9:BB38">
    <cfRule type="expression" dxfId="1" priority="2">
      <formula>$S9="Irregular Amortization"</formula>
    </cfRule>
  </conditionalFormatting>
  <conditionalFormatting sqref="BC9:BC38">
    <cfRule type="expression" dxfId="0" priority="1" stopIfTrue="1">
      <formula>$S9="Irregular Amortization"</formula>
    </cfRule>
  </conditionalFormatting>
  <dataValidations disablePrompts="1" count="7">
    <dataValidation type="textLength" allowBlank="1" showInputMessage="1" showErrorMessage="1" sqref="F9:F38 JB9:JB38 SX9:SX38 ACT9:ACT38 AMP9:AMP38 AWL9:AWL38 BGH9:BGH38 BQD9:BQD38 BZZ9:BZZ38 CJV9:CJV38 CTR9:CTR38 DDN9:DDN38 DNJ9:DNJ38 DXF9:DXF38 EHB9:EHB38 EQX9:EQX38 FAT9:FAT38 FKP9:FKP38 FUL9:FUL38 GEH9:GEH38 GOD9:GOD38 GXZ9:GXZ38 HHV9:HHV38 HRR9:HRR38 IBN9:IBN38 ILJ9:ILJ38 IVF9:IVF38 JFB9:JFB38 JOX9:JOX38 JYT9:JYT38 KIP9:KIP38 KSL9:KSL38 LCH9:LCH38 LMD9:LMD38 LVZ9:LVZ38 MFV9:MFV38 MPR9:MPR38 MZN9:MZN38 NJJ9:NJJ38 NTF9:NTF38 ODB9:ODB38 OMX9:OMX38 OWT9:OWT38 PGP9:PGP38 PQL9:PQL38 QAH9:QAH38 QKD9:QKD38 QTZ9:QTZ38 RDV9:RDV38 RNR9:RNR38 RXN9:RXN38 SHJ9:SHJ38 SRF9:SRF38 TBB9:TBB38 TKX9:TKX38 TUT9:TUT38 UEP9:UEP38 UOL9:UOL38 UYH9:UYH38 VID9:VID38 VRZ9:VRZ38 WBV9:WBV38 WLR9:WLR38 WVN9:WVN38 F65547:F65576 JB65547:JB65576 SX65547:SX65576 ACT65547:ACT65576 AMP65547:AMP65576 AWL65547:AWL65576 BGH65547:BGH65576 BQD65547:BQD65576 BZZ65547:BZZ65576 CJV65547:CJV65576 CTR65547:CTR65576 DDN65547:DDN65576 DNJ65547:DNJ65576 DXF65547:DXF65576 EHB65547:EHB65576 EQX65547:EQX65576 FAT65547:FAT65576 FKP65547:FKP65576 FUL65547:FUL65576 GEH65547:GEH65576 GOD65547:GOD65576 GXZ65547:GXZ65576 HHV65547:HHV65576 HRR65547:HRR65576 IBN65547:IBN65576 ILJ65547:ILJ65576 IVF65547:IVF65576 JFB65547:JFB65576 JOX65547:JOX65576 JYT65547:JYT65576 KIP65547:KIP65576 KSL65547:KSL65576 LCH65547:LCH65576 LMD65547:LMD65576 LVZ65547:LVZ65576 MFV65547:MFV65576 MPR65547:MPR65576 MZN65547:MZN65576 NJJ65547:NJJ65576 NTF65547:NTF65576 ODB65547:ODB65576 OMX65547:OMX65576 OWT65547:OWT65576 PGP65547:PGP65576 PQL65547:PQL65576 QAH65547:QAH65576 QKD65547:QKD65576 QTZ65547:QTZ65576 RDV65547:RDV65576 RNR65547:RNR65576 RXN65547:RXN65576 SHJ65547:SHJ65576 SRF65547:SRF65576 TBB65547:TBB65576 TKX65547:TKX65576 TUT65547:TUT65576 UEP65547:UEP65576 UOL65547:UOL65576 UYH65547:UYH65576 VID65547:VID65576 VRZ65547:VRZ65576 WBV65547:WBV65576 WLR65547:WLR65576 WVN65547:WVN65576 F131083:F131112 JB131083:JB131112 SX131083:SX131112 ACT131083:ACT131112 AMP131083:AMP131112 AWL131083:AWL131112 BGH131083:BGH131112 BQD131083:BQD131112 BZZ131083:BZZ131112 CJV131083:CJV131112 CTR131083:CTR131112 DDN131083:DDN131112 DNJ131083:DNJ131112 DXF131083:DXF131112 EHB131083:EHB131112 EQX131083:EQX131112 FAT131083:FAT131112 FKP131083:FKP131112 FUL131083:FUL131112 GEH131083:GEH131112 GOD131083:GOD131112 GXZ131083:GXZ131112 HHV131083:HHV131112 HRR131083:HRR131112 IBN131083:IBN131112 ILJ131083:ILJ131112 IVF131083:IVF131112 JFB131083:JFB131112 JOX131083:JOX131112 JYT131083:JYT131112 KIP131083:KIP131112 KSL131083:KSL131112 LCH131083:LCH131112 LMD131083:LMD131112 LVZ131083:LVZ131112 MFV131083:MFV131112 MPR131083:MPR131112 MZN131083:MZN131112 NJJ131083:NJJ131112 NTF131083:NTF131112 ODB131083:ODB131112 OMX131083:OMX131112 OWT131083:OWT131112 PGP131083:PGP131112 PQL131083:PQL131112 QAH131083:QAH131112 QKD131083:QKD131112 QTZ131083:QTZ131112 RDV131083:RDV131112 RNR131083:RNR131112 RXN131083:RXN131112 SHJ131083:SHJ131112 SRF131083:SRF131112 TBB131083:TBB131112 TKX131083:TKX131112 TUT131083:TUT131112 UEP131083:UEP131112 UOL131083:UOL131112 UYH131083:UYH131112 VID131083:VID131112 VRZ131083:VRZ131112 WBV131083:WBV131112 WLR131083:WLR131112 WVN131083:WVN131112 F196619:F196648 JB196619:JB196648 SX196619:SX196648 ACT196619:ACT196648 AMP196619:AMP196648 AWL196619:AWL196648 BGH196619:BGH196648 BQD196619:BQD196648 BZZ196619:BZZ196648 CJV196619:CJV196648 CTR196619:CTR196648 DDN196619:DDN196648 DNJ196619:DNJ196648 DXF196619:DXF196648 EHB196619:EHB196648 EQX196619:EQX196648 FAT196619:FAT196648 FKP196619:FKP196648 FUL196619:FUL196648 GEH196619:GEH196648 GOD196619:GOD196648 GXZ196619:GXZ196648 HHV196619:HHV196648 HRR196619:HRR196648 IBN196619:IBN196648 ILJ196619:ILJ196648 IVF196619:IVF196648 JFB196619:JFB196648 JOX196619:JOX196648 JYT196619:JYT196648 KIP196619:KIP196648 KSL196619:KSL196648 LCH196619:LCH196648 LMD196619:LMD196648 LVZ196619:LVZ196648 MFV196619:MFV196648 MPR196619:MPR196648 MZN196619:MZN196648 NJJ196619:NJJ196648 NTF196619:NTF196648 ODB196619:ODB196648 OMX196619:OMX196648 OWT196619:OWT196648 PGP196619:PGP196648 PQL196619:PQL196648 QAH196619:QAH196648 QKD196619:QKD196648 QTZ196619:QTZ196648 RDV196619:RDV196648 RNR196619:RNR196648 RXN196619:RXN196648 SHJ196619:SHJ196648 SRF196619:SRF196648 TBB196619:TBB196648 TKX196619:TKX196648 TUT196619:TUT196648 UEP196619:UEP196648 UOL196619:UOL196648 UYH196619:UYH196648 VID196619:VID196648 VRZ196619:VRZ196648 WBV196619:WBV196648 WLR196619:WLR196648 WVN196619:WVN196648 F262155:F262184 JB262155:JB262184 SX262155:SX262184 ACT262155:ACT262184 AMP262155:AMP262184 AWL262155:AWL262184 BGH262155:BGH262184 BQD262155:BQD262184 BZZ262155:BZZ262184 CJV262155:CJV262184 CTR262155:CTR262184 DDN262155:DDN262184 DNJ262155:DNJ262184 DXF262155:DXF262184 EHB262155:EHB262184 EQX262155:EQX262184 FAT262155:FAT262184 FKP262155:FKP262184 FUL262155:FUL262184 GEH262155:GEH262184 GOD262155:GOD262184 GXZ262155:GXZ262184 HHV262155:HHV262184 HRR262155:HRR262184 IBN262155:IBN262184 ILJ262155:ILJ262184 IVF262155:IVF262184 JFB262155:JFB262184 JOX262155:JOX262184 JYT262155:JYT262184 KIP262155:KIP262184 KSL262155:KSL262184 LCH262155:LCH262184 LMD262155:LMD262184 LVZ262155:LVZ262184 MFV262155:MFV262184 MPR262155:MPR262184 MZN262155:MZN262184 NJJ262155:NJJ262184 NTF262155:NTF262184 ODB262155:ODB262184 OMX262155:OMX262184 OWT262155:OWT262184 PGP262155:PGP262184 PQL262155:PQL262184 QAH262155:QAH262184 QKD262155:QKD262184 QTZ262155:QTZ262184 RDV262155:RDV262184 RNR262155:RNR262184 RXN262155:RXN262184 SHJ262155:SHJ262184 SRF262155:SRF262184 TBB262155:TBB262184 TKX262155:TKX262184 TUT262155:TUT262184 UEP262155:UEP262184 UOL262155:UOL262184 UYH262155:UYH262184 VID262155:VID262184 VRZ262155:VRZ262184 WBV262155:WBV262184 WLR262155:WLR262184 WVN262155:WVN262184 F327691:F327720 JB327691:JB327720 SX327691:SX327720 ACT327691:ACT327720 AMP327691:AMP327720 AWL327691:AWL327720 BGH327691:BGH327720 BQD327691:BQD327720 BZZ327691:BZZ327720 CJV327691:CJV327720 CTR327691:CTR327720 DDN327691:DDN327720 DNJ327691:DNJ327720 DXF327691:DXF327720 EHB327691:EHB327720 EQX327691:EQX327720 FAT327691:FAT327720 FKP327691:FKP327720 FUL327691:FUL327720 GEH327691:GEH327720 GOD327691:GOD327720 GXZ327691:GXZ327720 HHV327691:HHV327720 HRR327691:HRR327720 IBN327691:IBN327720 ILJ327691:ILJ327720 IVF327691:IVF327720 JFB327691:JFB327720 JOX327691:JOX327720 JYT327691:JYT327720 KIP327691:KIP327720 KSL327691:KSL327720 LCH327691:LCH327720 LMD327691:LMD327720 LVZ327691:LVZ327720 MFV327691:MFV327720 MPR327691:MPR327720 MZN327691:MZN327720 NJJ327691:NJJ327720 NTF327691:NTF327720 ODB327691:ODB327720 OMX327691:OMX327720 OWT327691:OWT327720 PGP327691:PGP327720 PQL327691:PQL327720 QAH327691:QAH327720 QKD327691:QKD327720 QTZ327691:QTZ327720 RDV327691:RDV327720 RNR327691:RNR327720 RXN327691:RXN327720 SHJ327691:SHJ327720 SRF327691:SRF327720 TBB327691:TBB327720 TKX327691:TKX327720 TUT327691:TUT327720 UEP327691:UEP327720 UOL327691:UOL327720 UYH327691:UYH327720 VID327691:VID327720 VRZ327691:VRZ327720 WBV327691:WBV327720 WLR327691:WLR327720 WVN327691:WVN327720 F393227:F393256 JB393227:JB393256 SX393227:SX393256 ACT393227:ACT393256 AMP393227:AMP393256 AWL393227:AWL393256 BGH393227:BGH393256 BQD393227:BQD393256 BZZ393227:BZZ393256 CJV393227:CJV393256 CTR393227:CTR393256 DDN393227:DDN393256 DNJ393227:DNJ393256 DXF393227:DXF393256 EHB393227:EHB393256 EQX393227:EQX393256 FAT393227:FAT393256 FKP393227:FKP393256 FUL393227:FUL393256 GEH393227:GEH393256 GOD393227:GOD393256 GXZ393227:GXZ393256 HHV393227:HHV393256 HRR393227:HRR393256 IBN393227:IBN393256 ILJ393227:ILJ393256 IVF393227:IVF393256 JFB393227:JFB393256 JOX393227:JOX393256 JYT393227:JYT393256 KIP393227:KIP393256 KSL393227:KSL393256 LCH393227:LCH393256 LMD393227:LMD393256 LVZ393227:LVZ393256 MFV393227:MFV393256 MPR393227:MPR393256 MZN393227:MZN393256 NJJ393227:NJJ393256 NTF393227:NTF393256 ODB393227:ODB393256 OMX393227:OMX393256 OWT393227:OWT393256 PGP393227:PGP393256 PQL393227:PQL393256 QAH393227:QAH393256 QKD393227:QKD393256 QTZ393227:QTZ393256 RDV393227:RDV393256 RNR393227:RNR393256 RXN393227:RXN393256 SHJ393227:SHJ393256 SRF393227:SRF393256 TBB393227:TBB393256 TKX393227:TKX393256 TUT393227:TUT393256 UEP393227:UEP393256 UOL393227:UOL393256 UYH393227:UYH393256 VID393227:VID393256 VRZ393227:VRZ393256 WBV393227:WBV393256 WLR393227:WLR393256 WVN393227:WVN393256 F458763:F458792 JB458763:JB458792 SX458763:SX458792 ACT458763:ACT458792 AMP458763:AMP458792 AWL458763:AWL458792 BGH458763:BGH458792 BQD458763:BQD458792 BZZ458763:BZZ458792 CJV458763:CJV458792 CTR458763:CTR458792 DDN458763:DDN458792 DNJ458763:DNJ458792 DXF458763:DXF458792 EHB458763:EHB458792 EQX458763:EQX458792 FAT458763:FAT458792 FKP458763:FKP458792 FUL458763:FUL458792 GEH458763:GEH458792 GOD458763:GOD458792 GXZ458763:GXZ458792 HHV458763:HHV458792 HRR458763:HRR458792 IBN458763:IBN458792 ILJ458763:ILJ458792 IVF458763:IVF458792 JFB458763:JFB458792 JOX458763:JOX458792 JYT458763:JYT458792 KIP458763:KIP458792 KSL458763:KSL458792 LCH458763:LCH458792 LMD458763:LMD458792 LVZ458763:LVZ458792 MFV458763:MFV458792 MPR458763:MPR458792 MZN458763:MZN458792 NJJ458763:NJJ458792 NTF458763:NTF458792 ODB458763:ODB458792 OMX458763:OMX458792 OWT458763:OWT458792 PGP458763:PGP458792 PQL458763:PQL458792 QAH458763:QAH458792 QKD458763:QKD458792 QTZ458763:QTZ458792 RDV458763:RDV458792 RNR458763:RNR458792 RXN458763:RXN458792 SHJ458763:SHJ458792 SRF458763:SRF458792 TBB458763:TBB458792 TKX458763:TKX458792 TUT458763:TUT458792 UEP458763:UEP458792 UOL458763:UOL458792 UYH458763:UYH458792 VID458763:VID458792 VRZ458763:VRZ458792 WBV458763:WBV458792 WLR458763:WLR458792 WVN458763:WVN458792 F524299:F524328 JB524299:JB524328 SX524299:SX524328 ACT524299:ACT524328 AMP524299:AMP524328 AWL524299:AWL524328 BGH524299:BGH524328 BQD524299:BQD524328 BZZ524299:BZZ524328 CJV524299:CJV524328 CTR524299:CTR524328 DDN524299:DDN524328 DNJ524299:DNJ524328 DXF524299:DXF524328 EHB524299:EHB524328 EQX524299:EQX524328 FAT524299:FAT524328 FKP524299:FKP524328 FUL524299:FUL524328 GEH524299:GEH524328 GOD524299:GOD524328 GXZ524299:GXZ524328 HHV524299:HHV524328 HRR524299:HRR524328 IBN524299:IBN524328 ILJ524299:ILJ524328 IVF524299:IVF524328 JFB524299:JFB524328 JOX524299:JOX524328 JYT524299:JYT524328 KIP524299:KIP524328 KSL524299:KSL524328 LCH524299:LCH524328 LMD524299:LMD524328 LVZ524299:LVZ524328 MFV524299:MFV524328 MPR524299:MPR524328 MZN524299:MZN524328 NJJ524299:NJJ524328 NTF524299:NTF524328 ODB524299:ODB524328 OMX524299:OMX524328 OWT524299:OWT524328 PGP524299:PGP524328 PQL524299:PQL524328 QAH524299:QAH524328 QKD524299:QKD524328 QTZ524299:QTZ524328 RDV524299:RDV524328 RNR524299:RNR524328 RXN524299:RXN524328 SHJ524299:SHJ524328 SRF524299:SRF524328 TBB524299:TBB524328 TKX524299:TKX524328 TUT524299:TUT524328 UEP524299:UEP524328 UOL524299:UOL524328 UYH524299:UYH524328 VID524299:VID524328 VRZ524299:VRZ524328 WBV524299:WBV524328 WLR524299:WLR524328 WVN524299:WVN524328 F589835:F589864 JB589835:JB589864 SX589835:SX589864 ACT589835:ACT589864 AMP589835:AMP589864 AWL589835:AWL589864 BGH589835:BGH589864 BQD589835:BQD589864 BZZ589835:BZZ589864 CJV589835:CJV589864 CTR589835:CTR589864 DDN589835:DDN589864 DNJ589835:DNJ589864 DXF589835:DXF589864 EHB589835:EHB589864 EQX589835:EQX589864 FAT589835:FAT589864 FKP589835:FKP589864 FUL589835:FUL589864 GEH589835:GEH589864 GOD589835:GOD589864 GXZ589835:GXZ589864 HHV589835:HHV589864 HRR589835:HRR589864 IBN589835:IBN589864 ILJ589835:ILJ589864 IVF589835:IVF589864 JFB589835:JFB589864 JOX589835:JOX589864 JYT589835:JYT589864 KIP589835:KIP589864 KSL589835:KSL589864 LCH589835:LCH589864 LMD589835:LMD589864 LVZ589835:LVZ589864 MFV589835:MFV589864 MPR589835:MPR589864 MZN589835:MZN589864 NJJ589835:NJJ589864 NTF589835:NTF589864 ODB589835:ODB589864 OMX589835:OMX589864 OWT589835:OWT589864 PGP589835:PGP589864 PQL589835:PQL589864 QAH589835:QAH589864 QKD589835:QKD589864 QTZ589835:QTZ589864 RDV589835:RDV589864 RNR589835:RNR589864 RXN589835:RXN589864 SHJ589835:SHJ589864 SRF589835:SRF589864 TBB589835:TBB589864 TKX589835:TKX589864 TUT589835:TUT589864 UEP589835:UEP589864 UOL589835:UOL589864 UYH589835:UYH589864 VID589835:VID589864 VRZ589835:VRZ589864 WBV589835:WBV589864 WLR589835:WLR589864 WVN589835:WVN589864 F655371:F655400 JB655371:JB655400 SX655371:SX655400 ACT655371:ACT655400 AMP655371:AMP655400 AWL655371:AWL655400 BGH655371:BGH655400 BQD655371:BQD655400 BZZ655371:BZZ655400 CJV655371:CJV655400 CTR655371:CTR655400 DDN655371:DDN655400 DNJ655371:DNJ655400 DXF655371:DXF655400 EHB655371:EHB655400 EQX655371:EQX655400 FAT655371:FAT655400 FKP655371:FKP655400 FUL655371:FUL655400 GEH655371:GEH655400 GOD655371:GOD655400 GXZ655371:GXZ655400 HHV655371:HHV655400 HRR655371:HRR655400 IBN655371:IBN655400 ILJ655371:ILJ655400 IVF655371:IVF655400 JFB655371:JFB655400 JOX655371:JOX655400 JYT655371:JYT655400 KIP655371:KIP655400 KSL655371:KSL655400 LCH655371:LCH655400 LMD655371:LMD655400 LVZ655371:LVZ655400 MFV655371:MFV655400 MPR655371:MPR655400 MZN655371:MZN655400 NJJ655371:NJJ655400 NTF655371:NTF655400 ODB655371:ODB655400 OMX655371:OMX655400 OWT655371:OWT655400 PGP655371:PGP655400 PQL655371:PQL655400 QAH655371:QAH655400 QKD655371:QKD655400 QTZ655371:QTZ655400 RDV655371:RDV655400 RNR655371:RNR655400 RXN655371:RXN655400 SHJ655371:SHJ655400 SRF655371:SRF655400 TBB655371:TBB655400 TKX655371:TKX655400 TUT655371:TUT655400 UEP655371:UEP655400 UOL655371:UOL655400 UYH655371:UYH655400 VID655371:VID655400 VRZ655371:VRZ655400 WBV655371:WBV655400 WLR655371:WLR655400 WVN655371:WVN655400 F720907:F720936 JB720907:JB720936 SX720907:SX720936 ACT720907:ACT720936 AMP720907:AMP720936 AWL720907:AWL720936 BGH720907:BGH720936 BQD720907:BQD720936 BZZ720907:BZZ720936 CJV720907:CJV720936 CTR720907:CTR720936 DDN720907:DDN720936 DNJ720907:DNJ720936 DXF720907:DXF720936 EHB720907:EHB720936 EQX720907:EQX720936 FAT720907:FAT720936 FKP720907:FKP720936 FUL720907:FUL720936 GEH720907:GEH720936 GOD720907:GOD720936 GXZ720907:GXZ720936 HHV720907:HHV720936 HRR720907:HRR720936 IBN720907:IBN720936 ILJ720907:ILJ720936 IVF720907:IVF720936 JFB720907:JFB720936 JOX720907:JOX720936 JYT720907:JYT720936 KIP720907:KIP720936 KSL720907:KSL720936 LCH720907:LCH720936 LMD720907:LMD720936 LVZ720907:LVZ720936 MFV720907:MFV720936 MPR720907:MPR720936 MZN720907:MZN720936 NJJ720907:NJJ720936 NTF720907:NTF720936 ODB720907:ODB720936 OMX720907:OMX720936 OWT720907:OWT720936 PGP720907:PGP720936 PQL720907:PQL720936 QAH720907:QAH720936 QKD720907:QKD720936 QTZ720907:QTZ720936 RDV720907:RDV720936 RNR720907:RNR720936 RXN720907:RXN720936 SHJ720907:SHJ720936 SRF720907:SRF720936 TBB720907:TBB720936 TKX720907:TKX720936 TUT720907:TUT720936 UEP720907:UEP720936 UOL720907:UOL720936 UYH720907:UYH720936 VID720907:VID720936 VRZ720907:VRZ720936 WBV720907:WBV720936 WLR720907:WLR720936 WVN720907:WVN720936 F786443:F786472 JB786443:JB786472 SX786443:SX786472 ACT786443:ACT786472 AMP786443:AMP786472 AWL786443:AWL786472 BGH786443:BGH786472 BQD786443:BQD786472 BZZ786443:BZZ786472 CJV786443:CJV786472 CTR786443:CTR786472 DDN786443:DDN786472 DNJ786443:DNJ786472 DXF786443:DXF786472 EHB786443:EHB786472 EQX786443:EQX786472 FAT786443:FAT786472 FKP786443:FKP786472 FUL786443:FUL786472 GEH786443:GEH786472 GOD786443:GOD786472 GXZ786443:GXZ786472 HHV786443:HHV786472 HRR786443:HRR786472 IBN786443:IBN786472 ILJ786443:ILJ786472 IVF786443:IVF786472 JFB786443:JFB786472 JOX786443:JOX786472 JYT786443:JYT786472 KIP786443:KIP786472 KSL786443:KSL786472 LCH786443:LCH786472 LMD786443:LMD786472 LVZ786443:LVZ786472 MFV786443:MFV786472 MPR786443:MPR786472 MZN786443:MZN786472 NJJ786443:NJJ786472 NTF786443:NTF786472 ODB786443:ODB786472 OMX786443:OMX786472 OWT786443:OWT786472 PGP786443:PGP786472 PQL786443:PQL786472 QAH786443:QAH786472 QKD786443:QKD786472 QTZ786443:QTZ786472 RDV786443:RDV786472 RNR786443:RNR786472 RXN786443:RXN786472 SHJ786443:SHJ786472 SRF786443:SRF786472 TBB786443:TBB786472 TKX786443:TKX786472 TUT786443:TUT786472 UEP786443:UEP786472 UOL786443:UOL786472 UYH786443:UYH786472 VID786443:VID786472 VRZ786443:VRZ786472 WBV786443:WBV786472 WLR786443:WLR786472 WVN786443:WVN786472 F851979:F852008 JB851979:JB852008 SX851979:SX852008 ACT851979:ACT852008 AMP851979:AMP852008 AWL851979:AWL852008 BGH851979:BGH852008 BQD851979:BQD852008 BZZ851979:BZZ852008 CJV851979:CJV852008 CTR851979:CTR852008 DDN851979:DDN852008 DNJ851979:DNJ852008 DXF851979:DXF852008 EHB851979:EHB852008 EQX851979:EQX852008 FAT851979:FAT852008 FKP851979:FKP852008 FUL851979:FUL852008 GEH851979:GEH852008 GOD851979:GOD852008 GXZ851979:GXZ852008 HHV851979:HHV852008 HRR851979:HRR852008 IBN851979:IBN852008 ILJ851979:ILJ852008 IVF851979:IVF852008 JFB851979:JFB852008 JOX851979:JOX852008 JYT851979:JYT852008 KIP851979:KIP852008 KSL851979:KSL852008 LCH851979:LCH852008 LMD851979:LMD852008 LVZ851979:LVZ852008 MFV851979:MFV852008 MPR851979:MPR852008 MZN851979:MZN852008 NJJ851979:NJJ852008 NTF851979:NTF852008 ODB851979:ODB852008 OMX851979:OMX852008 OWT851979:OWT852008 PGP851979:PGP852008 PQL851979:PQL852008 QAH851979:QAH852008 QKD851979:QKD852008 QTZ851979:QTZ852008 RDV851979:RDV852008 RNR851979:RNR852008 RXN851979:RXN852008 SHJ851979:SHJ852008 SRF851979:SRF852008 TBB851979:TBB852008 TKX851979:TKX852008 TUT851979:TUT852008 UEP851979:UEP852008 UOL851979:UOL852008 UYH851979:UYH852008 VID851979:VID852008 VRZ851979:VRZ852008 WBV851979:WBV852008 WLR851979:WLR852008 WVN851979:WVN852008 F917515:F917544 JB917515:JB917544 SX917515:SX917544 ACT917515:ACT917544 AMP917515:AMP917544 AWL917515:AWL917544 BGH917515:BGH917544 BQD917515:BQD917544 BZZ917515:BZZ917544 CJV917515:CJV917544 CTR917515:CTR917544 DDN917515:DDN917544 DNJ917515:DNJ917544 DXF917515:DXF917544 EHB917515:EHB917544 EQX917515:EQX917544 FAT917515:FAT917544 FKP917515:FKP917544 FUL917515:FUL917544 GEH917515:GEH917544 GOD917515:GOD917544 GXZ917515:GXZ917544 HHV917515:HHV917544 HRR917515:HRR917544 IBN917515:IBN917544 ILJ917515:ILJ917544 IVF917515:IVF917544 JFB917515:JFB917544 JOX917515:JOX917544 JYT917515:JYT917544 KIP917515:KIP917544 KSL917515:KSL917544 LCH917515:LCH917544 LMD917515:LMD917544 LVZ917515:LVZ917544 MFV917515:MFV917544 MPR917515:MPR917544 MZN917515:MZN917544 NJJ917515:NJJ917544 NTF917515:NTF917544 ODB917515:ODB917544 OMX917515:OMX917544 OWT917515:OWT917544 PGP917515:PGP917544 PQL917515:PQL917544 QAH917515:QAH917544 QKD917515:QKD917544 QTZ917515:QTZ917544 RDV917515:RDV917544 RNR917515:RNR917544 RXN917515:RXN917544 SHJ917515:SHJ917544 SRF917515:SRF917544 TBB917515:TBB917544 TKX917515:TKX917544 TUT917515:TUT917544 UEP917515:UEP917544 UOL917515:UOL917544 UYH917515:UYH917544 VID917515:VID917544 VRZ917515:VRZ917544 WBV917515:WBV917544 WLR917515:WLR917544 WVN917515:WVN917544 F983051:F983080 JB983051:JB983080 SX983051:SX983080 ACT983051:ACT983080 AMP983051:AMP983080 AWL983051:AWL983080 BGH983051:BGH983080 BQD983051:BQD983080 BZZ983051:BZZ983080 CJV983051:CJV983080 CTR983051:CTR983080 DDN983051:DDN983080 DNJ983051:DNJ983080 DXF983051:DXF983080 EHB983051:EHB983080 EQX983051:EQX983080 FAT983051:FAT983080 FKP983051:FKP983080 FUL983051:FUL983080 GEH983051:GEH983080 GOD983051:GOD983080 GXZ983051:GXZ983080 HHV983051:HHV983080 HRR983051:HRR983080 IBN983051:IBN983080 ILJ983051:ILJ983080 IVF983051:IVF983080 JFB983051:JFB983080 JOX983051:JOX983080 JYT983051:JYT983080 KIP983051:KIP983080 KSL983051:KSL983080 LCH983051:LCH983080 LMD983051:LMD983080 LVZ983051:LVZ983080 MFV983051:MFV983080 MPR983051:MPR983080 MZN983051:MZN983080 NJJ983051:NJJ983080 NTF983051:NTF983080 ODB983051:ODB983080 OMX983051:OMX983080 OWT983051:OWT983080 PGP983051:PGP983080 PQL983051:PQL983080 QAH983051:QAH983080 QKD983051:QKD983080 QTZ983051:QTZ983080 RDV983051:RDV983080 RNR983051:RNR983080 RXN983051:RXN983080 SHJ983051:SHJ983080 SRF983051:SRF983080 TBB983051:TBB983080 TKX983051:TKX983080 TUT983051:TUT983080 UEP983051:UEP983080 UOL983051:UOL983080 UYH983051:UYH983080 VID983051:VID983080 VRZ983051:VRZ983080 WBV983051:WBV983080 WLR983051:WLR983080 WVN983051:WVN983080">
      <formula1>3</formula1>
      <formula2>3</formula2>
    </dataValidation>
    <dataValidation type="list" allowBlank="1" showInputMessage="1" showErrorMessage="1" sqref="I9:I38 JE9:JE38 TA9:TA38 ACW9:ACW38 AMS9:AMS38 AWO9:AWO38 BGK9:BGK38 BQG9:BQG38 CAC9:CAC38 CJY9:CJY38 CTU9:CTU38 DDQ9:DDQ38 DNM9:DNM38 DXI9:DXI38 EHE9:EHE38 ERA9:ERA38 FAW9:FAW38 FKS9:FKS38 FUO9:FUO38 GEK9:GEK38 GOG9:GOG38 GYC9:GYC38 HHY9:HHY38 HRU9:HRU38 IBQ9:IBQ38 ILM9:ILM38 IVI9:IVI38 JFE9:JFE38 JPA9:JPA38 JYW9:JYW38 KIS9:KIS38 KSO9:KSO38 LCK9:LCK38 LMG9:LMG38 LWC9:LWC38 MFY9:MFY38 MPU9:MPU38 MZQ9:MZQ38 NJM9:NJM38 NTI9:NTI38 ODE9:ODE38 ONA9:ONA38 OWW9:OWW38 PGS9:PGS38 PQO9:PQO38 QAK9:QAK38 QKG9:QKG38 QUC9:QUC38 RDY9:RDY38 RNU9:RNU38 RXQ9:RXQ38 SHM9:SHM38 SRI9:SRI38 TBE9:TBE38 TLA9:TLA38 TUW9:TUW38 UES9:UES38 UOO9:UOO38 UYK9:UYK38 VIG9:VIG38 VSC9:VSC38 WBY9:WBY38 WLU9:WLU38 WVQ9:WVQ38 I65547:I65576 JE65547:JE65576 TA65547:TA65576 ACW65547:ACW65576 AMS65547:AMS65576 AWO65547:AWO65576 BGK65547:BGK65576 BQG65547:BQG65576 CAC65547:CAC65576 CJY65547:CJY65576 CTU65547:CTU65576 DDQ65547:DDQ65576 DNM65547:DNM65576 DXI65547:DXI65576 EHE65547:EHE65576 ERA65547:ERA65576 FAW65547:FAW65576 FKS65547:FKS65576 FUO65547:FUO65576 GEK65547:GEK65576 GOG65547:GOG65576 GYC65547:GYC65576 HHY65547:HHY65576 HRU65547:HRU65576 IBQ65547:IBQ65576 ILM65547:ILM65576 IVI65547:IVI65576 JFE65547:JFE65576 JPA65547:JPA65576 JYW65547:JYW65576 KIS65547:KIS65576 KSO65547:KSO65576 LCK65547:LCK65576 LMG65547:LMG65576 LWC65547:LWC65576 MFY65547:MFY65576 MPU65547:MPU65576 MZQ65547:MZQ65576 NJM65547:NJM65576 NTI65547:NTI65576 ODE65547:ODE65576 ONA65547:ONA65576 OWW65547:OWW65576 PGS65547:PGS65576 PQO65547:PQO65576 QAK65547:QAK65576 QKG65547:QKG65576 QUC65547:QUC65576 RDY65547:RDY65576 RNU65547:RNU65576 RXQ65547:RXQ65576 SHM65547:SHM65576 SRI65547:SRI65576 TBE65547:TBE65576 TLA65547:TLA65576 TUW65547:TUW65576 UES65547:UES65576 UOO65547:UOO65576 UYK65547:UYK65576 VIG65547:VIG65576 VSC65547:VSC65576 WBY65547:WBY65576 WLU65547:WLU65576 WVQ65547:WVQ65576 I131083:I131112 JE131083:JE131112 TA131083:TA131112 ACW131083:ACW131112 AMS131083:AMS131112 AWO131083:AWO131112 BGK131083:BGK131112 BQG131083:BQG131112 CAC131083:CAC131112 CJY131083:CJY131112 CTU131083:CTU131112 DDQ131083:DDQ131112 DNM131083:DNM131112 DXI131083:DXI131112 EHE131083:EHE131112 ERA131083:ERA131112 FAW131083:FAW131112 FKS131083:FKS131112 FUO131083:FUO131112 GEK131083:GEK131112 GOG131083:GOG131112 GYC131083:GYC131112 HHY131083:HHY131112 HRU131083:HRU131112 IBQ131083:IBQ131112 ILM131083:ILM131112 IVI131083:IVI131112 JFE131083:JFE131112 JPA131083:JPA131112 JYW131083:JYW131112 KIS131083:KIS131112 KSO131083:KSO131112 LCK131083:LCK131112 LMG131083:LMG131112 LWC131083:LWC131112 MFY131083:MFY131112 MPU131083:MPU131112 MZQ131083:MZQ131112 NJM131083:NJM131112 NTI131083:NTI131112 ODE131083:ODE131112 ONA131083:ONA131112 OWW131083:OWW131112 PGS131083:PGS131112 PQO131083:PQO131112 QAK131083:QAK131112 QKG131083:QKG131112 QUC131083:QUC131112 RDY131083:RDY131112 RNU131083:RNU131112 RXQ131083:RXQ131112 SHM131083:SHM131112 SRI131083:SRI131112 TBE131083:TBE131112 TLA131083:TLA131112 TUW131083:TUW131112 UES131083:UES131112 UOO131083:UOO131112 UYK131083:UYK131112 VIG131083:VIG131112 VSC131083:VSC131112 WBY131083:WBY131112 WLU131083:WLU131112 WVQ131083:WVQ131112 I196619:I196648 JE196619:JE196648 TA196619:TA196648 ACW196619:ACW196648 AMS196619:AMS196648 AWO196619:AWO196648 BGK196619:BGK196648 BQG196619:BQG196648 CAC196619:CAC196648 CJY196619:CJY196648 CTU196619:CTU196648 DDQ196619:DDQ196648 DNM196619:DNM196648 DXI196619:DXI196648 EHE196619:EHE196648 ERA196619:ERA196648 FAW196619:FAW196648 FKS196619:FKS196648 FUO196619:FUO196648 GEK196619:GEK196648 GOG196619:GOG196648 GYC196619:GYC196648 HHY196619:HHY196648 HRU196619:HRU196648 IBQ196619:IBQ196648 ILM196619:ILM196648 IVI196619:IVI196648 JFE196619:JFE196648 JPA196619:JPA196648 JYW196619:JYW196648 KIS196619:KIS196648 KSO196619:KSO196648 LCK196619:LCK196648 LMG196619:LMG196648 LWC196619:LWC196648 MFY196619:MFY196648 MPU196619:MPU196648 MZQ196619:MZQ196648 NJM196619:NJM196648 NTI196619:NTI196648 ODE196619:ODE196648 ONA196619:ONA196648 OWW196619:OWW196648 PGS196619:PGS196648 PQO196619:PQO196648 QAK196619:QAK196648 QKG196619:QKG196648 QUC196619:QUC196648 RDY196619:RDY196648 RNU196619:RNU196648 RXQ196619:RXQ196648 SHM196619:SHM196648 SRI196619:SRI196648 TBE196619:TBE196648 TLA196619:TLA196648 TUW196619:TUW196648 UES196619:UES196648 UOO196619:UOO196648 UYK196619:UYK196648 VIG196619:VIG196648 VSC196619:VSC196648 WBY196619:WBY196648 WLU196619:WLU196648 WVQ196619:WVQ196648 I262155:I262184 JE262155:JE262184 TA262155:TA262184 ACW262155:ACW262184 AMS262155:AMS262184 AWO262155:AWO262184 BGK262155:BGK262184 BQG262155:BQG262184 CAC262155:CAC262184 CJY262155:CJY262184 CTU262155:CTU262184 DDQ262155:DDQ262184 DNM262155:DNM262184 DXI262155:DXI262184 EHE262155:EHE262184 ERA262155:ERA262184 FAW262155:FAW262184 FKS262155:FKS262184 FUO262155:FUO262184 GEK262155:GEK262184 GOG262155:GOG262184 GYC262155:GYC262184 HHY262155:HHY262184 HRU262155:HRU262184 IBQ262155:IBQ262184 ILM262155:ILM262184 IVI262155:IVI262184 JFE262155:JFE262184 JPA262155:JPA262184 JYW262155:JYW262184 KIS262155:KIS262184 KSO262155:KSO262184 LCK262155:LCK262184 LMG262155:LMG262184 LWC262155:LWC262184 MFY262155:MFY262184 MPU262155:MPU262184 MZQ262155:MZQ262184 NJM262155:NJM262184 NTI262155:NTI262184 ODE262155:ODE262184 ONA262155:ONA262184 OWW262155:OWW262184 PGS262155:PGS262184 PQO262155:PQO262184 QAK262155:QAK262184 QKG262155:QKG262184 QUC262155:QUC262184 RDY262155:RDY262184 RNU262155:RNU262184 RXQ262155:RXQ262184 SHM262155:SHM262184 SRI262155:SRI262184 TBE262155:TBE262184 TLA262155:TLA262184 TUW262155:TUW262184 UES262155:UES262184 UOO262155:UOO262184 UYK262155:UYK262184 VIG262155:VIG262184 VSC262155:VSC262184 WBY262155:WBY262184 WLU262155:WLU262184 WVQ262155:WVQ262184 I327691:I327720 JE327691:JE327720 TA327691:TA327720 ACW327691:ACW327720 AMS327691:AMS327720 AWO327691:AWO327720 BGK327691:BGK327720 BQG327691:BQG327720 CAC327691:CAC327720 CJY327691:CJY327720 CTU327691:CTU327720 DDQ327691:DDQ327720 DNM327691:DNM327720 DXI327691:DXI327720 EHE327691:EHE327720 ERA327691:ERA327720 FAW327691:FAW327720 FKS327691:FKS327720 FUO327691:FUO327720 GEK327691:GEK327720 GOG327691:GOG327720 GYC327691:GYC327720 HHY327691:HHY327720 HRU327691:HRU327720 IBQ327691:IBQ327720 ILM327691:ILM327720 IVI327691:IVI327720 JFE327691:JFE327720 JPA327691:JPA327720 JYW327691:JYW327720 KIS327691:KIS327720 KSO327691:KSO327720 LCK327691:LCK327720 LMG327691:LMG327720 LWC327691:LWC327720 MFY327691:MFY327720 MPU327691:MPU327720 MZQ327691:MZQ327720 NJM327691:NJM327720 NTI327691:NTI327720 ODE327691:ODE327720 ONA327691:ONA327720 OWW327691:OWW327720 PGS327691:PGS327720 PQO327691:PQO327720 QAK327691:QAK327720 QKG327691:QKG327720 QUC327691:QUC327720 RDY327691:RDY327720 RNU327691:RNU327720 RXQ327691:RXQ327720 SHM327691:SHM327720 SRI327691:SRI327720 TBE327691:TBE327720 TLA327691:TLA327720 TUW327691:TUW327720 UES327691:UES327720 UOO327691:UOO327720 UYK327691:UYK327720 VIG327691:VIG327720 VSC327691:VSC327720 WBY327691:WBY327720 WLU327691:WLU327720 WVQ327691:WVQ327720 I393227:I393256 JE393227:JE393256 TA393227:TA393256 ACW393227:ACW393256 AMS393227:AMS393256 AWO393227:AWO393256 BGK393227:BGK393256 BQG393227:BQG393256 CAC393227:CAC393256 CJY393227:CJY393256 CTU393227:CTU393256 DDQ393227:DDQ393256 DNM393227:DNM393256 DXI393227:DXI393256 EHE393227:EHE393256 ERA393227:ERA393256 FAW393227:FAW393256 FKS393227:FKS393256 FUO393227:FUO393256 GEK393227:GEK393256 GOG393227:GOG393256 GYC393227:GYC393256 HHY393227:HHY393256 HRU393227:HRU393256 IBQ393227:IBQ393256 ILM393227:ILM393256 IVI393227:IVI393256 JFE393227:JFE393256 JPA393227:JPA393256 JYW393227:JYW393256 KIS393227:KIS393256 KSO393227:KSO393256 LCK393227:LCK393256 LMG393227:LMG393256 LWC393227:LWC393256 MFY393227:MFY393256 MPU393227:MPU393256 MZQ393227:MZQ393256 NJM393227:NJM393256 NTI393227:NTI393256 ODE393227:ODE393256 ONA393227:ONA393256 OWW393227:OWW393256 PGS393227:PGS393256 PQO393227:PQO393256 QAK393227:QAK393256 QKG393227:QKG393256 QUC393227:QUC393256 RDY393227:RDY393256 RNU393227:RNU393256 RXQ393227:RXQ393256 SHM393227:SHM393256 SRI393227:SRI393256 TBE393227:TBE393256 TLA393227:TLA393256 TUW393227:TUW393256 UES393227:UES393256 UOO393227:UOO393256 UYK393227:UYK393256 VIG393227:VIG393256 VSC393227:VSC393256 WBY393227:WBY393256 WLU393227:WLU393256 WVQ393227:WVQ393256 I458763:I458792 JE458763:JE458792 TA458763:TA458792 ACW458763:ACW458792 AMS458763:AMS458792 AWO458763:AWO458792 BGK458763:BGK458792 BQG458763:BQG458792 CAC458763:CAC458792 CJY458763:CJY458792 CTU458763:CTU458792 DDQ458763:DDQ458792 DNM458763:DNM458792 DXI458763:DXI458792 EHE458763:EHE458792 ERA458763:ERA458792 FAW458763:FAW458792 FKS458763:FKS458792 FUO458763:FUO458792 GEK458763:GEK458792 GOG458763:GOG458792 GYC458763:GYC458792 HHY458763:HHY458792 HRU458763:HRU458792 IBQ458763:IBQ458792 ILM458763:ILM458792 IVI458763:IVI458792 JFE458763:JFE458792 JPA458763:JPA458792 JYW458763:JYW458792 KIS458763:KIS458792 KSO458763:KSO458792 LCK458763:LCK458792 LMG458763:LMG458792 LWC458763:LWC458792 MFY458763:MFY458792 MPU458763:MPU458792 MZQ458763:MZQ458792 NJM458763:NJM458792 NTI458763:NTI458792 ODE458763:ODE458792 ONA458763:ONA458792 OWW458763:OWW458792 PGS458763:PGS458792 PQO458763:PQO458792 QAK458763:QAK458792 QKG458763:QKG458792 QUC458763:QUC458792 RDY458763:RDY458792 RNU458763:RNU458792 RXQ458763:RXQ458792 SHM458763:SHM458792 SRI458763:SRI458792 TBE458763:TBE458792 TLA458763:TLA458792 TUW458763:TUW458792 UES458763:UES458792 UOO458763:UOO458792 UYK458763:UYK458792 VIG458763:VIG458792 VSC458763:VSC458792 WBY458763:WBY458792 WLU458763:WLU458792 WVQ458763:WVQ458792 I524299:I524328 JE524299:JE524328 TA524299:TA524328 ACW524299:ACW524328 AMS524299:AMS524328 AWO524299:AWO524328 BGK524299:BGK524328 BQG524299:BQG524328 CAC524299:CAC524328 CJY524299:CJY524328 CTU524299:CTU524328 DDQ524299:DDQ524328 DNM524299:DNM524328 DXI524299:DXI524328 EHE524299:EHE524328 ERA524299:ERA524328 FAW524299:FAW524328 FKS524299:FKS524328 FUO524299:FUO524328 GEK524299:GEK524328 GOG524299:GOG524328 GYC524299:GYC524328 HHY524299:HHY524328 HRU524299:HRU524328 IBQ524299:IBQ524328 ILM524299:ILM524328 IVI524299:IVI524328 JFE524299:JFE524328 JPA524299:JPA524328 JYW524299:JYW524328 KIS524299:KIS524328 KSO524299:KSO524328 LCK524299:LCK524328 LMG524299:LMG524328 LWC524299:LWC524328 MFY524299:MFY524328 MPU524299:MPU524328 MZQ524299:MZQ524328 NJM524299:NJM524328 NTI524299:NTI524328 ODE524299:ODE524328 ONA524299:ONA524328 OWW524299:OWW524328 PGS524299:PGS524328 PQO524299:PQO524328 QAK524299:QAK524328 QKG524299:QKG524328 QUC524299:QUC524328 RDY524299:RDY524328 RNU524299:RNU524328 RXQ524299:RXQ524328 SHM524299:SHM524328 SRI524299:SRI524328 TBE524299:TBE524328 TLA524299:TLA524328 TUW524299:TUW524328 UES524299:UES524328 UOO524299:UOO524328 UYK524299:UYK524328 VIG524299:VIG524328 VSC524299:VSC524328 WBY524299:WBY524328 WLU524299:WLU524328 WVQ524299:WVQ524328 I589835:I589864 JE589835:JE589864 TA589835:TA589864 ACW589835:ACW589864 AMS589835:AMS589864 AWO589835:AWO589864 BGK589835:BGK589864 BQG589835:BQG589864 CAC589835:CAC589864 CJY589835:CJY589864 CTU589835:CTU589864 DDQ589835:DDQ589864 DNM589835:DNM589864 DXI589835:DXI589864 EHE589835:EHE589864 ERA589835:ERA589864 FAW589835:FAW589864 FKS589835:FKS589864 FUO589835:FUO589864 GEK589835:GEK589864 GOG589835:GOG589864 GYC589835:GYC589864 HHY589835:HHY589864 HRU589835:HRU589864 IBQ589835:IBQ589864 ILM589835:ILM589864 IVI589835:IVI589864 JFE589835:JFE589864 JPA589835:JPA589864 JYW589835:JYW589864 KIS589835:KIS589864 KSO589835:KSO589864 LCK589835:LCK589864 LMG589835:LMG589864 LWC589835:LWC589864 MFY589835:MFY589864 MPU589835:MPU589864 MZQ589835:MZQ589864 NJM589835:NJM589864 NTI589835:NTI589864 ODE589835:ODE589864 ONA589835:ONA589864 OWW589835:OWW589864 PGS589835:PGS589864 PQO589835:PQO589864 QAK589835:QAK589864 QKG589835:QKG589864 QUC589835:QUC589864 RDY589835:RDY589864 RNU589835:RNU589864 RXQ589835:RXQ589864 SHM589835:SHM589864 SRI589835:SRI589864 TBE589835:TBE589864 TLA589835:TLA589864 TUW589835:TUW589864 UES589835:UES589864 UOO589835:UOO589864 UYK589835:UYK589864 VIG589835:VIG589864 VSC589835:VSC589864 WBY589835:WBY589864 WLU589835:WLU589864 WVQ589835:WVQ589864 I655371:I655400 JE655371:JE655400 TA655371:TA655400 ACW655371:ACW655400 AMS655371:AMS655400 AWO655371:AWO655400 BGK655371:BGK655400 BQG655371:BQG655400 CAC655371:CAC655400 CJY655371:CJY655400 CTU655371:CTU655400 DDQ655371:DDQ655400 DNM655371:DNM655400 DXI655371:DXI655400 EHE655371:EHE655400 ERA655371:ERA655400 FAW655371:FAW655400 FKS655371:FKS655400 FUO655371:FUO655400 GEK655371:GEK655400 GOG655371:GOG655400 GYC655371:GYC655400 HHY655371:HHY655400 HRU655371:HRU655400 IBQ655371:IBQ655400 ILM655371:ILM655400 IVI655371:IVI655400 JFE655371:JFE655400 JPA655371:JPA655400 JYW655371:JYW655400 KIS655371:KIS655400 KSO655371:KSO655400 LCK655371:LCK655400 LMG655371:LMG655400 LWC655371:LWC655400 MFY655371:MFY655400 MPU655371:MPU655400 MZQ655371:MZQ655400 NJM655371:NJM655400 NTI655371:NTI655400 ODE655371:ODE655400 ONA655371:ONA655400 OWW655371:OWW655400 PGS655371:PGS655400 PQO655371:PQO655400 QAK655371:QAK655400 QKG655371:QKG655400 QUC655371:QUC655400 RDY655371:RDY655400 RNU655371:RNU655400 RXQ655371:RXQ655400 SHM655371:SHM655400 SRI655371:SRI655400 TBE655371:TBE655400 TLA655371:TLA655400 TUW655371:TUW655400 UES655371:UES655400 UOO655371:UOO655400 UYK655371:UYK655400 VIG655371:VIG655400 VSC655371:VSC655400 WBY655371:WBY655400 WLU655371:WLU655400 WVQ655371:WVQ655400 I720907:I720936 JE720907:JE720936 TA720907:TA720936 ACW720907:ACW720936 AMS720907:AMS720936 AWO720907:AWO720936 BGK720907:BGK720936 BQG720907:BQG720936 CAC720907:CAC720936 CJY720907:CJY720936 CTU720907:CTU720936 DDQ720907:DDQ720936 DNM720907:DNM720936 DXI720907:DXI720936 EHE720907:EHE720936 ERA720907:ERA720936 FAW720907:FAW720936 FKS720907:FKS720936 FUO720907:FUO720936 GEK720907:GEK720936 GOG720907:GOG720936 GYC720907:GYC720936 HHY720907:HHY720936 HRU720907:HRU720936 IBQ720907:IBQ720936 ILM720907:ILM720936 IVI720907:IVI720936 JFE720907:JFE720936 JPA720907:JPA720936 JYW720907:JYW720936 KIS720907:KIS720936 KSO720907:KSO720936 LCK720907:LCK720936 LMG720907:LMG720936 LWC720907:LWC720936 MFY720907:MFY720936 MPU720907:MPU720936 MZQ720907:MZQ720936 NJM720907:NJM720936 NTI720907:NTI720936 ODE720907:ODE720936 ONA720907:ONA720936 OWW720907:OWW720936 PGS720907:PGS720936 PQO720907:PQO720936 QAK720907:QAK720936 QKG720907:QKG720936 QUC720907:QUC720936 RDY720907:RDY720936 RNU720907:RNU720936 RXQ720907:RXQ720936 SHM720907:SHM720936 SRI720907:SRI720936 TBE720907:TBE720936 TLA720907:TLA720936 TUW720907:TUW720936 UES720907:UES720936 UOO720907:UOO720936 UYK720907:UYK720936 VIG720907:VIG720936 VSC720907:VSC720936 WBY720907:WBY720936 WLU720907:WLU720936 WVQ720907:WVQ720936 I786443:I786472 JE786443:JE786472 TA786443:TA786472 ACW786443:ACW786472 AMS786443:AMS786472 AWO786443:AWO786472 BGK786443:BGK786472 BQG786443:BQG786472 CAC786443:CAC786472 CJY786443:CJY786472 CTU786443:CTU786472 DDQ786443:DDQ786472 DNM786443:DNM786472 DXI786443:DXI786472 EHE786443:EHE786472 ERA786443:ERA786472 FAW786443:FAW786472 FKS786443:FKS786472 FUO786443:FUO786472 GEK786443:GEK786472 GOG786443:GOG786472 GYC786443:GYC786472 HHY786443:HHY786472 HRU786443:HRU786472 IBQ786443:IBQ786472 ILM786443:ILM786472 IVI786443:IVI786472 JFE786443:JFE786472 JPA786443:JPA786472 JYW786443:JYW786472 KIS786443:KIS786472 KSO786443:KSO786472 LCK786443:LCK786472 LMG786443:LMG786472 LWC786443:LWC786472 MFY786443:MFY786472 MPU786443:MPU786472 MZQ786443:MZQ786472 NJM786443:NJM786472 NTI786443:NTI786472 ODE786443:ODE786472 ONA786443:ONA786472 OWW786443:OWW786472 PGS786443:PGS786472 PQO786443:PQO786472 QAK786443:QAK786472 QKG786443:QKG786472 QUC786443:QUC786472 RDY786443:RDY786472 RNU786443:RNU786472 RXQ786443:RXQ786472 SHM786443:SHM786472 SRI786443:SRI786472 TBE786443:TBE786472 TLA786443:TLA786472 TUW786443:TUW786472 UES786443:UES786472 UOO786443:UOO786472 UYK786443:UYK786472 VIG786443:VIG786472 VSC786443:VSC786472 WBY786443:WBY786472 WLU786443:WLU786472 WVQ786443:WVQ786472 I851979:I852008 JE851979:JE852008 TA851979:TA852008 ACW851979:ACW852008 AMS851979:AMS852008 AWO851979:AWO852008 BGK851979:BGK852008 BQG851979:BQG852008 CAC851979:CAC852008 CJY851979:CJY852008 CTU851979:CTU852008 DDQ851979:DDQ852008 DNM851979:DNM852008 DXI851979:DXI852008 EHE851979:EHE852008 ERA851979:ERA852008 FAW851979:FAW852008 FKS851979:FKS852008 FUO851979:FUO852008 GEK851979:GEK852008 GOG851979:GOG852008 GYC851979:GYC852008 HHY851979:HHY852008 HRU851979:HRU852008 IBQ851979:IBQ852008 ILM851979:ILM852008 IVI851979:IVI852008 JFE851979:JFE852008 JPA851979:JPA852008 JYW851979:JYW852008 KIS851979:KIS852008 KSO851979:KSO852008 LCK851979:LCK852008 LMG851979:LMG852008 LWC851979:LWC852008 MFY851979:MFY852008 MPU851979:MPU852008 MZQ851979:MZQ852008 NJM851979:NJM852008 NTI851979:NTI852008 ODE851979:ODE852008 ONA851979:ONA852008 OWW851979:OWW852008 PGS851979:PGS852008 PQO851979:PQO852008 QAK851979:QAK852008 QKG851979:QKG852008 QUC851979:QUC852008 RDY851979:RDY852008 RNU851979:RNU852008 RXQ851979:RXQ852008 SHM851979:SHM852008 SRI851979:SRI852008 TBE851979:TBE852008 TLA851979:TLA852008 TUW851979:TUW852008 UES851979:UES852008 UOO851979:UOO852008 UYK851979:UYK852008 VIG851979:VIG852008 VSC851979:VSC852008 WBY851979:WBY852008 WLU851979:WLU852008 WVQ851979:WVQ852008 I917515:I917544 JE917515:JE917544 TA917515:TA917544 ACW917515:ACW917544 AMS917515:AMS917544 AWO917515:AWO917544 BGK917515:BGK917544 BQG917515:BQG917544 CAC917515:CAC917544 CJY917515:CJY917544 CTU917515:CTU917544 DDQ917515:DDQ917544 DNM917515:DNM917544 DXI917515:DXI917544 EHE917515:EHE917544 ERA917515:ERA917544 FAW917515:FAW917544 FKS917515:FKS917544 FUO917515:FUO917544 GEK917515:GEK917544 GOG917515:GOG917544 GYC917515:GYC917544 HHY917515:HHY917544 HRU917515:HRU917544 IBQ917515:IBQ917544 ILM917515:ILM917544 IVI917515:IVI917544 JFE917515:JFE917544 JPA917515:JPA917544 JYW917515:JYW917544 KIS917515:KIS917544 KSO917515:KSO917544 LCK917515:LCK917544 LMG917515:LMG917544 LWC917515:LWC917544 MFY917515:MFY917544 MPU917515:MPU917544 MZQ917515:MZQ917544 NJM917515:NJM917544 NTI917515:NTI917544 ODE917515:ODE917544 ONA917515:ONA917544 OWW917515:OWW917544 PGS917515:PGS917544 PQO917515:PQO917544 QAK917515:QAK917544 QKG917515:QKG917544 QUC917515:QUC917544 RDY917515:RDY917544 RNU917515:RNU917544 RXQ917515:RXQ917544 SHM917515:SHM917544 SRI917515:SRI917544 TBE917515:TBE917544 TLA917515:TLA917544 TUW917515:TUW917544 UES917515:UES917544 UOO917515:UOO917544 UYK917515:UYK917544 VIG917515:VIG917544 VSC917515:VSC917544 WBY917515:WBY917544 WLU917515:WLU917544 WVQ917515:WVQ917544 I983051:I983080 JE983051:JE983080 TA983051:TA983080 ACW983051:ACW983080 AMS983051:AMS983080 AWO983051:AWO983080 BGK983051:BGK983080 BQG983051:BQG983080 CAC983051:CAC983080 CJY983051:CJY983080 CTU983051:CTU983080 DDQ983051:DDQ983080 DNM983051:DNM983080 DXI983051:DXI983080 EHE983051:EHE983080 ERA983051:ERA983080 FAW983051:FAW983080 FKS983051:FKS983080 FUO983051:FUO983080 GEK983051:GEK983080 GOG983051:GOG983080 GYC983051:GYC983080 HHY983051:HHY983080 HRU983051:HRU983080 IBQ983051:IBQ983080 ILM983051:ILM983080 IVI983051:IVI983080 JFE983051:JFE983080 JPA983051:JPA983080 JYW983051:JYW983080 KIS983051:KIS983080 KSO983051:KSO983080 LCK983051:LCK983080 LMG983051:LMG983080 LWC983051:LWC983080 MFY983051:MFY983080 MPU983051:MPU983080 MZQ983051:MZQ983080 NJM983051:NJM983080 NTI983051:NTI983080 ODE983051:ODE983080 ONA983051:ONA983080 OWW983051:OWW983080 PGS983051:PGS983080 PQO983051:PQO983080 QAK983051:QAK983080 QKG983051:QKG983080 QUC983051:QUC983080 RDY983051:RDY983080 RNU983051:RNU983080 RXQ983051:RXQ983080 SHM983051:SHM983080 SRI983051:SRI983080 TBE983051:TBE983080 TLA983051:TLA983080 TUW983051:TUW983080 UES983051:UES983080 UOO983051:UOO983080 UYK983051:UYK983080 VIG983051:VIG983080 VSC983051:VSC983080 WBY983051:WBY983080 WLU983051:WLU983080 WVQ983051:WVQ983080">
      <formula1>$I$1:$I$2</formula1>
    </dataValidation>
    <dataValidation type="whole" operator="greaterThan" allowBlank="1" showInputMessage="1" showErrorMessage="1" sqref="T9:T38 JP9:JP38 TL9:TL38 ADH9:ADH38 AND9:AND38 AWZ9:AWZ38 BGV9:BGV38 BQR9:BQR38 CAN9:CAN38 CKJ9:CKJ38 CUF9:CUF38 DEB9:DEB38 DNX9:DNX38 DXT9:DXT38 EHP9:EHP38 ERL9:ERL38 FBH9:FBH38 FLD9:FLD38 FUZ9:FUZ38 GEV9:GEV38 GOR9:GOR38 GYN9:GYN38 HIJ9:HIJ38 HSF9:HSF38 ICB9:ICB38 ILX9:ILX38 IVT9:IVT38 JFP9:JFP38 JPL9:JPL38 JZH9:JZH38 KJD9:KJD38 KSZ9:KSZ38 LCV9:LCV38 LMR9:LMR38 LWN9:LWN38 MGJ9:MGJ38 MQF9:MQF38 NAB9:NAB38 NJX9:NJX38 NTT9:NTT38 ODP9:ODP38 ONL9:ONL38 OXH9:OXH38 PHD9:PHD38 PQZ9:PQZ38 QAV9:QAV38 QKR9:QKR38 QUN9:QUN38 REJ9:REJ38 ROF9:ROF38 RYB9:RYB38 SHX9:SHX38 SRT9:SRT38 TBP9:TBP38 TLL9:TLL38 TVH9:TVH38 UFD9:UFD38 UOZ9:UOZ38 UYV9:UYV38 VIR9:VIR38 VSN9:VSN38 WCJ9:WCJ38 WMF9:WMF38 WWB9:WWB38 T65547:T65576 JP65547:JP65576 TL65547:TL65576 ADH65547:ADH65576 AND65547:AND65576 AWZ65547:AWZ65576 BGV65547:BGV65576 BQR65547:BQR65576 CAN65547:CAN65576 CKJ65547:CKJ65576 CUF65547:CUF65576 DEB65547:DEB65576 DNX65547:DNX65576 DXT65547:DXT65576 EHP65547:EHP65576 ERL65547:ERL65576 FBH65547:FBH65576 FLD65547:FLD65576 FUZ65547:FUZ65576 GEV65547:GEV65576 GOR65547:GOR65576 GYN65547:GYN65576 HIJ65547:HIJ65576 HSF65547:HSF65576 ICB65547:ICB65576 ILX65547:ILX65576 IVT65547:IVT65576 JFP65547:JFP65576 JPL65547:JPL65576 JZH65547:JZH65576 KJD65547:KJD65576 KSZ65547:KSZ65576 LCV65547:LCV65576 LMR65547:LMR65576 LWN65547:LWN65576 MGJ65547:MGJ65576 MQF65547:MQF65576 NAB65547:NAB65576 NJX65547:NJX65576 NTT65547:NTT65576 ODP65547:ODP65576 ONL65547:ONL65576 OXH65547:OXH65576 PHD65547:PHD65576 PQZ65547:PQZ65576 QAV65547:QAV65576 QKR65547:QKR65576 QUN65547:QUN65576 REJ65547:REJ65576 ROF65547:ROF65576 RYB65547:RYB65576 SHX65547:SHX65576 SRT65547:SRT65576 TBP65547:TBP65576 TLL65547:TLL65576 TVH65547:TVH65576 UFD65547:UFD65576 UOZ65547:UOZ65576 UYV65547:UYV65576 VIR65547:VIR65576 VSN65547:VSN65576 WCJ65547:WCJ65576 WMF65547:WMF65576 WWB65547:WWB65576 T131083:T131112 JP131083:JP131112 TL131083:TL131112 ADH131083:ADH131112 AND131083:AND131112 AWZ131083:AWZ131112 BGV131083:BGV131112 BQR131083:BQR131112 CAN131083:CAN131112 CKJ131083:CKJ131112 CUF131083:CUF131112 DEB131083:DEB131112 DNX131083:DNX131112 DXT131083:DXT131112 EHP131083:EHP131112 ERL131083:ERL131112 FBH131083:FBH131112 FLD131083:FLD131112 FUZ131083:FUZ131112 GEV131083:GEV131112 GOR131083:GOR131112 GYN131083:GYN131112 HIJ131083:HIJ131112 HSF131083:HSF131112 ICB131083:ICB131112 ILX131083:ILX131112 IVT131083:IVT131112 JFP131083:JFP131112 JPL131083:JPL131112 JZH131083:JZH131112 KJD131083:KJD131112 KSZ131083:KSZ131112 LCV131083:LCV131112 LMR131083:LMR131112 LWN131083:LWN131112 MGJ131083:MGJ131112 MQF131083:MQF131112 NAB131083:NAB131112 NJX131083:NJX131112 NTT131083:NTT131112 ODP131083:ODP131112 ONL131083:ONL131112 OXH131083:OXH131112 PHD131083:PHD131112 PQZ131083:PQZ131112 QAV131083:QAV131112 QKR131083:QKR131112 QUN131083:QUN131112 REJ131083:REJ131112 ROF131083:ROF131112 RYB131083:RYB131112 SHX131083:SHX131112 SRT131083:SRT131112 TBP131083:TBP131112 TLL131083:TLL131112 TVH131083:TVH131112 UFD131083:UFD131112 UOZ131083:UOZ131112 UYV131083:UYV131112 VIR131083:VIR131112 VSN131083:VSN131112 WCJ131083:WCJ131112 WMF131083:WMF131112 WWB131083:WWB131112 T196619:T196648 JP196619:JP196648 TL196619:TL196648 ADH196619:ADH196648 AND196619:AND196648 AWZ196619:AWZ196648 BGV196619:BGV196648 BQR196619:BQR196648 CAN196619:CAN196648 CKJ196619:CKJ196648 CUF196619:CUF196648 DEB196619:DEB196648 DNX196619:DNX196648 DXT196619:DXT196648 EHP196619:EHP196648 ERL196619:ERL196648 FBH196619:FBH196648 FLD196619:FLD196648 FUZ196619:FUZ196648 GEV196619:GEV196648 GOR196619:GOR196648 GYN196619:GYN196648 HIJ196619:HIJ196648 HSF196619:HSF196648 ICB196619:ICB196648 ILX196619:ILX196648 IVT196619:IVT196648 JFP196619:JFP196648 JPL196619:JPL196648 JZH196619:JZH196648 KJD196619:KJD196648 KSZ196619:KSZ196648 LCV196619:LCV196648 LMR196619:LMR196648 LWN196619:LWN196648 MGJ196619:MGJ196648 MQF196619:MQF196648 NAB196619:NAB196648 NJX196619:NJX196648 NTT196619:NTT196648 ODP196619:ODP196648 ONL196619:ONL196648 OXH196619:OXH196648 PHD196619:PHD196648 PQZ196619:PQZ196648 QAV196619:QAV196648 QKR196619:QKR196648 QUN196619:QUN196648 REJ196619:REJ196648 ROF196619:ROF196648 RYB196619:RYB196648 SHX196619:SHX196648 SRT196619:SRT196648 TBP196619:TBP196648 TLL196619:TLL196648 TVH196619:TVH196648 UFD196619:UFD196648 UOZ196619:UOZ196648 UYV196619:UYV196648 VIR196619:VIR196648 VSN196619:VSN196648 WCJ196619:WCJ196648 WMF196619:WMF196648 WWB196619:WWB196648 T262155:T262184 JP262155:JP262184 TL262155:TL262184 ADH262155:ADH262184 AND262155:AND262184 AWZ262155:AWZ262184 BGV262155:BGV262184 BQR262155:BQR262184 CAN262155:CAN262184 CKJ262155:CKJ262184 CUF262155:CUF262184 DEB262155:DEB262184 DNX262155:DNX262184 DXT262155:DXT262184 EHP262155:EHP262184 ERL262155:ERL262184 FBH262155:FBH262184 FLD262155:FLD262184 FUZ262155:FUZ262184 GEV262155:GEV262184 GOR262155:GOR262184 GYN262155:GYN262184 HIJ262155:HIJ262184 HSF262155:HSF262184 ICB262155:ICB262184 ILX262155:ILX262184 IVT262155:IVT262184 JFP262155:JFP262184 JPL262155:JPL262184 JZH262155:JZH262184 KJD262155:KJD262184 KSZ262155:KSZ262184 LCV262155:LCV262184 LMR262155:LMR262184 LWN262155:LWN262184 MGJ262155:MGJ262184 MQF262155:MQF262184 NAB262155:NAB262184 NJX262155:NJX262184 NTT262155:NTT262184 ODP262155:ODP262184 ONL262155:ONL262184 OXH262155:OXH262184 PHD262155:PHD262184 PQZ262155:PQZ262184 QAV262155:QAV262184 QKR262155:QKR262184 QUN262155:QUN262184 REJ262155:REJ262184 ROF262155:ROF262184 RYB262155:RYB262184 SHX262155:SHX262184 SRT262155:SRT262184 TBP262155:TBP262184 TLL262155:TLL262184 TVH262155:TVH262184 UFD262155:UFD262184 UOZ262155:UOZ262184 UYV262155:UYV262184 VIR262155:VIR262184 VSN262155:VSN262184 WCJ262155:WCJ262184 WMF262155:WMF262184 WWB262155:WWB262184 T327691:T327720 JP327691:JP327720 TL327691:TL327720 ADH327691:ADH327720 AND327691:AND327720 AWZ327691:AWZ327720 BGV327691:BGV327720 BQR327691:BQR327720 CAN327691:CAN327720 CKJ327691:CKJ327720 CUF327691:CUF327720 DEB327691:DEB327720 DNX327691:DNX327720 DXT327691:DXT327720 EHP327691:EHP327720 ERL327691:ERL327720 FBH327691:FBH327720 FLD327691:FLD327720 FUZ327691:FUZ327720 GEV327691:GEV327720 GOR327691:GOR327720 GYN327691:GYN327720 HIJ327691:HIJ327720 HSF327691:HSF327720 ICB327691:ICB327720 ILX327691:ILX327720 IVT327691:IVT327720 JFP327691:JFP327720 JPL327691:JPL327720 JZH327691:JZH327720 KJD327691:KJD327720 KSZ327691:KSZ327720 LCV327691:LCV327720 LMR327691:LMR327720 LWN327691:LWN327720 MGJ327691:MGJ327720 MQF327691:MQF327720 NAB327691:NAB327720 NJX327691:NJX327720 NTT327691:NTT327720 ODP327691:ODP327720 ONL327691:ONL327720 OXH327691:OXH327720 PHD327691:PHD327720 PQZ327691:PQZ327720 QAV327691:QAV327720 QKR327691:QKR327720 QUN327691:QUN327720 REJ327691:REJ327720 ROF327691:ROF327720 RYB327691:RYB327720 SHX327691:SHX327720 SRT327691:SRT327720 TBP327691:TBP327720 TLL327691:TLL327720 TVH327691:TVH327720 UFD327691:UFD327720 UOZ327691:UOZ327720 UYV327691:UYV327720 VIR327691:VIR327720 VSN327691:VSN327720 WCJ327691:WCJ327720 WMF327691:WMF327720 WWB327691:WWB327720 T393227:T393256 JP393227:JP393256 TL393227:TL393256 ADH393227:ADH393256 AND393227:AND393256 AWZ393227:AWZ393256 BGV393227:BGV393256 BQR393227:BQR393256 CAN393227:CAN393256 CKJ393227:CKJ393256 CUF393227:CUF393256 DEB393227:DEB393256 DNX393227:DNX393256 DXT393227:DXT393256 EHP393227:EHP393256 ERL393227:ERL393256 FBH393227:FBH393256 FLD393227:FLD393256 FUZ393227:FUZ393256 GEV393227:GEV393256 GOR393227:GOR393256 GYN393227:GYN393256 HIJ393227:HIJ393256 HSF393227:HSF393256 ICB393227:ICB393256 ILX393227:ILX393256 IVT393227:IVT393256 JFP393227:JFP393256 JPL393227:JPL393256 JZH393227:JZH393256 KJD393227:KJD393256 KSZ393227:KSZ393256 LCV393227:LCV393256 LMR393227:LMR393256 LWN393227:LWN393256 MGJ393227:MGJ393256 MQF393227:MQF393256 NAB393227:NAB393256 NJX393227:NJX393256 NTT393227:NTT393256 ODP393227:ODP393256 ONL393227:ONL393256 OXH393227:OXH393256 PHD393227:PHD393256 PQZ393227:PQZ393256 QAV393227:QAV393256 QKR393227:QKR393256 QUN393227:QUN393256 REJ393227:REJ393256 ROF393227:ROF393256 RYB393227:RYB393256 SHX393227:SHX393256 SRT393227:SRT393256 TBP393227:TBP393256 TLL393227:TLL393256 TVH393227:TVH393256 UFD393227:UFD393256 UOZ393227:UOZ393256 UYV393227:UYV393256 VIR393227:VIR393256 VSN393227:VSN393256 WCJ393227:WCJ393256 WMF393227:WMF393256 WWB393227:WWB393256 T458763:T458792 JP458763:JP458792 TL458763:TL458792 ADH458763:ADH458792 AND458763:AND458792 AWZ458763:AWZ458792 BGV458763:BGV458792 BQR458763:BQR458792 CAN458763:CAN458792 CKJ458763:CKJ458792 CUF458763:CUF458792 DEB458763:DEB458792 DNX458763:DNX458792 DXT458763:DXT458792 EHP458763:EHP458792 ERL458763:ERL458792 FBH458763:FBH458792 FLD458763:FLD458792 FUZ458763:FUZ458792 GEV458763:GEV458792 GOR458763:GOR458792 GYN458763:GYN458792 HIJ458763:HIJ458792 HSF458763:HSF458792 ICB458763:ICB458792 ILX458763:ILX458792 IVT458763:IVT458792 JFP458763:JFP458792 JPL458763:JPL458792 JZH458763:JZH458792 KJD458763:KJD458792 KSZ458763:KSZ458792 LCV458763:LCV458792 LMR458763:LMR458792 LWN458763:LWN458792 MGJ458763:MGJ458792 MQF458763:MQF458792 NAB458763:NAB458792 NJX458763:NJX458792 NTT458763:NTT458792 ODP458763:ODP458792 ONL458763:ONL458792 OXH458763:OXH458792 PHD458763:PHD458792 PQZ458763:PQZ458792 QAV458763:QAV458792 QKR458763:QKR458792 QUN458763:QUN458792 REJ458763:REJ458792 ROF458763:ROF458792 RYB458763:RYB458792 SHX458763:SHX458792 SRT458763:SRT458792 TBP458763:TBP458792 TLL458763:TLL458792 TVH458763:TVH458792 UFD458763:UFD458792 UOZ458763:UOZ458792 UYV458763:UYV458792 VIR458763:VIR458792 VSN458763:VSN458792 WCJ458763:WCJ458792 WMF458763:WMF458792 WWB458763:WWB458792 T524299:T524328 JP524299:JP524328 TL524299:TL524328 ADH524299:ADH524328 AND524299:AND524328 AWZ524299:AWZ524328 BGV524299:BGV524328 BQR524299:BQR524328 CAN524299:CAN524328 CKJ524299:CKJ524328 CUF524299:CUF524328 DEB524299:DEB524328 DNX524299:DNX524328 DXT524299:DXT524328 EHP524299:EHP524328 ERL524299:ERL524328 FBH524299:FBH524328 FLD524299:FLD524328 FUZ524299:FUZ524328 GEV524299:GEV524328 GOR524299:GOR524328 GYN524299:GYN524328 HIJ524299:HIJ524328 HSF524299:HSF524328 ICB524299:ICB524328 ILX524299:ILX524328 IVT524299:IVT524328 JFP524299:JFP524328 JPL524299:JPL524328 JZH524299:JZH524328 KJD524299:KJD524328 KSZ524299:KSZ524328 LCV524299:LCV524328 LMR524299:LMR524328 LWN524299:LWN524328 MGJ524299:MGJ524328 MQF524299:MQF524328 NAB524299:NAB524328 NJX524299:NJX524328 NTT524299:NTT524328 ODP524299:ODP524328 ONL524299:ONL524328 OXH524299:OXH524328 PHD524299:PHD524328 PQZ524299:PQZ524328 QAV524299:QAV524328 QKR524299:QKR524328 QUN524299:QUN524328 REJ524299:REJ524328 ROF524299:ROF524328 RYB524299:RYB524328 SHX524299:SHX524328 SRT524299:SRT524328 TBP524299:TBP524328 TLL524299:TLL524328 TVH524299:TVH524328 UFD524299:UFD524328 UOZ524299:UOZ524328 UYV524299:UYV524328 VIR524299:VIR524328 VSN524299:VSN524328 WCJ524299:WCJ524328 WMF524299:WMF524328 WWB524299:WWB524328 T589835:T589864 JP589835:JP589864 TL589835:TL589864 ADH589835:ADH589864 AND589835:AND589864 AWZ589835:AWZ589864 BGV589835:BGV589864 BQR589835:BQR589864 CAN589835:CAN589864 CKJ589835:CKJ589864 CUF589835:CUF589864 DEB589835:DEB589864 DNX589835:DNX589864 DXT589835:DXT589864 EHP589835:EHP589864 ERL589835:ERL589864 FBH589835:FBH589864 FLD589835:FLD589864 FUZ589835:FUZ589864 GEV589835:GEV589864 GOR589835:GOR589864 GYN589835:GYN589864 HIJ589835:HIJ589864 HSF589835:HSF589864 ICB589835:ICB589864 ILX589835:ILX589864 IVT589835:IVT589864 JFP589835:JFP589864 JPL589835:JPL589864 JZH589835:JZH589864 KJD589835:KJD589864 KSZ589835:KSZ589864 LCV589835:LCV589864 LMR589835:LMR589864 LWN589835:LWN589864 MGJ589835:MGJ589864 MQF589835:MQF589864 NAB589835:NAB589864 NJX589835:NJX589864 NTT589835:NTT589864 ODP589835:ODP589864 ONL589835:ONL589864 OXH589835:OXH589864 PHD589835:PHD589864 PQZ589835:PQZ589864 QAV589835:QAV589864 QKR589835:QKR589864 QUN589835:QUN589864 REJ589835:REJ589864 ROF589835:ROF589864 RYB589835:RYB589864 SHX589835:SHX589864 SRT589835:SRT589864 TBP589835:TBP589864 TLL589835:TLL589864 TVH589835:TVH589864 UFD589835:UFD589864 UOZ589835:UOZ589864 UYV589835:UYV589864 VIR589835:VIR589864 VSN589835:VSN589864 WCJ589835:WCJ589864 WMF589835:WMF589864 WWB589835:WWB589864 T655371:T655400 JP655371:JP655400 TL655371:TL655400 ADH655371:ADH655400 AND655371:AND655400 AWZ655371:AWZ655400 BGV655371:BGV655400 BQR655371:BQR655400 CAN655371:CAN655400 CKJ655371:CKJ655400 CUF655371:CUF655400 DEB655371:DEB655400 DNX655371:DNX655400 DXT655371:DXT655400 EHP655371:EHP655400 ERL655371:ERL655400 FBH655371:FBH655400 FLD655371:FLD655400 FUZ655371:FUZ655400 GEV655371:GEV655400 GOR655371:GOR655400 GYN655371:GYN655400 HIJ655371:HIJ655400 HSF655371:HSF655400 ICB655371:ICB655400 ILX655371:ILX655400 IVT655371:IVT655400 JFP655371:JFP655400 JPL655371:JPL655400 JZH655371:JZH655400 KJD655371:KJD655400 KSZ655371:KSZ655400 LCV655371:LCV655400 LMR655371:LMR655400 LWN655371:LWN655400 MGJ655371:MGJ655400 MQF655371:MQF655400 NAB655371:NAB655400 NJX655371:NJX655400 NTT655371:NTT655400 ODP655371:ODP655400 ONL655371:ONL655400 OXH655371:OXH655400 PHD655371:PHD655400 PQZ655371:PQZ655400 QAV655371:QAV655400 QKR655371:QKR655400 QUN655371:QUN655400 REJ655371:REJ655400 ROF655371:ROF655400 RYB655371:RYB655400 SHX655371:SHX655400 SRT655371:SRT655400 TBP655371:TBP655400 TLL655371:TLL655400 TVH655371:TVH655400 UFD655371:UFD655400 UOZ655371:UOZ655400 UYV655371:UYV655400 VIR655371:VIR655400 VSN655371:VSN655400 WCJ655371:WCJ655400 WMF655371:WMF655400 WWB655371:WWB655400 T720907:T720936 JP720907:JP720936 TL720907:TL720936 ADH720907:ADH720936 AND720907:AND720936 AWZ720907:AWZ720936 BGV720907:BGV720936 BQR720907:BQR720936 CAN720907:CAN720936 CKJ720907:CKJ720936 CUF720907:CUF720936 DEB720907:DEB720936 DNX720907:DNX720936 DXT720907:DXT720936 EHP720907:EHP720936 ERL720907:ERL720936 FBH720907:FBH720936 FLD720907:FLD720936 FUZ720907:FUZ720936 GEV720907:GEV720936 GOR720907:GOR720936 GYN720907:GYN720936 HIJ720907:HIJ720936 HSF720907:HSF720936 ICB720907:ICB720936 ILX720907:ILX720936 IVT720907:IVT720936 JFP720907:JFP720936 JPL720907:JPL720936 JZH720907:JZH720936 KJD720907:KJD720936 KSZ720907:KSZ720936 LCV720907:LCV720936 LMR720907:LMR720936 LWN720907:LWN720936 MGJ720907:MGJ720936 MQF720907:MQF720936 NAB720907:NAB720936 NJX720907:NJX720936 NTT720907:NTT720936 ODP720907:ODP720936 ONL720907:ONL720936 OXH720907:OXH720936 PHD720907:PHD720936 PQZ720907:PQZ720936 QAV720907:QAV720936 QKR720907:QKR720936 QUN720907:QUN720936 REJ720907:REJ720936 ROF720907:ROF720936 RYB720907:RYB720936 SHX720907:SHX720936 SRT720907:SRT720936 TBP720907:TBP720936 TLL720907:TLL720936 TVH720907:TVH720936 UFD720907:UFD720936 UOZ720907:UOZ720936 UYV720907:UYV720936 VIR720907:VIR720936 VSN720907:VSN720936 WCJ720907:WCJ720936 WMF720907:WMF720936 WWB720907:WWB720936 T786443:T786472 JP786443:JP786472 TL786443:TL786472 ADH786443:ADH786472 AND786443:AND786472 AWZ786443:AWZ786472 BGV786443:BGV786472 BQR786443:BQR786472 CAN786443:CAN786472 CKJ786443:CKJ786472 CUF786443:CUF786472 DEB786443:DEB786472 DNX786443:DNX786472 DXT786443:DXT786472 EHP786443:EHP786472 ERL786443:ERL786472 FBH786443:FBH786472 FLD786443:FLD786472 FUZ786443:FUZ786472 GEV786443:GEV786472 GOR786443:GOR786472 GYN786443:GYN786472 HIJ786443:HIJ786472 HSF786443:HSF786472 ICB786443:ICB786472 ILX786443:ILX786472 IVT786443:IVT786472 JFP786443:JFP786472 JPL786443:JPL786472 JZH786443:JZH786472 KJD786443:KJD786472 KSZ786443:KSZ786472 LCV786443:LCV786472 LMR786443:LMR786472 LWN786443:LWN786472 MGJ786443:MGJ786472 MQF786443:MQF786472 NAB786443:NAB786472 NJX786443:NJX786472 NTT786443:NTT786472 ODP786443:ODP786472 ONL786443:ONL786472 OXH786443:OXH786472 PHD786443:PHD786472 PQZ786443:PQZ786472 QAV786443:QAV786472 QKR786443:QKR786472 QUN786443:QUN786472 REJ786443:REJ786472 ROF786443:ROF786472 RYB786443:RYB786472 SHX786443:SHX786472 SRT786443:SRT786472 TBP786443:TBP786472 TLL786443:TLL786472 TVH786443:TVH786472 UFD786443:UFD786472 UOZ786443:UOZ786472 UYV786443:UYV786472 VIR786443:VIR786472 VSN786443:VSN786472 WCJ786443:WCJ786472 WMF786443:WMF786472 WWB786443:WWB786472 T851979:T852008 JP851979:JP852008 TL851979:TL852008 ADH851979:ADH852008 AND851979:AND852008 AWZ851979:AWZ852008 BGV851979:BGV852008 BQR851979:BQR852008 CAN851979:CAN852008 CKJ851979:CKJ852008 CUF851979:CUF852008 DEB851979:DEB852008 DNX851979:DNX852008 DXT851979:DXT852008 EHP851979:EHP852008 ERL851979:ERL852008 FBH851979:FBH852008 FLD851979:FLD852008 FUZ851979:FUZ852008 GEV851979:GEV852008 GOR851979:GOR852008 GYN851979:GYN852008 HIJ851979:HIJ852008 HSF851979:HSF852008 ICB851979:ICB852008 ILX851979:ILX852008 IVT851979:IVT852008 JFP851979:JFP852008 JPL851979:JPL852008 JZH851979:JZH852008 KJD851979:KJD852008 KSZ851979:KSZ852008 LCV851979:LCV852008 LMR851979:LMR852008 LWN851979:LWN852008 MGJ851979:MGJ852008 MQF851979:MQF852008 NAB851979:NAB852008 NJX851979:NJX852008 NTT851979:NTT852008 ODP851979:ODP852008 ONL851979:ONL852008 OXH851979:OXH852008 PHD851979:PHD852008 PQZ851979:PQZ852008 QAV851979:QAV852008 QKR851979:QKR852008 QUN851979:QUN852008 REJ851979:REJ852008 ROF851979:ROF852008 RYB851979:RYB852008 SHX851979:SHX852008 SRT851979:SRT852008 TBP851979:TBP852008 TLL851979:TLL852008 TVH851979:TVH852008 UFD851979:UFD852008 UOZ851979:UOZ852008 UYV851979:UYV852008 VIR851979:VIR852008 VSN851979:VSN852008 WCJ851979:WCJ852008 WMF851979:WMF852008 WWB851979:WWB852008 T917515:T917544 JP917515:JP917544 TL917515:TL917544 ADH917515:ADH917544 AND917515:AND917544 AWZ917515:AWZ917544 BGV917515:BGV917544 BQR917515:BQR917544 CAN917515:CAN917544 CKJ917515:CKJ917544 CUF917515:CUF917544 DEB917515:DEB917544 DNX917515:DNX917544 DXT917515:DXT917544 EHP917515:EHP917544 ERL917515:ERL917544 FBH917515:FBH917544 FLD917515:FLD917544 FUZ917515:FUZ917544 GEV917515:GEV917544 GOR917515:GOR917544 GYN917515:GYN917544 HIJ917515:HIJ917544 HSF917515:HSF917544 ICB917515:ICB917544 ILX917515:ILX917544 IVT917515:IVT917544 JFP917515:JFP917544 JPL917515:JPL917544 JZH917515:JZH917544 KJD917515:KJD917544 KSZ917515:KSZ917544 LCV917515:LCV917544 LMR917515:LMR917544 LWN917515:LWN917544 MGJ917515:MGJ917544 MQF917515:MQF917544 NAB917515:NAB917544 NJX917515:NJX917544 NTT917515:NTT917544 ODP917515:ODP917544 ONL917515:ONL917544 OXH917515:OXH917544 PHD917515:PHD917544 PQZ917515:PQZ917544 QAV917515:QAV917544 QKR917515:QKR917544 QUN917515:QUN917544 REJ917515:REJ917544 ROF917515:ROF917544 RYB917515:RYB917544 SHX917515:SHX917544 SRT917515:SRT917544 TBP917515:TBP917544 TLL917515:TLL917544 TVH917515:TVH917544 UFD917515:UFD917544 UOZ917515:UOZ917544 UYV917515:UYV917544 VIR917515:VIR917544 VSN917515:VSN917544 WCJ917515:WCJ917544 WMF917515:WMF917544 WWB917515:WWB917544 T983051:T983080 JP983051:JP983080 TL983051:TL983080 ADH983051:ADH983080 AND983051:AND983080 AWZ983051:AWZ983080 BGV983051:BGV983080 BQR983051:BQR983080 CAN983051:CAN983080 CKJ983051:CKJ983080 CUF983051:CUF983080 DEB983051:DEB983080 DNX983051:DNX983080 DXT983051:DXT983080 EHP983051:EHP983080 ERL983051:ERL983080 FBH983051:FBH983080 FLD983051:FLD983080 FUZ983051:FUZ983080 GEV983051:GEV983080 GOR983051:GOR983080 GYN983051:GYN983080 HIJ983051:HIJ983080 HSF983051:HSF983080 ICB983051:ICB983080 ILX983051:ILX983080 IVT983051:IVT983080 JFP983051:JFP983080 JPL983051:JPL983080 JZH983051:JZH983080 KJD983051:KJD983080 KSZ983051:KSZ983080 LCV983051:LCV983080 LMR983051:LMR983080 LWN983051:LWN983080 MGJ983051:MGJ983080 MQF983051:MQF983080 NAB983051:NAB983080 NJX983051:NJX983080 NTT983051:NTT983080 ODP983051:ODP983080 ONL983051:ONL983080 OXH983051:OXH983080 PHD983051:PHD983080 PQZ983051:PQZ983080 QAV983051:QAV983080 QKR983051:QKR983080 QUN983051:QUN983080 REJ983051:REJ983080 ROF983051:ROF983080 RYB983051:RYB983080 SHX983051:SHX983080 SRT983051:SRT983080 TBP983051:TBP983080 TLL983051:TLL983080 TVH983051:TVH983080 UFD983051:UFD983080 UOZ983051:UOZ983080 UYV983051:UYV983080 VIR983051:VIR983080 VSN983051:VSN983080 WCJ983051:WCJ983080 WMF983051:WMF983080 WWB983051:WWB983080">
      <formula1>0</formula1>
    </dataValidation>
    <dataValidation type="list" allowBlank="1" showInputMessage="1" showErrorMessage="1" sqref="V9:V38 JR9:JR38 TN9:TN38 ADJ9:ADJ38 ANF9:ANF38 AXB9:AXB38 BGX9:BGX38 BQT9:BQT38 CAP9:CAP38 CKL9:CKL38 CUH9:CUH38 DED9:DED38 DNZ9:DNZ38 DXV9:DXV38 EHR9:EHR38 ERN9:ERN38 FBJ9:FBJ38 FLF9:FLF38 FVB9:FVB38 GEX9:GEX38 GOT9:GOT38 GYP9:GYP38 HIL9:HIL38 HSH9:HSH38 ICD9:ICD38 ILZ9:ILZ38 IVV9:IVV38 JFR9:JFR38 JPN9:JPN38 JZJ9:JZJ38 KJF9:KJF38 KTB9:KTB38 LCX9:LCX38 LMT9:LMT38 LWP9:LWP38 MGL9:MGL38 MQH9:MQH38 NAD9:NAD38 NJZ9:NJZ38 NTV9:NTV38 ODR9:ODR38 ONN9:ONN38 OXJ9:OXJ38 PHF9:PHF38 PRB9:PRB38 QAX9:QAX38 QKT9:QKT38 QUP9:QUP38 REL9:REL38 ROH9:ROH38 RYD9:RYD38 SHZ9:SHZ38 SRV9:SRV38 TBR9:TBR38 TLN9:TLN38 TVJ9:TVJ38 UFF9:UFF38 UPB9:UPB38 UYX9:UYX38 VIT9:VIT38 VSP9:VSP38 WCL9:WCL38 WMH9:WMH38 WWD9:WWD38 V65547:V65576 JR65547:JR65576 TN65547:TN65576 ADJ65547:ADJ65576 ANF65547:ANF65576 AXB65547:AXB65576 BGX65547:BGX65576 BQT65547:BQT65576 CAP65547:CAP65576 CKL65547:CKL65576 CUH65547:CUH65576 DED65547:DED65576 DNZ65547:DNZ65576 DXV65547:DXV65576 EHR65547:EHR65576 ERN65547:ERN65576 FBJ65547:FBJ65576 FLF65547:FLF65576 FVB65547:FVB65576 GEX65547:GEX65576 GOT65547:GOT65576 GYP65547:GYP65576 HIL65547:HIL65576 HSH65547:HSH65576 ICD65547:ICD65576 ILZ65547:ILZ65576 IVV65547:IVV65576 JFR65547:JFR65576 JPN65547:JPN65576 JZJ65547:JZJ65576 KJF65547:KJF65576 KTB65547:KTB65576 LCX65547:LCX65576 LMT65547:LMT65576 LWP65547:LWP65576 MGL65547:MGL65576 MQH65547:MQH65576 NAD65547:NAD65576 NJZ65547:NJZ65576 NTV65547:NTV65576 ODR65547:ODR65576 ONN65547:ONN65576 OXJ65547:OXJ65576 PHF65547:PHF65576 PRB65547:PRB65576 QAX65547:QAX65576 QKT65547:QKT65576 QUP65547:QUP65576 REL65547:REL65576 ROH65547:ROH65576 RYD65547:RYD65576 SHZ65547:SHZ65576 SRV65547:SRV65576 TBR65547:TBR65576 TLN65547:TLN65576 TVJ65547:TVJ65576 UFF65547:UFF65576 UPB65547:UPB65576 UYX65547:UYX65576 VIT65547:VIT65576 VSP65547:VSP65576 WCL65547:WCL65576 WMH65547:WMH65576 WWD65547:WWD65576 V131083:V131112 JR131083:JR131112 TN131083:TN131112 ADJ131083:ADJ131112 ANF131083:ANF131112 AXB131083:AXB131112 BGX131083:BGX131112 BQT131083:BQT131112 CAP131083:CAP131112 CKL131083:CKL131112 CUH131083:CUH131112 DED131083:DED131112 DNZ131083:DNZ131112 DXV131083:DXV131112 EHR131083:EHR131112 ERN131083:ERN131112 FBJ131083:FBJ131112 FLF131083:FLF131112 FVB131083:FVB131112 GEX131083:GEX131112 GOT131083:GOT131112 GYP131083:GYP131112 HIL131083:HIL131112 HSH131083:HSH131112 ICD131083:ICD131112 ILZ131083:ILZ131112 IVV131083:IVV131112 JFR131083:JFR131112 JPN131083:JPN131112 JZJ131083:JZJ131112 KJF131083:KJF131112 KTB131083:KTB131112 LCX131083:LCX131112 LMT131083:LMT131112 LWP131083:LWP131112 MGL131083:MGL131112 MQH131083:MQH131112 NAD131083:NAD131112 NJZ131083:NJZ131112 NTV131083:NTV131112 ODR131083:ODR131112 ONN131083:ONN131112 OXJ131083:OXJ131112 PHF131083:PHF131112 PRB131083:PRB131112 QAX131083:QAX131112 QKT131083:QKT131112 QUP131083:QUP131112 REL131083:REL131112 ROH131083:ROH131112 RYD131083:RYD131112 SHZ131083:SHZ131112 SRV131083:SRV131112 TBR131083:TBR131112 TLN131083:TLN131112 TVJ131083:TVJ131112 UFF131083:UFF131112 UPB131083:UPB131112 UYX131083:UYX131112 VIT131083:VIT131112 VSP131083:VSP131112 WCL131083:WCL131112 WMH131083:WMH131112 WWD131083:WWD131112 V196619:V196648 JR196619:JR196648 TN196619:TN196648 ADJ196619:ADJ196648 ANF196619:ANF196648 AXB196619:AXB196648 BGX196619:BGX196648 BQT196619:BQT196648 CAP196619:CAP196648 CKL196619:CKL196648 CUH196619:CUH196648 DED196619:DED196648 DNZ196619:DNZ196648 DXV196619:DXV196648 EHR196619:EHR196648 ERN196619:ERN196648 FBJ196619:FBJ196648 FLF196619:FLF196648 FVB196619:FVB196648 GEX196619:GEX196648 GOT196619:GOT196648 GYP196619:GYP196648 HIL196619:HIL196648 HSH196619:HSH196648 ICD196619:ICD196648 ILZ196619:ILZ196648 IVV196619:IVV196648 JFR196619:JFR196648 JPN196619:JPN196648 JZJ196619:JZJ196648 KJF196619:KJF196648 KTB196619:KTB196648 LCX196619:LCX196648 LMT196619:LMT196648 LWP196619:LWP196648 MGL196619:MGL196648 MQH196619:MQH196648 NAD196619:NAD196648 NJZ196619:NJZ196648 NTV196619:NTV196648 ODR196619:ODR196648 ONN196619:ONN196648 OXJ196619:OXJ196648 PHF196619:PHF196648 PRB196619:PRB196648 QAX196619:QAX196648 QKT196619:QKT196648 QUP196619:QUP196648 REL196619:REL196648 ROH196619:ROH196648 RYD196619:RYD196648 SHZ196619:SHZ196648 SRV196619:SRV196648 TBR196619:TBR196648 TLN196619:TLN196648 TVJ196619:TVJ196648 UFF196619:UFF196648 UPB196619:UPB196648 UYX196619:UYX196648 VIT196619:VIT196648 VSP196619:VSP196648 WCL196619:WCL196648 WMH196619:WMH196648 WWD196619:WWD196648 V262155:V262184 JR262155:JR262184 TN262155:TN262184 ADJ262155:ADJ262184 ANF262155:ANF262184 AXB262155:AXB262184 BGX262155:BGX262184 BQT262155:BQT262184 CAP262155:CAP262184 CKL262155:CKL262184 CUH262155:CUH262184 DED262155:DED262184 DNZ262155:DNZ262184 DXV262155:DXV262184 EHR262155:EHR262184 ERN262155:ERN262184 FBJ262155:FBJ262184 FLF262155:FLF262184 FVB262155:FVB262184 GEX262155:GEX262184 GOT262155:GOT262184 GYP262155:GYP262184 HIL262155:HIL262184 HSH262155:HSH262184 ICD262155:ICD262184 ILZ262155:ILZ262184 IVV262155:IVV262184 JFR262155:JFR262184 JPN262155:JPN262184 JZJ262155:JZJ262184 KJF262155:KJF262184 KTB262155:KTB262184 LCX262155:LCX262184 LMT262155:LMT262184 LWP262155:LWP262184 MGL262155:MGL262184 MQH262155:MQH262184 NAD262155:NAD262184 NJZ262155:NJZ262184 NTV262155:NTV262184 ODR262155:ODR262184 ONN262155:ONN262184 OXJ262155:OXJ262184 PHF262155:PHF262184 PRB262155:PRB262184 QAX262155:QAX262184 QKT262155:QKT262184 QUP262155:QUP262184 REL262155:REL262184 ROH262155:ROH262184 RYD262155:RYD262184 SHZ262155:SHZ262184 SRV262155:SRV262184 TBR262155:TBR262184 TLN262155:TLN262184 TVJ262155:TVJ262184 UFF262155:UFF262184 UPB262155:UPB262184 UYX262155:UYX262184 VIT262155:VIT262184 VSP262155:VSP262184 WCL262155:WCL262184 WMH262155:WMH262184 WWD262155:WWD262184 V327691:V327720 JR327691:JR327720 TN327691:TN327720 ADJ327691:ADJ327720 ANF327691:ANF327720 AXB327691:AXB327720 BGX327691:BGX327720 BQT327691:BQT327720 CAP327691:CAP327720 CKL327691:CKL327720 CUH327691:CUH327720 DED327691:DED327720 DNZ327691:DNZ327720 DXV327691:DXV327720 EHR327691:EHR327720 ERN327691:ERN327720 FBJ327691:FBJ327720 FLF327691:FLF327720 FVB327691:FVB327720 GEX327691:GEX327720 GOT327691:GOT327720 GYP327691:GYP327720 HIL327691:HIL327720 HSH327691:HSH327720 ICD327691:ICD327720 ILZ327691:ILZ327720 IVV327691:IVV327720 JFR327691:JFR327720 JPN327691:JPN327720 JZJ327691:JZJ327720 KJF327691:KJF327720 KTB327691:KTB327720 LCX327691:LCX327720 LMT327691:LMT327720 LWP327691:LWP327720 MGL327691:MGL327720 MQH327691:MQH327720 NAD327691:NAD327720 NJZ327691:NJZ327720 NTV327691:NTV327720 ODR327691:ODR327720 ONN327691:ONN327720 OXJ327691:OXJ327720 PHF327691:PHF327720 PRB327691:PRB327720 QAX327691:QAX327720 QKT327691:QKT327720 QUP327691:QUP327720 REL327691:REL327720 ROH327691:ROH327720 RYD327691:RYD327720 SHZ327691:SHZ327720 SRV327691:SRV327720 TBR327691:TBR327720 TLN327691:TLN327720 TVJ327691:TVJ327720 UFF327691:UFF327720 UPB327691:UPB327720 UYX327691:UYX327720 VIT327691:VIT327720 VSP327691:VSP327720 WCL327691:WCL327720 WMH327691:WMH327720 WWD327691:WWD327720 V393227:V393256 JR393227:JR393256 TN393227:TN393256 ADJ393227:ADJ393256 ANF393227:ANF393256 AXB393227:AXB393256 BGX393227:BGX393256 BQT393227:BQT393256 CAP393227:CAP393256 CKL393227:CKL393256 CUH393227:CUH393256 DED393227:DED393256 DNZ393227:DNZ393256 DXV393227:DXV393256 EHR393227:EHR393256 ERN393227:ERN393256 FBJ393227:FBJ393256 FLF393227:FLF393256 FVB393227:FVB393256 GEX393227:GEX393256 GOT393227:GOT393256 GYP393227:GYP393256 HIL393227:HIL393256 HSH393227:HSH393256 ICD393227:ICD393256 ILZ393227:ILZ393256 IVV393227:IVV393256 JFR393227:JFR393256 JPN393227:JPN393256 JZJ393227:JZJ393256 KJF393227:KJF393256 KTB393227:KTB393256 LCX393227:LCX393256 LMT393227:LMT393256 LWP393227:LWP393256 MGL393227:MGL393256 MQH393227:MQH393256 NAD393227:NAD393256 NJZ393227:NJZ393256 NTV393227:NTV393256 ODR393227:ODR393256 ONN393227:ONN393256 OXJ393227:OXJ393256 PHF393227:PHF393256 PRB393227:PRB393256 QAX393227:QAX393256 QKT393227:QKT393256 QUP393227:QUP393256 REL393227:REL393256 ROH393227:ROH393256 RYD393227:RYD393256 SHZ393227:SHZ393256 SRV393227:SRV393256 TBR393227:TBR393256 TLN393227:TLN393256 TVJ393227:TVJ393256 UFF393227:UFF393256 UPB393227:UPB393256 UYX393227:UYX393256 VIT393227:VIT393256 VSP393227:VSP393256 WCL393227:WCL393256 WMH393227:WMH393256 WWD393227:WWD393256 V458763:V458792 JR458763:JR458792 TN458763:TN458792 ADJ458763:ADJ458792 ANF458763:ANF458792 AXB458763:AXB458792 BGX458763:BGX458792 BQT458763:BQT458792 CAP458763:CAP458792 CKL458763:CKL458792 CUH458763:CUH458792 DED458763:DED458792 DNZ458763:DNZ458792 DXV458763:DXV458792 EHR458763:EHR458792 ERN458763:ERN458792 FBJ458763:FBJ458792 FLF458763:FLF458792 FVB458763:FVB458792 GEX458763:GEX458792 GOT458763:GOT458792 GYP458763:GYP458792 HIL458763:HIL458792 HSH458763:HSH458792 ICD458763:ICD458792 ILZ458763:ILZ458792 IVV458763:IVV458792 JFR458763:JFR458792 JPN458763:JPN458792 JZJ458763:JZJ458792 KJF458763:KJF458792 KTB458763:KTB458792 LCX458763:LCX458792 LMT458763:LMT458792 LWP458763:LWP458792 MGL458763:MGL458792 MQH458763:MQH458792 NAD458763:NAD458792 NJZ458763:NJZ458792 NTV458763:NTV458792 ODR458763:ODR458792 ONN458763:ONN458792 OXJ458763:OXJ458792 PHF458763:PHF458792 PRB458763:PRB458792 QAX458763:QAX458792 QKT458763:QKT458792 QUP458763:QUP458792 REL458763:REL458792 ROH458763:ROH458792 RYD458763:RYD458792 SHZ458763:SHZ458792 SRV458763:SRV458792 TBR458763:TBR458792 TLN458763:TLN458792 TVJ458763:TVJ458792 UFF458763:UFF458792 UPB458763:UPB458792 UYX458763:UYX458792 VIT458763:VIT458792 VSP458763:VSP458792 WCL458763:WCL458792 WMH458763:WMH458792 WWD458763:WWD458792 V524299:V524328 JR524299:JR524328 TN524299:TN524328 ADJ524299:ADJ524328 ANF524299:ANF524328 AXB524299:AXB524328 BGX524299:BGX524328 BQT524299:BQT524328 CAP524299:CAP524328 CKL524299:CKL524328 CUH524299:CUH524328 DED524299:DED524328 DNZ524299:DNZ524328 DXV524299:DXV524328 EHR524299:EHR524328 ERN524299:ERN524328 FBJ524299:FBJ524328 FLF524299:FLF524328 FVB524299:FVB524328 GEX524299:GEX524328 GOT524299:GOT524328 GYP524299:GYP524328 HIL524299:HIL524328 HSH524299:HSH524328 ICD524299:ICD524328 ILZ524299:ILZ524328 IVV524299:IVV524328 JFR524299:JFR524328 JPN524299:JPN524328 JZJ524299:JZJ524328 KJF524299:KJF524328 KTB524299:KTB524328 LCX524299:LCX524328 LMT524299:LMT524328 LWP524299:LWP524328 MGL524299:MGL524328 MQH524299:MQH524328 NAD524299:NAD524328 NJZ524299:NJZ524328 NTV524299:NTV524328 ODR524299:ODR524328 ONN524299:ONN524328 OXJ524299:OXJ524328 PHF524299:PHF524328 PRB524299:PRB524328 QAX524299:QAX524328 QKT524299:QKT524328 QUP524299:QUP524328 REL524299:REL524328 ROH524299:ROH524328 RYD524299:RYD524328 SHZ524299:SHZ524328 SRV524299:SRV524328 TBR524299:TBR524328 TLN524299:TLN524328 TVJ524299:TVJ524328 UFF524299:UFF524328 UPB524299:UPB524328 UYX524299:UYX524328 VIT524299:VIT524328 VSP524299:VSP524328 WCL524299:WCL524328 WMH524299:WMH524328 WWD524299:WWD524328 V589835:V589864 JR589835:JR589864 TN589835:TN589864 ADJ589835:ADJ589864 ANF589835:ANF589864 AXB589835:AXB589864 BGX589835:BGX589864 BQT589835:BQT589864 CAP589835:CAP589864 CKL589835:CKL589864 CUH589835:CUH589864 DED589835:DED589864 DNZ589835:DNZ589864 DXV589835:DXV589864 EHR589835:EHR589864 ERN589835:ERN589864 FBJ589835:FBJ589864 FLF589835:FLF589864 FVB589835:FVB589864 GEX589835:GEX589864 GOT589835:GOT589864 GYP589835:GYP589864 HIL589835:HIL589864 HSH589835:HSH589864 ICD589835:ICD589864 ILZ589835:ILZ589864 IVV589835:IVV589864 JFR589835:JFR589864 JPN589835:JPN589864 JZJ589835:JZJ589864 KJF589835:KJF589864 KTB589835:KTB589864 LCX589835:LCX589864 LMT589835:LMT589864 LWP589835:LWP589864 MGL589835:MGL589864 MQH589835:MQH589864 NAD589835:NAD589864 NJZ589835:NJZ589864 NTV589835:NTV589864 ODR589835:ODR589864 ONN589835:ONN589864 OXJ589835:OXJ589864 PHF589835:PHF589864 PRB589835:PRB589864 QAX589835:QAX589864 QKT589835:QKT589864 QUP589835:QUP589864 REL589835:REL589864 ROH589835:ROH589864 RYD589835:RYD589864 SHZ589835:SHZ589864 SRV589835:SRV589864 TBR589835:TBR589864 TLN589835:TLN589864 TVJ589835:TVJ589864 UFF589835:UFF589864 UPB589835:UPB589864 UYX589835:UYX589864 VIT589835:VIT589864 VSP589835:VSP589864 WCL589835:WCL589864 WMH589835:WMH589864 WWD589835:WWD589864 V655371:V655400 JR655371:JR655400 TN655371:TN655400 ADJ655371:ADJ655400 ANF655371:ANF655400 AXB655371:AXB655400 BGX655371:BGX655400 BQT655371:BQT655400 CAP655371:CAP655400 CKL655371:CKL655400 CUH655371:CUH655400 DED655371:DED655400 DNZ655371:DNZ655400 DXV655371:DXV655400 EHR655371:EHR655400 ERN655371:ERN655400 FBJ655371:FBJ655400 FLF655371:FLF655400 FVB655371:FVB655400 GEX655371:GEX655400 GOT655371:GOT655400 GYP655371:GYP655400 HIL655371:HIL655400 HSH655371:HSH655400 ICD655371:ICD655400 ILZ655371:ILZ655400 IVV655371:IVV655400 JFR655371:JFR655400 JPN655371:JPN655400 JZJ655371:JZJ655400 KJF655371:KJF655400 KTB655371:KTB655400 LCX655371:LCX655400 LMT655371:LMT655400 LWP655371:LWP655400 MGL655371:MGL655400 MQH655371:MQH655400 NAD655371:NAD655400 NJZ655371:NJZ655400 NTV655371:NTV655400 ODR655371:ODR655400 ONN655371:ONN655400 OXJ655371:OXJ655400 PHF655371:PHF655400 PRB655371:PRB655400 QAX655371:QAX655400 QKT655371:QKT655400 QUP655371:QUP655400 REL655371:REL655400 ROH655371:ROH655400 RYD655371:RYD655400 SHZ655371:SHZ655400 SRV655371:SRV655400 TBR655371:TBR655400 TLN655371:TLN655400 TVJ655371:TVJ655400 UFF655371:UFF655400 UPB655371:UPB655400 UYX655371:UYX655400 VIT655371:VIT655400 VSP655371:VSP655400 WCL655371:WCL655400 WMH655371:WMH655400 WWD655371:WWD655400 V720907:V720936 JR720907:JR720936 TN720907:TN720936 ADJ720907:ADJ720936 ANF720907:ANF720936 AXB720907:AXB720936 BGX720907:BGX720936 BQT720907:BQT720936 CAP720907:CAP720936 CKL720907:CKL720936 CUH720907:CUH720936 DED720907:DED720936 DNZ720907:DNZ720936 DXV720907:DXV720936 EHR720907:EHR720936 ERN720907:ERN720936 FBJ720907:FBJ720936 FLF720907:FLF720936 FVB720907:FVB720936 GEX720907:GEX720936 GOT720907:GOT720936 GYP720907:GYP720936 HIL720907:HIL720936 HSH720907:HSH720936 ICD720907:ICD720936 ILZ720907:ILZ720936 IVV720907:IVV720936 JFR720907:JFR720936 JPN720907:JPN720936 JZJ720907:JZJ720936 KJF720907:KJF720936 KTB720907:KTB720936 LCX720907:LCX720936 LMT720907:LMT720936 LWP720907:LWP720936 MGL720907:MGL720936 MQH720907:MQH720936 NAD720907:NAD720936 NJZ720907:NJZ720936 NTV720907:NTV720936 ODR720907:ODR720936 ONN720907:ONN720936 OXJ720907:OXJ720936 PHF720907:PHF720936 PRB720907:PRB720936 QAX720907:QAX720936 QKT720907:QKT720936 QUP720907:QUP720936 REL720907:REL720936 ROH720907:ROH720936 RYD720907:RYD720936 SHZ720907:SHZ720936 SRV720907:SRV720936 TBR720907:TBR720936 TLN720907:TLN720936 TVJ720907:TVJ720936 UFF720907:UFF720936 UPB720907:UPB720936 UYX720907:UYX720936 VIT720907:VIT720936 VSP720907:VSP720936 WCL720907:WCL720936 WMH720907:WMH720936 WWD720907:WWD720936 V786443:V786472 JR786443:JR786472 TN786443:TN786472 ADJ786443:ADJ786472 ANF786443:ANF786472 AXB786443:AXB786472 BGX786443:BGX786472 BQT786443:BQT786472 CAP786443:CAP786472 CKL786443:CKL786472 CUH786443:CUH786472 DED786443:DED786472 DNZ786443:DNZ786472 DXV786443:DXV786472 EHR786443:EHR786472 ERN786443:ERN786472 FBJ786443:FBJ786472 FLF786443:FLF786472 FVB786443:FVB786472 GEX786443:GEX786472 GOT786443:GOT786472 GYP786443:GYP786472 HIL786443:HIL786472 HSH786443:HSH786472 ICD786443:ICD786472 ILZ786443:ILZ786472 IVV786443:IVV786472 JFR786443:JFR786472 JPN786443:JPN786472 JZJ786443:JZJ786472 KJF786443:KJF786472 KTB786443:KTB786472 LCX786443:LCX786472 LMT786443:LMT786472 LWP786443:LWP786472 MGL786443:MGL786472 MQH786443:MQH786472 NAD786443:NAD786472 NJZ786443:NJZ786472 NTV786443:NTV786472 ODR786443:ODR786472 ONN786443:ONN786472 OXJ786443:OXJ786472 PHF786443:PHF786472 PRB786443:PRB786472 QAX786443:QAX786472 QKT786443:QKT786472 QUP786443:QUP786472 REL786443:REL786472 ROH786443:ROH786472 RYD786443:RYD786472 SHZ786443:SHZ786472 SRV786443:SRV786472 TBR786443:TBR786472 TLN786443:TLN786472 TVJ786443:TVJ786472 UFF786443:UFF786472 UPB786443:UPB786472 UYX786443:UYX786472 VIT786443:VIT786472 VSP786443:VSP786472 WCL786443:WCL786472 WMH786443:WMH786472 WWD786443:WWD786472 V851979:V852008 JR851979:JR852008 TN851979:TN852008 ADJ851979:ADJ852008 ANF851979:ANF852008 AXB851979:AXB852008 BGX851979:BGX852008 BQT851979:BQT852008 CAP851979:CAP852008 CKL851979:CKL852008 CUH851979:CUH852008 DED851979:DED852008 DNZ851979:DNZ852008 DXV851979:DXV852008 EHR851979:EHR852008 ERN851979:ERN852008 FBJ851979:FBJ852008 FLF851979:FLF852008 FVB851979:FVB852008 GEX851979:GEX852008 GOT851979:GOT852008 GYP851979:GYP852008 HIL851979:HIL852008 HSH851979:HSH852008 ICD851979:ICD852008 ILZ851979:ILZ852008 IVV851979:IVV852008 JFR851979:JFR852008 JPN851979:JPN852008 JZJ851979:JZJ852008 KJF851979:KJF852008 KTB851979:KTB852008 LCX851979:LCX852008 LMT851979:LMT852008 LWP851979:LWP852008 MGL851979:MGL852008 MQH851979:MQH852008 NAD851979:NAD852008 NJZ851979:NJZ852008 NTV851979:NTV852008 ODR851979:ODR852008 ONN851979:ONN852008 OXJ851979:OXJ852008 PHF851979:PHF852008 PRB851979:PRB852008 QAX851979:QAX852008 QKT851979:QKT852008 QUP851979:QUP852008 REL851979:REL852008 ROH851979:ROH852008 RYD851979:RYD852008 SHZ851979:SHZ852008 SRV851979:SRV852008 TBR851979:TBR852008 TLN851979:TLN852008 TVJ851979:TVJ852008 UFF851979:UFF852008 UPB851979:UPB852008 UYX851979:UYX852008 VIT851979:VIT852008 VSP851979:VSP852008 WCL851979:WCL852008 WMH851979:WMH852008 WWD851979:WWD852008 V917515:V917544 JR917515:JR917544 TN917515:TN917544 ADJ917515:ADJ917544 ANF917515:ANF917544 AXB917515:AXB917544 BGX917515:BGX917544 BQT917515:BQT917544 CAP917515:CAP917544 CKL917515:CKL917544 CUH917515:CUH917544 DED917515:DED917544 DNZ917515:DNZ917544 DXV917515:DXV917544 EHR917515:EHR917544 ERN917515:ERN917544 FBJ917515:FBJ917544 FLF917515:FLF917544 FVB917515:FVB917544 GEX917515:GEX917544 GOT917515:GOT917544 GYP917515:GYP917544 HIL917515:HIL917544 HSH917515:HSH917544 ICD917515:ICD917544 ILZ917515:ILZ917544 IVV917515:IVV917544 JFR917515:JFR917544 JPN917515:JPN917544 JZJ917515:JZJ917544 KJF917515:KJF917544 KTB917515:KTB917544 LCX917515:LCX917544 LMT917515:LMT917544 LWP917515:LWP917544 MGL917515:MGL917544 MQH917515:MQH917544 NAD917515:NAD917544 NJZ917515:NJZ917544 NTV917515:NTV917544 ODR917515:ODR917544 ONN917515:ONN917544 OXJ917515:OXJ917544 PHF917515:PHF917544 PRB917515:PRB917544 QAX917515:QAX917544 QKT917515:QKT917544 QUP917515:QUP917544 REL917515:REL917544 ROH917515:ROH917544 RYD917515:RYD917544 SHZ917515:SHZ917544 SRV917515:SRV917544 TBR917515:TBR917544 TLN917515:TLN917544 TVJ917515:TVJ917544 UFF917515:UFF917544 UPB917515:UPB917544 UYX917515:UYX917544 VIT917515:VIT917544 VSP917515:VSP917544 WCL917515:WCL917544 WMH917515:WMH917544 WWD917515:WWD917544 V983051:V983080 JR983051:JR983080 TN983051:TN983080 ADJ983051:ADJ983080 ANF983051:ANF983080 AXB983051:AXB983080 BGX983051:BGX983080 BQT983051:BQT983080 CAP983051:CAP983080 CKL983051:CKL983080 CUH983051:CUH983080 DED983051:DED983080 DNZ983051:DNZ983080 DXV983051:DXV983080 EHR983051:EHR983080 ERN983051:ERN983080 FBJ983051:FBJ983080 FLF983051:FLF983080 FVB983051:FVB983080 GEX983051:GEX983080 GOT983051:GOT983080 GYP983051:GYP983080 HIL983051:HIL983080 HSH983051:HSH983080 ICD983051:ICD983080 ILZ983051:ILZ983080 IVV983051:IVV983080 JFR983051:JFR983080 JPN983051:JPN983080 JZJ983051:JZJ983080 KJF983051:KJF983080 KTB983051:KTB983080 LCX983051:LCX983080 LMT983051:LMT983080 LWP983051:LWP983080 MGL983051:MGL983080 MQH983051:MQH983080 NAD983051:NAD983080 NJZ983051:NJZ983080 NTV983051:NTV983080 ODR983051:ODR983080 ONN983051:ONN983080 OXJ983051:OXJ983080 PHF983051:PHF983080 PRB983051:PRB983080 QAX983051:QAX983080 QKT983051:QKT983080 QUP983051:QUP983080 REL983051:REL983080 ROH983051:ROH983080 RYD983051:RYD983080 SHZ983051:SHZ983080 SRV983051:SRV983080 TBR983051:TBR983080 TLN983051:TLN983080 TVJ983051:TVJ983080 UFF983051:UFF983080 UPB983051:UPB983080 UYX983051:UYX983080 VIT983051:VIT983080 VSP983051:VSP983080 WCL983051:WCL983080 WMH983051:WMH983080 WWD983051:WWD983080">
      <formula1>$V$2:$V$4</formula1>
    </dataValidation>
    <dataValidation type="list" allowBlank="1" showInputMessage="1" showErrorMessage="1" sqref="S9:S38 JO9:JO38 TK9:TK38 ADG9:ADG38 ANC9:ANC38 AWY9:AWY38 BGU9:BGU38 BQQ9:BQQ38 CAM9:CAM38 CKI9:CKI38 CUE9:CUE38 DEA9:DEA38 DNW9:DNW38 DXS9:DXS38 EHO9:EHO38 ERK9:ERK38 FBG9:FBG38 FLC9:FLC38 FUY9:FUY38 GEU9:GEU38 GOQ9:GOQ38 GYM9:GYM38 HII9:HII38 HSE9:HSE38 ICA9:ICA38 ILW9:ILW38 IVS9:IVS38 JFO9:JFO38 JPK9:JPK38 JZG9:JZG38 KJC9:KJC38 KSY9:KSY38 LCU9:LCU38 LMQ9:LMQ38 LWM9:LWM38 MGI9:MGI38 MQE9:MQE38 NAA9:NAA38 NJW9:NJW38 NTS9:NTS38 ODO9:ODO38 ONK9:ONK38 OXG9:OXG38 PHC9:PHC38 PQY9:PQY38 QAU9:QAU38 QKQ9:QKQ38 QUM9:QUM38 REI9:REI38 ROE9:ROE38 RYA9:RYA38 SHW9:SHW38 SRS9:SRS38 TBO9:TBO38 TLK9:TLK38 TVG9:TVG38 UFC9:UFC38 UOY9:UOY38 UYU9:UYU38 VIQ9:VIQ38 VSM9:VSM38 WCI9:WCI38 WME9:WME38 WWA9:WWA38 S65547:S65576 JO65547:JO65576 TK65547:TK65576 ADG65547:ADG65576 ANC65547:ANC65576 AWY65547:AWY65576 BGU65547:BGU65576 BQQ65547:BQQ65576 CAM65547:CAM65576 CKI65547:CKI65576 CUE65547:CUE65576 DEA65547:DEA65576 DNW65547:DNW65576 DXS65547:DXS65576 EHO65547:EHO65576 ERK65547:ERK65576 FBG65547:FBG65576 FLC65547:FLC65576 FUY65547:FUY65576 GEU65547:GEU65576 GOQ65547:GOQ65576 GYM65547:GYM65576 HII65547:HII65576 HSE65547:HSE65576 ICA65547:ICA65576 ILW65547:ILW65576 IVS65547:IVS65576 JFO65547:JFO65576 JPK65547:JPK65576 JZG65547:JZG65576 KJC65547:KJC65576 KSY65547:KSY65576 LCU65547:LCU65576 LMQ65547:LMQ65576 LWM65547:LWM65576 MGI65547:MGI65576 MQE65547:MQE65576 NAA65547:NAA65576 NJW65547:NJW65576 NTS65547:NTS65576 ODO65547:ODO65576 ONK65547:ONK65576 OXG65547:OXG65576 PHC65547:PHC65576 PQY65547:PQY65576 QAU65547:QAU65576 QKQ65547:QKQ65576 QUM65547:QUM65576 REI65547:REI65576 ROE65547:ROE65576 RYA65547:RYA65576 SHW65547:SHW65576 SRS65547:SRS65576 TBO65547:TBO65576 TLK65547:TLK65576 TVG65547:TVG65576 UFC65547:UFC65576 UOY65547:UOY65576 UYU65547:UYU65576 VIQ65547:VIQ65576 VSM65547:VSM65576 WCI65547:WCI65576 WME65547:WME65576 WWA65547:WWA65576 S131083:S131112 JO131083:JO131112 TK131083:TK131112 ADG131083:ADG131112 ANC131083:ANC131112 AWY131083:AWY131112 BGU131083:BGU131112 BQQ131083:BQQ131112 CAM131083:CAM131112 CKI131083:CKI131112 CUE131083:CUE131112 DEA131083:DEA131112 DNW131083:DNW131112 DXS131083:DXS131112 EHO131083:EHO131112 ERK131083:ERK131112 FBG131083:FBG131112 FLC131083:FLC131112 FUY131083:FUY131112 GEU131083:GEU131112 GOQ131083:GOQ131112 GYM131083:GYM131112 HII131083:HII131112 HSE131083:HSE131112 ICA131083:ICA131112 ILW131083:ILW131112 IVS131083:IVS131112 JFO131083:JFO131112 JPK131083:JPK131112 JZG131083:JZG131112 KJC131083:KJC131112 KSY131083:KSY131112 LCU131083:LCU131112 LMQ131083:LMQ131112 LWM131083:LWM131112 MGI131083:MGI131112 MQE131083:MQE131112 NAA131083:NAA131112 NJW131083:NJW131112 NTS131083:NTS131112 ODO131083:ODO131112 ONK131083:ONK131112 OXG131083:OXG131112 PHC131083:PHC131112 PQY131083:PQY131112 QAU131083:QAU131112 QKQ131083:QKQ131112 QUM131083:QUM131112 REI131083:REI131112 ROE131083:ROE131112 RYA131083:RYA131112 SHW131083:SHW131112 SRS131083:SRS131112 TBO131083:TBO131112 TLK131083:TLK131112 TVG131083:TVG131112 UFC131083:UFC131112 UOY131083:UOY131112 UYU131083:UYU131112 VIQ131083:VIQ131112 VSM131083:VSM131112 WCI131083:WCI131112 WME131083:WME131112 WWA131083:WWA131112 S196619:S196648 JO196619:JO196648 TK196619:TK196648 ADG196619:ADG196648 ANC196619:ANC196648 AWY196619:AWY196648 BGU196619:BGU196648 BQQ196619:BQQ196648 CAM196619:CAM196648 CKI196619:CKI196648 CUE196619:CUE196648 DEA196619:DEA196648 DNW196619:DNW196648 DXS196619:DXS196648 EHO196619:EHO196648 ERK196619:ERK196648 FBG196619:FBG196648 FLC196619:FLC196648 FUY196619:FUY196648 GEU196619:GEU196648 GOQ196619:GOQ196648 GYM196619:GYM196648 HII196619:HII196648 HSE196619:HSE196648 ICA196619:ICA196648 ILW196619:ILW196648 IVS196619:IVS196648 JFO196619:JFO196648 JPK196619:JPK196648 JZG196619:JZG196648 KJC196619:KJC196648 KSY196619:KSY196648 LCU196619:LCU196648 LMQ196619:LMQ196648 LWM196619:LWM196648 MGI196619:MGI196648 MQE196619:MQE196648 NAA196619:NAA196648 NJW196619:NJW196648 NTS196619:NTS196648 ODO196619:ODO196648 ONK196619:ONK196648 OXG196619:OXG196648 PHC196619:PHC196648 PQY196619:PQY196648 QAU196619:QAU196648 QKQ196619:QKQ196648 QUM196619:QUM196648 REI196619:REI196648 ROE196619:ROE196648 RYA196619:RYA196648 SHW196619:SHW196648 SRS196619:SRS196648 TBO196619:TBO196648 TLK196619:TLK196648 TVG196619:TVG196648 UFC196619:UFC196648 UOY196619:UOY196648 UYU196619:UYU196648 VIQ196619:VIQ196648 VSM196619:VSM196648 WCI196619:WCI196648 WME196619:WME196648 WWA196619:WWA196648 S262155:S262184 JO262155:JO262184 TK262155:TK262184 ADG262155:ADG262184 ANC262155:ANC262184 AWY262155:AWY262184 BGU262155:BGU262184 BQQ262155:BQQ262184 CAM262155:CAM262184 CKI262155:CKI262184 CUE262155:CUE262184 DEA262155:DEA262184 DNW262155:DNW262184 DXS262155:DXS262184 EHO262155:EHO262184 ERK262155:ERK262184 FBG262155:FBG262184 FLC262155:FLC262184 FUY262155:FUY262184 GEU262155:GEU262184 GOQ262155:GOQ262184 GYM262155:GYM262184 HII262155:HII262184 HSE262155:HSE262184 ICA262155:ICA262184 ILW262155:ILW262184 IVS262155:IVS262184 JFO262155:JFO262184 JPK262155:JPK262184 JZG262155:JZG262184 KJC262155:KJC262184 KSY262155:KSY262184 LCU262155:LCU262184 LMQ262155:LMQ262184 LWM262155:LWM262184 MGI262155:MGI262184 MQE262155:MQE262184 NAA262155:NAA262184 NJW262155:NJW262184 NTS262155:NTS262184 ODO262155:ODO262184 ONK262155:ONK262184 OXG262155:OXG262184 PHC262155:PHC262184 PQY262155:PQY262184 QAU262155:QAU262184 QKQ262155:QKQ262184 QUM262155:QUM262184 REI262155:REI262184 ROE262155:ROE262184 RYA262155:RYA262184 SHW262155:SHW262184 SRS262155:SRS262184 TBO262155:TBO262184 TLK262155:TLK262184 TVG262155:TVG262184 UFC262155:UFC262184 UOY262155:UOY262184 UYU262155:UYU262184 VIQ262155:VIQ262184 VSM262155:VSM262184 WCI262155:WCI262184 WME262155:WME262184 WWA262155:WWA262184 S327691:S327720 JO327691:JO327720 TK327691:TK327720 ADG327691:ADG327720 ANC327691:ANC327720 AWY327691:AWY327720 BGU327691:BGU327720 BQQ327691:BQQ327720 CAM327691:CAM327720 CKI327691:CKI327720 CUE327691:CUE327720 DEA327691:DEA327720 DNW327691:DNW327720 DXS327691:DXS327720 EHO327691:EHO327720 ERK327691:ERK327720 FBG327691:FBG327720 FLC327691:FLC327720 FUY327691:FUY327720 GEU327691:GEU327720 GOQ327691:GOQ327720 GYM327691:GYM327720 HII327691:HII327720 HSE327691:HSE327720 ICA327691:ICA327720 ILW327691:ILW327720 IVS327691:IVS327720 JFO327691:JFO327720 JPK327691:JPK327720 JZG327691:JZG327720 KJC327691:KJC327720 KSY327691:KSY327720 LCU327691:LCU327720 LMQ327691:LMQ327720 LWM327691:LWM327720 MGI327691:MGI327720 MQE327691:MQE327720 NAA327691:NAA327720 NJW327691:NJW327720 NTS327691:NTS327720 ODO327691:ODO327720 ONK327691:ONK327720 OXG327691:OXG327720 PHC327691:PHC327720 PQY327691:PQY327720 QAU327691:QAU327720 QKQ327691:QKQ327720 QUM327691:QUM327720 REI327691:REI327720 ROE327691:ROE327720 RYA327691:RYA327720 SHW327691:SHW327720 SRS327691:SRS327720 TBO327691:TBO327720 TLK327691:TLK327720 TVG327691:TVG327720 UFC327691:UFC327720 UOY327691:UOY327720 UYU327691:UYU327720 VIQ327691:VIQ327720 VSM327691:VSM327720 WCI327691:WCI327720 WME327691:WME327720 WWA327691:WWA327720 S393227:S393256 JO393227:JO393256 TK393227:TK393256 ADG393227:ADG393256 ANC393227:ANC393256 AWY393227:AWY393256 BGU393227:BGU393256 BQQ393227:BQQ393256 CAM393227:CAM393256 CKI393227:CKI393256 CUE393227:CUE393256 DEA393227:DEA393256 DNW393227:DNW393256 DXS393227:DXS393256 EHO393227:EHO393256 ERK393227:ERK393256 FBG393227:FBG393256 FLC393227:FLC393256 FUY393227:FUY393256 GEU393227:GEU393256 GOQ393227:GOQ393256 GYM393227:GYM393256 HII393227:HII393256 HSE393227:HSE393256 ICA393227:ICA393256 ILW393227:ILW393256 IVS393227:IVS393256 JFO393227:JFO393256 JPK393227:JPK393256 JZG393227:JZG393256 KJC393227:KJC393256 KSY393227:KSY393256 LCU393227:LCU393256 LMQ393227:LMQ393256 LWM393227:LWM393256 MGI393227:MGI393256 MQE393227:MQE393256 NAA393227:NAA393256 NJW393227:NJW393256 NTS393227:NTS393256 ODO393227:ODO393256 ONK393227:ONK393256 OXG393227:OXG393256 PHC393227:PHC393256 PQY393227:PQY393256 QAU393227:QAU393256 QKQ393227:QKQ393256 QUM393227:QUM393256 REI393227:REI393256 ROE393227:ROE393256 RYA393227:RYA393256 SHW393227:SHW393256 SRS393227:SRS393256 TBO393227:TBO393256 TLK393227:TLK393256 TVG393227:TVG393256 UFC393227:UFC393256 UOY393227:UOY393256 UYU393227:UYU393256 VIQ393227:VIQ393256 VSM393227:VSM393256 WCI393227:WCI393256 WME393227:WME393256 WWA393227:WWA393256 S458763:S458792 JO458763:JO458792 TK458763:TK458792 ADG458763:ADG458792 ANC458763:ANC458792 AWY458763:AWY458792 BGU458763:BGU458792 BQQ458763:BQQ458792 CAM458763:CAM458792 CKI458763:CKI458792 CUE458763:CUE458792 DEA458763:DEA458792 DNW458763:DNW458792 DXS458763:DXS458792 EHO458763:EHO458792 ERK458763:ERK458792 FBG458763:FBG458792 FLC458763:FLC458792 FUY458763:FUY458792 GEU458763:GEU458792 GOQ458763:GOQ458792 GYM458763:GYM458792 HII458763:HII458792 HSE458763:HSE458792 ICA458763:ICA458792 ILW458763:ILW458792 IVS458763:IVS458792 JFO458763:JFO458792 JPK458763:JPK458792 JZG458763:JZG458792 KJC458763:KJC458792 KSY458763:KSY458792 LCU458763:LCU458792 LMQ458763:LMQ458792 LWM458763:LWM458792 MGI458763:MGI458792 MQE458763:MQE458792 NAA458763:NAA458792 NJW458763:NJW458792 NTS458763:NTS458792 ODO458763:ODO458792 ONK458763:ONK458792 OXG458763:OXG458792 PHC458763:PHC458792 PQY458763:PQY458792 QAU458763:QAU458792 QKQ458763:QKQ458792 QUM458763:QUM458792 REI458763:REI458792 ROE458763:ROE458792 RYA458763:RYA458792 SHW458763:SHW458792 SRS458763:SRS458792 TBO458763:TBO458792 TLK458763:TLK458792 TVG458763:TVG458792 UFC458763:UFC458792 UOY458763:UOY458792 UYU458763:UYU458792 VIQ458763:VIQ458792 VSM458763:VSM458792 WCI458763:WCI458792 WME458763:WME458792 WWA458763:WWA458792 S524299:S524328 JO524299:JO524328 TK524299:TK524328 ADG524299:ADG524328 ANC524299:ANC524328 AWY524299:AWY524328 BGU524299:BGU524328 BQQ524299:BQQ524328 CAM524299:CAM524328 CKI524299:CKI524328 CUE524299:CUE524328 DEA524299:DEA524328 DNW524299:DNW524328 DXS524299:DXS524328 EHO524299:EHO524328 ERK524299:ERK524328 FBG524299:FBG524328 FLC524299:FLC524328 FUY524299:FUY524328 GEU524299:GEU524328 GOQ524299:GOQ524328 GYM524299:GYM524328 HII524299:HII524328 HSE524299:HSE524328 ICA524299:ICA524328 ILW524299:ILW524328 IVS524299:IVS524328 JFO524299:JFO524328 JPK524299:JPK524328 JZG524299:JZG524328 KJC524299:KJC524328 KSY524299:KSY524328 LCU524299:LCU524328 LMQ524299:LMQ524328 LWM524299:LWM524328 MGI524299:MGI524328 MQE524299:MQE524328 NAA524299:NAA524328 NJW524299:NJW524328 NTS524299:NTS524328 ODO524299:ODO524328 ONK524299:ONK524328 OXG524299:OXG524328 PHC524299:PHC524328 PQY524299:PQY524328 QAU524299:QAU524328 QKQ524299:QKQ524328 QUM524299:QUM524328 REI524299:REI524328 ROE524299:ROE524328 RYA524299:RYA524328 SHW524299:SHW524328 SRS524299:SRS524328 TBO524299:TBO524328 TLK524299:TLK524328 TVG524299:TVG524328 UFC524299:UFC524328 UOY524299:UOY524328 UYU524299:UYU524328 VIQ524299:VIQ524328 VSM524299:VSM524328 WCI524299:WCI524328 WME524299:WME524328 WWA524299:WWA524328 S589835:S589864 JO589835:JO589864 TK589835:TK589864 ADG589835:ADG589864 ANC589835:ANC589864 AWY589835:AWY589864 BGU589835:BGU589864 BQQ589835:BQQ589864 CAM589835:CAM589864 CKI589835:CKI589864 CUE589835:CUE589864 DEA589835:DEA589864 DNW589835:DNW589864 DXS589835:DXS589864 EHO589835:EHO589864 ERK589835:ERK589864 FBG589835:FBG589864 FLC589835:FLC589864 FUY589835:FUY589864 GEU589835:GEU589864 GOQ589835:GOQ589864 GYM589835:GYM589864 HII589835:HII589864 HSE589835:HSE589864 ICA589835:ICA589864 ILW589835:ILW589864 IVS589835:IVS589864 JFO589835:JFO589864 JPK589835:JPK589864 JZG589835:JZG589864 KJC589835:KJC589864 KSY589835:KSY589864 LCU589835:LCU589864 LMQ589835:LMQ589864 LWM589835:LWM589864 MGI589835:MGI589864 MQE589835:MQE589864 NAA589835:NAA589864 NJW589835:NJW589864 NTS589835:NTS589864 ODO589835:ODO589864 ONK589835:ONK589864 OXG589835:OXG589864 PHC589835:PHC589864 PQY589835:PQY589864 QAU589835:QAU589864 QKQ589835:QKQ589864 QUM589835:QUM589864 REI589835:REI589864 ROE589835:ROE589864 RYA589835:RYA589864 SHW589835:SHW589864 SRS589835:SRS589864 TBO589835:TBO589864 TLK589835:TLK589864 TVG589835:TVG589864 UFC589835:UFC589864 UOY589835:UOY589864 UYU589835:UYU589864 VIQ589835:VIQ589864 VSM589835:VSM589864 WCI589835:WCI589864 WME589835:WME589864 WWA589835:WWA589864 S655371:S655400 JO655371:JO655400 TK655371:TK655400 ADG655371:ADG655400 ANC655371:ANC655400 AWY655371:AWY655400 BGU655371:BGU655400 BQQ655371:BQQ655400 CAM655371:CAM655400 CKI655371:CKI655400 CUE655371:CUE655400 DEA655371:DEA655400 DNW655371:DNW655400 DXS655371:DXS655400 EHO655371:EHO655400 ERK655371:ERK655400 FBG655371:FBG655400 FLC655371:FLC655400 FUY655371:FUY655400 GEU655371:GEU655400 GOQ655371:GOQ655400 GYM655371:GYM655400 HII655371:HII655400 HSE655371:HSE655400 ICA655371:ICA655400 ILW655371:ILW655400 IVS655371:IVS655400 JFO655371:JFO655400 JPK655371:JPK655400 JZG655371:JZG655400 KJC655371:KJC655400 KSY655371:KSY655400 LCU655371:LCU655400 LMQ655371:LMQ655400 LWM655371:LWM655400 MGI655371:MGI655400 MQE655371:MQE655400 NAA655371:NAA655400 NJW655371:NJW655400 NTS655371:NTS655400 ODO655371:ODO655400 ONK655371:ONK655400 OXG655371:OXG655400 PHC655371:PHC655400 PQY655371:PQY655400 QAU655371:QAU655400 QKQ655371:QKQ655400 QUM655371:QUM655400 REI655371:REI655400 ROE655371:ROE655400 RYA655371:RYA655400 SHW655371:SHW655400 SRS655371:SRS655400 TBO655371:TBO655400 TLK655371:TLK655400 TVG655371:TVG655400 UFC655371:UFC655400 UOY655371:UOY655400 UYU655371:UYU655400 VIQ655371:VIQ655400 VSM655371:VSM655400 WCI655371:WCI655400 WME655371:WME655400 WWA655371:WWA655400 S720907:S720936 JO720907:JO720936 TK720907:TK720936 ADG720907:ADG720936 ANC720907:ANC720936 AWY720907:AWY720936 BGU720907:BGU720936 BQQ720907:BQQ720936 CAM720907:CAM720936 CKI720907:CKI720936 CUE720907:CUE720936 DEA720907:DEA720936 DNW720907:DNW720936 DXS720907:DXS720936 EHO720907:EHO720936 ERK720907:ERK720936 FBG720907:FBG720936 FLC720907:FLC720936 FUY720907:FUY720936 GEU720907:GEU720936 GOQ720907:GOQ720936 GYM720907:GYM720936 HII720907:HII720936 HSE720907:HSE720936 ICA720907:ICA720936 ILW720907:ILW720936 IVS720907:IVS720936 JFO720907:JFO720936 JPK720907:JPK720936 JZG720907:JZG720936 KJC720907:KJC720936 KSY720907:KSY720936 LCU720907:LCU720936 LMQ720907:LMQ720936 LWM720907:LWM720936 MGI720907:MGI720936 MQE720907:MQE720936 NAA720907:NAA720936 NJW720907:NJW720936 NTS720907:NTS720936 ODO720907:ODO720936 ONK720907:ONK720936 OXG720907:OXG720936 PHC720907:PHC720936 PQY720907:PQY720936 QAU720907:QAU720936 QKQ720907:QKQ720936 QUM720907:QUM720936 REI720907:REI720936 ROE720907:ROE720936 RYA720907:RYA720936 SHW720907:SHW720936 SRS720907:SRS720936 TBO720907:TBO720936 TLK720907:TLK720936 TVG720907:TVG720936 UFC720907:UFC720936 UOY720907:UOY720936 UYU720907:UYU720936 VIQ720907:VIQ720936 VSM720907:VSM720936 WCI720907:WCI720936 WME720907:WME720936 WWA720907:WWA720936 S786443:S786472 JO786443:JO786472 TK786443:TK786472 ADG786443:ADG786472 ANC786443:ANC786472 AWY786443:AWY786472 BGU786443:BGU786472 BQQ786443:BQQ786472 CAM786443:CAM786472 CKI786443:CKI786472 CUE786443:CUE786472 DEA786443:DEA786472 DNW786443:DNW786472 DXS786443:DXS786472 EHO786443:EHO786472 ERK786443:ERK786472 FBG786443:FBG786472 FLC786443:FLC786472 FUY786443:FUY786472 GEU786443:GEU786472 GOQ786443:GOQ786472 GYM786443:GYM786472 HII786443:HII786472 HSE786443:HSE786472 ICA786443:ICA786472 ILW786443:ILW786472 IVS786443:IVS786472 JFO786443:JFO786472 JPK786443:JPK786472 JZG786443:JZG786472 KJC786443:KJC786472 KSY786443:KSY786472 LCU786443:LCU786472 LMQ786443:LMQ786472 LWM786443:LWM786472 MGI786443:MGI786472 MQE786443:MQE786472 NAA786443:NAA786472 NJW786443:NJW786472 NTS786443:NTS786472 ODO786443:ODO786472 ONK786443:ONK786472 OXG786443:OXG786472 PHC786443:PHC786472 PQY786443:PQY786472 QAU786443:QAU786472 QKQ786443:QKQ786472 QUM786443:QUM786472 REI786443:REI786472 ROE786443:ROE786472 RYA786443:RYA786472 SHW786443:SHW786472 SRS786443:SRS786472 TBO786443:TBO786472 TLK786443:TLK786472 TVG786443:TVG786472 UFC786443:UFC786472 UOY786443:UOY786472 UYU786443:UYU786472 VIQ786443:VIQ786472 VSM786443:VSM786472 WCI786443:WCI786472 WME786443:WME786472 WWA786443:WWA786472 S851979:S852008 JO851979:JO852008 TK851979:TK852008 ADG851979:ADG852008 ANC851979:ANC852008 AWY851979:AWY852008 BGU851979:BGU852008 BQQ851979:BQQ852008 CAM851979:CAM852008 CKI851979:CKI852008 CUE851979:CUE852008 DEA851979:DEA852008 DNW851979:DNW852008 DXS851979:DXS852008 EHO851979:EHO852008 ERK851979:ERK852008 FBG851979:FBG852008 FLC851979:FLC852008 FUY851979:FUY852008 GEU851979:GEU852008 GOQ851979:GOQ852008 GYM851979:GYM852008 HII851979:HII852008 HSE851979:HSE852008 ICA851979:ICA852008 ILW851979:ILW852008 IVS851979:IVS852008 JFO851979:JFO852008 JPK851979:JPK852008 JZG851979:JZG852008 KJC851979:KJC852008 KSY851979:KSY852008 LCU851979:LCU852008 LMQ851979:LMQ852008 LWM851979:LWM852008 MGI851979:MGI852008 MQE851979:MQE852008 NAA851979:NAA852008 NJW851979:NJW852008 NTS851979:NTS852008 ODO851979:ODO852008 ONK851979:ONK852008 OXG851979:OXG852008 PHC851979:PHC852008 PQY851979:PQY852008 QAU851979:QAU852008 QKQ851979:QKQ852008 QUM851979:QUM852008 REI851979:REI852008 ROE851979:ROE852008 RYA851979:RYA852008 SHW851979:SHW852008 SRS851979:SRS852008 TBO851979:TBO852008 TLK851979:TLK852008 TVG851979:TVG852008 UFC851979:UFC852008 UOY851979:UOY852008 UYU851979:UYU852008 VIQ851979:VIQ852008 VSM851979:VSM852008 WCI851979:WCI852008 WME851979:WME852008 WWA851979:WWA852008 S917515:S917544 JO917515:JO917544 TK917515:TK917544 ADG917515:ADG917544 ANC917515:ANC917544 AWY917515:AWY917544 BGU917515:BGU917544 BQQ917515:BQQ917544 CAM917515:CAM917544 CKI917515:CKI917544 CUE917515:CUE917544 DEA917515:DEA917544 DNW917515:DNW917544 DXS917515:DXS917544 EHO917515:EHO917544 ERK917515:ERK917544 FBG917515:FBG917544 FLC917515:FLC917544 FUY917515:FUY917544 GEU917515:GEU917544 GOQ917515:GOQ917544 GYM917515:GYM917544 HII917515:HII917544 HSE917515:HSE917544 ICA917515:ICA917544 ILW917515:ILW917544 IVS917515:IVS917544 JFO917515:JFO917544 JPK917515:JPK917544 JZG917515:JZG917544 KJC917515:KJC917544 KSY917515:KSY917544 LCU917515:LCU917544 LMQ917515:LMQ917544 LWM917515:LWM917544 MGI917515:MGI917544 MQE917515:MQE917544 NAA917515:NAA917544 NJW917515:NJW917544 NTS917515:NTS917544 ODO917515:ODO917544 ONK917515:ONK917544 OXG917515:OXG917544 PHC917515:PHC917544 PQY917515:PQY917544 QAU917515:QAU917544 QKQ917515:QKQ917544 QUM917515:QUM917544 REI917515:REI917544 ROE917515:ROE917544 RYA917515:RYA917544 SHW917515:SHW917544 SRS917515:SRS917544 TBO917515:TBO917544 TLK917515:TLK917544 TVG917515:TVG917544 UFC917515:UFC917544 UOY917515:UOY917544 UYU917515:UYU917544 VIQ917515:VIQ917544 VSM917515:VSM917544 WCI917515:WCI917544 WME917515:WME917544 WWA917515:WWA917544 S983051:S983080 JO983051:JO983080 TK983051:TK983080 ADG983051:ADG983080 ANC983051:ANC983080 AWY983051:AWY983080 BGU983051:BGU983080 BQQ983051:BQQ983080 CAM983051:CAM983080 CKI983051:CKI983080 CUE983051:CUE983080 DEA983051:DEA983080 DNW983051:DNW983080 DXS983051:DXS983080 EHO983051:EHO983080 ERK983051:ERK983080 FBG983051:FBG983080 FLC983051:FLC983080 FUY983051:FUY983080 GEU983051:GEU983080 GOQ983051:GOQ983080 GYM983051:GYM983080 HII983051:HII983080 HSE983051:HSE983080 ICA983051:ICA983080 ILW983051:ILW983080 IVS983051:IVS983080 JFO983051:JFO983080 JPK983051:JPK983080 JZG983051:JZG983080 KJC983051:KJC983080 KSY983051:KSY983080 LCU983051:LCU983080 LMQ983051:LMQ983080 LWM983051:LWM983080 MGI983051:MGI983080 MQE983051:MQE983080 NAA983051:NAA983080 NJW983051:NJW983080 NTS983051:NTS983080 ODO983051:ODO983080 ONK983051:ONK983080 OXG983051:OXG983080 PHC983051:PHC983080 PQY983051:PQY983080 QAU983051:QAU983080 QKQ983051:QKQ983080 QUM983051:QUM983080 REI983051:REI983080 ROE983051:ROE983080 RYA983051:RYA983080 SHW983051:SHW983080 SRS983051:SRS983080 TBO983051:TBO983080 TLK983051:TLK983080 TVG983051:TVG983080 UFC983051:UFC983080 UOY983051:UOY983080 UYU983051:UYU983080 VIQ983051:VIQ983080 VSM983051:VSM983080 WCI983051:WCI983080 WME983051:WME983080 WWA983051:WWA983080">
      <formula1>$S$1:$S$4</formula1>
    </dataValidation>
    <dataValidation type="list" allowBlank="1" showInputMessage="1" showErrorMessage="1" sqref="P10:P38 JL10:JL38 TH10:TH38 ADD10:ADD38 AMZ10:AMZ38 AWV10:AWV38 BGR10:BGR38 BQN10:BQN38 CAJ10:CAJ38 CKF10:CKF38 CUB10:CUB38 DDX10:DDX38 DNT10:DNT38 DXP10:DXP38 EHL10:EHL38 ERH10:ERH38 FBD10:FBD38 FKZ10:FKZ38 FUV10:FUV38 GER10:GER38 GON10:GON38 GYJ10:GYJ38 HIF10:HIF38 HSB10:HSB38 IBX10:IBX38 ILT10:ILT38 IVP10:IVP38 JFL10:JFL38 JPH10:JPH38 JZD10:JZD38 KIZ10:KIZ38 KSV10:KSV38 LCR10:LCR38 LMN10:LMN38 LWJ10:LWJ38 MGF10:MGF38 MQB10:MQB38 MZX10:MZX38 NJT10:NJT38 NTP10:NTP38 ODL10:ODL38 ONH10:ONH38 OXD10:OXD38 PGZ10:PGZ38 PQV10:PQV38 QAR10:QAR38 QKN10:QKN38 QUJ10:QUJ38 REF10:REF38 ROB10:ROB38 RXX10:RXX38 SHT10:SHT38 SRP10:SRP38 TBL10:TBL38 TLH10:TLH38 TVD10:TVD38 UEZ10:UEZ38 UOV10:UOV38 UYR10:UYR38 VIN10:VIN38 VSJ10:VSJ38 WCF10:WCF38 WMB10:WMB38 WVX10:WVX38 P65548:P65576 JL65548:JL65576 TH65548:TH65576 ADD65548:ADD65576 AMZ65548:AMZ65576 AWV65548:AWV65576 BGR65548:BGR65576 BQN65548:BQN65576 CAJ65548:CAJ65576 CKF65548:CKF65576 CUB65548:CUB65576 DDX65548:DDX65576 DNT65548:DNT65576 DXP65548:DXP65576 EHL65548:EHL65576 ERH65548:ERH65576 FBD65548:FBD65576 FKZ65548:FKZ65576 FUV65548:FUV65576 GER65548:GER65576 GON65548:GON65576 GYJ65548:GYJ65576 HIF65548:HIF65576 HSB65548:HSB65576 IBX65548:IBX65576 ILT65548:ILT65576 IVP65548:IVP65576 JFL65548:JFL65576 JPH65548:JPH65576 JZD65548:JZD65576 KIZ65548:KIZ65576 KSV65548:KSV65576 LCR65548:LCR65576 LMN65548:LMN65576 LWJ65548:LWJ65576 MGF65548:MGF65576 MQB65548:MQB65576 MZX65548:MZX65576 NJT65548:NJT65576 NTP65548:NTP65576 ODL65548:ODL65576 ONH65548:ONH65576 OXD65548:OXD65576 PGZ65548:PGZ65576 PQV65548:PQV65576 QAR65548:QAR65576 QKN65548:QKN65576 QUJ65548:QUJ65576 REF65548:REF65576 ROB65548:ROB65576 RXX65548:RXX65576 SHT65548:SHT65576 SRP65548:SRP65576 TBL65548:TBL65576 TLH65548:TLH65576 TVD65548:TVD65576 UEZ65548:UEZ65576 UOV65548:UOV65576 UYR65548:UYR65576 VIN65548:VIN65576 VSJ65548:VSJ65576 WCF65548:WCF65576 WMB65548:WMB65576 WVX65548:WVX65576 P131084:P131112 JL131084:JL131112 TH131084:TH131112 ADD131084:ADD131112 AMZ131084:AMZ131112 AWV131084:AWV131112 BGR131084:BGR131112 BQN131084:BQN131112 CAJ131084:CAJ131112 CKF131084:CKF131112 CUB131084:CUB131112 DDX131084:DDX131112 DNT131084:DNT131112 DXP131084:DXP131112 EHL131084:EHL131112 ERH131084:ERH131112 FBD131084:FBD131112 FKZ131084:FKZ131112 FUV131084:FUV131112 GER131084:GER131112 GON131084:GON131112 GYJ131084:GYJ131112 HIF131084:HIF131112 HSB131084:HSB131112 IBX131084:IBX131112 ILT131084:ILT131112 IVP131084:IVP131112 JFL131084:JFL131112 JPH131084:JPH131112 JZD131084:JZD131112 KIZ131084:KIZ131112 KSV131084:KSV131112 LCR131084:LCR131112 LMN131084:LMN131112 LWJ131084:LWJ131112 MGF131084:MGF131112 MQB131084:MQB131112 MZX131084:MZX131112 NJT131084:NJT131112 NTP131084:NTP131112 ODL131084:ODL131112 ONH131084:ONH131112 OXD131084:OXD131112 PGZ131084:PGZ131112 PQV131084:PQV131112 QAR131084:QAR131112 QKN131084:QKN131112 QUJ131084:QUJ131112 REF131084:REF131112 ROB131084:ROB131112 RXX131084:RXX131112 SHT131084:SHT131112 SRP131084:SRP131112 TBL131084:TBL131112 TLH131084:TLH131112 TVD131084:TVD131112 UEZ131084:UEZ131112 UOV131084:UOV131112 UYR131084:UYR131112 VIN131084:VIN131112 VSJ131084:VSJ131112 WCF131084:WCF131112 WMB131084:WMB131112 WVX131084:WVX131112 P196620:P196648 JL196620:JL196648 TH196620:TH196648 ADD196620:ADD196648 AMZ196620:AMZ196648 AWV196620:AWV196648 BGR196620:BGR196648 BQN196620:BQN196648 CAJ196620:CAJ196648 CKF196620:CKF196648 CUB196620:CUB196648 DDX196620:DDX196648 DNT196620:DNT196648 DXP196620:DXP196648 EHL196620:EHL196648 ERH196620:ERH196648 FBD196620:FBD196648 FKZ196620:FKZ196648 FUV196620:FUV196648 GER196620:GER196648 GON196620:GON196648 GYJ196620:GYJ196648 HIF196620:HIF196648 HSB196620:HSB196648 IBX196620:IBX196648 ILT196620:ILT196648 IVP196620:IVP196648 JFL196620:JFL196648 JPH196620:JPH196648 JZD196620:JZD196648 KIZ196620:KIZ196648 KSV196620:KSV196648 LCR196620:LCR196648 LMN196620:LMN196648 LWJ196620:LWJ196648 MGF196620:MGF196648 MQB196620:MQB196648 MZX196620:MZX196648 NJT196620:NJT196648 NTP196620:NTP196648 ODL196620:ODL196648 ONH196620:ONH196648 OXD196620:OXD196648 PGZ196620:PGZ196648 PQV196620:PQV196648 QAR196620:QAR196648 QKN196620:QKN196648 QUJ196620:QUJ196648 REF196620:REF196648 ROB196620:ROB196648 RXX196620:RXX196648 SHT196620:SHT196648 SRP196620:SRP196648 TBL196620:TBL196648 TLH196620:TLH196648 TVD196620:TVD196648 UEZ196620:UEZ196648 UOV196620:UOV196648 UYR196620:UYR196648 VIN196620:VIN196648 VSJ196620:VSJ196648 WCF196620:WCF196648 WMB196620:WMB196648 WVX196620:WVX196648 P262156:P262184 JL262156:JL262184 TH262156:TH262184 ADD262156:ADD262184 AMZ262156:AMZ262184 AWV262156:AWV262184 BGR262156:BGR262184 BQN262156:BQN262184 CAJ262156:CAJ262184 CKF262156:CKF262184 CUB262156:CUB262184 DDX262156:DDX262184 DNT262156:DNT262184 DXP262156:DXP262184 EHL262156:EHL262184 ERH262156:ERH262184 FBD262156:FBD262184 FKZ262156:FKZ262184 FUV262156:FUV262184 GER262156:GER262184 GON262156:GON262184 GYJ262156:GYJ262184 HIF262156:HIF262184 HSB262156:HSB262184 IBX262156:IBX262184 ILT262156:ILT262184 IVP262156:IVP262184 JFL262156:JFL262184 JPH262156:JPH262184 JZD262156:JZD262184 KIZ262156:KIZ262184 KSV262156:KSV262184 LCR262156:LCR262184 LMN262156:LMN262184 LWJ262156:LWJ262184 MGF262156:MGF262184 MQB262156:MQB262184 MZX262156:MZX262184 NJT262156:NJT262184 NTP262156:NTP262184 ODL262156:ODL262184 ONH262156:ONH262184 OXD262156:OXD262184 PGZ262156:PGZ262184 PQV262156:PQV262184 QAR262156:QAR262184 QKN262156:QKN262184 QUJ262156:QUJ262184 REF262156:REF262184 ROB262156:ROB262184 RXX262156:RXX262184 SHT262156:SHT262184 SRP262156:SRP262184 TBL262156:TBL262184 TLH262156:TLH262184 TVD262156:TVD262184 UEZ262156:UEZ262184 UOV262156:UOV262184 UYR262156:UYR262184 VIN262156:VIN262184 VSJ262156:VSJ262184 WCF262156:WCF262184 WMB262156:WMB262184 WVX262156:WVX262184 P327692:P327720 JL327692:JL327720 TH327692:TH327720 ADD327692:ADD327720 AMZ327692:AMZ327720 AWV327692:AWV327720 BGR327692:BGR327720 BQN327692:BQN327720 CAJ327692:CAJ327720 CKF327692:CKF327720 CUB327692:CUB327720 DDX327692:DDX327720 DNT327692:DNT327720 DXP327692:DXP327720 EHL327692:EHL327720 ERH327692:ERH327720 FBD327692:FBD327720 FKZ327692:FKZ327720 FUV327692:FUV327720 GER327692:GER327720 GON327692:GON327720 GYJ327692:GYJ327720 HIF327692:HIF327720 HSB327692:HSB327720 IBX327692:IBX327720 ILT327692:ILT327720 IVP327692:IVP327720 JFL327692:JFL327720 JPH327692:JPH327720 JZD327692:JZD327720 KIZ327692:KIZ327720 KSV327692:KSV327720 LCR327692:LCR327720 LMN327692:LMN327720 LWJ327692:LWJ327720 MGF327692:MGF327720 MQB327692:MQB327720 MZX327692:MZX327720 NJT327692:NJT327720 NTP327692:NTP327720 ODL327692:ODL327720 ONH327692:ONH327720 OXD327692:OXD327720 PGZ327692:PGZ327720 PQV327692:PQV327720 QAR327692:QAR327720 QKN327692:QKN327720 QUJ327692:QUJ327720 REF327692:REF327720 ROB327692:ROB327720 RXX327692:RXX327720 SHT327692:SHT327720 SRP327692:SRP327720 TBL327692:TBL327720 TLH327692:TLH327720 TVD327692:TVD327720 UEZ327692:UEZ327720 UOV327692:UOV327720 UYR327692:UYR327720 VIN327692:VIN327720 VSJ327692:VSJ327720 WCF327692:WCF327720 WMB327692:WMB327720 WVX327692:WVX327720 P393228:P393256 JL393228:JL393256 TH393228:TH393256 ADD393228:ADD393256 AMZ393228:AMZ393256 AWV393228:AWV393256 BGR393228:BGR393256 BQN393228:BQN393256 CAJ393228:CAJ393256 CKF393228:CKF393256 CUB393228:CUB393256 DDX393228:DDX393256 DNT393228:DNT393256 DXP393228:DXP393256 EHL393228:EHL393256 ERH393228:ERH393256 FBD393228:FBD393256 FKZ393228:FKZ393256 FUV393228:FUV393256 GER393228:GER393256 GON393228:GON393256 GYJ393228:GYJ393256 HIF393228:HIF393256 HSB393228:HSB393256 IBX393228:IBX393256 ILT393228:ILT393256 IVP393228:IVP393256 JFL393228:JFL393256 JPH393228:JPH393256 JZD393228:JZD393256 KIZ393228:KIZ393256 KSV393228:KSV393256 LCR393228:LCR393256 LMN393228:LMN393256 LWJ393228:LWJ393256 MGF393228:MGF393256 MQB393228:MQB393256 MZX393228:MZX393256 NJT393228:NJT393256 NTP393228:NTP393256 ODL393228:ODL393256 ONH393228:ONH393256 OXD393228:OXD393256 PGZ393228:PGZ393256 PQV393228:PQV393256 QAR393228:QAR393256 QKN393228:QKN393256 QUJ393228:QUJ393256 REF393228:REF393256 ROB393228:ROB393256 RXX393228:RXX393256 SHT393228:SHT393256 SRP393228:SRP393256 TBL393228:TBL393256 TLH393228:TLH393256 TVD393228:TVD393256 UEZ393228:UEZ393256 UOV393228:UOV393256 UYR393228:UYR393256 VIN393228:VIN393256 VSJ393228:VSJ393256 WCF393228:WCF393256 WMB393228:WMB393256 WVX393228:WVX393256 P458764:P458792 JL458764:JL458792 TH458764:TH458792 ADD458764:ADD458792 AMZ458764:AMZ458792 AWV458764:AWV458792 BGR458764:BGR458792 BQN458764:BQN458792 CAJ458764:CAJ458792 CKF458764:CKF458792 CUB458764:CUB458792 DDX458764:DDX458792 DNT458764:DNT458792 DXP458764:DXP458792 EHL458764:EHL458792 ERH458764:ERH458792 FBD458764:FBD458792 FKZ458764:FKZ458792 FUV458764:FUV458792 GER458764:GER458792 GON458764:GON458792 GYJ458764:GYJ458792 HIF458764:HIF458792 HSB458764:HSB458792 IBX458764:IBX458792 ILT458764:ILT458792 IVP458764:IVP458792 JFL458764:JFL458792 JPH458764:JPH458792 JZD458764:JZD458792 KIZ458764:KIZ458792 KSV458764:KSV458792 LCR458764:LCR458792 LMN458764:LMN458792 LWJ458764:LWJ458792 MGF458764:MGF458792 MQB458764:MQB458792 MZX458764:MZX458792 NJT458764:NJT458792 NTP458764:NTP458792 ODL458764:ODL458792 ONH458764:ONH458792 OXD458764:OXD458792 PGZ458764:PGZ458792 PQV458764:PQV458792 QAR458764:QAR458792 QKN458764:QKN458792 QUJ458764:QUJ458792 REF458764:REF458792 ROB458764:ROB458792 RXX458764:RXX458792 SHT458764:SHT458792 SRP458764:SRP458792 TBL458764:TBL458792 TLH458764:TLH458792 TVD458764:TVD458792 UEZ458764:UEZ458792 UOV458764:UOV458792 UYR458764:UYR458792 VIN458764:VIN458792 VSJ458764:VSJ458792 WCF458764:WCF458792 WMB458764:WMB458792 WVX458764:WVX458792 P524300:P524328 JL524300:JL524328 TH524300:TH524328 ADD524300:ADD524328 AMZ524300:AMZ524328 AWV524300:AWV524328 BGR524300:BGR524328 BQN524300:BQN524328 CAJ524300:CAJ524328 CKF524300:CKF524328 CUB524300:CUB524328 DDX524300:DDX524328 DNT524300:DNT524328 DXP524300:DXP524328 EHL524300:EHL524328 ERH524300:ERH524328 FBD524300:FBD524328 FKZ524300:FKZ524328 FUV524300:FUV524328 GER524300:GER524328 GON524300:GON524328 GYJ524300:GYJ524328 HIF524300:HIF524328 HSB524300:HSB524328 IBX524300:IBX524328 ILT524300:ILT524328 IVP524300:IVP524328 JFL524300:JFL524328 JPH524300:JPH524328 JZD524300:JZD524328 KIZ524300:KIZ524328 KSV524300:KSV524328 LCR524300:LCR524328 LMN524300:LMN524328 LWJ524300:LWJ524328 MGF524300:MGF524328 MQB524300:MQB524328 MZX524300:MZX524328 NJT524300:NJT524328 NTP524300:NTP524328 ODL524300:ODL524328 ONH524300:ONH524328 OXD524300:OXD524328 PGZ524300:PGZ524328 PQV524300:PQV524328 QAR524300:QAR524328 QKN524300:QKN524328 QUJ524300:QUJ524328 REF524300:REF524328 ROB524300:ROB524328 RXX524300:RXX524328 SHT524300:SHT524328 SRP524300:SRP524328 TBL524300:TBL524328 TLH524300:TLH524328 TVD524300:TVD524328 UEZ524300:UEZ524328 UOV524300:UOV524328 UYR524300:UYR524328 VIN524300:VIN524328 VSJ524300:VSJ524328 WCF524300:WCF524328 WMB524300:WMB524328 WVX524300:WVX524328 P589836:P589864 JL589836:JL589864 TH589836:TH589864 ADD589836:ADD589864 AMZ589836:AMZ589864 AWV589836:AWV589864 BGR589836:BGR589864 BQN589836:BQN589864 CAJ589836:CAJ589864 CKF589836:CKF589864 CUB589836:CUB589864 DDX589836:DDX589864 DNT589836:DNT589864 DXP589836:DXP589864 EHL589836:EHL589864 ERH589836:ERH589864 FBD589836:FBD589864 FKZ589836:FKZ589864 FUV589836:FUV589864 GER589836:GER589864 GON589836:GON589864 GYJ589836:GYJ589864 HIF589836:HIF589864 HSB589836:HSB589864 IBX589836:IBX589864 ILT589836:ILT589864 IVP589836:IVP589864 JFL589836:JFL589864 JPH589836:JPH589864 JZD589836:JZD589864 KIZ589836:KIZ589864 KSV589836:KSV589864 LCR589836:LCR589864 LMN589836:LMN589864 LWJ589836:LWJ589864 MGF589836:MGF589864 MQB589836:MQB589864 MZX589836:MZX589864 NJT589836:NJT589864 NTP589836:NTP589864 ODL589836:ODL589864 ONH589836:ONH589864 OXD589836:OXD589864 PGZ589836:PGZ589864 PQV589836:PQV589864 QAR589836:QAR589864 QKN589836:QKN589864 QUJ589836:QUJ589864 REF589836:REF589864 ROB589836:ROB589864 RXX589836:RXX589864 SHT589836:SHT589864 SRP589836:SRP589864 TBL589836:TBL589864 TLH589836:TLH589864 TVD589836:TVD589864 UEZ589836:UEZ589864 UOV589836:UOV589864 UYR589836:UYR589864 VIN589836:VIN589864 VSJ589836:VSJ589864 WCF589836:WCF589864 WMB589836:WMB589864 WVX589836:WVX589864 P655372:P655400 JL655372:JL655400 TH655372:TH655400 ADD655372:ADD655400 AMZ655372:AMZ655400 AWV655372:AWV655400 BGR655372:BGR655400 BQN655372:BQN655400 CAJ655372:CAJ655400 CKF655372:CKF655400 CUB655372:CUB655400 DDX655372:DDX655400 DNT655372:DNT655400 DXP655372:DXP655400 EHL655372:EHL655400 ERH655372:ERH655400 FBD655372:FBD655400 FKZ655372:FKZ655400 FUV655372:FUV655400 GER655372:GER655400 GON655372:GON655400 GYJ655372:GYJ655400 HIF655372:HIF655400 HSB655372:HSB655400 IBX655372:IBX655400 ILT655372:ILT655400 IVP655372:IVP655400 JFL655372:JFL655400 JPH655372:JPH655400 JZD655372:JZD655400 KIZ655372:KIZ655400 KSV655372:KSV655400 LCR655372:LCR655400 LMN655372:LMN655400 LWJ655372:LWJ655400 MGF655372:MGF655400 MQB655372:MQB655400 MZX655372:MZX655400 NJT655372:NJT655400 NTP655372:NTP655400 ODL655372:ODL655400 ONH655372:ONH655400 OXD655372:OXD655400 PGZ655372:PGZ655400 PQV655372:PQV655400 QAR655372:QAR655400 QKN655372:QKN655400 QUJ655372:QUJ655400 REF655372:REF655400 ROB655372:ROB655400 RXX655372:RXX655400 SHT655372:SHT655400 SRP655372:SRP655400 TBL655372:TBL655400 TLH655372:TLH655400 TVD655372:TVD655400 UEZ655372:UEZ655400 UOV655372:UOV655400 UYR655372:UYR655400 VIN655372:VIN655400 VSJ655372:VSJ655400 WCF655372:WCF655400 WMB655372:WMB655400 WVX655372:WVX655400 P720908:P720936 JL720908:JL720936 TH720908:TH720936 ADD720908:ADD720936 AMZ720908:AMZ720936 AWV720908:AWV720936 BGR720908:BGR720936 BQN720908:BQN720936 CAJ720908:CAJ720936 CKF720908:CKF720936 CUB720908:CUB720936 DDX720908:DDX720936 DNT720908:DNT720936 DXP720908:DXP720936 EHL720908:EHL720936 ERH720908:ERH720936 FBD720908:FBD720936 FKZ720908:FKZ720936 FUV720908:FUV720936 GER720908:GER720936 GON720908:GON720936 GYJ720908:GYJ720936 HIF720908:HIF720936 HSB720908:HSB720936 IBX720908:IBX720936 ILT720908:ILT720936 IVP720908:IVP720936 JFL720908:JFL720936 JPH720908:JPH720936 JZD720908:JZD720936 KIZ720908:KIZ720936 KSV720908:KSV720936 LCR720908:LCR720936 LMN720908:LMN720936 LWJ720908:LWJ720936 MGF720908:MGF720936 MQB720908:MQB720936 MZX720908:MZX720936 NJT720908:NJT720936 NTP720908:NTP720936 ODL720908:ODL720936 ONH720908:ONH720936 OXD720908:OXD720936 PGZ720908:PGZ720936 PQV720908:PQV720936 QAR720908:QAR720936 QKN720908:QKN720936 QUJ720908:QUJ720936 REF720908:REF720936 ROB720908:ROB720936 RXX720908:RXX720936 SHT720908:SHT720936 SRP720908:SRP720936 TBL720908:TBL720936 TLH720908:TLH720936 TVD720908:TVD720936 UEZ720908:UEZ720936 UOV720908:UOV720936 UYR720908:UYR720936 VIN720908:VIN720936 VSJ720908:VSJ720936 WCF720908:WCF720936 WMB720908:WMB720936 WVX720908:WVX720936 P786444:P786472 JL786444:JL786472 TH786444:TH786472 ADD786444:ADD786472 AMZ786444:AMZ786472 AWV786444:AWV786472 BGR786444:BGR786472 BQN786444:BQN786472 CAJ786444:CAJ786472 CKF786444:CKF786472 CUB786444:CUB786472 DDX786444:DDX786472 DNT786444:DNT786472 DXP786444:DXP786472 EHL786444:EHL786472 ERH786444:ERH786472 FBD786444:FBD786472 FKZ786444:FKZ786472 FUV786444:FUV786472 GER786444:GER786472 GON786444:GON786472 GYJ786444:GYJ786472 HIF786444:HIF786472 HSB786444:HSB786472 IBX786444:IBX786472 ILT786444:ILT786472 IVP786444:IVP786472 JFL786444:JFL786472 JPH786444:JPH786472 JZD786444:JZD786472 KIZ786444:KIZ786472 KSV786444:KSV786472 LCR786444:LCR786472 LMN786444:LMN786472 LWJ786444:LWJ786472 MGF786444:MGF786472 MQB786444:MQB786472 MZX786444:MZX786472 NJT786444:NJT786472 NTP786444:NTP786472 ODL786444:ODL786472 ONH786444:ONH786472 OXD786444:OXD786472 PGZ786444:PGZ786472 PQV786444:PQV786472 QAR786444:QAR786472 QKN786444:QKN786472 QUJ786444:QUJ786472 REF786444:REF786472 ROB786444:ROB786472 RXX786444:RXX786472 SHT786444:SHT786472 SRP786444:SRP786472 TBL786444:TBL786472 TLH786444:TLH786472 TVD786444:TVD786472 UEZ786444:UEZ786472 UOV786444:UOV786472 UYR786444:UYR786472 VIN786444:VIN786472 VSJ786444:VSJ786472 WCF786444:WCF786472 WMB786444:WMB786472 WVX786444:WVX786472 P851980:P852008 JL851980:JL852008 TH851980:TH852008 ADD851980:ADD852008 AMZ851980:AMZ852008 AWV851980:AWV852008 BGR851980:BGR852008 BQN851980:BQN852008 CAJ851980:CAJ852008 CKF851980:CKF852008 CUB851980:CUB852008 DDX851980:DDX852008 DNT851980:DNT852008 DXP851980:DXP852008 EHL851980:EHL852008 ERH851980:ERH852008 FBD851980:FBD852008 FKZ851980:FKZ852008 FUV851980:FUV852008 GER851980:GER852008 GON851980:GON852008 GYJ851980:GYJ852008 HIF851980:HIF852008 HSB851980:HSB852008 IBX851980:IBX852008 ILT851980:ILT852008 IVP851980:IVP852008 JFL851980:JFL852008 JPH851980:JPH852008 JZD851980:JZD852008 KIZ851980:KIZ852008 KSV851980:KSV852008 LCR851980:LCR852008 LMN851980:LMN852008 LWJ851980:LWJ852008 MGF851980:MGF852008 MQB851980:MQB852008 MZX851980:MZX852008 NJT851980:NJT852008 NTP851980:NTP852008 ODL851980:ODL852008 ONH851980:ONH852008 OXD851980:OXD852008 PGZ851980:PGZ852008 PQV851980:PQV852008 QAR851980:QAR852008 QKN851980:QKN852008 QUJ851980:QUJ852008 REF851980:REF852008 ROB851980:ROB852008 RXX851980:RXX852008 SHT851980:SHT852008 SRP851980:SRP852008 TBL851980:TBL852008 TLH851980:TLH852008 TVD851980:TVD852008 UEZ851980:UEZ852008 UOV851980:UOV852008 UYR851980:UYR852008 VIN851980:VIN852008 VSJ851980:VSJ852008 WCF851980:WCF852008 WMB851980:WMB852008 WVX851980:WVX852008 P917516:P917544 JL917516:JL917544 TH917516:TH917544 ADD917516:ADD917544 AMZ917516:AMZ917544 AWV917516:AWV917544 BGR917516:BGR917544 BQN917516:BQN917544 CAJ917516:CAJ917544 CKF917516:CKF917544 CUB917516:CUB917544 DDX917516:DDX917544 DNT917516:DNT917544 DXP917516:DXP917544 EHL917516:EHL917544 ERH917516:ERH917544 FBD917516:FBD917544 FKZ917516:FKZ917544 FUV917516:FUV917544 GER917516:GER917544 GON917516:GON917544 GYJ917516:GYJ917544 HIF917516:HIF917544 HSB917516:HSB917544 IBX917516:IBX917544 ILT917516:ILT917544 IVP917516:IVP917544 JFL917516:JFL917544 JPH917516:JPH917544 JZD917516:JZD917544 KIZ917516:KIZ917544 KSV917516:KSV917544 LCR917516:LCR917544 LMN917516:LMN917544 LWJ917516:LWJ917544 MGF917516:MGF917544 MQB917516:MQB917544 MZX917516:MZX917544 NJT917516:NJT917544 NTP917516:NTP917544 ODL917516:ODL917544 ONH917516:ONH917544 OXD917516:OXD917544 PGZ917516:PGZ917544 PQV917516:PQV917544 QAR917516:QAR917544 QKN917516:QKN917544 QUJ917516:QUJ917544 REF917516:REF917544 ROB917516:ROB917544 RXX917516:RXX917544 SHT917516:SHT917544 SRP917516:SRP917544 TBL917516:TBL917544 TLH917516:TLH917544 TVD917516:TVD917544 UEZ917516:UEZ917544 UOV917516:UOV917544 UYR917516:UYR917544 VIN917516:VIN917544 VSJ917516:VSJ917544 WCF917516:WCF917544 WMB917516:WMB917544 WVX917516:WVX917544 P983052:P983080 JL983052:JL983080 TH983052:TH983080 ADD983052:ADD983080 AMZ983052:AMZ983080 AWV983052:AWV983080 BGR983052:BGR983080 BQN983052:BQN983080 CAJ983052:CAJ983080 CKF983052:CKF983080 CUB983052:CUB983080 DDX983052:DDX983080 DNT983052:DNT983080 DXP983052:DXP983080 EHL983052:EHL983080 ERH983052:ERH983080 FBD983052:FBD983080 FKZ983052:FKZ983080 FUV983052:FUV983080 GER983052:GER983080 GON983052:GON983080 GYJ983052:GYJ983080 HIF983052:HIF983080 HSB983052:HSB983080 IBX983052:IBX983080 ILT983052:ILT983080 IVP983052:IVP983080 JFL983052:JFL983080 JPH983052:JPH983080 JZD983052:JZD983080 KIZ983052:KIZ983080 KSV983052:KSV983080 LCR983052:LCR983080 LMN983052:LMN983080 LWJ983052:LWJ983080 MGF983052:MGF983080 MQB983052:MQB983080 MZX983052:MZX983080 NJT983052:NJT983080 NTP983052:NTP983080 ODL983052:ODL983080 ONH983052:ONH983080 OXD983052:OXD983080 PGZ983052:PGZ983080 PQV983052:PQV983080 QAR983052:QAR983080 QKN983052:QKN983080 QUJ983052:QUJ983080 REF983052:REF983080 ROB983052:ROB983080 RXX983052:RXX983080 SHT983052:SHT983080 SRP983052:SRP983080 TBL983052:TBL983080 TLH983052:TLH983080 TVD983052:TVD983080 UEZ983052:UEZ983080 UOV983052:UOV983080 UYR983052:UYR983080 VIN983052:VIN983080 VSJ983052:VSJ983080 WCF983052:WCF983080 WMB983052:WMB983080 WVX983052:WVX983080">
      <formula1>$P$2:$P$4</formula1>
    </dataValidation>
    <dataValidation type="list" allowBlank="1" showInputMessage="1" showErrorMessage="1" sqref="O9:O38 JK9:JK38 TG9:TG38 ADC9:ADC38 AMY9:AMY38 AWU9:AWU38 BGQ9:BGQ38 BQM9:BQM38 CAI9:CAI38 CKE9:CKE38 CUA9:CUA38 DDW9:DDW38 DNS9:DNS38 DXO9:DXO38 EHK9:EHK38 ERG9:ERG38 FBC9:FBC38 FKY9:FKY38 FUU9:FUU38 GEQ9:GEQ38 GOM9:GOM38 GYI9:GYI38 HIE9:HIE38 HSA9:HSA38 IBW9:IBW38 ILS9:ILS38 IVO9:IVO38 JFK9:JFK38 JPG9:JPG38 JZC9:JZC38 KIY9:KIY38 KSU9:KSU38 LCQ9:LCQ38 LMM9:LMM38 LWI9:LWI38 MGE9:MGE38 MQA9:MQA38 MZW9:MZW38 NJS9:NJS38 NTO9:NTO38 ODK9:ODK38 ONG9:ONG38 OXC9:OXC38 PGY9:PGY38 PQU9:PQU38 QAQ9:QAQ38 QKM9:QKM38 QUI9:QUI38 REE9:REE38 ROA9:ROA38 RXW9:RXW38 SHS9:SHS38 SRO9:SRO38 TBK9:TBK38 TLG9:TLG38 TVC9:TVC38 UEY9:UEY38 UOU9:UOU38 UYQ9:UYQ38 VIM9:VIM38 VSI9:VSI38 WCE9:WCE38 WMA9:WMA38 WVW9:WVW38 O65547:O65576 JK65547:JK65576 TG65547:TG65576 ADC65547:ADC65576 AMY65547:AMY65576 AWU65547:AWU65576 BGQ65547:BGQ65576 BQM65547:BQM65576 CAI65547:CAI65576 CKE65547:CKE65576 CUA65547:CUA65576 DDW65547:DDW65576 DNS65547:DNS65576 DXO65547:DXO65576 EHK65547:EHK65576 ERG65547:ERG65576 FBC65547:FBC65576 FKY65547:FKY65576 FUU65547:FUU65576 GEQ65547:GEQ65576 GOM65547:GOM65576 GYI65547:GYI65576 HIE65547:HIE65576 HSA65547:HSA65576 IBW65547:IBW65576 ILS65547:ILS65576 IVO65547:IVO65576 JFK65547:JFK65576 JPG65547:JPG65576 JZC65547:JZC65576 KIY65547:KIY65576 KSU65547:KSU65576 LCQ65547:LCQ65576 LMM65547:LMM65576 LWI65547:LWI65576 MGE65547:MGE65576 MQA65547:MQA65576 MZW65547:MZW65576 NJS65547:NJS65576 NTO65547:NTO65576 ODK65547:ODK65576 ONG65547:ONG65576 OXC65547:OXC65576 PGY65547:PGY65576 PQU65547:PQU65576 QAQ65547:QAQ65576 QKM65547:QKM65576 QUI65547:QUI65576 REE65547:REE65576 ROA65547:ROA65576 RXW65547:RXW65576 SHS65547:SHS65576 SRO65547:SRO65576 TBK65547:TBK65576 TLG65547:TLG65576 TVC65547:TVC65576 UEY65547:UEY65576 UOU65547:UOU65576 UYQ65547:UYQ65576 VIM65547:VIM65576 VSI65547:VSI65576 WCE65547:WCE65576 WMA65547:WMA65576 WVW65547:WVW65576 O131083:O131112 JK131083:JK131112 TG131083:TG131112 ADC131083:ADC131112 AMY131083:AMY131112 AWU131083:AWU131112 BGQ131083:BGQ131112 BQM131083:BQM131112 CAI131083:CAI131112 CKE131083:CKE131112 CUA131083:CUA131112 DDW131083:DDW131112 DNS131083:DNS131112 DXO131083:DXO131112 EHK131083:EHK131112 ERG131083:ERG131112 FBC131083:FBC131112 FKY131083:FKY131112 FUU131083:FUU131112 GEQ131083:GEQ131112 GOM131083:GOM131112 GYI131083:GYI131112 HIE131083:HIE131112 HSA131083:HSA131112 IBW131083:IBW131112 ILS131083:ILS131112 IVO131083:IVO131112 JFK131083:JFK131112 JPG131083:JPG131112 JZC131083:JZC131112 KIY131083:KIY131112 KSU131083:KSU131112 LCQ131083:LCQ131112 LMM131083:LMM131112 LWI131083:LWI131112 MGE131083:MGE131112 MQA131083:MQA131112 MZW131083:MZW131112 NJS131083:NJS131112 NTO131083:NTO131112 ODK131083:ODK131112 ONG131083:ONG131112 OXC131083:OXC131112 PGY131083:PGY131112 PQU131083:PQU131112 QAQ131083:QAQ131112 QKM131083:QKM131112 QUI131083:QUI131112 REE131083:REE131112 ROA131083:ROA131112 RXW131083:RXW131112 SHS131083:SHS131112 SRO131083:SRO131112 TBK131083:TBK131112 TLG131083:TLG131112 TVC131083:TVC131112 UEY131083:UEY131112 UOU131083:UOU131112 UYQ131083:UYQ131112 VIM131083:VIM131112 VSI131083:VSI131112 WCE131083:WCE131112 WMA131083:WMA131112 WVW131083:WVW131112 O196619:O196648 JK196619:JK196648 TG196619:TG196648 ADC196619:ADC196648 AMY196619:AMY196648 AWU196619:AWU196648 BGQ196619:BGQ196648 BQM196619:BQM196648 CAI196619:CAI196648 CKE196619:CKE196648 CUA196619:CUA196648 DDW196619:DDW196648 DNS196619:DNS196648 DXO196619:DXO196648 EHK196619:EHK196648 ERG196619:ERG196648 FBC196619:FBC196648 FKY196619:FKY196648 FUU196619:FUU196648 GEQ196619:GEQ196648 GOM196619:GOM196648 GYI196619:GYI196648 HIE196619:HIE196648 HSA196619:HSA196648 IBW196619:IBW196648 ILS196619:ILS196648 IVO196619:IVO196648 JFK196619:JFK196648 JPG196619:JPG196648 JZC196619:JZC196648 KIY196619:KIY196648 KSU196619:KSU196648 LCQ196619:LCQ196648 LMM196619:LMM196648 LWI196619:LWI196648 MGE196619:MGE196648 MQA196619:MQA196648 MZW196619:MZW196648 NJS196619:NJS196648 NTO196619:NTO196648 ODK196619:ODK196648 ONG196619:ONG196648 OXC196619:OXC196648 PGY196619:PGY196648 PQU196619:PQU196648 QAQ196619:QAQ196648 QKM196619:QKM196648 QUI196619:QUI196648 REE196619:REE196648 ROA196619:ROA196648 RXW196619:RXW196648 SHS196619:SHS196648 SRO196619:SRO196648 TBK196619:TBK196648 TLG196619:TLG196648 TVC196619:TVC196648 UEY196619:UEY196648 UOU196619:UOU196648 UYQ196619:UYQ196648 VIM196619:VIM196648 VSI196619:VSI196648 WCE196619:WCE196648 WMA196619:WMA196648 WVW196619:WVW196648 O262155:O262184 JK262155:JK262184 TG262155:TG262184 ADC262155:ADC262184 AMY262155:AMY262184 AWU262155:AWU262184 BGQ262155:BGQ262184 BQM262155:BQM262184 CAI262155:CAI262184 CKE262155:CKE262184 CUA262155:CUA262184 DDW262155:DDW262184 DNS262155:DNS262184 DXO262155:DXO262184 EHK262155:EHK262184 ERG262155:ERG262184 FBC262155:FBC262184 FKY262155:FKY262184 FUU262155:FUU262184 GEQ262155:GEQ262184 GOM262155:GOM262184 GYI262155:GYI262184 HIE262155:HIE262184 HSA262155:HSA262184 IBW262155:IBW262184 ILS262155:ILS262184 IVO262155:IVO262184 JFK262155:JFK262184 JPG262155:JPG262184 JZC262155:JZC262184 KIY262155:KIY262184 KSU262155:KSU262184 LCQ262155:LCQ262184 LMM262155:LMM262184 LWI262155:LWI262184 MGE262155:MGE262184 MQA262155:MQA262184 MZW262155:MZW262184 NJS262155:NJS262184 NTO262155:NTO262184 ODK262155:ODK262184 ONG262155:ONG262184 OXC262155:OXC262184 PGY262155:PGY262184 PQU262155:PQU262184 QAQ262155:QAQ262184 QKM262155:QKM262184 QUI262155:QUI262184 REE262155:REE262184 ROA262155:ROA262184 RXW262155:RXW262184 SHS262155:SHS262184 SRO262155:SRO262184 TBK262155:TBK262184 TLG262155:TLG262184 TVC262155:TVC262184 UEY262155:UEY262184 UOU262155:UOU262184 UYQ262155:UYQ262184 VIM262155:VIM262184 VSI262155:VSI262184 WCE262155:WCE262184 WMA262155:WMA262184 WVW262155:WVW262184 O327691:O327720 JK327691:JK327720 TG327691:TG327720 ADC327691:ADC327720 AMY327691:AMY327720 AWU327691:AWU327720 BGQ327691:BGQ327720 BQM327691:BQM327720 CAI327691:CAI327720 CKE327691:CKE327720 CUA327691:CUA327720 DDW327691:DDW327720 DNS327691:DNS327720 DXO327691:DXO327720 EHK327691:EHK327720 ERG327691:ERG327720 FBC327691:FBC327720 FKY327691:FKY327720 FUU327691:FUU327720 GEQ327691:GEQ327720 GOM327691:GOM327720 GYI327691:GYI327720 HIE327691:HIE327720 HSA327691:HSA327720 IBW327691:IBW327720 ILS327691:ILS327720 IVO327691:IVO327720 JFK327691:JFK327720 JPG327691:JPG327720 JZC327691:JZC327720 KIY327691:KIY327720 KSU327691:KSU327720 LCQ327691:LCQ327720 LMM327691:LMM327720 LWI327691:LWI327720 MGE327691:MGE327720 MQA327691:MQA327720 MZW327691:MZW327720 NJS327691:NJS327720 NTO327691:NTO327720 ODK327691:ODK327720 ONG327691:ONG327720 OXC327691:OXC327720 PGY327691:PGY327720 PQU327691:PQU327720 QAQ327691:QAQ327720 QKM327691:QKM327720 QUI327691:QUI327720 REE327691:REE327720 ROA327691:ROA327720 RXW327691:RXW327720 SHS327691:SHS327720 SRO327691:SRO327720 TBK327691:TBK327720 TLG327691:TLG327720 TVC327691:TVC327720 UEY327691:UEY327720 UOU327691:UOU327720 UYQ327691:UYQ327720 VIM327691:VIM327720 VSI327691:VSI327720 WCE327691:WCE327720 WMA327691:WMA327720 WVW327691:WVW327720 O393227:O393256 JK393227:JK393256 TG393227:TG393256 ADC393227:ADC393256 AMY393227:AMY393256 AWU393227:AWU393256 BGQ393227:BGQ393256 BQM393227:BQM393256 CAI393227:CAI393256 CKE393227:CKE393256 CUA393227:CUA393256 DDW393227:DDW393256 DNS393227:DNS393256 DXO393227:DXO393256 EHK393227:EHK393256 ERG393227:ERG393256 FBC393227:FBC393256 FKY393227:FKY393256 FUU393227:FUU393256 GEQ393227:GEQ393256 GOM393227:GOM393256 GYI393227:GYI393256 HIE393227:HIE393256 HSA393227:HSA393256 IBW393227:IBW393256 ILS393227:ILS393256 IVO393227:IVO393256 JFK393227:JFK393256 JPG393227:JPG393256 JZC393227:JZC393256 KIY393227:KIY393256 KSU393227:KSU393256 LCQ393227:LCQ393256 LMM393227:LMM393256 LWI393227:LWI393256 MGE393227:MGE393256 MQA393227:MQA393256 MZW393227:MZW393256 NJS393227:NJS393256 NTO393227:NTO393256 ODK393227:ODK393256 ONG393227:ONG393256 OXC393227:OXC393256 PGY393227:PGY393256 PQU393227:PQU393256 QAQ393227:QAQ393256 QKM393227:QKM393256 QUI393227:QUI393256 REE393227:REE393256 ROA393227:ROA393256 RXW393227:RXW393256 SHS393227:SHS393256 SRO393227:SRO393256 TBK393227:TBK393256 TLG393227:TLG393256 TVC393227:TVC393256 UEY393227:UEY393256 UOU393227:UOU393256 UYQ393227:UYQ393256 VIM393227:VIM393256 VSI393227:VSI393256 WCE393227:WCE393256 WMA393227:WMA393256 WVW393227:WVW393256 O458763:O458792 JK458763:JK458792 TG458763:TG458792 ADC458763:ADC458792 AMY458763:AMY458792 AWU458763:AWU458792 BGQ458763:BGQ458792 BQM458763:BQM458792 CAI458763:CAI458792 CKE458763:CKE458792 CUA458763:CUA458792 DDW458763:DDW458792 DNS458763:DNS458792 DXO458763:DXO458792 EHK458763:EHK458792 ERG458763:ERG458792 FBC458763:FBC458792 FKY458763:FKY458792 FUU458763:FUU458792 GEQ458763:GEQ458792 GOM458763:GOM458792 GYI458763:GYI458792 HIE458763:HIE458792 HSA458763:HSA458792 IBW458763:IBW458792 ILS458763:ILS458792 IVO458763:IVO458792 JFK458763:JFK458792 JPG458763:JPG458792 JZC458763:JZC458792 KIY458763:KIY458792 KSU458763:KSU458792 LCQ458763:LCQ458792 LMM458763:LMM458792 LWI458763:LWI458792 MGE458763:MGE458792 MQA458763:MQA458792 MZW458763:MZW458792 NJS458763:NJS458792 NTO458763:NTO458792 ODK458763:ODK458792 ONG458763:ONG458792 OXC458763:OXC458792 PGY458763:PGY458792 PQU458763:PQU458792 QAQ458763:QAQ458792 QKM458763:QKM458792 QUI458763:QUI458792 REE458763:REE458792 ROA458763:ROA458792 RXW458763:RXW458792 SHS458763:SHS458792 SRO458763:SRO458792 TBK458763:TBK458792 TLG458763:TLG458792 TVC458763:TVC458792 UEY458763:UEY458792 UOU458763:UOU458792 UYQ458763:UYQ458792 VIM458763:VIM458792 VSI458763:VSI458792 WCE458763:WCE458792 WMA458763:WMA458792 WVW458763:WVW458792 O524299:O524328 JK524299:JK524328 TG524299:TG524328 ADC524299:ADC524328 AMY524299:AMY524328 AWU524299:AWU524328 BGQ524299:BGQ524328 BQM524299:BQM524328 CAI524299:CAI524328 CKE524299:CKE524328 CUA524299:CUA524328 DDW524299:DDW524328 DNS524299:DNS524328 DXO524299:DXO524328 EHK524299:EHK524328 ERG524299:ERG524328 FBC524299:FBC524328 FKY524299:FKY524328 FUU524299:FUU524328 GEQ524299:GEQ524328 GOM524299:GOM524328 GYI524299:GYI524328 HIE524299:HIE524328 HSA524299:HSA524328 IBW524299:IBW524328 ILS524299:ILS524328 IVO524299:IVO524328 JFK524299:JFK524328 JPG524299:JPG524328 JZC524299:JZC524328 KIY524299:KIY524328 KSU524299:KSU524328 LCQ524299:LCQ524328 LMM524299:LMM524328 LWI524299:LWI524328 MGE524299:MGE524328 MQA524299:MQA524328 MZW524299:MZW524328 NJS524299:NJS524328 NTO524299:NTO524328 ODK524299:ODK524328 ONG524299:ONG524328 OXC524299:OXC524328 PGY524299:PGY524328 PQU524299:PQU524328 QAQ524299:QAQ524328 QKM524299:QKM524328 QUI524299:QUI524328 REE524299:REE524328 ROA524299:ROA524328 RXW524299:RXW524328 SHS524299:SHS524328 SRO524299:SRO524328 TBK524299:TBK524328 TLG524299:TLG524328 TVC524299:TVC524328 UEY524299:UEY524328 UOU524299:UOU524328 UYQ524299:UYQ524328 VIM524299:VIM524328 VSI524299:VSI524328 WCE524299:WCE524328 WMA524299:WMA524328 WVW524299:WVW524328 O589835:O589864 JK589835:JK589864 TG589835:TG589864 ADC589835:ADC589864 AMY589835:AMY589864 AWU589835:AWU589864 BGQ589835:BGQ589864 BQM589835:BQM589864 CAI589835:CAI589864 CKE589835:CKE589864 CUA589835:CUA589864 DDW589835:DDW589864 DNS589835:DNS589864 DXO589835:DXO589864 EHK589835:EHK589864 ERG589835:ERG589864 FBC589835:FBC589864 FKY589835:FKY589864 FUU589835:FUU589864 GEQ589835:GEQ589864 GOM589835:GOM589864 GYI589835:GYI589864 HIE589835:HIE589864 HSA589835:HSA589864 IBW589835:IBW589864 ILS589835:ILS589864 IVO589835:IVO589864 JFK589835:JFK589864 JPG589835:JPG589864 JZC589835:JZC589864 KIY589835:KIY589864 KSU589835:KSU589864 LCQ589835:LCQ589864 LMM589835:LMM589864 LWI589835:LWI589864 MGE589835:MGE589864 MQA589835:MQA589864 MZW589835:MZW589864 NJS589835:NJS589864 NTO589835:NTO589864 ODK589835:ODK589864 ONG589835:ONG589864 OXC589835:OXC589864 PGY589835:PGY589864 PQU589835:PQU589864 QAQ589835:QAQ589864 QKM589835:QKM589864 QUI589835:QUI589864 REE589835:REE589864 ROA589835:ROA589864 RXW589835:RXW589864 SHS589835:SHS589864 SRO589835:SRO589864 TBK589835:TBK589864 TLG589835:TLG589864 TVC589835:TVC589864 UEY589835:UEY589864 UOU589835:UOU589864 UYQ589835:UYQ589864 VIM589835:VIM589864 VSI589835:VSI589864 WCE589835:WCE589864 WMA589835:WMA589864 WVW589835:WVW589864 O655371:O655400 JK655371:JK655400 TG655371:TG655400 ADC655371:ADC655400 AMY655371:AMY655400 AWU655371:AWU655400 BGQ655371:BGQ655400 BQM655371:BQM655400 CAI655371:CAI655400 CKE655371:CKE655400 CUA655371:CUA655400 DDW655371:DDW655400 DNS655371:DNS655400 DXO655371:DXO655400 EHK655371:EHK655400 ERG655371:ERG655400 FBC655371:FBC655400 FKY655371:FKY655400 FUU655371:FUU655400 GEQ655371:GEQ655400 GOM655371:GOM655400 GYI655371:GYI655400 HIE655371:HIE655400 HSA655371:HSA655400 IBW655371:IBW655400 ILS655371:ILS655400 IVO655371:IVO655400 JFK655371:JFK655400 JPG655371:JPG655400 JZC655371:JZC655400 KIY655371:KIY655400 KSU655371:KSU655400 LCQ655371:LCQ655400 LMM655371:LMM655400 LWI655371:LWI655400 MGE655371:MGE655400 MQA655371:MQA655400 MZW655371:MZW655400 NJS655371:NJS655400 NTO655371:NTO655400 ODK655371:ODK655400 ONG655371:ONG655400 OXC655371:OXC655400 PGY655371:PGY655400 PQU655371:PQU655400 QAQ655371:QAQ655400 QKM655371:QKM655400 QUI655371:QUI655400 REE655371:REE655400 ROA655371:ROA655400 RXW655371:RXW655400 SHS655371:SHS655400 SRO655371:SRO655400 TBK655371:TBK655400 TLG655371:TLG655400 TVC655371:TVC655400 UEY655371:UEY655400 UOU655371:UOU655400 UYQ655371:UYQ655400 VIM655371:VIM655400 VSI655371:VSI655400 WCE655371:WCE655400 WMA655371:WMA655400 WVW655371:WVW655400 O720907:O720936 JK720907:JK720936 TG720907:TG720936 ADC720907:ADC720936 AMY720907:AMY720936 AWU720907:AWU720936 BGQ720907:BGQ720936 BQM720907:BQM720936 CAI720907:CAI720936 CKE720907:CKE720936 CUA720907:CUA720936 DDW720907:DDW720936 DNS720907:DNS720936 DXO720907:DXO720936 EHK720907:EHK720936 ERG720907:ERG720936 FBC720907:FBC720936 FKY720907:FKY720936 FUU720907:FUU720936 GEQ720907:GEQ720936 GOM720907:GOM720936 GYI720907:GYI720936 HIE720907:HIE720936 HSA720907:HSA720936 IBW720907:IBW720936 ILS720907:ILS720936 IVO720907:IVO720936 JFK720907:JFK720936 JPG720907:JPG720936 JZC720907:JZC720936 KIY720907:KIY720936 KSU720907:KSU720936 LCQ720907:LCQ720936 LMM720907:LMM720936 LWI720907:LWI720936 MGE720907:MGE720936 MQA720907:MQA720936 MZW720907:MZW720936 NJS720907:NJS720936 NTO720907:NTO720936 ODK720907:ODK720936 ONG720907:ONG720936 OXC720907:OXC720936 PGY720907:PGY720936 PQU720907:PQU720936 QAQ720907:QAQ720936 QKM720907:QKM720936 QUI720907:QUI720936 REE720907:REE720936 ROA720907:ROA720936 RXW720907:RXW720936 SHS720907:SHS720936 SRO720907:SRO720936 TBK720907:TBK720936 TLG720907:TLG720936 TVC720907:TVC720936 UEY720907:UEY720936 UOU720907:UOU720936 UYQ720907:UYQ720936 VIM720907:VIM720936 VSI720907:VSI720936 WCE720907:WCE720936 WMA720907:WMA720936 WVW720907:WVW720936 O786443:O786472 JK786443:JK786472 TG786443:TG786472 ADC786443:ADC786472 AMY786443:AMY786472 AWU786443:AWU786472 BGQ786443:BGQ786472 BQM786443:BQM786472 CAI786443:CAI786472 CKE786443:CKE786472 CUA786443:CUA786472 DDW786443:DDW786472 DNS786443:DNS786472 DXO786443:DXO786472 EHK786443:EHK786472 ERG786443:ERG786472 FBC786443:FBC786472 FKY786443:FKY786472 FUU786443:FUU786472 GEQ786443:GEQ786472 GOM786443:GOM786472 GYI786443:GYI786472 HIE786443:HIE786472 HSA786443:HSA786472 IBW786443:IBW786472 ILS786443:ILS786472 IVO786443:IVO786472 JFK786443:JFK786472 JPG786443:JPG786472 JZC786443:JZC786472 KIY786443:KIY786472 KSU786443:KSU786472 LCQ786443:LCQ786472 LMM786443:LMM786472 LWI786443:LWI786472 MGE786443:MGE786472 MQA786443:MQA786472 MZW786443:MZW786472 NJS786443:NJS786472 NTO786443:NTO786472 ODK786443:ODK786472 ONG786443:ONG786472 OXC786443:OXC786472 PGY786443:PGY786472 PQU786443:PQU786472 QAQ786443:QAQ786472 QKM786443:QKM786472 QUI786443:QUI786472 REE786443:REE786472 ROA786443:ROA786472 RXW786443:RXW786472 SHS786443:SHS786472 SRO786443:SRO786472 TBK786443:TBK786472 TLG786443:TLG786472 TVC786443:TVC786472 UEY786443:UEY786472 UOU786443:UOU786472 UYQ786443:UYQ786472 VIM786443:VIM786472 VSI786443:VSI786472 WCE786443:WCE786472 WMA786443:WMA786472 WVW786443:WVW786472 O851979:O852008 JK851979:JK852008 TG851979:TG852008 ADC851979:ADC852008 AMY851979:AMY852008 AWU851979:AWU852008 BGQ851979:BGQ852008 BQM851979:BQM852008 CAI851979:CAI852008 CKE851979:CKE852008 CUA851979:CUA852008 DDW851979:DDW852008 DNS851979:DNS852008 DXO851979:DXO852008 EHK851979:EHK852008 ERG851979:ERG852008 FBC851979:FBC852008 FKY851979:FKY852008 FUU851979:FUU852008 GEQ851979:GEQ852008 GOM851979:GOM852008 GYI851979:GYI852008 HIE851979:HIE852008 HSA851979:HSA852008 IBW851979:IBW852008 ILS851979:ILS852008 IVO851979:IVO852008 JFK851979:JFK852008 JPG851979:JPG852008 JZC851979:JZC852008 KIY851979:KIY852008 KSU851979:KSU852008 LCQ851979:LCQ852008 LMM851979:LMM852008 LWI851979:LWI852008 MGE851979:MGE852008 MQA851979:MQA852008 MZW851979:MZW852008 NJS851979:NJS852008 NTO851979:NTO852008 ODK851979:ODK852008 ONG851979:ONG852008 OXC851979:OXC852008 PGY851979:PGY852008 PQU851979:PQU852008 QAQ851979:QAQ852008 QKM851979:QKM852008 QUI851979:QUI852008 REE851979:REE852008 ROA851979:ROA852008 RXW851979:RXW852008 SHS851979:SHS852008 SRO851979:SRO852008 TBK851979:TBK852008 TLG851979:TLG852008 TVC851979:TVC852008 UEY851979:UEY852008 UOU851979:UOU852008 UYQ851979:UYQ852008 VIM851979:VIM852008 VSI851979:VSI852008 WCE851979:WCE852008 WMA851979:WMA852008 WVW851979:WVW852008 O917515:O917544 JK917515:JK917544 TG917515:TG917544 ADC917515:ADC917544 AMY917515:AMY917544 AWU917515:AWU917544 BGQ917515:BGQ917544 BQM917515:BQM917544 CAI917515:CAI917544 CKE917515:CKE917544 CUA917515:CUA917544 DDW917515:DDW917544 DNS917515:DNS917544 DXO917515:DXO917544 EHK917515:EHK917544 ERG917515:ERG917544 FBC917515:FBC917544 FKY917515:FKY917544 FUU917515:FUU917544 GEQ917515:GEQ917544 GOM917515:GOM917544 GYI917515:GYI917544 HIE917515:HIE917544 HSA917515:HSA917544 IBW917515:IBW917544 ILS917515:ILS917544 IVO917515:IVO917544 JFK917515:JFK917544 JPG917515:JPG917544 JZC917515:JZC917544 KIY917515:KIY917544 KSU917515:KSU917544 LCQ917515:LCQ917544 LMM917515:LMM917544 LWI917515:LWI917544 MGE917515:MGE917544 MQA917515:MQA917544 MZW917515:MZW917544 NJS917515:NJS917544 NTO917515:NTO917544 ODK917515:ODK917544 ONG917515:ONG917544 OXC917515:OXC917544 PGY917515:PGY917544 PQU917515:PQU917544 QAQ917515:QAQ917544 QKM917515:QKM917544 QUI917515:QUI917544 REE917515:REE917544 ROA917515:ROA917544 RXW917515:RXW917544 SHS917515:SHS917544 SRO917515:SRO917544 TBK917515:TBK917544 TLG917515:TLG917544 TVC917515:TVC917544 UEY917515:UEY917544 UOU917515:UOU917544 UYQ917515:UYQ917544 VIM917515:VIM917544 VSI917515:VSI917544 WCE917515:WCE917544 WMA917515:WMA917544 WVW917515:WVW917544 O983051:O983080 JK983051:JK983080 TG983051:TG983080 ADC983051:ADC983080 AMY983051:AMY983080 AWU983051:AWU983080 BGQ983051:BGQ983080 BQM983051:BQM983080 CAI983051:CAI983080 CKE983051:CKE983080 CUA983051:CUA983080 DDW983051:DDW983080 DNS983051:DNS983080 DXO983051:DXO983080 EHK983051:EHK983080 ERG983051:ERG983080 FBC983051:FBC983080 FKY983051:FKY983080 FUU983051:FUU983080 GEQ983051:GEQ983080 GOM983051:GOM983080 GYI983051:GYI983080 HIE983051:HIE983080 HSA983051:HSA983080 IBW983051:IBW983080 ILS983051:ILS983080 IVO983051:IVO983080 JFK983051:JFK983080 JPG983051:JPG983080 JZC983051:JZC983080 KIY983051:KIY983080 KSU983051:KSU983080 LCQ983051:LCQ983080 LMM983051:LMM983080 LWI983051:LWI983080 MGE983051:MGE983080 MQA983051:MQA983080 MZW983051:MZW983080 NJS983051:NJS983080 NTO983051:NTO983080 ODK983051:ODK983080 ONG983051:ONG983080 OXC983051:OXC983080 PGY983051:PGY983080 PQU983051:PQU983080 QAQ983051:QAQ983080 QKM983051:QKM983080 QUI983051:QUI983080 REE983051:REE983080 ROA983051:ROA983080 RXW983051:RXW983080 SHS983051:SHS983080 SRO983051:SRO983080 TBK983051:TBK983080 TLG983051:TLG983080 TVC983051:TVC983080 UEY983051:UEY983080 UOU983051:UOU983080 UYQ983051:UYQ983080 VIM983051:VIM983080 VSI983051:VSI983080 WCE983051:WCE983080 WMA983051:WMA983080 WVW983051:WVW983080">
      <formula1>$O$2:$O$4</formula1>
    </dataValidation>
  </dataValidation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sheetPr codeName="Sheet12">
    <tabColor theme="8" tint="-0.499984740745262"/>
  </sheetPr>
  <dimension ref="A2:AX205"/>
  <sheetViews>
    <sheetView topLeftCell="A108" workbookViewId="0">
      <selection activeCell="H181" sqref="H181"/>
    </sheetView>
  </sheetViews>
  <sheetFormatPr defaultRowHeight="15"/>
  <cols>
    <col min="5" max="5" width="8.7109375" bestFit="1" customWidth="1"/>
    <col min="6" max="6" width="21" bestFit="1" customWidth="1"/>
    <col min="7" max="7" width="13.42578125" bestFit="1" customWidth="1"/>
    <col min="8" max="8" width="54.28515625" bestFit="1" customWidth="1"/>
  </cols>
  <sheetData>
    <row r="2" spans="1:8">
      <c r="A2">
        <v>97</v>
      </c>
      <c r="B2" s="311">
        <v>8</v>
      </c>
      <c r="E2" t="s">
        <v>919</v>
      </c>
      <c r="F2" t="s">
        <v>920</v>
      </c>
      <c r="G2" t="s">
        <v>921</v>
      </c>
      <c r="H2" t="s">
        <v>922</v>
      </c>
    </row>
    <row r="3" spans="1:8">
      <c r="A3">
        <v>98</v>
      </c>
      <c r="B3" s="311">
        <v>8</v>
      </c>
      <c r="E3">
        <v>1</v>
      </c>
      <c r="F3" t="s">
        <v>908</v>
      </c>
      <c r="G3">
        <v>1</v>
      </c>
      <c r="H3" t="s">
        <v>923</v>
      </c>
    </row>
    <row r="4" spans="1:8">
      <c r="A4">
        <v>99</v>
      </c>
      <c r="B4" s="311">
        <v>8</v>
      </c>
      <c r="E4">
        <v>1</v>
      </c>
      <c r="F4" t="s">
        <v>908</v>
      </c>
      <c r="G4">
        <v>2</v>
      </c>
      <c r="H4" t="s">
        <v>924</v>
      </c>
    </row>
    <row r="5" spans="1:8">
      <c r="A5">
        <v>100</v>
      </c>
      <c r="B5" s="311">
        <v>8</v>
      </c>
      <c r="E5">
        <v>1</v>
      </c>
      <c r="F5" t="s">
        <v>908</v>
      </c>
      <c r="G5">
        <v>3</v>
      </c>
      <c r="H5" t="s">
        <v>925</v>
      </c>
    </row>
    <row r="6" spans="1:8">
      <c r="A6">
        <v>101</v>
      </c>
      <c r="B6" s="311">
        <v>8</v>
      </c>
      <c r="E6">
        <v>1</v>
      </c>
      <c r="F6" t="s">
        <v>908</v>
      </c>
      <c r="G6">
        <v>4</v>
      </c>
      <c r="H6" t="s">
        <v>926</v>
      </c>
    </row>
    <row r="7" spans="1:8">
      <c r="A7">
        <v>102</v>
      </c>
      <c r="B7" s="311">
        <v>8</v>
      </c>
      <c r="E7">
        <v>1</v>
      </c>
      <c r="F7" t="s">
        <v>908</v>
      </c>
      <c r="G7">
        <v>5</v>
      </c>
      <c r="H7" t="s">
        <v>927</v>
      </c>
    </row>
    <row r="8" spans="1:8">
      <c r="A8">
        <v>103</v>
      </c>
      <c r="B8" s="311">
        <v>8</v>
      </c>
      <c r="E8">
        <v>1</v>
      </c>
      <c r="F8" t="s">
        <v>908</v>
      </c>
      <c r="G8">
        <v>6</v>
      </c>
      <c r="H8" t="s">
        <v>928</v>
      </c>
    </row>
    <row r="9" spans="1:8">
      <c r="A9">
        <v>104</v>
      </c>
      <c r="B9" s="311">
        <v>8</v>
      </c>
      <c r="E9">
        <v>1</v>
      </c>
      <c r="F9" t="s">
        <v>908</v>
      </c>
      <c r="G9">
        <v>7</v>
      </c>
      <c r="H9" t="s">
        <v>207</v>
      </c>
    </row>
    <row r="10" spans="1:8">
      <c r="A10">
        <v>105</v>
      </c>
      <c r="B10" s="311">
        <v>8</v>
      </c>
      <c r="E10">
        <v>1</v>
      </c>
      <c r="F10" t="s">
        <v>908</v>
      </c>
      <c r="G10">
        <v>8</v>
      </c>
      <c r="H10" t="s">
        <v>929</v>
      </c>
    </row>
    <row r="11" spans="1:8">
      <c r="A11">
        <v>106</v>
      </c>
      <c r="B11" s="311">
        <v>8</v>
      </c>
      <c r="E11">
        <v>1</v>
      </c>
      <c r="F11" t="s">
        <v>908</v>
      </c>
      <c r="G11">
        <v>9</v>
      </c>
      <c r="H11" t="s">
        <v>930</v>
      </c>
    </row>
    <row r="12" spans="1:8">
      <c r="A12">
        <v>107</v>
      </c>
      <c r="B12" s="311">
        <v>8</v>
      </c>
      <c r="E12">
        <v>1</v>
      </c>
      <c r="F12" t="s">
        <v>908</v>
      </c>
      <c r="G12">
        <v>10</v>
      </c>
      <c r="H12" t="s">
        <v>931</v>
      </c>
    </row>
    <row r="13" spans="1:8">
      <c r="A13">
        <v>108</v>
      </c>
      <c r="B13" s="311">
        <v>8</v>
      </c>
      <c r="E13">
        <v>1</v>
      </c>
      <c r="F13" t="s">
        <v>908</v>
      </c>
      <c r="G13">
        <v>11</v>
      </c>
      <c r="H13" t="s">
        <v>31</v>
      </c>
    </row>
    <row r="14" spans="1:8">
      <c r="A14">
        <v>109</v>
      </c>
      <c r="B14" s="311">
        <v>8</v>
      </c>
      <c r="E14">
        <v>1</v>
      </c>
      <c r="F14" t="s">
        <v>908</v>
      </c>
      <c r="G14">
        <v>12</v>
      </c>
      <c r="H14" t="s">
        <v>32</v>
      </c>
    </row>
    <row r="15" spans="1:8">
      <c r="A15">
        <v>110</v>
      </c>
      <c r="B15" s="311">
        <v>8</v>
      </c>
      <c r="E15">
        <v>1</v>
      </c>
      <c r="F15" t="s">
        <v>908</v>
      </c>
      <c r="G15">
        <v>13</v>
      </c>
      <c r="H15" t="s">
        <v>42</v>
      </c>
    </row>
    <row r="16" spans="1:8">
      <c r="A16">
        <v>111</v>
      </c>
      <c r="B16" s="311">
        <v>8</v>
      </c>
      <c r="E16">
        <v>1</v>
      </c>
      <c r="F16" t="s">
        <v>908</v>
      </c>
      <c r="G16">
        <v>14</v>
      </c>
      <c r="H16" t="s">
        <v>231</v>
      </c>
    </row>
    <row r="17" spans="1:8">
      <c r="A17">
        <v>112</v>
      </c>
      <c r="B17" s="311">
        <v>8</v>
      </c>
      <c r="E17">
        <v>1</v>
      </c>
      <c r="F17" t="s">
        <v>908</v>
      </c>
      <c r="G17">
        <v>15</v>
      </c>
      <c r="H17" t="s">
        <v>932</v>
      </c>
    </row>
    <row r="18" spans="1:8">
      <c r="A18">
        <v>113</v>
      </c>
      <c r="B18" s="311">
        <v>8</v>
      </c>
      <c r="E18">
        <v>1</v>
      </c>
      <c r="F18" t="s">
        <v>908</v>
      </c>
      <c r="G18">
        <v>16</v>
      </c>
      <c r="H18" t="s">
        <v>933</v>
      </c>
    </row>
    <row r="19" spans="1:8">
      <c r="A19">
        <v>114</v>
      </c>
      <c r="B19" s="311">
        <v>8</v>
      </c>
      <c r="E19">
        <v>2</v>
      </c>
      <c r="F19" t="s">
        <v>909</v>
      </c>
      <c r="G19">
        <v>17</v>
      </c>
      <c r="H19" t="s">
        <v>934</v>
      </c>
    </row>
    <row r="20" spans="1:8">
      <c r="A20">
        <v>115</v>
      </c>
      <c r="B20" s="311">
        <v>8</v>
      </c>
      <c r="E20">
        <v>2</v>
      </c>
      <c r="F20" t="s">
        <v>909</v>
      </c>
      <c r="G20">
        <v>18</v>
      </c>
      <c r="H20" t="s">
        <v>935</v>
      </c>
    </row>
    <row r="21" spans="1:8">
      <c r="A21">
        <v>116</v>
      </c>
      <c r="B21" s="311">
        <v>8</v>
      </c>
      <c r="E21">
        <v>2</v>
      </c>
      <c r="F21" t="s">
        <v>909</v>
      </c>
      <c r="G21">
        <v>19</v>
      </c>
      <c r="H21" t="s">
        <v>936</v>
      </c>
    </row>
    <row r="22" spans="1:8">
      <c r="A22">
        <v>117</v>
      </c>
      <c r="B22" s="311">
        <v>8</v>
      </c>
      <c r="E22">
        <v>2</v>
      </c>
      <c r="F22" t="s">
        <v>909</v>
      </c>
      <c r="G22">
        <v>20</v>
      </c>
      <c r="H22" t="s">
        <v>250</v>
      </c>
    </row>
    <row r="23" spans="1:8">
      <c r="A23">
        <v>118</v>
      </c>
      <c r="B23" s="311">
        <v>8</v>
      </c>
      <c r="E23">
        <v>2</v>
      </c>
      <c r="F23" t="s">
        <v>909</v>
      </c>
      <c r="G23">
        <v>21</v>
      </c>
      <c r="H23" t="s">
        <v>937</v>
      </c>
    </row>
    <row r="24" spans="1:8">
      <c r="A24">
        <v>119</v>
      </c>
      <c r="B24" s="311">
        <v>8</v>
      </c>
      <c r="E24">
        <v>2</v>
      </c>
      <c r="F24" t="s">
        <v>909</v>
      </c>
      <c r="G24">
        <v>22</v>
      </c>
      <c r="H24" t="s">
        <v>938</v>
      </c>
    </row>
    <row r="25" spans="1:8">
      <c r="A25">
        <v>120</v>
      </c>
      <c r="B25" s="311">
        <v>8</v>
      </c>
      <c r="E25">
        <v>2</v>
      </c>
      <c r="F25" t="s">
        <v>909</v>
      </c>
      <c r="G25">
        <v>23</v>
      </c>
      <c r="H25" t="s">
        <v>939</v>
      </c>
    </row>
    <row r="26" spans="1:8">
      <c r="A26">
        <v>121</v>
      </c>
      <c r="B26" s="311">
        <v>8</v>
      </c>
      <c r="E26">
        <v>2</v>
      </c>
      <c r="F26" t="s">
        <v>909</v>
      </c>
      <c r="G26">
        <v>24</v>
      </c>
      <c r="H26" t="s">
        <v>940</v>
      </c>
    </row>
    <row r="27" spans="1:8">
      <c r="A27">
        <v>122</v>
      </c>
      <c r="B27" s="311">
        <v>8</v>
      </c>
      <c r="E27">
        <v>2</v>
      </c>
      <c r="F27" t="s">
        <v>909</v>
      </c>
      <c r="G27">
        <v>25</v>
      </c>
      <c r="H27" t="s">
        <v>941</v>
      </c>
    </row>
    <row r="28" spans="1:8">
      <c r="A28">
        <v>123</v>
      </c>
      <c r="B28" s="311">
        <v>8</v>
      </c>
      <c r="E28">
        <v>2</v>
      </c>
      <c r="F28" t="s">
        <v>909</v>
      </c>
      <c r="G28">
        <v>26</v>
      </c>
      <c r="H28" t="s">
        <v>268</v>
      </c>
    </row>
    <row r="29" spans="1:8">
      <c r="A29">
        <v>124</v>
      </c>
      <c r="B29" s="311">
        <v>8</v>
      </c>
      <c r="E29">
        <v>2</v>
      </c>
      <c r="F29" t="s">
        <v>909</v>
      </c>
      <c r="G29">
        <v>27</v>
      </c>
      <c r="H29" t="s">
        <v>277</v>
      </c>
    </row>
    <row r="30" spans="1:8">
      <c r="A30">
        <v>125</v>
      </c>
      <c r="B30" s="311">
        <v>8</v>
      </c>
      <c r="E30">
        <v>4</v>
      </c>
      <c r="F30" t="s">
        <v>910</v>
      </c>
      <c r="G30">
        <v>34</v>
      </c>
      <c r="H30" t="s">
        <v>282</v>
      </c>
    </row>
    <row r="31" spans="1:8">
      <c r="A31">
        <v>126</v>
      </c>
      <c r="B31" s="311">
        <v>8</v>
      </c>
      <c r="E31">
        <v>4</v>
      </c>
      <c r="F31" t="s">
        <v>910</v>
      </c>
      <c r="G31">
        <v>35</v>
      </c>
      <c r="H31" t="s">
        <v>283</v>
      </c>
    </row>
    <row r="32" spans="1:8">
      <c r="A32">
        <v>127</v>
      </c>
      <c r="B32" s="311">
        <v>8</v>
      </c>
      <c r="E32">
        <v>4</v>
      </c>
      <c r="F32" t="s">
        <v>910</v>
      </c>
      <c r="G32">
        <v>36</v>
      </c>
      <c r="H32" t="s">
        <v>284</v>
      </c>
    </row>
    <row r="33" spans="1:8">
      <c r="A33">
        <v>128</v>
      </c>
      <c r="B33" s="311">
        <v>8</v>
      </c>
      <c r="E33">
        <v>4</v>
      </c>
      <c r="F33" t="s">
        <v>910</v>
      </c>
      <c r="G33">
        <v>37</v>
      </c>
      <c r="H33" t="s">
        <v>942</v>
      </c>
    </row>
    <row r="34" spans="1:8">
      <c r="A34">
        <v>129</v>
      </c>
      <c r="B34" s="311">
        <v>8</v>
      </c>
      <c r="E34">
        <v>4</v>
      </c>
      <c r="F34" t="s">
        <v>910</v>
      </c>
      <c r="G34">
        <v>38</v>
      </c>
      <c r="H34" t="s">
        <v>943</v>
      </c>
    </row>
    <row r="35" spans="1:8">
      <c r="A35">
        <v>130</v>
      </c>
      <c r="B35" s="311">
        <v>8</v>
      </c>
      <c r="E35">
        <v>4</v>
      </c>
      <c r="F35" t="s">
        <v>910</v>
      </c>
      <c r="G35">
        <v>39</v>
      </c>
      <c r="H35" t="s">
        <v>944</v>
      </c>
    </row>
    <row r="36" spans="1:8">
      <c r="A36">
        <v>131</v>
      </c>
      <c r="B36" s="311">
        <v>8</v>
      </c>
      <c r="E36">
        <v>4</v>
      </c>
      <c r="F36" t="s">
        <v>910</v>
      </c>
      <c r="G36">
        <v>40</v>
      </c>
      <c r="H36" t="s">
        <v>945</v>
      </c>
    </row>
    <row r="37" spans="1:8">
      <c r="A37">
        <v>132</v>
      </c>
      <c r="B37" s="311">
        <v>9</v>
      </c>
      <c r="E37">
        <v>4</v>
      </c>
      <c r="F37" t="s">
        <v>910</v>
      </c>
      <c r="G37">
        <v>41</v>
      </c>
      <c r="H37" t="s">
        <v>946</v>
      </c>
    </row>
    <row r="38" spans="1:8">
      <c r="A38">
        <v>133</v>
      </c>
      <c r="B38" s="311">
        <v>9</v>
      </c>
      <c r="E38">
        <v>4</v>
      </c>
      <c r="F38" t="s">
        <v>910</v>
      </c>
      <c r="G38">
        <v>42</v>
      </c>
      <c r="H38" t="s">
        <v>947</v>
      </c>
    </row>
    <row r="39" spans="1:8">
      <c r="A39">
        <v>134</v>
      </c>
      <c r="B39" s="311">
        <v>9</v>
      </c>
      <c r="E39">
        <v>4</v>
      </c>
      <c r="F39" t="s">
        <v>910</v>
      </c>
      <c r="G39">
        <v>43</v>
      </c>
      <c r="H39" t="s">
        <v>948</v>
      </c>
    </row>
    <row r="40" spans="1:8">
      <c r="A40">
        <v>135</v>
      </c>
      <c r="B40" s="311">
        <v>9</v>
      </c>
      <c r="E40">
        <v>5</v>
      </c>
      <c r="F40" t="s">
        <v>911</v>
      </c>
      <c r="G40">
        <v>28</v>
      </c>
      <c r="H40" t="s">
        <v>949</v>
      </c>
    </row>
    <row r="41" spans="1:8">
      <c r="A41">
        <v>136</v>
      </c>
      <c r="B41" s="311">
        <v>9</v>
      </c>
      <c r="E41">
        <v>5</v>
      </c>
      <c r="F41" t="s">
        <v>911</v>
      </c>
      <c r="G41">
        <v>29</v>
      </c>
      <c r="H41" t="s">
        <v>950</v>
      </c>
    </row>
    <row r="42" spans="1:8">
      <c r="A42">
        <v>137</v>
      </c>
      <c r="B42" s="311">
        <v>9</v>
      </c>
      <c r="E42">
        <v>5</v>
      </c>
      <c r="F42" t="s">
        <v>911</v>
      </c>
      <c r="G42">
        <v>30</v>
      </c>
      <c r="H42" t="s">
        <v>951</v>
      </c>
    </row>
    <row r="43" spans="1:8">
      <c r="A43">
        <v>138</v>
      </c>
      <c r="B43" s="311">
        <v>9</v>
      </c>
      <c r="E43">
        <v>5</v>
      </c>
      <c r="F43" t="s">
        <v>911</v>
      </c>
      <c r="G43">
        <v>31</v>
      </c>
      <c r="H43" t="s">
        <v>952</v>
      </c>
    </row>
    <row r="44" spans="1:8">
      <c r="A44">
        <v>139</v>
      </c>
      <c r="B44" s="311">
        <v>9</v>
      </c>
      <c r="E44">
        <v>5</v>
      </c>
      <c r="F44" t="s">
        <v>911</v>
      </c>
      <c r="G44">
        <v>32</v>
      </c>
      <c r="H44" t="s">
        <v>953</v>
      </c>
    </row>
    <row r="45" spans="1:8">
      <c r="A45">
        <v>140</v>
      </c>
      <c r="B45" s="311">
        <v>9</v>
      </c>
      <c r="E45">
        <v>5</v>
      </c>
      <c r="F45" t="s">
        <v>911</v>
      </c>
      <c r="G45">
        <v>33</v>
      </c>
      <c r="H45" t="s">
        <v>954</v>
      </c>
    </row>
    <row r="46" spans="1:8">
      <c r="A46">
        <v>141</v>
      </c>
      <c r="B46" s="311">
        <v>9</v>
      </c>
      <c r="E46">
        <v>6</v>
      </c>
      <c r="F46" t="s">
        <v>912</v>
      </c>
      <c r="G46">
        <v>44</v>
      </c>
      <c r="H46" t="s">
        <v>955</v>
      </c>
    </row>
    <row r="47" spans="1:8">
      <c r="A47">
        <v>142</v>
      </c>
      <c r="B47" s="311">
        <v>9</v>
      </c>
      <c r="E47">
        <v>6</v>
      </c>
      <c r="F47" t="s">
        <v>912</v>
      </c>
      <c r="G47">
        <v>45</v>
      </c>
      <c r="H47" t="s">
        <v>956</v>
      </c>
    </row>
    <row r="48" spans="1:8">
      <c r="A48">
        <v>143</v>
      </c>
      <c r="B48" s="311">
        <v>9</v>
      </c>
      <c r="E48">
        <v>6</v>
      </c>
      <c r="F48" t="s">
        <v>912</v>
      </c>
      <c r="G48">
        <v>46</v>
      </c>
      <c r="H48" t="s">
        <v>957</v>
      </c>
    </row>
    <row r="49" spans="1:8">
      <c r="A49">
        <v>144</v>
      </c>
      <c r="B49" s="311">
        <v>9</v>
      </c>
      <c r="E49">
        <v>7</v>
      </c>
      <c r="F49" t="s">
        <v>913</v>
      </c>
      <c r="G49">
        <v>53</v>
      </c>
      <c r="H49" t="s">
        <v>213</v>
      </c>
    </row>
    <row r="50" spans="1:8">
      <c r="A50">
        <v>145</v>
      </c>
      <c r="B50" s="311">
        <v>9</v>
      </c>
      <c r="E50">
        <v>7</v>
      </c>
      <c r="F50" t="s">
        <v>913</v>
      </c>
      <c r="G50">
        <v>54</v>
      </c>
      <c r="H50" t="s">
        <v>958</v>
      </c>
    </row>
    <row r="51" spans="1:8">
      <c r="A51">
        <v>146</v>
      </c>
      <c r="B51" s="311">
        <v>11</v>
      </c>
      <c r="E51">
        <v>7</v>
      </c>
      <c r="F51" t="s">
        <v>913</v>
      </c>
      <c r="G51">
        <v>55</v>
      </c>
      <c r="H51" t="s">
        <v>225</v>
      </c>
    </row>
    <row r="52" spans="1:8">
      <c r="A52">
        <v>147</v>
      </c>
      <c r="B52" s="311">
        <v>11</v>
      </c>
      <c r="E52">
        <v>7</v>
      </c>
      <c r="F52" t="s">
        <v>913</v>
      </c>
      <c r="G52">
        <v>56</v>
      </c>
      <c r="H52" t="s">
        <v>228</v>
      </c>
    </row>
    <row r="53" spans="1:8">
      <c r="A53">
        <v>148</v>
      </c>
      <c r="B53" s="311">
        <v>11</v>
      </c>
      <c r="E53">
        <v>7</v>
      </c>
      <c r="F53" t="s">
        <v>913</v>
      </c>
      <c r="G53">
        <v>57</v>
      </c>
      <c r="H53" t="s">
        <v>219</v>
      </c>
    </row>
    <row r="54" spans="1:8">
      <c r="A54">
        <v>149</v>
      </c>
      <c r="B54" s="311">
        <v>11</v>
      </c>
      <c r="E54">
        <v>7</v>
      </c>
      <c r="F54" t="s">
        <v>913</v>
      </c>
      <c r="G54">
        <v>58</v>
      </c>
      <c r="H54" t="s">
        <v>215</v>
      </c>
    </row>
    <row r="55" spans="1:8">
      <c r="A55">
        <v>150</v>
      </c>
      <c r="B55" s="311">
        <v>11</v>
      </c>
      <c r="E55">
        <v>7</v>
      </c>
      <c r="F55" t="s">
        <v>913</v>
      </c>
      <c r="G55">
        <v>59</v>
      </c>
      <c r="H55" t="s">
        <v>216</v>
      </c>
    </row>
    <row r="56" spans="1:8">
      <c r="A56">
        <v>151</v>
      </c>
      <c r="B56" s="311">
        <v>11</v>
      </c>
      <c r="E56">
        <v>7</v>
      </c>
      <c r="F56" t="s">
        <v>913</v>
      </c>
      <c r="G56">
        <v>60</v>
      </c>
      <c r="H56" t="s">
        <v>217</v>
      </c>
    </row>
    <row r="57" spans="1:8">
      <c r="A57">
        <v>152</v>
      </c>
      <c r="B57" s="311">
        <v>11</v>
      </c>
      <c r="E57">
        <v>7</v>
      </c>
      <c r="F57" t="s">
        <v>913</v>
      </c>
      <c r="G57">
        <v>61</v>
      </c>
      <c r="H57" t="s">
        <v>959</v>
      </c>
    </row>
    <row r="58" spans="1:8">
      <c r="A58">
        <v>153</v>
      </c>
      <c r="B58" s="311">
        <v>11</v>
      </c>
      <c r="E58">
        <v>8</v>
      </c>
      <c r="F58" t="s">
        <v>914</v>
      </c>
      <c r="G58">
        <v>97</v>
      </c>
      <c r="H58" t="s">
        <v>1</v>
      </c>
    </row>
    <row r="59" spans="1:8">
      <c r="A59">
        <v>154</v>
      </c>
      <c r="B59" s="311">
        <v>11</v>
      </c>
      <c r="E59">
        <v>8</v>
      </c>
      <c r="F59" t="s">
        <v>914</v>
      </c>
      <c r="G59">
        <v>98</v>
      </c>
      <c r="H59" t="s">
        <v>2</v>
      </c>
    </row>
    <row r="60" spans="1:8">
      <c r="A60">
        <v>155</v>
      </c>
      <c r="B60" s="311">
        <v>11</v>
      </c>
      <c r="E60">
        <v>8</v>
      </c>
      <c r="F60" t="s">
        <v>914</v>
      </c>
      <c r="G60">
        <v>99</v>
      </c>
      <c r="H60" t="s">
        <v>3</v>
      </c>
    </row>
    <row r="61" spans="1:8">
      <c r="A61">
        <v>156</v>
      </c>
      <c r="B61" s="311">
        <v>11</v>
      </c>
      <c r="E61">
        <v>8</v>
      </c>
      <c r="F61" t="s">
        <v>914</v>
      </c>
      <c r="G61">
        <v>100</v>
      </c>
      <c r="H61" t="s">
        <v>4</v>
      </c>
    </row>
    <row r="62" spans="1:8">
      <c r="A62">
        <v>157</v>
      </c>
      <c r="B62" s="311">
        <v>11</v>
      </c>
      <c r="E62">
        <v>8</v>
      </c>
      <c r="F62" t="s">
        <v>914</v>
      </c>
      <c r="G62">
        <v>101</v>
      </c>
      <c r="H62" t="s">
        <v>6</v>
      </c>
    </row>
    <row r="63" spans="1:8">
      <c r="A63">
        <v>158</v>
      </c>
      <c r="B63" s="311">
        <v>11</v>
      </c>
      <c r="E63">
        <v>8</v>
      </c>
      <c r="F63" t="s">
        <v>914</v>
      </c>
      <c r="G63">
        <v>102</v>
      </c>
      <c r="H63" t="s">
        <v>7</v>
      </c>
    </row>
    <row r="64" spans="1:8">
      <c r="A64">
        <v>159</v>
      </c>
      <c r="B64" s="311">
        <v>11</v>
      </c>
      <c r="E64">
        <v>8</v>
      </c>
      <c r="F64" t="s">
        <v>914</v>
      </c>
      <c r="G64">
        <v>103</v>
      </c>
      <c r="H64" t="s">
        <v>9</v>
      </c>
    </row>
    <row r="65" spans="1:8">
      <c r="A65">
        <v>160</v>
      </c>
      <c r="B65" s="311">
        <v>11</v>
      </c>
      <c r="E65">
        <v>8</v>
      </c>
      <c r="F65" t="s">
        <v>914</v>
      </c>
      <c r="G65">
        <v>104</v>
      </c>
      <c r="H65" t="s">
        <v>176</v>
      </c>
    </row>
    <row r="66" spans="1:8">
      <c r="A66">
        <v>161</v>
      </c>
      <c r="B66" s="311">
        <v>11</v>
      </c>
      <c r="E66">
        <v>8</v>
      </c>
      <c r="F66" t="s">
        <v>914</v>
      </c>
      <c r="G66">
        <v>105</v>
      </c>
      <c r="H66" t="s">
        <v>13</v>
      </c>
    </row>
    <row r="67" spans="1:8">
      <c r="A67">
        <v>162</v>
      </c>
      <c r="B67" s="311">
        <v>11</v>
      </c>
      <c r="E67">
        <v>8</v>
      </c>
      <c r="F67" t="s">
        <v>914</v>
      </c>
      <c r="G67">
        <v>106</v>
      </c>
      <c r="H67" t="s">
        <v>14</v>
      </c>
    </row>
    <row r="68" spans="1:8">
      <c r="A68">
        <v>163</v>
      </c>
      <c r="B68" s="311">
        <v>11</v>
      </c>
      <c r="E68">
        <v>8</v>
      </c>
      <c r="F68" t="s">
        <v>914</v>
      </c>
      <c r="G68">
        <v>107</v>
      </c>
      <c r="H68" t="s">
        <v>15</v>
      </c>
    </row>
    <row r="69" spans="1:8">
      <c r="A69">
        <v>164</v>
      </c>
      <c r="B69" s="311">
        <v>11</v>
      </c>
      <c r="E69">
        <v>8</v>
      </c>
      <c r="F69" t="s">
        <v>914</v>
      </c>
      <c r="G69">
        <v>108</v>
      </c>
      <c r="H69" t="s">
        <v>18</v>
      </c>
    </row>
    <row r="70" spans="1:8">
      <c r="A70">
        <v>165</v>
      </c>
      <c r="B70" s="311">
        <v>11</v>
      </c>
      <c r="E70">
        <v>8</v>
      </c>
      <c r="F70" t="s">
        <v>914</v>
      </c>
      <c r="G70">
        <v>109</v>
      </c>
      <c r="H70" t="s">
        <v>19</v>
      </c>
    </row>
    <row r="71" spans="1:8">
      <c r="A71">
        <v>166</v>
      </c>
      <c r="B71" s="311">
        <v>11</v>
      </c>
      <c r="E71">
        <v>8</v>
      </c>
      <c r="F71" t="s">
        <v>914</v>
      </c>
      <c r="G71">
        <v>110</v>
      </c>
      <c r="H71" t="s">
        <v>20</v>
      </c>
    </row>
    <row r="72" spans="1:8">
      <c r="A72">
        <v>167</v>
      </c>
      <c r="B72" s="311">
        <v>11</v>
      </c>
      <c r="E72">
        <v>8</v>
      </c>
      <c r="F72" t="s">
        <v>914</v>
      </c>
      <c r="G72">
        <v>111</v>
      </c>
      <c r="H72" t="s">
        <v>21</v>
      </c>
    </row>
    <row r="73" spans="1:8">
      <c r="A73">
        <v>168</v>
      </c>
      <c r="B73" s="311">
        <v>11</v>
      </c>
      <c r="E73">
        <v>8</v>
      </c>
      <c r="F73" t="s">
        <v>914</v>
      </c>
      <c r="G73">
        <v>112</v>
      </c>
      <c r="H73" t="s">
        <v>184</v>
      </c>
    </row>
    <row r="74" spans="1:8">
      <c r="A74">
        <v>169</v>
      </c>
      <c r="B74" s="311">
        <v>11</v>
      </c>
      <c r="E74">
        <v>8</v>
      </c>
      <c r="F74" t="s">
        <v>914</v>
      </c>
      <c r="G74">
        <v>113</v>
      </c>
      <c r="H74" t="s">
        <v>186</v>
      </c>
    </row>
    <row r="75" spans="1:8">
      <c r="A75">
        <v>170</v>
      </c>
      <c r="B75" s="311">
        <v>12</v>
      </c>
      <c r="E75">
        <v>8</v>
      </c>
      <c r="F75" t="s">
        <v>914</v>
      </c>
      <c r="G75">
        <v>114</v>
      </c>
      <c r="H75" t="s">
        <v>29</v>
      </c>
    </row>
    <row r="76" spans="1:8">
      <c r="A76">
        <v>171</v>
      </c>
      <c r="B76" s="311">
        <v>12</v>
      </c>
      <c r="E76">
        <v>8</v>
      </c>
      <c r="F76" t="s">
        <v>914</v>
      </c>
      <c r="G76">
        <v>115</v>
      </c>
      <c r="H76" t="s">
        <v>31</v>
      </c>
    </row>
    <row r="77" spans="1:8">
      <c r="A77">
        <v>172</v>
      </c>
      <c r="B77" s="311">
        <v>12</v>
      </c>
      <c r="E77">
        <v>8</v>
      </c>
      <c r="F77" t="s">
        <v>914</v>
      </c>
      <c r="G77">
        <v>116</v>
      </c>
      <c r="H77" t="s">
        <v>32</v>
      </c>
    </row>
    <row r="78" spans="1:8">
      <c r="A78">
        <v>173</v>
      </c>
      <c r="B78" s="311">
        <v>12</v>
      </c>
      <c r="E78">
        <v>8</v>
      </c>
      <c r="F78" t="s">
        <v>914</v>
      </c>
      <c r="G78">
        <v>117</v>
      </c>
      <c r="H78" t="s">
        <v>33</v>
      </c>
    </row>
    <row r="79" spans="1:8">
      <c r="A79">
        <v>174</v>
      </c>
      <c r="B79" s="311">
        <v>12</v>
      </c>
      <c r="E79">
        <v>8</v>
      </c>
      <c r="F79" t="s">
        <v>914</v>
      </c>
      <c r="G79">
        <v>118</v>
      </c>
      <c r="H79" t="s">
        <v>34</v>
      </c>
    </row>
    <row r="80" spans="1:8">
      <c r="A80">
        <v>175</v>
      </c>
      <c r="B80" s="311">
        <v>12</v>
      </c>
      <c r="E80">
        <v>8</v>
      </c>
      <c r="F80" t="s">
        <v>914</v>
      </c>
      <c r="G80">
        <v>119</v>
      </c>
      <c r="H80" t="s">
        <v>31</v>
      </c>
    </row>
    <row r="81" spans="1:8">
      <c r="A81">
        <v>176</v>
      </c>
      <c r="B81" s="311">
        <v>12</v>
      </c>
      <c r="E81">
        <v>8</v>
      </c>
      <c r="F81" t="s">
        <v>914</v>
      </c>
      <c r="G81">
        <v>120</v>
      </c>
      <c r="H81" t="e">
        <v>#NAME?</v>
      </c>
    </row>
    <row r="82" spans="1:8">
      <c r="A82">
        <v>177</v>
      </c>
      <c r="B82" s="311">
        <v>12</v>
      </c>
      <c r="E82">
        <v>8</v>
      </c>
      <c r="F82" t="s">
        <v>914</v>
      </c>
      <c r="G82">
        <v>121</v>
      </c>
      <c r="H82" t="e">
        <v>#NAME?</v>
      </c>
    </row>
    <row r="83" spans="1:8">
      <c r="A83">
        <v>178</v>
      </c>
      <c r="B83" s="311">
        <v>12</v>
      </c>
      <c r="E83">
        <v>8</v>
      </c>
      <c r="F83" t="s">
        <v>914</v>
      </c>
      <c r="G83">
        <v>122</v>
      </c>
      <c r="H83" t="e">
        <v>#NAME?</v>
      </c>
    </row>
    <row r="84" spans="1:8">
      <c r="A84">
        <v>179</v>
      </c>
      <c r="B84" s="311">
        <v>12</v>
      </c>
      <c r="E84">
        <v>8</v>
      </c>
      <c r="F84" t="s">
        <v>914</v>
      </c>
      <c r="G84">
        <v>123</v>
      </c>
      <c r="H84" t="s">
        <v>42</v>
      </c>
    </row>
    <row r="85" spans="1:8">
      <c r="A85">
        <v>180</v>
      </c>
      <c r="B85" s="311">
        <v>12</v>
      </c>
      <c r="E85">
        <v>8</v>
      </c>
      <c r="F85" t="s">
        <v>914</v>
      </c>
      <c r="G85">
        <v>124</v>
      </c>
      <c r="H85" t="s">
        <v>43</v>
      </c>
    </row>
    <row r="86" spans="1:8">
      <c r="A86">
        <v>181</v>
      </c>
      <c r="B86" s="311">
        <v>12</v>
      </c>
      <c r="E86">
        <v>8</v>
      </c>
      <c r="F86" t="s">
        <v>914</v>
      </c>
      <c r="G86">
        <v>125</v>
      </c>
      <c r="H86" t="s">
        <v>21</v>
      </c>
    </row>
    <row r="87" spans="1:8">
      <c r="A87">
        <v>182</v>
      </c>
      <c r="B87" s="311">
        <v>12</v>
      </c>
      <c r="E87">
        <v>8</v>
      </c>
      <c r="F87" t="s">
        <v>914</v>
      </c>
      <c r="G87">
        <v>126</v>
      </c>
      <c r="H87" t="s">
        <v>47</v>
      </c>
    </row>
    <row r="88" spans="1:8">
      <c r="A88">
        <v>183</v>
      </c>
      <c r="B88" s="311">
        <v>12</v>
      </c>
      <c r="E88">
        <v>8</v>
      </c>
      <c r="F88" t="s">
        <v>914</v>
      </c>
      <c r="G88">
        <v>127</v>
      </c>
      <c r="H88" t="s">
        <v>49</v>
      </c>
    </row>
    <row r="89" spans="1:8">
      <c r="A89">
        <v>184</v>
      </c>
      <c r="B89" s="311">
        <v>13</v>
      </c>
      <c r="E89">
        <v>8</v>
      </c>
      <c r="F89" t="s">
        <v>914</v>
      </c>
      <c r="G89">
        <v>128</v>
      </c>
      <c r="H89" t="s">
        <v>50</v>
      </c>
    </row>
    <row r="90" spans="1:8">
      <c r="A90">
        <v>185</v>
      </c>
      <c r="B90" s="311">
        <v>13</v>
      </c>
      <c r="E90">
        <v>8</v>
      </c>
      <c r="F90" t="s">
        <v>914</v>
      </c>
      <c r="G90">
        <v>129</v>
      </c>
      <c r="H90" t="s">
        <v>51</v>
      </c>
    </row>
    <row r="91" spans="1:8">
      <c r="A91">
        <v>186</v>
      </c>
      <c r="B91" s="311">
        <v>13</v>
      </c>
      <c r="E91">
        <v>8</v>
      </c>
      <c r="F91" t="s">
        <v>914</v>
      </c>
      <c r="G91">
        <v>130</v>
      </c>
      <c r="H91" t="s">
        <v>53</v>
      </c>
    </row>
    <row r="92" spans="1:8">
      <c r="A92">
        <v>187</v>
      </c>
      <c r="B92" s="311">
        <v>13</v>
      </c>
      <c r="E92">
        <v>8</v>
      </c>
      <c r="F92" t="s">
        <v>914</v>
      </c>
      <c r="G92">
        <v>131</v>
      </c>
      <c r="H92" t="s">
        <v>54</v>
      </c>
    </row>
    <row r="93" spans="1:8">
      <c r="A93">
        <v>188</v>
      </c>
      <c r="B93" s="311">
        <v>13</v>
      </c>
      <c r="E93">
        <v>9</v>
      </c>
      <c r="F93" t="s">
        <v>915</v>
      </c>
      <c r="G93">
        <v>132</v>
      </c>
      <c r="H93" t="s">
        <v>205</v>
      </c>
    </row>
    <row r="94" spans="1:8">
      <c r="A94">
        <v>189</v>
      </c>
      <c r="B94" s="311">
        <v>13</v>
      </c>
      <c r="E94">
        <v>9</v>
      </c>
      <c r="F94" t="s">
        <v>915</v>
      </c>
      <c r="G94">
        <v>133</v>
      </c>
      <c r="H94" t="s">
        <v>206</v>
      </c>
    </row>
    <row r="95" spans="1:8">
      <c r="A95">
        <v>190</v>
      </c>
      <c r="B95" s="311">
        <v>15</v>
      </c>
      <c r="E95">
        <v>9</v>
      </c>
      <c r="F95" t="s">
        <v>915</v>
      </c>
      <c r="G95">
        <v>134</v>
      </c>
      <c r="H95" t="s">
        <v>207</v>
      </c>
    </row>
    <row r="96" spans="1:8">
      <c r="A96">
        <v>191</v>
      </c>
      <c r="B96" s="311">
        <v>15</v>
      </c>
      <c r="E96">
        <v>9</v>
      </c>
      <c r="F96" t="s">
        <v>915</v>
      </c>
      <c r="G96">
        <v>135</v>
      </c>
      <c r="H96" t="s">
        <v>225</v>
      </c>
    </row>
    <row r="97" spans="1:8">
      <c r="A97">
        <v>192</v>
      </c>
      <c r="B97" s="311">
        <v>15</v>
      </c>
      <c r="E97">
        <v>9</v>
      </c>
      <c r="F97" t="s">
        <v>915</v>
      </c>
      <c r="G97">
        <v>136</v>
      </c>
      <c r="H97" t="s">
        <v>228</v>
      </c>
    </row>
    <row r="98" spans="1:8">
      <c r="A98">
        <v>193</v>
      </c>
      <c r="B98" s="311">
        <v>15</v>
      </c>
      <c r="E98">
        <v>9</v>
      </c>
      <c r="F98" t="s">
        <v>915</v>
      </c>
      <c r="G98">
        <v>137</v>
      </c>
      <c r="H98" t="s">
        <v>231</v>
      </c>
    </row>
    <row r="99" spans="1:8">
      <c r="A99">
        <v>194</v>
      </c>
      <c r="B99" s="311">
        <v>15</v>
      </c>
      <c r="E99">
        <v>9</v>
      </c>
      <c r="F99" t="s">
        <v>915</v>
      </c>
      <c r="G99">
        <v>138</v>
      </c>
      <c r="H99" t="s">
        <v>214</v>
      </c>
    </row>
    <row r="100" spans="1:8">
      <c r="A100">
        <v>195</v>
      </c>
      <c r="B100" s="311">
        <v>15</v>
      </c>
      <c r="E100">
        <v>9</v>
      </c>
      <c r="F100" t="s">
        <v>915</v>
      </c>
      <c r="G100">
        <v>139</v>
      </c>
      <c r="H100" t="s">
        <v>215</v>
      </c>
    </row>
    <row r="101" spans="1:8">
      <c r="A101">
        <v>196</v>
      </c>
      <c r="B101" s="311">
        <v>15</v>
      </c>
      <c r="E101">
        <v>9</v>
      </c>
      <c r="F101" t="s">
        <v>915</v>
      </c>
      <c r="G101">
        <v>140</v>
      </c>
      <c r="H101" t="s">
        <v>216</v>
      </c>
    </row>
    <row r="102" spans="1:8">
      <c r="A102">
        <v>197</v>
      </c>
      <c r="B102" s="311">
        <v>15</v>
      </c>
      <c r="E102">
        <v>9</v>
      </c>
      <c r="F102" t="s">
        <v>915</v>
      </c>
      <c r="G102">
        <v>141</v>
      </c>
      <c r="H102" t="s">
        <v>217</v>
      </c>
    </row>
    <row r="103" spans="1:8">
      <c r="A103">
        <v>198</v>
      </c>
      <c r="B103" s="311">
        <v>15</v>
      </c>
      <c r="E103">
        <v>9</v>
      </c>
      <c r="F103" t="s">
        <v>915</v>
      </c>
      <c r="G103">
        <v>142</v>
      </c>
      <c r="H103" t="s">
        <v>219</v>
      </c>
    </row>
    <row r="104" spans="1:8">
      <c r="A104">
        <v>199</v>
      </c>
      <c r="B104" s="311">
        <v>15</v>
      </c>
      <c r="E104">
        <v>9</v>
      </c>
      <c r="F104" t="s">
        <v>915</v>
      </c>
      <c r="G104">
        <v>143</v>
      </c>
      <c r="H104" t="s">
        <v>215</v>
      </c>
    </row>
    <row r="105" spans="1:8">
      <c r="A105">
        <v>200</v>
      </c>
      <c r="B105" s="311">
        <v>15</v>
      </c>
      <c r="E105">
        <v>9</v>
      </c>
      <c r="F105" t="s">
        <v>915</v>
      </c>
      <c r="G105">
        <v>144</v>
      </c>
      <c r="H105" t="s">
        <v>216</v>
      </c>
    </row>
    <row r="106" spans="1:8">
      <c r="A106">
        <v>201</v>
      </c>
      <c r="B106" s="311">
        <v>15</v>
      </c>
      <c r="E106">
        <v>9</v>
      </c>
      <c r="F106" t="s">
        <v>915</v>
      </c>
      <c r="G106">
        <v>145</v>
      </c>
      <c r="H106" t="s">
        <v>217</v>
      </c>
    </row>
    <row r="107" spans="1:8">
      <c r="A107">
        <v>202</v>
      </c>
      <c r="B107" s="311">
        <v>15</v>
      </c>
      <c r="E107">
        <v>11</v>
      </c>
      <c r="F107" t="s">
        <v>916</v>
      </c>
      <c r="G107">
        <v>146</v>
      </c>
      <c r="H107" t="s">
        <v>243</v>
      </c>
    </row>
    <row r="108" spans="1:8">
      <c r="A108">
        <v>203</v>
      </c>
      <c r="B108" s="311">
        <v>15</v>
      </c>
      <c r="E108">
        <v>11</v>
      </c>
      <c r="F108" t="s">
        <v>916</v>
      </c>
      <c r="G108">
        <v>147</v>
      </c>
      <c r="H108" t="s">
        <v>244</v>
      </c>
    </row>
    <row r="109" spans="1:8">
      <c r="A109">
        <v>204</v>
      </c>
      <c r="B109" s="311">
        <v>15</v>
      </c>
      <c r="E109">
        <v>11</v>
      </c>
      <c r="F109" t="s">
        <v>916</v>
      </c>
      <c r="G109">
        <v>148</v>
      </c>
      <c r="H109" t="s">
        <v>960</v>
      </c>
    </row>
    <row r="110" spans="1:8">
      <c r="A110">
        <v>205</v>
      </c>
      <c r="B110" s="311">
        <v>15</v>
      </c>
      <c r="E110">
        <v>11</v>
      </c>
      <c r="F110" t="s">
        <v>916</v>
      </c>
      <c r="G110">
        <v>149</v>
      </c>
      <c r="H110" t="s">
        <v>247</v>
      </c>
    </row>
    <row r="111" spans="1:8">
      <c r="A111">
        <v>206</v>
      </c>
      <c r="B111" s="311">
        <v>15</v>
      </c>
      <c r="E111">
        <v>11</v>
      </c>
      <c r="F111" t="s">
        <v>916</v>
      </c>
      <c r="G111">
        <v>150</v>
      </c>
      <c r="H111" t="s">
        <v>250</v>
      </c>
    </row>
    <row r="112" spans="1:8">
      <c r="A112">
        <v>207</v>
      </c>
      <c r="B112" s="311">
        <v>15</v>
      </c>
      <c r="E112">
        <v>11</v>
      </c>
      <c r="F112" t="s">
        <v>916</v>
      </c>
      <c r="G112">
        <v>151</v>
      </c>
      <c r="H112" t="s">
        <v>252</v>
      </c>
    </row>
    <row r="113" spans="1:8">
      <c r="A113">
        <v>208</v>
      </c>
      <c r="B113" s="311">
        <v>15</v>
      </c>
      <c r="E113">
        <v>11</v>
      </c>
      <c r="F113" t="s">
        <v>916</v>
      </c>
      <c r="G113">
        <v>152</v>
      </c>
      <c r="H113" t="s">
        <v>253</v>
      </c>
    </row>
    <row r="114" spans="1:8">
      <c r="A114">
        <v>209</v>
      </c>
      <c r="B114" s="311">
        <v>15</v>
      </c>
      <c r="E114">
        <v>11</v>
      </c>
      <c r="F114" t="s">
        <v>916</v>
      </c>
      <c r="G114">
        <v>153</v>
      </c>
      <c r="H114" t="s">
        <v>254</v>
      </c>
    </row>
    <row r="115" spans="1:8">
      <c r="A115">
        <v>210</v>
      </c>
      <c r="B115" s="311">
        <v>15</v>
      </c>
      <c r="E115">
        <v>11</v>
      </c>
      <c r="F115" t="s">
        <v>916</v>
      </c>
      <c r="G115">
        <v>154</v>
      </c>
      <c r="H115" t="s">
        <v>255</v>
      </c>
    </row>
    <row r="116" spans="1:8">
      <c r="A116">
        <v>211</v>
      </c>
      <c r="B116" s="311">
        <v>15</v>
      </c>
      <c r="E116">
        <v>11</v>
      </c>
      <c r="F116" t="s">
        <v>916</v>
      </c>
      <c r="G116">
        <v>155</v>
      </c>
      <c r="H116" t="s">
        <v>258</v>
      </c>
    </row>
    <row r="117" spans="1:8">
      <c r="A117">
        <v>212</v>
      </c>
      <c r="B117" s="311">
        <v>15</v>
      </c>
      <c r="E117">
        <v>11</v>
      </c>
      <c r="F117" t="s">
        <v>916</v>
      </c>
      <c r="G117">
        <v>156</v>
      </c>
      <c r="H117" t="s">
        <v>259</v>
      </c>
    </row>
    <row r="118" spans="1:8">
      <c r="A118">
        <v>213</v>
      </c>
      <c r="B118" s="311">
        <v>15</v>
      </c>
      <c r="E118">
        <v>11</v>
      </c>
      <c r="F118" t="s">
        <v>916</v>
      </c>
      <c r="G118">
        <v>157</v>
      </c>
      <c r="H118" t="s">
        <v>260</v>
      </c>
    </row>
    <row r="119" spans="1:8">
      <c r="A119">
        <v>214</v>
      </c>
      <c r="B119" s="311">
        <v>15</v>
      </c>
      <c r="E119">
        <v>11</v>
      </c>
      <c r="F119" t="s">
        <v>916</v>
      </c>
      <c r="G119">
        <v>158</v>
      </c>
      <c r="H119" t="s">
        <v>262</v>
      </c>
    </row>
    <row r="120" spans="1:8">
      <c r="A120">
        <v>215</v>
      </c>
      <c r="B120" s="311">
        <v>15</v>
      </c>
      <c r="E120">
        <v>11</v>
      </c>
      <c r="F120" t="s">
        <v>916</v>
      </c>
      <c r="G120">
        <v>159</v>
      </c>
      <c r="H120" t="s">
        <v>263</v>
      </c>
    </row>
    <row r="121" spans="1:8">
      <c r="A121">
        <v>216</v>
      </c>
      <c r="B121" s="311">
        <v>15</v>
      </c>
      <c r="E121">
        <v>11</v>
      </c>
      <c r="F121" t="s">
        <v>916</v>
      </c>
      <c r="G121">
        <v>160</v>
      </c>
      <c r="H121" t="s">
        <v>266</v>
      </c>
    </row>
    <row r="122" spans="1:8">
      <c r="A122">
        <v>217</v>
      </c>
      <c r="B122" s="311">
        <v>15</v>
      </c>
      <c r="E122">
        <v>11</v>
      </c>
      <c r="F122" t="s">
        <v>916</v>
      </c>
      <c r="G122">
        <v>161</v>
      </c>
      <c r="H122" t="s">
        <v>268</v>
      </c>
    </row>
    <row r="123" spans="1:8">
      <c r="A123">
        <v>218</v>
      </c>
      <c r="B123" s="311">
        <v>15</v>
      </c>
      <c r="E123">
        <v>11</v>
      </c>
      <c r="F123" t="s">
        <v>916</v>
      </c>
      <c r="G123">
        <v>162</v>
      </c>
      <c r="H123" t="s">
        <v>270</v>
      </c>
    </row>
    <row r="124" spans="1:8">
      <c r="A124">
        <v>219</v>
      </c>
      <c r="B124" s="311">
        <v>15</v>
      </c>
      <c r="E124">
        <v>11</v>
      </c>
      <c r="F124" t="s">
        <v>916</v>
      </c>
      <c r="G124">
        <v>163</v>
      </c>
      <c r="H124" t="s">
        <v>271</v>
      </c>
    </row>
    <row r="125" spans="1:8">
      <c r="A125">
        <v>220</v>
      </c>
      <c r="B125" s="311">
        <v>15</v>
      </c>
      <c r="E125">
        <v>11</v>
      </c>
      <c r="F125" t="s">
        <v>916</v>
      </c>
      <c r="G125">
        <v>164</v>
      </c>
      <c r="H125" t="s">
        <v>272</v>
      </c>
    </row>
    <row r="126" spans="1:8">
      <c r="A126">
        <v>221</v>
      </c>
      <c r="B126" s="311">
        <v>15</v>
      </c>
      <c r="E126">
        <v>11</v>
      </c>
      <c r="F126" t="s">
        <v>916</v>
      </c>
      <c r="G126">
        <v>165</v>
      </c>
      <c r="H126" t="s">
        <v>274</v>
      </c>
    </row>
    <row r="127" spans="1:8">
      <c r="A127">
        <v>222</v>
      </c>
      <c r="B127" s="311">
        <v>15</v>
      </c>
      <c r="E127">
        <v>11</v>
      </c>
      <c r="F127" t="s">
        <v>916</v>
      </c>
      <c r="G127">
        <v>166</v>
      </c>
      <c r="H127" t="s">
        <v>275</v>
      </c>
    </row>
    <row r="128" spans="1:8">
      <c r="A128">
        <v>223</v>
      </c>
      <c r="B128" s="311">
        <v>15</v>
      </c>
      <c r="E128">
        <v>11</v>
      </c>
      <c r="F128" t="s">
        <v>916</v>
      </c>
      <c r="G128">
        <v>167</v>
      </c>
      <c r="H128" t="s">
        <v>277</v>
      </c>
    </row>
    <row r="129" spans="1:8">
      <c r="A129">
        <v>224</v>
      </c>
      <c r="B129" s="311">
        <v>15</v>
      </c>
      <c r="E129">
        <v>11</v>
      </c>
      <c r="F129" t="s">
        <v>916</v>
      </c>
      <c r="G129">
        <v>168</v>
      </c>
      <c r="H129" t="s">
        <v>278</v>
      </c>
    </row>
    <row r="130" spans="1:8">
      <c r="A130">
        <v>225</v>
      </c>
      <c r="B130" s="311">
        <v>15</v>
      </c>
      <c r="E130">
        <v>11</v>
      </c>
      <c r="F130" t="s">
        <v>916</v>
      </c>
      <c r="G130">
        <v>169</v>
      </c>
      <c r="H130" t="s">
        <v>21</v>
      </c>
    </row>
    <row r="131" spans="1:8">
      <c r="A131">
        <v>226</v>
      </c>
      <c r="B131" s="311">
        <v>15</v>
      </c>
      <c r="E131">
        <v>12</v>
      </c>
      <c r="F131" t="s">
        <v>917</v>
      </c>
      <c r="G131">
        <v>170</v>
      </c>
      <c r="H131" t="s">
        <v>282</v>
      </c>
    </row>
    <row r="132" spans="1:8">
      <c r="A132">
        <v>227</v>
      </c>
      <c r="B132" s="311">
        <v>15</v>
      </c>
      <c r="E132">
        <v>12</v>
      </c>
      <c r="F132" t="s">
        <v>917</v>
      </c>
      <c r="G132">
        <v>171</v>
      </c>
      <c r="H132" t="s">
        <v>283</v>
      </c>
    </row>
    <row r="133" spans="1:8">
      <c r="A133">
        <v>228</v>
      </c>
      <c r="B133" s="311">
        <v>15</v>
      </c>
      <c r="E133">
        <v>12</v>
      </c>
      <c r="F133" t="s">
        <v>917</v>
      </c>
      <c r="G133">
        <v>172</v>
      </c>
      <c r="H133" t="s">
        <v>285</v>
      </c>
    </row>
    <row r="134" spans="1:8">
      <c r="A134">
        <v>229</v>
      </c>
      <c r="B134" s="311">
        <v>15</v>
      </c>
      <c r="E134">
        <v>12</v>
      </c>
      <c r="F134" t="s">
        <v>917</v>
      </c>
      <c r="G134">
        <v>173</v>
      </c>
      <c r="H134" t="s">
        <v>286</v>
      </c>
    </row>
    <row r="135" spans="1:8">
      <c r="A135">
        <v>230</v>
      </c>
      <c r="B135" s="311">
        <v>15</v>
      </c>
      <c r="E135">
        <v>12</v>
      </c>
      <c r="F135" t="s">
        <v>917</v>
      </c>
      <c r="G135">
        <v>174</v>
      </c>
      <c r="H135" t="s">
        <v>287</v>
      </c>
    </row>
    <row r="136" spans="1:8">
      <c r="A136">
        <v>231</v>
      </c>
      <c r="B136" s="311">
        <v>15</v>
      </c>
      <c r="E136">
        <v>12</v>
      </c>
      <c r="F136" t="s">
        <v>917</v>
      </c>
      <c r="G136">
        <v>175</v>
      </c>
      <c r="H136" t="s">
        <v>288</v>
      </c>
    </row>
    <row r="137" spans="1:8">
      <c r="A137">
        <v>232</v>
      </c>
      <c r="B137" s="311">
        <v>15</v>
      </c>
      <c r="E137">
        <v>12</v>
      </c>
      <c r="F137" t="s">
        <v>917</v>
      </c>
      <c r="G137">
        <v>176</v>
      </c>
      <c r="H137" t="s">
        <v>289</v>
      </c>
    </row>
    <row r="138" spans="1:8">
      <c r="A138">
        <v>233</v>
      </c>
      <c r="B138" s="311">
        <v>15</v>
      </c>
      <c r="E138">
        <v>12</v>
      </c>
      <c r="F138" t="s">
        <v>917</v>
      </c>
      <c r="G138">
        <v>177</v>
      </c>
      <c r="H138" t="s">
        <v>290</v>
      </c>
    </row>
    <row r="139" spans="1:8">
      <c r="A139">
        <v>234</v>
      </c>
      <c r="B139" s="311">
        <v>15</v>
      </c>
      <c r="E139">
        <v>12</v>
      </c>
      <c r="F139" t="s">
        <v>917</v>
      </c>
      <c r="G139">
        <v>178</v>
      </c>
      <c r="H139" t="s">
        <v>293</v>
      </c>
    </row>
    <row r="140" spans="1:8">
      <c r="A140">
        <v>235</v>
      </c>
      <c r="B140" s="311">
        <v>15</v>
      </c>
      <c r="E140">
        <v>12</v>
      </c>
      <c r="F140" t="s">
        <v>917</v>
      </c>
      <c r="G140">
        <v>179</v>
      </c>
      <c r="H140" t="s">
        <v>283</v>
      </c>
    </row>
    <row r="141" spans="1:8">
      <c r="A141">
        <v>236</v>
      </c>
      <c r="B141" s="311">
        <v>15</v>
      </c>
      <c r="E141">
        <v>12</v>
      </c>
      <c r="F141" t="s">
        <v>917</v>
      </c>
      <c r="G141">
        <v>180</v>
      </c>
      <c r="H141" t="s">
        <v>284</v>
      </c>
    </row>
    <row r="142" spans="1:8">
      <c r="A142">
        <v>237</v>
      </c>
      <c r="B142" s="311">
        <v>15</v>
      </c>
      <c r="E142">
        <v>12</v>
      </c>
      <c r="F142" t="s">
        <v>917</v>
      </c>
      <c r="G142">
        <v>181</v>
      </c>
      <c r="H142" t="s">
        <v>961</v>
      </c>
    </row>
    <row r="143" spans="1:8">
      <c r="A143">
        <v>238</v>
      </c>
      <c r="B143" s="311">
        <v>15</v>
      </c>
      <c r="E143">
        <v>12</v>
      </c>
      <c r="F143" t="s">
        <v>917</v>
      </c>
      <c r="G143">
        <v>182</v>
      </c>
      <c r="H143" t="s">
        <v>962</v>
      </c>
    </row>
    <row r="144" spans="1:8">
      <c r="A144">
        <v>239</v>
      </c>
      <c r="B144" s="311">
        <v>15</v>
      </c>
      <c r="E144">
        <v>12</v>
      </c>
      <c r="F144" t="s">
        <v>917</v>
      </c>
      <c r="G144">
        <v>183</v>
      </c>
      <c r="H144" t="s">
        <v>963</v>
      </c>
    </row>
    <row r="145" spans="5:8">
      <c r="E145">
        <v>13</v>
      </c>
      <c r="F145" t="s">
        <v>918</v>
      </c>
      <c r="G145">
        <v>184</v>
      </c>
      <c r="H145" t="s">
        <v>303</v>
      </c>
    </row>
    <row r="146" spans="5:8">
      <c r="E146">
        <v>13</v>
      </c>
      <c r="F146" t="s">
        <v>918</v>
      </c>
      <c r="G146">
        <v>185</v>
      </c>
      <c r="H146" t="s">
        <v>304</v>
      </c>
    </row>
    <row r="147" spans="5:8">
      <c r="E147">
        <v>13</v>
      </c>
      <c r="F147" t="s">
        <v>918</v>
      </c>
      <c r="G147">
        <v>186</v>
      </c>
      <c r="H147" t="s">
        <v>305</v>
      </c>
    </row>
    <row r="148" spans="5:8">
      <c r="E148">
        <v>13</v>
      </c>
      <c r="F148" t="s">
        <v>918</v>
      </c>
      <c r="G148">
        <v>187</v>
      </c>
      <c r="H148" t="s">
        <v>306</v>
      </c>
    </row>
    <row r="149" spans="5:8">
      <c r="E149">
        <v>13</v>
      </c>
      <c r="F149" t="s">
        <v>918</v>
      </c>
      <c r="G149">
        <v>188</v>
      </c>
      <c r="H149" t="s">
        <v>307</v>
      </c>
    </row>
    <row r="150" spans="5:8">
      <c r="E150">
        <v>13</v>
      </c>
      <c r="F150" t="s">
        <v>918</v>
      </c>
      <c r="G150">
        <v>189</v>
      </c>
      <c r="H150" t="s">
        <v>308</v>
      </c>
    </row>
    <row r="151" spans="5:8">
      <c r="E151">
        <v>15</v>
      </c>
      <c r="F151" t="s">
        <v>996</v>
      </c>
      <c r="G151">
        <v>190</v>
      </c>
      <c r="H151" t="s">
        <v>640</v>
      </c>
    </row>
    <row r="152" spans="5:8">
      <c r="E152">
        <v>15</v>
      </c>
      <c r="F152" t="s">
        <v>996</v>
      </c>
      <c r="G152">
        <v>191</v>
      </c>
      <c r="H152" t="s">
        <v>641</v>
      </c>
    </row>
    <row r="153" spans="5:8">
      <c r="E153">
        <v>15</v>
      </c>
      <c r="F153" t="s">
        <v>996</v>
      </c>
      <c r="G153">
        <v>192</v>
      </c>
      <c r="H153" t="s">
        <v>964</v>
      </c>
    </row>
    <row r="154" spans="5:8">
      <c r="E154">
        <v>15</v>
      </c>
      <c r="F154" t="s">
        <v>996</v>
      </c>
      <c r="G154">
        <v>193</v>
      </c>
      <c r="H154" t="s">
        <v>643</v>
      </c>
    </row>
    <row r="155" spans="5:8">
      <c r="E155">
        <v>15</v>
      </c>
      <c r="F155" t="s">
        <v>996</v>
      </c>
      <c r="G155">
        <v>194</v>
      </c>
      <c r="H155" t="s">
        <v>644</v>
      </c>
    </row>
    <row r="156" spans="5:8">
      <c r="E156">
        <v>15</v>
      </c>
      <c r="F156" t="s">
        <v>996</v>
      </c>
      <c r="G156">
        <v>195</v>
      </c>
      <c r="H156" t="s">
        <v>645</v>
      </c>
    </row>
    <row r="157" spans="5:8">
      <c r="E157">
        <v>15</v>
      </c>
      <c r="F157" t="s">
        <v>996</v>
      </c>
      <c r="G157">
        <v>196</v>
      </c>
      <c r="H157" t="s">
        <v>646</v>
      </c>
    </row>
    <row r="158" spans="5:8">
      <c r="E158">
        <v>15</v>
      </c>
      <c r="F158" t="s">
        <v>996</v>
      </c>
      <c r="G158">
        <v>197</v>
      </c>
      <c r="H158" t="s">
        <v>647</v>
      </c>
    </row>
    <row r="159" spans="5:8">
      <c r="E159">
        <v>15</v>
      </c>
      <c r="F159" t="s">
        <v>996</v>
      </c>
      <c r="G159">
        <v>198</v>
      </c>
      <c r="H159" t="s">
        <v>648</v>
      </c>
    </row>
    <row r="160" spans="5:8">
      <c r="E160">
        <v>15</v>
      </c>
      <c r="F160" t="s">
        <v>996</v>
      </c>
      <c r="G160">
        <v>199</v>
      </c>
      <c r="H160" t="s">
        <v>649</v>
      </c>
    </row>
    <row r="161" spans="5:8">
      <c r="E161">
        <v>15</v>
      </c>
      <c r="F161" t="s">
        <v>996</v>
      </c>
      <c r="G161">
        <v>200</v>
      </c>
      <c r="H161" t="s">
        <v>650</v>
      </c>
    </row>
    <row r="162" spans="5:8">
      <c r="E162">
        <v>15</v>
      </c>
      <c r="F162" t="s">
        <v>996</v>
      </c>
      <c r="G162">
        <v>201</v>
      </c>
      <c r="H162" t="s">
        <v>651</v>
      </c>
    </row>
    <row r="163" spans="5:8">
      <c r="E163">
        <v>15</v>
      </c>
      <c r="F163" t="s">
        <v>996</v>
      </c>
      <c r="G163">
        <v>202</v>
      </c>
      <c r="H163" t="s">
        <v>652</v>
      </c>
    </row>
    <row r="164" spans="5:8">
      <c r="E164">
        <v>15</v>
      </c>
      <c r="F164" t="s">
        <v>996</v>
      </c>
      <c r="G164">
        <v>203</v>
      </c>
      <c r="H164" t="s">
        <v>653</v>
      </c>
    </row>
    <row r="165" spans="5:8">
      <c r="E165">
        <v>15</v>
      </c>
      <c r="F165" t="s">
        <v>996</v>
      </c>
      <c r="G165">
        <v>204</v>
      </c>
      <c r="H165" t="s">
        <v>654</v>
      </c>
    </row>
    <row r="166" spans="5:8">
      <c r="E166">
        <v>15</v>
      </c>
      <c r="F166" t="s">
        <v>996</v>
      </c>
      <c r="G166">
        <v>205</v>
      </c>
      <c r="H166" t="s">
        <v>655</v>
      </c>
    </row>
    <row r="167" spans="5:8">
      <c r="E167">
        <v>15</v>
      </c>
      <c r="F167" t="s">
        <v>996</v>
      </c>
      <c r="G167">
        <v>206</v>
      </c>
      <c r="H167" t="s">
        <v>656</v>
      </c>
    </row>
    <row r="168" spans="5:8">
      <c r="E168">
        <v>15</v>
      </c>
      <c r="F168" t="s">
        <v>996</v>
      </c>
      <c r="G168">
        <v>207</v>
      </c>
      <c r="H168" t="s">
        <v>657</v>
      </c>
    </row>
    <row r="169" spans="5:8">
      <c r="E169">
        <v>15</v>
      </c>
      <c r="F169" t="s">
        <v>996</v>
      </c>
      <c r="G169">
        <v>208</v>
      </c>
      <c r="H169" t="s">
        <v>658</v>
      </c>
    </row>
    <row r="170" spans="5:8">
      <c r="E170">
        <v>15</v>
      </c>
      <c r="F170" t="s">
        <v>996</v>
      </c>
      <c r="G170">
        <v>209</v>
      </c>
      <c r="H170" t="s">
        <v>965</v>
      </c>
    </row>
    <row r="171" spans="5:8">
      <c r="E171">
        <v>15</v>
      </c>
      <c r="F171" t="s">
        <v>996</v>
      </c>
      <c r="G171">
        <v>210</v>
      </c>
      <c r="H171" t="s">
        <v>966</v>
      </c>
    </row>
    <row r="172" spans="5:8">
      <c r="E172">
        <v>15</v>
      </c>
      <c r="F172" t="s">
        <v>996</v>
      </c>
      <c r="G172">
        <v>211</v>
      </c>
      <c r="H172" t="s">
        <v>967</v>
      </c>
    </row>
    <row r="173" spans="5:8">
      <c r="E173">
        <v>15</v>
      </c>
      <c r="F173" t="s">
        <v>996</v>
      </c>
      <c r="G173">
        <v>212</v>
      </c>
      <c r="H173" t="s">
        <v>968</v>
      </c>
    </row>
    <row r="174" spans="5:8">
      <c r="E174">
        <v>15</v>
      </c>
      <c r="F174" t="s">
        <v>996</v>
      </c>
      <c r="G174">
        <v>213</v>
      </c>
      <c r="H174" t="s">
        <v>969</v>
      </c>
    </row>
    <row r="175" spans="5:8">
      <c r="E175">
        <v>15</v>
      </c>
      <c r="F175" t="s">
        <v>996</v>
      </c>
      <c r="G175">
        <v>214</v>
      </c>
      <c r="H175" t="s">
        <v>970</v>
      </c>
    </row>
    <row r="176" spans="5:8">
      <c r="E176">
        <v>15</v>
      </c>
      <c r="F176" t="s">
        <v>996</v>
      </c>
      <c r="G176">
        <v>215</v>
      </c>
      <c r="H176" t="s">
        <v>971</v>
      </c>
    </row>
    <row r="177" spans="5:8">
      <c r="E177">
        <v>15</v>
      </c>
      <c r="F177" t="s">
        <v>996</v>
      </c>
      <c r="G177">
        <v>216</v>
      </c>
      <c r="H177" t="s">
        <v>972</v>
      </c>
    </row>
    <row r="178" spans="5:8">
      <c r="E178">
        <v>15</v>
      </c>
      <c r="F178" t="s">
        <v>996</v>
      </c>
      <c r="G178">
        <v>217</v>
      </c>
      <c r="H178" t="s">
        <v>973</v>
      </c>
    </row>
    <row r="179" spans="5:8">
      <c r="E179">
        <v>15</v>
      </c>
      <c r="F179" t="s">
        <v>996</v>
      </c>
      <c r="G179">
        <v>218</v>
      </c>
      <c r="H179" t="s">
        <v>974</v>
      </c>
    </row>
    <row r="180" spans="5:8">
      <c r="E180">
        <v>15</v>
      </c>
      <c r="F180" t="s">
        <v>996</v>
      </c>
      <c r="G180">
        <v>219</v>
      </c>
      <c r="H180" t="s">
        <v>975</v>
      </c>
    </row>
    <row r="181" spans="5:8">
      <c r="E181">
        <v>15</v>
      </c>
      <c r="F181" t="s">
        <v>996</v>
      </c>
      <c r="G181">
        <v>220</v>
      </c>
      <c r="H181" t="s">
        <v>976</v>
      </c>
    </row>
    <row r="182" spans="5:8">
      <c r="E182">
        <v>15</v>
      </c>
      <c r="F182" t="s">
        <v>996</v>
      </c>
      <c r="G182">
        <v>221</v>
      </c>
      <c r="H182" t="s">
        <v>977</v>
      </c>
    </row>
    <row r="183" spans="5:8">
      <c r="E183">
        <v>15</v>
      </c>
      <c r="F183" t="s">
        <v>996</v>
      </c>
      <c r="G183">
        <v>222</v>
      </c>
      <c r="H183" t="s">
        <v>978</v>
      </c>
    </row>
    <row r="184" spans="5:8">
      <c r="E184">
        <v>15</v>
      </c>
      <c r="F184" t="s">
        <v>996</v>
      </c>
      <c r="G184">
        <v>223</v>
      </c>
      <c r="H184" t="s">
        <v>979</v>
      </c>
    </row>
    <row r="185" spans="5:8">
      <c r="E185">
        <v>15</v>
      </c>
      <c r="F185" t="s">
        <v>996</v>
      </c>
      <c r="G185">
        <v>224</v>
      </c>
      <c r="H185" t="s">
        <v>980</v>
      </c>
    </row>
    <row r="186" spans="5:8">
      <c r="E186">
        <v>15</v>
      </c>
      <c r="F186" t="s">
        <v>996</v>
      </c>
      <c r="G186">
        <v>225</v>
      </c>
      <c r="H186" t="s">
        <v>981</v>
      </c>
    </row>
    <row r="187" spans="5:8">
      <c r="E187">
        <v>15</v>
      </c>
      <c r="F187" t="s">
        <v>996</v>
      </c>
      <c r="G187">
        <v>226</v>
      </c>
      <c r="H187" t="s">
        <v>982</v>
      </c>
    </row>
    <row r="188" spans="5:8">
      <c r="E188">
        <v>15</v>
      </c>
      <c r="F188" t="s">
        <v>996</v>
      </c>
      <c r="G188">
        <v>227</v>
      </c>
      <c r="H188" t="s">
        <v>983</v>
      </c>
    </row>
    <row r="189" spans="5:8">
      <c r="E189">
        <v>15</v>
      </c>
      <c r="F189" t="s">
        <v>996</v>
      </c>
      <c r="G189">
        <v>228</v>
      </c>
      <c r="H189" t="s">
        <v>984</v>
      </c>
    </row>
    <row r="190" spans="5:8">
      <c r="E190">
        <v>15</v>
      </c>
      <c r="F190" t="s">
        <v>996</v>
      </c>
      <c r="G190">
        <v>229</v>
      </c>
      <c r="H190" t="s">
        <v>985</v>
      </c>
    </row>
    <row r="191" spans="5:8">
      <c r="E191">
        <v>15</v>
      </c>
      <c r="F191" t="s">
        <v>996</v>
      </c>
      <c r="G191">
        <v>230</v>
      </c>
      <c r="H191" t="s">
        <v>986</v>
      </c>
    </row>
    <row r="192" spans="5:8">
      <c r="E192">
        <v>15</v>
      </c>
      <c r="F192" t="s">
        <v>996</v>
      </c>
      <c r="G192">
        <v>231</v>
      </c>
      <c r="H192" t="s">
        <v>987</v>
      </c>
    </row>
    <row r="193" spans="1:50">
      <c r="E193">
        <v>15</v>
      </c>
      <c r="F193" t="s">
        <v>996</v>
      </c>
      <c r="G193">
        <v>232</v>
      </c>
      <c r="H193" t="s">
        <v>988</v>
      </c>
    </row>
    <row r="194" spans="1:50">
      <c r="E194">
        <v>15</v>
      </c>
      <c r="F194" t="s">
        <v>996</v>
      </c>
      <c r="G194">
        <v>233</v>
      </c>
      <c r="H194" t="s">
        <v>989</v>
      </c>
    </row>
    <row r="195" spans="1:50">
      <c r="E195">
        <v>15</v>
      </c>
      <c r="F195" t="s">
        <v>996</v>
      </c>
      <c r="G195">
        <v>234</v>
      </c>
      <c r="H195" t="s">
        <v>990</v>
      </c>
    </row>
    <row r="196" spans="1:50">
      <c r="E196">
        <v>15</v>
      </c>
      <c r="F196" t="s">
        <v>996</v>
      </c>
      <c r="G196">
        <v>235</v>
      </c>
      <c r="H196" t="s">
        <v>991</v>
      </c>
    </row>
    <row r="197" spans="1:50">
      <c r="E197">
        <v>15</v>
      </c>
      <c r="F197" t="s">
        <v>996</v>
      </c>
      <c r="G197">
        <v>236</v>
      </c>
      <c r="H197" t="s">
        <v>992</v>
      </c>
    </row>
    <row r="198" spans="1:50">
      <c r="E198">
        <v>15</v>
      </c>
      <c r="F198" t="s">
        <v>996</v>
      </c>
      <c r="G198">
        <v>237</v>
      </c>
      <c r="H198" t="s">
        <v>993</v>
      </c>
    </row>
    <row r="199" spans="1:50">
      <c r="E199">
        <v>15</v>
      </c>
      <c r="F199" t="s">
        <v>996</v>
      </c>
      <c r="G199">
        <v>238</v>
      </c>
      <c r="H199" t="s">
        <v>994</v>
      </c>
    </row>
    <row r="200" spans="1:50">
      <c r="E200">
        <v>15</v>
      </c>
      <c r="F200" t="s">
        <v>996</v>
      </c>
      <c r="G200">
        <v>239</v>
      </c>
      <c r="H200" t="s">
        <v>995</v>
      </c>
    </row>
    <row r="205" spans="1:50">
      <c r="A205">
        <v>190</v>
      </c>
      <c r="B205">
        <v>191</v>
      </c>
      <c r="C205">
        <v>192</v>
      </c>
      <c r="D205">
        <v>193</v>
      </c>
      <c r="E205">
        <v>194</v>
      </c>
      <c r="F205">
        <v>195</v>
      </c>
      <c r="G205">
        <v>196</v>
      </c>
      <c r="H205">
        <v>197</v>
      </c>
      <c r="I205">
        <v>198</v>
      </c>
      <c r="J205">
        <v>199</v>
      </c>
      <c r="K205">
        <v>200</v>
      </c>
      <c r="L205">
        <v>201</v>
      </c>
      <c r="M205">
        <v>202</v>
      </c>
      <c r="N205">
        <v>203</v>
      </c>
      <c r="O205">
        <v>204</v>
      </c>
      <c r="P205">
        <v>205</v>
      </c>
      <c r="Q205">
        <v>206</v>
      </c>
      <c r="R205">
        <v>207</v>
      </c>
      <c r="S205">
        <v>208</v>
      </c>
      <c r="T205">
        <v>209</v>
      </c>
      <c r="U205">
        <v>210</v>
      </c>
      <c r="V205">
        <v>211</v>
      </c>
      <c r="W205">
        <v>212</v>
      </c>
      <c r="X205">
        <v>213</v>
      </c>
      <c r="Y205">
        <v>214</v>
      </c>
      <c r="Z205">
        <v>215</v>
      </c>
      <c r="AA205">
        <v>216</v>
      </c>
      <c r="AB205">
        <v>217</v>
      </c>
      <c r="AC205">
        <v>218</v>
      </c>
      <c r="AD205">
        <v>219</v>
      </c>
      <c r="AE205">
        <v>220</v>
      </c>
      <c r="AF205">
        <v>221</v>
      </c>
      <c r="AG205">
        <v>222</v>
      </c>
      <c r="AH205">
        <v>223</v>
      </c>
      <c r="AI205">
        <v>224</v>
      </c>
      <c r="AJ205">
        <v>225</v>
      </c>
      <c r="AK205">
        <v>226</v>
      </c>
      <c r="AL205">
        <v>227</v>
      </c>
      <c r="AM205">
        <v>228</v>
      </c>
      <c r="AN205">
        <v>229</v>
      </c>
      <c r="AO205">
        <v>230</v>
      </c>
      <c r="AP205">
        <v>231</v>
      </c>
      <c r="AQ205">
        <v>232</v>
      </c>
      <c r="AR205">
        <v>233</v>
      </c>
      <c r="AS205">
        <v>234</v>
      </c>
      <c r="AT205">
        <v>235</v>
      </c>
      <c r="AU205">
        <v>236</v>
      </c>
      <c r="AV205">
        <v>237</v>
      </c>
      <c r="AW205">
        <v>238</v>
      </c>
      <c r="AX205">
        <v>239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E36"/>
  <sheetViews>
    <sheetView workbookViewId="0">
      <selection activeCell="B6" sqref="B6"/>
    </sheetView>
  </sheetViews>
  <sheetFormatPr defaultRowHeight="15"/>
  <cols>
    <col min="1" max="1" width="42" bestFit="1" customWidth="1"/>
    <col min="2" max="2" width="71" bestFit="1" customWidth="1"/>
    <col min="3" max="3" width="50.85546875" bestFit="1" customWidth="1"/>
    <col min="4" max="4" width="14.140625" style="27" customWidth="1"/>
  </cols>
  <sheetData>
    <row r="1" spans="1:5">
      <c r="A1" s="311">
        <v>8</v>
      </c>
      <c r="D1" s="27" t="s">
        <v>202</v>
      </c>
    </row>
    <row r="2" spans="1:5" ht="15.75">
      <c r="A2">
        <v>97</v>
      </c>
      <c r="B2" s="2" t="s">
        <v>1</v>
      </c>
      <c r="C2" s="2" t="s">
        <v>58</v>
      </c>
      <c r="D2" s="2" t="s">
        <v>171</v>
      </c>
      <c r="E2" s="28" t="str">
        <f t="shared" ref="E2:E35" si="0">"('"&amp;B2&amp;"','"&amp;C2&amp;"','"&amp;D2&amp;"',"&amp;$A$1&amp;"),"</f>
        <v>('Unrestricted','Efectivo sin restricciones','Caixa Sem restrições',8),</v>
      </c>
    </row>
    <row r="3" spans="1:5" ht="15.75">
      <c r="A3">
        <v>98</v>
      </c>
      <c r="B3" s="2" t="s">
        <v>2</v>
      </c>
      <c r="C3" s="2" t="s">
        <v>59</v>
      </c>
      <c r="D3" s="2" t="s">
        <v>172</v>
      </c>
      <c r="E3" s="28" t="str">
        <f t="shared" si="0"/>
        <v>('Restricted','Efectivo restringido','Caixa Restritos',8),</v>
      </c>
    </row>
    <row r="4" spans="1:5" ht="15.75">
      <c r="A4">
        <v>99</v>
      </c>
      <c r="B4" s="3" t="s">
        <v>3</v>
      </c>
      <c r="C4" s="3" t="s">
        <v>60</v>
      </c>
      <c r="D4" s="3" t="s">
        <v>117</v>
      </c>
      <c r="E4" s="28" t="str">
        <f t="shared" si="0"/>
        <v>('Short Term Investment Securities','Inversiones a corto plazo','Investimentos a curto prazo',8),</v>
      </c>
    </row>
    <row r="5" spans="1:5" ht="15.75">
      <c r="A5">
        <v>100</v>
      </c>
      <c r="B5" s="4" t="s">
        <v>4</v>
      </c>
      <c r="C5" s="4" t="s">
        <v>61</v>
      </c>
      <c r="D5" s="4" t="s">
        <v>173</v>
      </c>
      <c r="E5" s="28" t="str">
        <f t="shared" si="0"/>
        <v>('Less: reserve for probable loss on securities','Menos: provision para la probable pérdida de las inversiones, titulos o valores','Menos: Provisão para perdas prováveis sobre os títulos',8),</v>
      </c>
    </row>
    <row r="6" spans="1:5" ht="15.75">
      <c r="A6">
        <v>101</v>
      </c>
      <c r="B6" s="1" t="s">
        <v>6</v>
      </c>
      <c r="C6" s="1" t="s">
        <v>63</v>
      </c>
      <c r="D6" s="1" t="s">
        <v>174</v>
      </c>
      <c r="E6" s="28" t="str">
        <f t="shared" si="0"/>
        <v>('Gross loan portfolio (Please include entire GLP)','La cartera bruta de credito (Por favor, incluya todo la Cartera Bruto)','Carteira de crédito bruta (Favor incluir GLP inteira)',8),</v>
      </c>
    </row>
    <row r="7" spans="1:5" ht="15.75">
      <c r="A7">
        <v>102</v>
      </c>
      <c r="B7" s="2" t="s">
        <v>7</v>
      </c>
      <c r="C7" s="2" t="s">
        <v>64</v>
      </c>
      <c r="D7" s="2" t="s">
        <v>121</v>
      </c>
      <c r="E7" s="28" t="str">
        <f t="shared" si="0"/>
        <v>('Less: loan loss reserves','Menos: Reservas para prestamos incobrables','Menos: perda de reservas de empréstimo',8),</v>
      </c>
    </row>
    <row r="8" spans="1:5" ht="15.75">
      <c r="A8">
        <v>103</v>
      </c>
      <c r="B8" s="1" t="s">
        <v>9</v>
      </c>
      <c r="C8" s="1" t="s">
        <v>66</v>
      </c>
      <c r="D8" s="1" t="s">
        <v>175</v>
      </c>
      <c r="E8" s="28" t="str">
        <f t="shared" si="0"/>
        <v>('Accrued interest receivable','Interesed devengados por cobrar','Acréscimos de juros',8),</v>
      </c>
    </row>
    <row r="9" spans="1:5" ht="15.75">
      <c r="A9">
        <v>104</v>
      </c>
      <c r="B9" s="1" t="s">
        <v>176</v>
      </c>
      <c r="C9" s="1" t="s">
        <v>67</v>
      </c>
      <c r="D9" s="1" t="s">
        <v>177</v>
      </c>
      <c r="E9" s="28" t="str">
        <f t="shared" si="0"/>
        <v>('Other current assets','Otros activos corrientes','Outros ativos circulantes',8),</v>
      </c>
    </row>
    <row r="10" spans="1:5" ht="15.75">
      <c r="A10">
        <v>105</v>
      </c>
      <c r="B10" s="1" t="s">
        <v>13</v>
      </c>
      <c r="C10" s="1" t="s">
        <v>70</v>
      </c>
      <c r="D10" s="1" t="s">
        <v>178</v>
      </c>
      <c r="E10" s="28" t="str">
        <f t="shared" si="0"/>
        <v>('Gross Fixed Assets','Inmuebles,mobiliario y equipo','Imobilizado Bruto',8),</v>
      </c>
    </row>
    <row r="11" spans="1:5" ht="15.75">
      <c r="A11">
        <v>106</v>
      </c>
      <c r="B11" s="2" t="s">
        <v>14</v>
      </c>
      <c r="C11" s="2" t="s">
        <v>71</v>
      </c>
      <c r="D11" s="2" t="s">
        <v>179</v>
      </c>
      <c r="E11" s="28" t="str">
        <f t="shared" si="0"/>
        <v>('Less: Depreciation','Menos depreciacion de inmuebles, mobiliario y equipo','Menos: Depreciação',8),</v>
      </c>
    </row>
    <row r="12" spans="1:5" ht="15.75">
      <c r="A12">
        <v>107</v>
      </c>
      <c r="B12" s="2" t="s">
        <v>15</v>
      </c>
      <c r="C12" s="2" t="s">
        <v>180</v>
      </c>
      <c r="D12" s="2" t="s">
        <v>181</v>
      </c>
      <c r="E12" s="28" t="str">
        <f t="shared" si="0"/>
        <v>('Less: Asset Sales and Write-Offs','Menos: Ventas de Activos y Castigos','Menos: vendas de ativos e Baixas',8),</v>
      </c>
    </row>
    <row r="13" spans="1:5" ht="15.75">
      <c r="A13">
        <v>108</v>
      </c>
      <c r="B13" s="4" t="s">
        <v>18</v>
      </c>
      <c r="C13" s="4" t="s">
        <v>75</v>
      </c>
      <c r="D13" s="4" t="s">
        <v>182</v>
      </c>
      <c r="E13" s="28" t="str">
        <f t="shared" si="0"/>
        <v>('Net intangible assets','Activos intangibles netos','Net ativos intangíveis',8),</v>
      </c>
    </row>
    <row r="14" spans="1:5" ht="15.75">
      <c r="A14">
        <v>109</v>
      </c>
      <c r="B14" s="4" t="s">
        <v>19</v>
      </c>
      <c r="C14" s="4" t="s">
        <v>76</v>
      </c>
      <c r="D14" s="4" t="s">
        <v>134</v>
      </c>
      <c r="E14" s="28" t="str">
        <f t="shared" si="0"/>
        <v>('Investments in Unconslidated Affiliates','Inversiones en afiliados no consolidados','Participações em Coligadas nao consolidadas',8),</v>
      </c>
    </row>
    <row r="15" spans="1:5" ht="15.75">
      <c r="A15">
        <v>110</v>
      </c>
      <c r="B15" s="4" t="s">
        <v>20</v>
      </c>
      <c r="C15" s="4" t="s">
        <v>77</v>
      </c>
      <c r="D15" s="4" t="s">
        <v>135</v>
      </c>
      <c r="E15" s="28" t="str">
        <f t="shared" si="0"/>
        <v>('Securitized Assets &amp; Off-Balance Sheet Items','Activos Titularizados y activos que no aparece en el balance','Ativos Securitizados e outras',8),</v>
      </c>
    </row>
    <row r="16" spans="1:5" ht="15.75">
      <c r="A16">
        <v>111</v>
      </c>
      <c r="B16" s="4" t="s">
        <v>21</v>
      </c>
      <c r="C16" s="4" t="s">
        <v>78</v>
      </c>
      <c r="D16" s="4" t="s">
        <v>183</v>
      </c>
      <c r="E16" s="28" t="str">
        <f t="shared" si="0"/>
        <v>('Other','Otras','Outras',8),</v>
      </c>
    </row>
    <row r="17" spans="1:5" ht="15.75">
      <c r="A17">
        <v>112</v>
      </c>
      <c r="B17" s="9" t="s">
        <v>184</v>
      </c>
      <c r="C17" s="9" t="s">
        <v>84</v>
      </c>
      <c r="D17" s="9" t="s">
        <v>185</v>
      </c>
      <c r="E17" s="28" t="str">
        <f t="shared" si="0"/>
        <v>('Demand Deposits','Depositos a la vista','Depósitos à Vista',8),</v>
      </c>
    </row>
    <row r="18" spans="1:5" ht="15.75">
      <c r="A18">
        <v>113</v>
      </c>
      <c r="B18" s="9" t="s">
        <v>186</v>
      </c>
      <c r="C18" s="9" t="s">
        <v>85</v>
      </c>
      <c r="D18" s="9" t="s">
        <v>187</v>
      </c>
      <c r="E18" s="28" t="str">
        <f t="shared" si="0"/>
        <v>('Time Deposits','Depositos a plazo fijo','Depósitos a Prazo',8),</v>
      </c>
    </row>
    <row r="19" spans="1:5" ht="15.75">
      <c r="A19">
        <v>114</v>
      </c>
      <c r="B19" s="3" t="s">
        <v>29</v>
      </c>
      <c r="C19" s="3" t="s">
        <v>86</v>
      </c>
      <c r="D19" s="3" t="s">
        <v>175</v>
      </c>
      <c r="E19" s="28" t="str">
        <f t="shared" si="0"/>
        <v>('Accrued interest payable','Interes devengados no pagados','Acréscimos de juros',8),</v>
      </c>
    </row>
    <row r="20" spans="1:5" ht="15.75">
      <c r="A20">
        <v>115</v>
      </c>
      <c r="B20" s="2" t="s">
        <v>31</v>
      </c>
      <c r="C20" s="2" t="s">
        <v>88</v>
      </c>
      <c r="D20" s="2" t="s">
        <v>145</v>
      </c>
      <c r="E20" s="28" t="str">
        <f t="shared" si="0"/>
        <v>('Senior Secured Debt','Deuda garantizada principal prioritaria (senior)','dívidas securitizadas sênior',8),</v>
      </c>
    </row>
    <row r="21" spans="1:5" ht="15.75">
      <c r="A21">
        <v>116</v>
      </c>
      <c r="B21" s="2" t="s">
        <v>32</v>
      </c>
      <c r="C21" s="2" t="s">
        <v>89</v>
      </c>
      <c r="D21" s="2" t="s">
        <v>188</v>
      </c>
      <c r="E21" s="28" t="str">
        <f t="shared" si="0"/>
        <v>('Senior Unsecured Debt','Deuda sin garantia principal prioritaria (senior)','Dívida sênior sem garantia',8),</v>
      </c>
    </row>
    <row r="22" spans="1:5" ht="15.75">
      <c r="A22">
        <v>117</v>
      </c>
      <c r="B22" s="3" t="s">
        <v>33</v>
      </c>
      <c r="C22" s="3" t="s">
        <v>189</v>
      </c>
      <c r="D22" s="3" t="s">
        <v>190</v>
      </c>
      <c r="E22" s="28" t="str">
        <f t="shared" si="0"/>
        <v>('Current Portion of Long-Term Debt','Porción corriente de deuda a largo plazo','Parcela corrente da dívida de longo prazo',8),</v>
      </c>
    </row>
    <row r="23" spans="1:5" ht="15.75">
      <c r="A23">
        <v>118</v>
      </c>
      <c r="B23" s="1" t="s">
        <v>34</v>
      </c>
      <c r="C23" s="1" t="s">
        <v>91</v>
      </c>
      <c r="D23" s="1" t="s">
        <v>191</v>
      </c>
      <c r="E23" s="28" t="str">
        <f t="shared" si="0"/>
        <v>('Other current liabilities','Otros pasivos corrientes','Outros passivos correntes',8),</v>
      </c>
    </row>
    <row r="24" spans="1:5" ht="15.75">
      <c r="A24">
        <v>119</v>
      </c>
      <c r="B24" s="2" t="s">
        <v>31</v>
      </c>
      <c r="C24" s="2" t="s">
        <v>88</v>
      </c>
      <c r="D24" s="2" t="s">
        <v>145</v>
      </c>
      <c r="E24" s="28" t="str">
        <f t="shared" si="0"/>
        <v>('Senior Secured Debt','Deuda garantizada principal prioritaria (senior)','dívidas securitizadas sênior',8),</v>
      </c>
    </row>
    <row r="25" spans="1:5" ht="15.75">
      <c r="A25">
        <v>120</v>
      </c>
      <c r="B25" s="11" t="s">
        <v>38</v>
      </c>
      <c r="C25" s="11" t="s">
        <v>95</v>
      </c>
      <c r="D25" s="11" t="s">
        <v>152</v>
      </c>
      <c r="E25" s="28" t="str">
        <f t="shared" si="0"/>
        <v>('-Revolving Credit Facility','Linea de Creditos Revolvente','Linha de crédito rotativo',8),</v>
      </c>
    </row>
    <row r="26" spans="1:5" ht="15.75">
      <c r="A26">
        <v>121</v>
      </c>
      <c r="B26" s="12" t="s">
        <v>39</v>
      </c>
      <c r="C26" s="12" t="s">
        <v>96</v>
      </c>
      <c r="D26" s="12" t="s">
        <v>153</v>
      </c>
      <c r="E26" s="28" t="str">
        <f t="shared" si="0"/>
        <v>('-Bonds Issued','Bonos emitidos','Obrigações emitidas',8),</v>
      </c>
    </row>
    <row r="27" spans="1:5" ht="15.75">
      <c r="A27">
        <v>122</v>
      </c>
      <c r="B27" s="12" t="s">
        <v>40</v>
      </c>
      <c r="C27" s="12" t="s">
        <v>78</v>
      </c>
      <c r="D27" s="12" t="s">
        <v>154</v>
      </c>
      <c r="E27" s="28" t="str">
        <f t="shared" si="0"/>
        <v>('-Other','Otras','Outros',8),</v>
      </c>
    </row>
    <row r="28" spans="1:5" ht="15.75">
      <c r="A28">
        <v>123</v>
      </c>
      <c r="B28" s="2" t="s">
        <v>42</v>
      </c>
      <c r="C28" s="2" t="s">
        <v>98</v>
      </c>
      <c r="D28" s="2" t="s">
        <v>192</v>
      </c>
      <c r="E28" s="28" t="str">
        <f t="shared" si="0"/>
        <v>('Subordinated Debt','Deuda subordinada','Dívida Subordinada',8),</v>
      </c>
    </row>
    <row r="29" spans="1:5" ht="15.75">
      <c r="A29">
        <v>124</v>
      </c>
      <c r="B29" s="2" t="s">
        <v>43</v>
      </c>
      <c r="C29" s="2" t="s">
        <v>99</v>
      </c>
      <c r="D29" s="2" t="s">
        <v>193</v>
      </c>
      <c r="E29" s="28" t="str">
        <f t="shared" si="0"/>
        <v>('Securitized loans &amp; off-balance sheet items','Prestamos Titularizados y activos que no aparece en el balance','empréstimos securitizados e itens fora do balanço',8),</v>
      </c>
    </row>
    <row r="30" spans="1:5" ht="15.75">
      <c r="A30">
        <v>125</v>
      </c>
      <c r="B30" s="13" t="s">
        <v>21</v>
      </c>
      <c r="C30" s="13" t="s">
        <v>100</v>
      </c>
      <c r="D30" s="13" t="s">
        <v>183</v>
      </c>
      <c r="E30" s="28" t="str">
        <f t="shared" si="0"/>
        <v>('Other','Otros','Outras',8),</v>
      </c>
    </row>
    <row r="31" spans="1:5" ht="15.75">
      <c r="A31">
        <v>126</v>
      </c>
      <c r="B31" s="1" t="s">
        <v>47</v>
      </c>
      <c r="C31" s="1" t="s">
        <v>104</v>
      </c>
      <c r="D31" s="1" t="s">
        <v>194</v>
      </c>
      <c r="E31" s="28" t="str">
        <f t="shared" si="0"/>
        <v>('Preferred Shares','Acciones preferidas','Ações Preferenciais',8),</v>
      </c>
    </row>
    <row r="32" spans="1:5" ht="15.75">
      <c r="A32">
        <v>127</v>
      </c>
      <c r="B32" s="2" t="s">
        <v>49</v>
      </c>
      <c r="C32" s="2" t="s">
        <v>106</v>
      </c>
      <c r="D32" s="2" t="s">
        <v>195</v>
      </c>
      <c r="E32" s="28" t="str">
        <f t="shared" si="0"/>
        <v>('Common Shares','Acciones comunes','Ações Ordinárias',8),</v>
      </c>
    </row>
    <row r="33" spans="1:5" ht="15.75">
      <c r="A33">
        <v>128</v>
      </c>
      <c r="B33" s="2" t="s">
        <v>50</v>
      </c>
      <c r="C33" s="2" t="s">
        <v>107</v>
      </c>
      <c r="D33" s="2" t="s">
        <v>196</v>
      </c>
      <c r="E33" s="28" t="str">
        <f t="shared" si="0"/>
        <v>('Share Premium','Prima de emision','Compartilhe Premium',8),</v>
      </c>
    </row>
    <row r="34" spans="1:5" ht="15.75">
      <c r="A34">
        <v>129</v>
      </c>
      <c r="B34" s="1" t="s">
        <v>51</v>
      </c>
      <c r="C34" s="1" t="s">
        <v>108</v>
      </c>
      <c r="D34" s="1" t="s">
        <v>197</v>
      </c>
      <c r="E34" s="28" t="str">
        <f t="shared" si="0"/>
        <v>('Reserves, Donations &amp; Other','Reservas, donaciones y otra','Reservas, Doações e Outros',8),</v>
      </c>
    </row>
    <row r="35" spans="1:5" ht="15.75">
      <c r="A35">
        <v>130</v>
      </c>
      <c r="B35" s="2" t="s">
        <v>53</v>
      </c>
      <c r="C35" s="2" t="s">
        <v>198</v>
      </c>
      <c r="D35" s="2" t="s">
        <v>199</v>
      </c>
      <c r="E35" s="28" t="str">
        <f t="shared" si="0"/>
        <v>('prior years','años anteriores','anos anteriores',8),</v>
      </c>
    </row>
    <row r="36" spans="1:5" ht="15.75">
      <c r="A36">
        <v>131</v>
      </c>
      <c r="B36" s="2" t="s">
        <v>54</v>
      </c>
      <c r="C36" s="2" t="s">
        <v>200</v>
      </c>
      <c r="D36" s="2" t="s">
        <v>201</v>
      </c>
      <c r="E36" s="28" t="str">
        <f>"('"&amp;B36&amp;"','"&amp;C36&amp;"','"&amp;D36&amp;"',"&amp;$A$1&amp;")"</f>
        <v>('current years','año en curso','ano em curso',8)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E15"/>
  <sheetViews>
    <sheetView workbookViewId="0">
      <selection activeCell="A2" sqref="A2:A15"/>
    </sheetView>
  </sheetViews>
  <sheetFormatPr defaultRowHeight="15"/>
  <cols>
    <col min="2" max="2" width="32.5703125" bestFit="1" customWidth="1"/>
    <col min="3" max="4" width="39.140625" bestFit="1" customWidth="1"/>
  </cols>
  <sheetData>
    <row r="1" spans="1:5">
      <c r="A1" s="311">
        <v>9</v>
      </c>
      <c r="C1">
        <v>2</v>
      </c>
      <c r="D1">
        <v>3</v>
      </c>
      <c r="E1" s="27" t="s">
        <v>202</v>
      </c>
    </row>
    <row r="2" spans="1:5" ht="15.75">
      <c r="A2">
        <v>132</v>
      </c>
      <c r="B2" s="36" t="s">
        <v>205</v>
      </c>
      <c r="C2" s="36" t="s">
        <v>220</v>
      </c>
      <c r="D2" s="36" t="s">
        <v>221</v>
      </c>
      <c r="E2" s="28" t="str">
        <f t="shared" ref="E2:E14" si="0">"('"&amp;B2&amp;"','"&amp;C2&amp;"','"&amp;D2&amp;"',"&amp;$A$1&amp;"),"</f>
        <v>('Cash','Effectivo','Caixa',9),</v>
      </c>
    </row>
    <row r="3" spans="1:5" ht="15.75">
      <c r="A3">
        <v>133</v>
      </c>
      <c r="B3" s="36" t="s">
        <v>206</v>
      </c>
      <c r="C3" s="36" t="s">
        <v>222</v>
      </c>
      <c r="D3" s="36" t="s">
        <v>223</v>
      </c>
      <c r="E3" s="28" t="str">
        <f t="shared" si="0"/>
        <v>('Portfolio','Cartera','Carteira',9),</v>
      </c>
    </row>
    <row r="4" spans="1:5" ht="15.75">
      <c r="A4">
        <v>134</v>
      </c>
      <c r="B4" s="36" t="s">
        <v>207</v>
      </c>
      <c r="C4" s="36" t="s">
        <v>74</v>
      </c>
      <c r="D4" s="36" t="s">
        <v>224</v>
      </c>
      <c r="E4" s="28" t="str">
        <f t="shared" si="0"/>
        <v>('Other Assets','Otros activos','Outros activos',9),</v>
      </c>
    </row>
    <row r="5" spans="1:5" ht="15.75">
      <c r="A5">
        <v>135</v>
      </c>
      <c r="B5" s="10" t="s">
        <v>225</v>
      </c>
      <c r="C5" s="10" t="s">
        <v>226</v>
      </c>
      <c r="D5" s="10" t="s">
        <v>227</v>
      </c>
      <c r="E5" s="28" t="str">
        <f t="shared" si="0"/>
        <v>('Savings','Ahorros','Poupança',9),</v>
      </c>
    </row>
    <row r="6" spans="1:5" ht="15.75">
      <c r="A6">
        <v>136</v>
      </c>
      <c r="B6" s="10" t="s">
        <v>228</v>
      </c>
      <c r="C6" s="10" t="s">
        <v>229</v>
      </c>
      <c r="D6" s="10" t="s">
        <v>230</v>
      </c>
      <c r="E6" s="28" t="str">
        <f t="shared" si="0"/>
        <v>('Borrowings','Prestamos','Empréstimos',9),</v>
      </c>
    </row>
    <row r="7" spans="1:5" ht="15.75">
      <c r="A7">
        <v>137</v>
      </c>
      <c r="B7" s="10" t="s">
        <v>231</v>
      </c>
      <c r="C7" s="10" t="s">
        <v>232</v>
      </c>
      <c r="D7" s="10" t="s">
        <v>233</v>
      </c>
      <c r="E7" s="28" t="str">
        <f t="shared" si="0"/>
        <v>('Other Liabilities','Otros Pasivos','Outros Passivos',9),</v>
      </c>
    </row>
    <row r="8" spans="1:5" ht="15.75">
      <c r="A8">
        <v>138</v>
      </c>
      <c r="B8" s="10" t="s">
        <v>214</v>
      </c>
      <c r="C8" s="10" t="s">
        <v>234</v>
      </c>
      <c r="D8" s="10" t="s">
        <v>235</v>
      </c>
      <c r="E8" s="28" t="str">
        <f t="shared" si="0"/>
        <v>('Deposits for Back-to-Back Loans','Depositos de prestamos "Back-to-back"','Depósitos para empréstimos back-to-Back',9),</v>
      </c>
    </row>
    <row r="9" spans="1:5" ht="15.75">
      <c r="A9">
        <v>139</v>
      </c>
      <c r="B9" s="10" t="s">
        <v>215</v>
      </c>
      <c r="C9" s="10" t="s">
        <v>236</v>
      </c>
      <c r="D9" s="10" t="s">
        <v>237</v>
      </c>
      <c r="E9" s="28" t="str">
        <f t="shared" si="0"/>
        <v>('Options','Opciones','Opções',9),</v>
      </c>
    </row>
    <row r="10" spans="1:5" ht="15.75">
      <c r="A10">
        <v>140</v>
      </c>
      <c r="B10" s="10" t="s">
        <v>216</v>
      </c>
      <c r="C10" s="10" t="s">
        <v>238</v>
      </c>
      <c r="D10" s="10" t="s">
        <v>216</v>
      </c>
      <c r="E10" s="28" t="str">
        <f t="shared" si="0"/>
        <v>('Forwards','Plazos','Forwards',9),</v>
      </c>
    </row>
    <row r="11" spans="1:5" ht="15.75">
      <c r="A11">
        <v>141</v>
      </c>
      <c r="B11" s="10" t="s">
        <v>217</v>
      </c>
      <c r="C11" s="10" t="s">
        <v>239</v>
      </c>
      <c r="D11" s="10" t="s">
        <v>217</v>
      </c>
      <c r="E11" s="28" t="str">
        <f t="shared" si="0"/>
        <v>('Swaps','Swaps (Intercambios)','Swaps',9),</v>
      </c>
    </row>
    <row r="12" spans="1:5" ht="15.75">
      <c r="A12">
        <v>142</v>
      </c>
      <c r="B12" s="10" t="s">
        <v>219</v>
      </c>
      <c r="C12" s="10" t="s">
        <v>240</v>
      </c>
      <c r="D12" s="10" t="s">
        <v>241</v>
      </c>
      <c r="E12" s="28" t="str">
        <f t="shared" si="0"/>
        <v>('Back-to-back Loans','Prestamos "Back-to-back"','Empréstimos Back-to-back',9),</v>
      </c>
    </row>
    <row r="13" spans="1:5" ht="15.75">
      <c r="A13">
        <v>143</v>
      </c>
      <c r="B13" s="10" t="s">
        <v>215</v>
      </c>
      <c r="C13" s="10" t="s">
        <v>236</v>
      </c>
      <c r="D13" s="10" t="s">
        <v>237</v>
      </c>
      <c r="E13" s="28" t="str">
        <f t="shared" si="0"/>
        <v>('Options','Opciones','Opções',9),</v>
      </c>
    </row>
    <row r="14" spans="1:5" ht="15.75">
      <c r="A14">
        <v>144</v>
      </c>
      <c r="B14" s="10" t="s">
        <v>216</v>
      </c>
      <c r="C14" s="10" t="s">
        <v>238</v>
      </c>
      <c r="D14" s="10" t="s">
        <v>216</v>
      </c>
      <c r="E14" s="28" t="str">
        <f t="shared" si="0"/>
        <v>('Forwards','Plazos','Forwards',9),</v>
      </c>
    </row>
    <row r="15" spans="1:5" ht="15.75">
      <c r="A15">
        <v>145</v>
      </c>
      <c r="B15" s="10" t="s">
        <v>217</v>
      </c>
      <c r="C15" s="10" t="s">
        <v>239</v>
      </c>
      <c r="D15" s="10" t="s">
        <v>217</v>
      </c>
      <c r="E15" s="28" t="str">
        <f>"('"&amp;B15&amp;"','"&amp;C15&amp;"','"&amp;D15&amp;"',"&amp;$A$1&amp;")"</f>
        <v>('Swaps','Swaps (Intercambios)','Swaps',9)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8"/>
  <dimension ref="A1:H25"/>
  <sheetViews>
    <sheetView workbookViewId="0">
      <selection activeCell="A2" sqref="A2:A25"/>
    </sheetView>
  </sheetViews>
  <sheetFormatPr defaultRowHeight="15"/>
  <cols>
    <col min="5" max="6" width="18.28515625" customWidth="1"/>
    <col min="7" max="7" width="66.28515625" customWidth="1"/>
    <col min="8" max="8" width="36.28515625" style="65" customWidth="1"/>
  </cols>
  <sheetData>
    <row r="1" spans="1:8">
      <c r="A1" s="311">
        <v>11</v>
      </c>
      <c r="C1">
        <v>2</v>
      </c>
      <c r="D1">
        <v>3</v>
      </c>
      <c r="H1" s="65" t="s">
        <v>202</v>
      </c>
    </row>
    <row r="2" spans="1:8" ht="15.75">
      <c r="A2">
        <v>146</v>
      </c>
      <c r="B2" t="s">
        <v>243</v>
      </c>
      <c r="C2" t="str">
        <f>IFERROR(VLOOKUP($B2,'[1]Income Statement'!$BA$1:$BC$65536,C$1,0),"")</f>
        <v>Ingreso por interes sobre prestamos</v>
      </c>
      <c r="D2" t="str">
        <f>IFERROR(VLOOKUP($B2,'[1]Income Statement'!$BA$1:$BC$65536,D$1,0),"")</f>
        <v xml:space="preserve">Juros sobre empréstimos </v>
      </c>
      <c r="E2" s="1" t="str">
        <f>TRIM(B2)</f>
        <v>Interest Income from Loans</v>
      </c>
      <c r="F2" s="1" t="str">
        <f t="shared" ref="F2:F25" si="0">TRIM(C2)</f>
        <v>Ingreso por interes sobre prestamos</v>
      </c>
      <c r="G2" s="1" t="str">
        <f t="shared" ref="G2:G25" si="1">TRIM(D2)</f>
        <v>Juros sobre empréstimos</v>
      </c>
      <c r="H2" s="66" t="str">
        <f>"('"&amp;E2&amp;"','"&amp;F2&amp;"','"&amp;G2&amp;"',"&amp;$A$1&amp;"),"</f>
        <v>('Interest Income from Loans','Ingreso por interes sobre prestamos','Juros sobre empréstimos',11),</v>
      </c>
    </row>
    <row r="3" spans="1:8" ht="15.75">
      <c r="A3">
        <v>147</v>
      </c>
      <c r="B3" t="s">
        <v>244</v>
      </c>
      <c r="C3" t="str">
        <f>IFERROR(VLOOKUP($B3,'[1]Income Statement'!$BA$1:$BC$65536,C$1,0),"")</f>
        <v>Ingreso por honorarios y comisiones sobre prestamos</v>
      </c>
      <c r="D3" t="str">
        <f>IFERROR(VLOOKUP($B3,'[1]Income Statement'!$BA$1:$BC$65536,D$1,0),"")</f>
        <v xml:space="preserve">Taxas e comissões sobre empréstimos de renda </v>
      </c>
      <c r="E3" s="1" t="str">
        <f t="shared" ref="E3:E25" si="2">TRIM(B3)</f>
        <v>Income from Fees and Commissions on Loans</v>
      </c>
      <c r="F3" s="1" t="str">
        <f t="shared" si="0"/>
        <v>Ingreso por honorarios y comisiones sobre prestamos</v>
      </c>
      <c r="G3" s="1" t="str">
        <f t="shared" si="1"/>
        <v>Taxas e comissões sobre empréstimos de renda</v>
      </c>
      <c r="H3" s="66" t="str">
        <f t="shared" ref="H3:H25" si="3">"('"&amp;E3&amp;"','"&amp;F3&amp;"','"&amp;G3&amp;"',"&amp;$A$1&amp;"),"</f>
        <v>('Income from Fees and Commissions on Loans','Ingreso por honorarios y comisiones sobre prestamos','Taxas e comissões sobre empréstimos de renda',11),</v>
      </c>
    </row>
    <row r="4" spans="1:8" ht="15.75">
      <c r="A4">
        <v>148</v>
      </c>
      <c r="B4" t="s">
        <v>246</v>
      </c>
      <c r="C4" t="str">
        <f>IFERROR(VLOOKUP($B4,'[1]Income Statement'!$BA$1:$BC$65536,C$1,0),"")</f>
        <v xml:space="preserve">Gasto de intereses sobre financiamento (y bonos) </v>
      </c>
      <c r="D4" t="str">
        <f>IFERROR(VLOOKUP($B4,'[1]Income Statement'!$BA$1:$BC$65536,D$1,0),"")</f>
        <v xml:space="preserve">Financiamento de despesas de juros (e obrigações) </v>
      </c>
      <c r="E4" s="1" t="str">
        <f t="shared" si="2"/>
        <v>Interest Expense on Borrowings (&amp; Bonds)</v>
      </c>
      <c r="F4" s="1" t="str">
        <f t="shared" si="0"/>
        <v>Gasto de intereses sobre financiamento (y bonos)</v>
      </c>
      <c r="G4" s="1" t="str">
        <f t="shared" si="1"/>
        <v>Financiamento de despesas de juros (e obrigações)</v>
      </c>
      <c r="H4" s="66" t="str">
        <f t="shared" si="3"/>
        <v>('Interest Expense on Borrowings (&amp; Bonds)','Gasto de intereses sobre financiamento (y bonos)','Financiamento de despesas de juros (e obrigações)',11),</v>
      </c>
    </row>
    <row r="5" spans="1:8" ht="15.75">
      <c r="A5">
        <v>149</v>
      </c>
      <c r="B5" t="s">
        <v>247</v>
      </c>
      <c r="C5" t="str">
        <f>IFERROR(VLOOKUP($B5,'[1]Income Statement'!$BA$1:$BC$65536,C$1,0),"")</f>
        <v>Gasto de intereses sobre depositos de ahorro</v>
      </c>
      <c r="D5" t="str">
        <f>IFERROR(VLOOKUP($B5,'[1]Income Statement'!$BA$1:$BC$65536,D$1,0),"")</f>
        <v xml:space="preserve">Despesa de juros sobre depósitos de poupança </v>
      </c>
      <c r="E5" s="1" t="str">
        <f t="shared" si="2"/>
        <v>Interest Expense on Deposits</v>
      </c>
      <c r="F5" s="1" t="str">
        <f t="shared" si="0"/>
        <v>Gasto de intereses sobre depositos de ahorro</v>
      </c>
      <c r="G5" s="1" t="str">
        <f t="shared" si="1"/>
        <v>Despesa de juros sobre depósitos de poupança</v>
      </c>
      <c r="H5" s="66" t="str">
        <f t="shared" si="3"/>
        <v>('Interest Expense on Deposits','Gasto de intereses sobre depositos de ahorro','Despesa de juros sobre depósitos de poupança',11),</v>
      </c>
    </row>
    <row r="6" spans="1:8" ht="15.75">
      <c r="A6">
        <v>150</v>
      </c>
      <c r="B6" t="s">
        <v>250</v>
      </c>
      <c r="C6" t="str">
        <f>IFERROR(VLOOKUP($B6,'[1]Income Statement'!$BA$1:$BC$65536,C$1,0),"")</f>
        <v>Gasto de provisión para préstamos incobrables</v>
      </c>
      <c r="D6" t="str">
        <f>IFERROR(VLOOKUP($B6,'[1]Income Statement'!$BA$1:$BC$65536,D$1,0),"")</f>
        <v xml:space="preserve">Passar provisão para perdas com empréstimos </v>
      </c>
      <c r="E6" s="1" t="str">
        <f t="shared" si="2"/>
        <v>Loan Loss Provision Expense</v>
      </c>
      <c r="F6" s="1" t="str">
        <f t="shared" si="0"/>
        <v>Gasto de provisión para préstamos incobrables</v>
      </c>
      <c r="G6" s="1" t="str">
        <f t="shared" si="1"/>
        <v>Passar provisão para perdas com empréstimos</v>
      </c>
      <c r="H6" s="66" t="str">
        <f t="shared" si="3"/>
        <v>('Loan Loss Provision Expense','Gasto de provisión para préstamos incobrables','Passar provisão para perdas com empréstimos',11),</v>
      </c>
    </row>
    <row r="7" spans="1:8" ht="15.75">
      <c r="A7">
        <v>151</v>
      </c>
      <c r="B7" t="s">
        <v>252</v>
      </c>
      <c r="C7" t="str">
        <f>IFERROR(VLOOKUP($B7,'[1]Income Statement'!$BA$1:$BC$65536,C$1,0),"")</f>
        <v>Ingresos por penalidades</v>
      </c>
      <c r="D7" t="str">
        <f>IFERROR(VLOOKUP($B7,'[1]Income Statement'!$BA$1:$BC$65536,D$1,0),"")</f>
        <v xml:space="preserve">As penalidades </v>
      </c>
      <c r="E7" s="1" t="str">
        <f t="shared" si="2"/>
        <v>Fees from Penalties</v>
      </c>
      <c r="F7" s="1" t="str">
        <f t="shared" si="0"/>
        <v>Ingresos por penalidades</v>
      </c>
      <c r="G7" s="1" t="str">
        <f t="shared" si="1"/>
        <v>As penalidades</v>
      </c>
      <c r="H7" s="66" t="str">
        <f t="shared" si="3"/>
        <v>('Fees from Penalties','Ingresos por penalidades','As penalidades',11),</v>
      </c>
    </row>
    <row r="8" spans="1:8" ht="15.75">
      <c r="A8">
        <v>152</v>
      </c>
      <c r="B8" t="s">
        <v>253</v>
      </c>
      <c r="C8" t="str">
        <f>IFERROR(VLOOKUP($B8,'[1]Income Statement'!$BA$1:$BC$65536,C$1,0),"")</f>
        <v>Ingresos y comisiones de operaciones no-financieras</v>
      </c>
      <c r="D8" t="str">
        <f>IFERROR(VLOOKUP($B8,'[1]Income Statement'!$BA$1:$BC$65536,D$1,0),"")</f>
        <v xml:space="preserve">Taxas e encargos para as operações não financeiras </v>
      </c>
      <c r="E8" s="1" t="str">
        <f t="shared" si="2"/>
        <v>Fees and Commissions from Non-Lending Operations</v>
      </c>
      <c r="F8" s="1" t="str">
        <f t="shared" si="0"/>
        <v>Ingresos y comisiones de operaciones no-financieras</v>
      </c>
      <c r="G8" s="1" t="str">
        <f t="shared" si="1"/>
        <v>Taxas e encargos para as operações não financeiras</v>
      </c>
      <c r="H8" s="66" t="str">
        <f t="shared" si="3"/>
        <v>('Fees and Commissions from Non-Lending Operations','Ingresos y comisiones de operaciones no-financieras','Taxas e encargos para as operações não financeiras',11),</v>
      </c>
    </row>
    <row r="9" spans="1:8" ht="15.75">
      <c r="A9">
        <v>153</v>
      </c>
      <c r="B9" t="s">
        <v>254</v>
      </c>
      <c r="C9" t="str">
        <f>IFERROR(VLOOKUP($B9,'[1]Income Statement'!$BA$1:$BC$65536,C$1,0),"")</f>
        <v>Ingresos (Gastos) realizados sobre intercambio de divisas/inflacion</v>
      </c>
      <c r="D9" t="str">
        <f>IFERROR(VLOOKUP($B9,'[1]Income Statement'!$BA$1:$BC$65536,D$1,0),"")</f>
        <v xml:space="preserve">Receitas (Despesas) realizados com o câmbio da moeda / inflação </v>
      </c>
      <c r="E9" s="1" t="str">
        <f t="shared" si="2"/>
        <v>Realized Net Foreign Exchange/Inflation Income (Expense)</v>
      </c>
      <c r="F9" s="1" t="str">
        <f t="shared" si="0"/>
        <v>Ingresos (Gastos) realizados sobre intercambio de divisas/inflacion</v>
      </c>
      <c r="G9" s="1" t="str">
        <f t="shared" si="1"/>
        <v>Receitas (Despesas) realizados com o câmbio da moeda / inflação</v>
      </c>
      <c r="H9" s="66" t="str">
        <f t="shared" si="3"/>
        <v>('Realized Net Foreign Exchange/Inflation Income (Expense)','Ingresos (Gastos) realizados sobre intercambio de divisas/inflacion','Receitas (Despesas) realizados com o câmbio da moeda / inflação',11),</v>
      </c>
    </row>
    <row r="10" spans="1:8" ht="15.75">
      <c r="A10">
        <v>154</v>
      </c>
      <c r="B10" t="s">
        <v>255</v>
      </c>
      <c r="C10" t="str">
        <f>IFERROR(VLOOKUP($B10,'[1]Income Statement'!$BA$1:$BC$65536,C$1,0),"")</f>
        <v>Otros ingresos servicios financieros (gastos)</v>
      </c>
      <c r="D10" t="str">
        <f>IFERROR(VLOOKUP($B10,'[1]Income Statement'!$BA$1:$BC$65536,D$1,0),"")</f>
        <v xml:space="preserve">Outras receitas de serviços financeiros (despesa) </v>
      </c>
      <c r="E10" s="1" t="str">
        <f t="shared" si="2"/>
        <v>Other Financial Income (Expense)</v>
      </c>
      <c r="F10" s="1" t="str">
        <f t="shared" si="0"/>
        <v>Otros ingresos servicios financieros (gastos)</v>
      </c>
      <c r="G10" s="1" t="str">
        <f t="shared" si="1"/>
        <v>Outras receitas de serviços financeiros (despesa)</v>
      </c>
      <c r="H10" s="66" t="str">
        <f t="shared" si="3"/>
        <v>('Other Financial Income (Expense)','Otros ingresos servicios financieros (gastos)','Outras receitas de serviços financeiros (despesa)',11),</v>
      </c>
    </row>
    <row r="11" spans="1:8" ht="15.75">
      <c r="A11">
        <v>155</v>
      </c>
      <c r="B11" t="s">
        <v>258</v>
      </c>
      <c r="C11" t="str">
        <f>IFERROR(VLOOKUP($B11,'[1]Income Statement'!$BA$1:$BC$65536,C$1,0),"")</f>
        <v>Sueldos y beneficios</v>
      </c>
      <c r="D11" t="str">
        <f>IFERROR(VLOOKUP($B11,'[1]Income Statement'!$BA$1:$BC$65536,D$1,0),"")</f>
        <v xml:space="preserve">Salários e benefícios </v>
      </c>
      <c r="E11" s="1" t="str">
        <f t="shared" si="2"/>
        <v>Salaries &amp; Benefits</v>
      </c>
      <c r="F11" s="1" t="str">
        <f t="shared" si="0"/>
        <v>Sueldos y beneficios</v>
      </c>
      <c r="G11" s="1" t="str">
        <f t="shared" si="1"/>
        <v>Salários e benefícios</v>
      </c>
      <c r="H11" s="66" t="str">
        <f t="shared" si="3"/>
        <v>('Salaries &amp; Benefits','Sueldos y beneficios','Salários e benefícios',11),</v>
      </c>
    </row>
    <row r="12" spans="1:8" ht="15.75">
      <c r="A12">
        <v>156</v>
      </c>
      <c r="B12" t="s">
        <v>259</v>
      </c>
      <c r="C12" t="str">
        <f>IFERROR(VLOOKUP($B12,'[1]Income Statement'!$BA$1:$BC$65536,C$1,0),"")</f>
        <v>Generales y administrativos</v>
      </c>
      <c r="D12" t="str">
        <f>IFERROR(VLOOKUP($B12,'[1]Income Statement'!$BA$1:$BC$65536,D$1,0),"")</f>
        <v xml:space="preserve">Gerais e administrativas </v>
      </c>
      <c r="E12" s="1" t="str">
        <f t="shared" si="2"/>
        <v>General &amp; Administrative</v>
      </c>
      <c r="F12" s="1" t="str">
        <f t="shared" si="0"/>
        <v>Generales y administrativos</v>
      </c>
      <c r="G12" s="1" t="str">
        <f t="shared" si="1"/>
        <v>Gerais e administrativas</v>
      </c>
      <c r="H12" s="66" t="str">
        <f t="shared" si="3"/>
        <v>('General &amp; Administrative','Generales y administrativos','Gerais e administrativas',11),</v>
      </c>
    </row>
    <row r="13" spans="1:8" ht="15.75">
      <c r="A13">
        <v>157</v>
      </c>
      <c r="B13" t="s">
        <v>260</v>
      </c>
      <c r="C13" t="str">
        <f>IFERROR(VLOOKUP($B13,'[1]Income Statement'!$BA$1:$BC$65536,C$1,0),"")</f>
        <v>Depreciacion y amortizacion</v>
      </c>
      <c r="D13" t="str">
        <f>IFERROR(VLOOKUP($B13,'[1]Income Statement'!$BA$1:$BC$65536,D$1,0),"")</f>
        <v xml:space="preserve">Depreciação e Amortização </v>
      </c>
      <c r="E13" s="1" t="str">
        <f t="shared" si="2"/>
        <v>Depreciation &amp; Amortization</v>
      </c>
      <c r="F13" s="1" t="str">
        <f t="shared" si="0"/>
        <v>Depreciacion y amortizacion</v>
      </c>
      <c r="G13" s="1" t="str">
        <f t="shared" si="1"/>
        <v>Depreciação e Amortização</v>
      </c>
      <c r="H13" s="66" t="str">
        <f t="shared" si="3"/>
        <v>('Depreciation &amp; Amortization','Depreciacion y amortizacion','Depreciação e Amortização',11),</v>
      </c>
    </row>
    <row r="14" spans="1:8" ht="15.75">
      <c r="A14">
        <v>158</v>
      </c>
      <c r="B14" t="s">
        <v>262</v>
      </c>
      <c r="C14" t="str">
        <f>IFERROR(VLOOKUP($B14,'[1]Income Statement'!$BA$1:$BC$65536,C$1,0),"")</f>
        <v>Ingresos no operativos</v>
      </c>
      <c r="D14" t="str">
        <f>IFERROR(VLOOKUP($B14,'[1]Income Statement'!$BA$1:$BC$65536,D$1,0),"")</f>
        <v xml:space="preserve">Resultado não operacional </v>
      </c>
      <c r="E14" s="1" t="str">
        <f t="shared" si="2"/>
        <v>Non-operating income</v>
      </c>
      <c r="F14" s="1" t="str">
        <f t="shared" si="0"/>
        <v>Ingresos no operativos</v>
      </c>
      <c r="G14" s="1" t="str">
        <f t="shared" si="1"/>
        <v>Resultado não operacional</v>
      </c>
      <c r="H14" s="66" t="str">
        <f t="shared" si="3"/>
        <v>('Non-operating income','Ingresos no operativos','Resultado não operacional',11),</v>
      </c>
    </row>
    <row r="15" spans="1:8" ht="15.75">
      <c r="A15">
        <v>159</v>
      </c>
      <c r="B15" t="s">
        <v>263</v>
      </c>
      <c r="C15" t="str">
        <f>IFERROR(VLOOKUP($B15,'[1]Income Statement'!$BA$1:$BC$65536,C$1,0),"")</f>
        <v>Gastos no operativos</v>
      </c>
      <c r="D15" t="str">
        <f>IFERROR(VLOOKUP($B15,'[1]Income Statement'!$BA$1:$BC$65536,D$1,0),"")</f>
        <v xml:space="preserve">Despesas não-operacionais </v>
      </c>
      <c r="E15" s="1" t="str">
        <f t="shared" si="2"/>
        <v>Non-operating expenses</v>
      </c>
      <c r="F15" s="1" t="str">
        <f t="shared" si="0"/>
        <v>Gastos no operativos</v>
      </c>
      <c r="G15" s="1" t="str">
        <f t="shared" si="1"/>
        <v>Despesas não-operacionais</v>
      </c>
      <c r="H15" s="66" t="str">
        <f t="shared" si="3"/>
        <v>('Non-operating expenses','Gastos no operativos','Despesas não-operacionais',11),</v>
      </c>
    </row>
    <row r="16" spans="1:8" ht="15.75">
      <c r="A16">
        <v>160</v>
      </c>
      <c r="B16" t="s">
        <v>266</v>
      </c>
      <c r="C16" t="str">
        <f>IFERROR(VLOOKUP($B16,'[1]Income Statement'!$BA$1:$BC$65536,C$1,0),"")</f>
        <v>Gasto de impuesto</v>
      </c>
      <c r="D16" t="str">
        <f>IFERROR(VLOOKUP($B16,'[1]Income Statement'!$BA$1:$BC$65536,D$1,0),"")</f>
        <v xml:space="preserve">despesa de imposto </v>
      </c>
      <c r="E16" s="1" t="str">
        <f t="shared" si="2"/>
        <v>Income Tax Expense</v>
      </c>
      <c r="F16" s="1" t="str">
        <f t="shared" si="0"/>
        <v>Gasto de impuesto</v>
      </c>
      <c r="G16" s="1" t="str">
        <f t="shared" si="1"/>
        <v>despesa de imposto</v>
      </c>
      <c r="H16" s="66" t="str">
        <f t="shared" si="3"/>
        <v>('Income Tax Expense','Gasto de impuesto','despesa de imposto',11),</v>
      </c>
    </row>
    <row r="17" spans="1:8" ht="15.75">
      <c r="A17">
        <v>161</v>
      </c>
      <c r="B17" t="s">
        <v>268</v>
      </c>
      <c r="C17" t="str">
        <f>IFERROR(VLOOKUP($B17,'[1]Income Statement'!$BA$1:$BC$65536,C$1,0),"")</f>
        <v>Donaciones (transferir a reservas estatuarias)</v>
      </c>
      <c r="D17" t="str">
        <f>IFERROR(VLOOKUP($B17,'[1]Income Statement'!$BA$1:$BC$65536,D$1,0),"")</f>
        <v xml:space="preserve">Doações (transferência para reserva legal) </v>
      </c>
      <c r="E17" s="1" t="str">
        <f t="shared" si="2"/>
        <v>Donations</v>
      </c>
      <c r="F17" s="1" t="str">
        <f t="shared" si="0"/>
        <v>Donaciones (transferir a reservas estatuarias)</v>
      </c>
      <c r="G17" s="1" t="str">
        <f t="shared" si="1"/>
        <v>Doações (transferência para reserva legal)</v>
      </c>
      <c r="H17" s="66" t="str">
        <f t="shared" si="3"/>
        <v>('Donations','Donaciones (transferir a reservas estatuarias)','Doações (transferência para reserva legal)',11),</v>
      </c>
    </row>
    <row r="18" spans="1:8" ht="15.75">
      <c r="A18">
        <v>162</v>
      </c>
      <c r="B18" t="s">
        <v>270</v>
      </c>
      <c r="C18" t="str">
        <f>IFERROR(VLOOKUP($B18,'[1]Income Statement'!$BA$1:$BC$65536,C$1,0),"")</f>
        <v>Ingresos (Gastos) de afiliados no consolidados</v>
      </c>
      <c r="D18" t="str">
        <f>IFERROR(VLOOKUP($B18,'[1]Income Statement'!$BA$1:$BC$65536,D$1,0),"")</f>
        <v xml:space="preserve">Receitas (Despesas) de coligadas </v>
      </c>
      <c r="E18" s="1" t="str">
        <f t="shared" si="2"/>
        <v>Income (Expense) from Unconsolidated Affiliates</v>
      </c>
      <c r="F18" s="1" t="str">
        <f t="shared" si="0"/>
        <v>Ingresos (Gastos) de afiliados no consolidados</v>
      </c>
      <c r="G18" s="1" t="str">
        <f t="shared" si="1"/>
        <v>Receitas (Despesas) de coligadas</v>
      </c>
      <c r="H18" s="66" t="str">
        <f t="shared" si="3"/>
        <v>('Income (Expense) from Unconsolidated Affiliates','Ingresos (Gastos) de afiliados no consolidados','Receitas (Despesas) de coligadas',11),</v>
      </c>
    </row>
    <row r="19" spans="1:8" ht="15.75">
      <c r="A19">
        <v>163</v>
      </c>
      <c r="B19" t="s">
        <v>271</v>
      </c>
      <c r="C19" t="str">
        <f>IFERROR(VLOOKUP($B19,'[1]Income Statement'!$BA$1:$BC$65536,C$1,0),"")</f>
        <v>Dividendos recibidos</v>
      </c>
      <c r="D19" t="str">
        <f>IFERROR(VLOOKUP($B19,'[1]Income Statement'!$BA$1:$BC$65536,D$1,0),"")</f>
        <v xml:space="preserve">Dividendos recividos </v>
      </c>
      <c r="E19" s="1" t="str">
        <f t="shared" si="2"/>
        <v>Dividends Received</v>
      </c>
      <c r="F19" s="1" t="str">
        <f t="shared" si="0"/>
        <v>Dividendos recibidos</v>
      </c>
      <c r="G19" s="1" t="str">
        <f t="shared" si="1"/>
        <v>Dividendos recividos</v>
      </c>
      <c r="H19" s="67" t="str">
        <f t="shared" si="3"/>
        <v>('Dividends Received','Dividendos recibidos','Dividendos recividos',11),</v>
      </c>
    </row>
    <row r="20" spans="1:8" ht="15.75">
      <c r="A20">
        <v>164</v>
      </c>
      <c r="B20" t="s">
        <v>272</v>
      </c>
      <c r="C20" t="str">
        <f>IFERROR(VLOOKUP($B20,'[1]Income Statement'!$BA$1:$BC$65536,C$1,0),"")</f>
        <v>Gasto de interes minoritario</v>
      </c>
      <c r="D20" t="str">
        <f>IFERROR(VLOOKUP($B20,'[1]Income Statement'!$BA$1:$BC$65536,D$1,0),"")</f>
        <v xml:space="preserve">Minority despesa de juros </v>
      </c>
      <c r="E20" s="1" t="str">
        <f t="shared" si="2"/>
        <v>Minority Interest Expense</v>
      </c>
      <c r="F20" s="1" t="str">
        <f t="shared" si="0"/>
        <v>Gasto de interes minoritario</v>
      </c>
      <c r="G20" s="1" t="str">
        <f t="shared" si="1"/>
        <v>Minority despesa de juros</v>
      </c>
      <c r="H20" s="67" t="str">
        <f t="shared" si="3"/>
        <v>('Minority Interest Expense','Gasto de interes minoritario','Minority despesa de juros',11),</v>
      </c>
    </row>
    <row r="21" spans="1:8" ht="15.75">
      <c r="A21">
        <v>165</v>
      </c>
      <c r="B21" t="s">
        <v>274</v>
      </c>
      <c r="C21" t="str">
        <f>IFERROR(VLOOKUP($B21,'[1]Income Statement'!$BA$1:$BC$65536,C$1,0),"")</f>
        <v>Acciones ordinarias en circulacion</v>
      </c>
      <c r="D21" t="str">
        <f>IFERROR(VLOOKUP($B21,'[1]Income Statement'!$BA$1:$BC$65536,D$1,0),"")</f>
        <v xml:space="preserve">As ações ordinárias em circulação </v>
      </c>
      <c r="E21" s="1" t="str">
        <f t="shared" si="2"/>
        <v>Ordinary Shares Outstanding</v>
      </c>
      <c r="F21" s="1" t="str">
        <f t="shared" si="0"/>
        <v>Acciones ordinarias en circulacion</v>
      </c>
      <c r="G21" s="1" t="str">
        <f t="shared" si="1"/>
        <v>As ações ordinárias em circulação</v>
      </c>
      <c r="H21" s="67" t="str">
        <f t="shared" si="3"/>
        <v>('Ordinary Shares Outstanding','Acciones ordinarias en circulacion','As ações ordinárias em circulação',11),</v>
      </c>
    </row>
    <row r="22" spans="1:8" ht="15.75">
      <c r="A22">
        <v>166</v>
      </c>
      <c r="B22" t="s">
        <v>275</v>
      </c>
      <c r="C22" t="str">
        <f>IFERROR(VLOOKUP($B22,'[1]Income Statement'!$BA$1:$BC$65536,C$1,0),"")</f>
        <v>Acciones completamente diluidas en circulacion</v>
      </c>
      <c r="D22" t="str">
        <f>IFERROR(VLOOKUP($B22,'[1]Income Statement'!$BA$1:$BC$65536,D$1,0),"")</f>
        <v xml:space="preserve">Totalmente diluída ações em circulação </v>
      </c>
      <c r="E22" s="1" t="str">
        <f t="shared" si="2"/>
        <v>Fully Diluted Shares Outstanding</v>
      </c>
      <c r="F22" s="1" t="str">
        <f t="shared" si="0"/>
        <v>Acciones completamente diluidas en circulacion</v>
      </c>
      <c r="G22" s="1" t="str">
        <f t="shared" si="1"/>
        <v>Totalmente diluída ações em circulação</v>
      </c>
      <c r="H22" s="67" t="str">
        <f t="shared" si="3"/>
        <v>('Fully Diluted Shares Outstanding','Acciones completamente diluidas en circulacion','Totalmente diluída ações em circulação',11),</v>
      </c>
    </row>
    <row r="23" spans="1:8" ht="15.75">
      <c r="A23">
        <v>167</v>
      </c>
      <c r="B23" t="s">
        <v>277</v>
      </c>
      <c r="C23" t="str">
        <f>IFERROR(VLOOKUP($B23,'[1]Income Statement'!$BA$1:$BC$65536,C$1,0),"")</f>
        <v>Dividendos</v>
      </c>
      <c r="D23" t="str">
        <f>IFERROR(VLOOKUP($B23,'[1]Income Statement'!$BA$1:$BC$65536,D$1,0),"")</f>
        <v xml:space="preserve">Dividendos </v>
      </c>
      <c r="E23" s="1" t="str">
        <f t="shared" si="2"/>
        <v>Dividends</v>
      </c>
      <c r="F23" s="1" t="str">
        <f t="shared" si="0"/>
        <v>Dividendos</v>
      </c>
      <c r="G23" s="1" t="str">
        <f t="shared" si="1"/>
        <v>Dividendos</v>
      </c>
      <c r="H23" s="68" t="str">
        <f t="shared" si="3"/>
        <v>('Dividends','Dividendos','Dividendos',11),</v>
      </c>
    </row>
    <row r="24" spans="1:8" ht="15.75">
      <c r="A24">
        <v>168</v>
      </c>
      <c r="B24" t="s">
        <v>278</v>
      </c>
      <c r="C24" t="str">
        <f>IFERROR(VLOOKUP($B24,'[1]Income Statement'!$BA$1:$BC$65536,C$1,0),"")</f>
        <v>Ganancias/Perdidas sobre intercambio de divisas no realizadas</v>
      </c>
      <c r="D24" t="str">
        <f>IFERROR(VLOOKUP($B24,'[1]Income Statement'!$BA$1:$BC$65536,D$1,0),"")</f>
        <v xml:space="preserve">Resultado de câmbio não realizadas </v>
      </c>
      <c r="E24" s="1" t="str">
        <f t="shared" si="2"/>
        <v>Unrealized FX Gains/(Losses)</v>
      </c>
      <c r="F24" s="1" t="str">
        <f t="shared" si="0"/>
        <v>Ganancias/Perdidas sobre intercambio de divisas no realizadas</v>
      </c>
      <c r="G24" s="1" t="str">
        <f t="shared" si="1"/>
        <v>Resultado de câmbio não realizadas</v>
      </c>
      <c r="H24" s="68" t="str">
        <f t="shared" si="3"/>
        <v>('Unrealized FX Gains/(Losses)','Ganancias/Perdidas sobre intercambio de divisas no realizadas','Resultado de câmbio não realizadas',11),</v>
      </c>
    </row>
    <row r="25" spans="1:8" ht="15.75">
      <c r="A25">
        <v>169</v>
      </c>
      <c r="B25" t="s">
        <v>21</v>
      </c>
      <c r="C25" t="str">
        <f>IFERROR(VLOOKUP($B25,'[1]Income Statement'!$BA$1:$BC$65536,C$1,0),"")</f>
        <v>Otros</v>
      </c>
      <c r="D25" t="str">
        <f>IFERROR(VLOOKUP($B25,'[1]Income Statement'!$BA$1:$BC$65536,D$1,0),"")</f>
        <v xml:space="preserve">Outras </v>
      </c>
      <c r="E25" s="1" t="str">
        <f t="shared" si="2"/>
        <v>Other</v>
      </c>
      <c r="F25" s="1" t="str">
        <f t="shared" si="0"/>
        <v>Otros</v>
      </c>
      <c r="G25" s="1" t="str">
        <f t="shared" si="1"/>
        <v>Outras</v>
      </c>
      <c r="H25" s="68" t="str">
        <f t="shared" si="3"/>
        <v>('Other','Otros','Outras',11),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MFI Info &amp; Instructions</vt:lpstr>
      <vt:lpstr>Balance Sheet</vt:lpstr>
      <vt:lpstr>Income Statement</vt:lpstr>
      <vt:lpstr>Portfolio &amp; Organizational Data</vt:lpstr>
      <vt:lpstr>Funding &amp; Shareholders</vt:lpstr>
      <vt:lpstr>sheet_id</vt:lpstr>
      <vt:lpstr>BS</vt:lpstr>
      <vt:lpstr>CE</vt:lpstr>
      <vt:lpstr>IS</vt:lpstr>
      <vt:lpstr>PQ</vt:lpstr>
      <vt:lpstr>OD</vt:lpstr>
      <vt:lpstr>MFI_List</vt:lpstr>
      <vt:lpstr>Line_Items</vt:lpstr>
      <vt:lpstr>UA_Dates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Gerren</dc:creator>
  <cp:lastModifiedBy>Gerren</cp:lastModifiedBy>
  <dcterms:created xsi:type="dcterms:W3CDTF">2011-03-15T17:54:14Z</dcterms:created>
  <dcterms:modified xsi:type="dcterms:W3CDTF">2012-03-01T15:45:01Z</dcterms:modified>
</cp:coreProperties>
</file>