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Production schedules - Tаблица " sheetId="2" r:id="rId5"/>
    <sheet name="Production schedules - Tаблица1" sheetId="3" r:id="rId6"/>
    <sheet name="Production schedules - Tаблица2" sheetId="4" r:id="rId7"/>
    <sheet name="Both" sheetId="5" r:id="rId8"/>
    <sheet name="Option 1" sheetId="6" r:id="rId9"/>
  </sheets>
</workbook>
</file>

<file path=xl/sharedStrings.xml><?xml version="1.0" encoding="utf-8"?>
<sst xmlns="http://schemas.openxmlformats.org/spreadsheetml/2006/main" uniqueCount="130">
  <si>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</si>
  <si>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</si>
  <si>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</si>
  <si>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</si>
  <si>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Production schedules</t>
  </si>
  <si>
    <t>Tаблица 1-1-1-1</t>
  </si>
  <si>
    <t xml:space="preserve">Production schedules - Tаблица </t>
  </si>
  <si>
    <t>Both Efficiency and Capacity investments made (Option 3)</t>
  </si>
  <si>
    <t>In process</t>
  </si>
  <si>
    <t>Output</t>
  </si>
  <si>
    <t>Start</t>
  </si>
  <si>
    <t>Jan                2015</t>
  </si>
  <si>
    <t>A</t>
  </si>
  <si>
    <t>B</t>
  </si>
  <si>
    <t>Unavailable</t>
  </si>
  <si>
    <t>First contract: 6 Type A + 14 Type B</t>
  </si>
  <si>
    <t>12m</t>
  </si>
  <si>
    <t>Finish</t>
  </si>
  <si>
    <t>Jan                2016</t>
  </si>
  <si>
    <t>4m</t>
  </si>
  <si>
    <t xml:space="preserve">Gap	</t>
  </si>
  <si>
    <t>Apr 4</t>
  </si>
  <si>
    <t xml:space="preserve">A </t>
  </si>
  <si>
    <t xml:space="preserve">Finish </t>
  </si>
  <si>
    <t>Apr  4            2017</t>
  </si>
  <si>
    <t xml:space="preserve">Aug 8 </t>
  </si>
  <si>
    <t>Aug  8          2018</t>
  </si>
  <si>
    <t>Dec 12</t>
  </si>
  <si>
    <t>10m</t>
  </si>
  <si>
    <t>Second contract: 10 Type A + shipment regularity requirements</t>
  </si>
  <si>
    <t>finish</t>
  </si>
  <si>
    <t>Feb 2 2019</t>
  </si>
  <si>
    <t xml:space="preserve">Start </t>
  </si>
  <si>
    <t xml:space="preserve">May 6 </t>
  </si>
  <si>
    <t>Apr 4           2020</t>
  </si>
  <si>
    <t>start</t>
  </si>
  <si>
    <t xml:space="preserve">Aug 8  </t>
  </si>
  <si>
    <t>May 6       2021</t>
  </si>
  <si>
    <t>Oct 10</t>
  </si>
  <si>
    <t>Aug 8            2022</t>
  </si>
  <si>
    <t xml:space="preserve"> </t>
  </si>
  <si>
    <t>Feb 2 2023</t>
  </si>
  <si>
    <t>May 6</t>
  </si>
  <si>
    <t>Apr  4            2024</t>
  </si>
  <si>
    <t>Aug 8</t>
  </si>
  <si>
    <t>May 6        2025</t>
  </si>
  <si>
    <t>Aug 8          2026</t>
  </si>
  <si>
    <t>Oct  10          2027</t>
  </si>
  <si>
    <t>Oct 10 2028</t>
  </si>
  <si>
    <t>Tаблица 1-1</t>
  </si>
  <si>
    <t>Production schedules - Tаблица1</t>
  </si>
  <si>
    <t>Capacity investments made (Option 1)</t>
  </si>
  <si>
    <t>Jan               2016</t>
  </si>
  <si>
    <t>Apr</t>
  </si>
  <si>
    <t>Aug</t>
  </si>
  <si>
    <t>Dec</t>
  </si>
  <si>
    <t xml:space="preserve">	</t>
  </si>
  <si>
    <t>Apr                2020</t>
  </si>
  <si>
    <t>Apr                2021</t>
  </si>
  <si>
    <t>Aug                2025</t>
  </si>
  <si>
    <t>Aug                2026</t>
  </si>
  <si>
    <t>Gap</t>
  </si>
  <si>
    <t>Dec                2027</t>
  </si>
  <si>
    <t>Tаблица 1-1-1</t>
  </si>
  <si>
    <t>Production schedules - Tаблица2</t>
  </si>
  <si>
    <t>Efficiency investments made (Option 2)</t>
  </si>
  <si>
    <t>10m per vessel</t>
  </si>
  <si>
    <t xml:space="preserve">2m </t>
  </si>
  <si>
    <t>13/16 A</t>
  </si>
  <si>
    <t xml:space="preserve">13/14 B </t>
  </si>
  <si>
    <t xml:space="preserve">Not enough capacity , so this opportunity should be rejected </t>
  </si>
  <si>
    <t>Both</t>
  </si>
  <si>
    <t>Tаблица 1</t>
  </si>
  <si>
    <t>all in kUSD</t>
  </si>
  <si>
    <t>Type A</t>
  </si>
  <si>
    <t>Add 1 berth</t>
  </si>
  <si>
    <t>+ eff</t>
  </si>
  <si>
    <t>Opt 1</t>
  </si>
  <si>
    <t>Opt 2</t>
  </si>
  <si>
    <t>DCF Model for ABC Marine Ltd.</t>
  </si>
  <si>
    <t>Vessel price</t>
  </si>
  <si>
    <t>DF</t>
  </si>
  <si>
    <t>Сosts</t>
  </si>
  <si>
    <t>$000’ </t>
  </si>
  <si>
    <t>Materials &amp; Services</t>
  </si>
  <si>
    <t>Time Period</t>
  </si>
  <si>
    <t>Production costs</t>
  </si>
  <si>
    <t>General Costs</t>
  </si>
  <si>
    <t>Design costs</t>
  </si>
  <si>
    <t>Consulting, audit and others</t>
  </si>
  <si>
    <t>Project supervision costs</t>
  </si>
  <si>
    <t>Employee training</t>
  </si>
  <si>
    <t>Financing costs</t>
  </si>
  <si>
    <t>ICT</t>
  </si>
  <si>
    <t>Warranty provision</t>
  </si>
  <si>
    <t>Insurance</t>
  </si>
  <si>
    <t>Building period</t>
  </si>
  <si>
    <t>Legal  and regulatory</t>
  </si>
  <si>
    <t>Maintenance</t>
  </si>
  <si>
    <t>Type B</t>
  </si>
  <si>
    <t>Marketing</t>
  </si>
  <si>
    <t>Revenue</t>
  </si>
  <si>
    <t>Other expenses</t>
  </si>
  <si>
    <t>Recruiment and office supplies</t>
  </si>
  <si>
    <t>Rent</t>
  </si>
  <si>
    <t>Travel</t>
  </si>
  <si>
    <t>Electricity</t>
  </si>
  <si>
    <t>Additional staff and administration costs</t>
  </si>
  <si>
    <t>Support</t>
  </si>
  <si>
    <t>Additional FC</t>
  </si>
  <si>
    <t>Investment</t>
  </si>
  <si>
    <t>Sales:</t>
  </si>
  <si>
    <t>Type A (units)</t>
  </si>
  <si>
    <t>Costs</t>
  </si>
  <si>
    <t>*48y1:52y2</t>
  </si>
  <si>
    <t>-23000*</t>
  </si>
  <si>
    <t>Single costs</t>
  </si>
  <si>
    <t>Vessel Сosts:</t>
  </si>
  <si>
    <t>Recuiment and office supplies</t>
  </si>
  <si>
    <t>Add staff</t>
  </si>
  <si>
    <t>Type B (units)</t>
  </si>
  <si>
    <t>FC increase</t>
  </si>
  <si>
    <t xml:space="preserve">Electricity </t>
  </si>
  <si>
    <t>+20%</t>
  </si>
  <si>
    <t>-</t>
  </si>
  <si>
    <t xml:space="preserve">Corporate Tax Rate </t>
  </si>
  <si>
    <t xml:space="preserve">Interest rate </t>
  </si>
  <si>
    <t>1.25 %</t>
  </si>
  <si>
    <t>NPV</t>
  </si>
  <si>
    <t>Option 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</si>
</sst>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;&quot; (&quot;#,##0);&quot;-&quot;"/>
  </numFmts>
  <fonts count="12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1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1"/>
      <color indexed="17"/>
      <name val="Calibri"/>
    </font>
    <font>
      <b val="1"/>
      <sz val="11"/>
      <color indexed="17"/>
      <name val="Calibri"/>
    </font>
    <font>
      <i val="1"/>
      <sz val="11"/>
      <color indexed="8"/>
      <name val="Calibri"/>
    </font>
    <font>
      <sz val="8"/>
      <color indexed="8"/>
      <name val="Calibri"/>
    </font>
    <font>
      <b val="1"/>
      <i val="1"/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medium">
        <color indexed="8"/>
      </bottom>
      <diagonal/>
    </border>
    <border>
      <left style="thin">
        <color indexed="20"/>
      </left>
      <right style="thin">
        <color indexed="20"/>
      </right>
      <top style="medium">
        <color indexed="8"/>
      </top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vertical="bottom" wrapText="1"/>
    </xf>
    <xf numFmtId="0" fontId="2" applyNumberFormat="0" applyFont="1" applyFill="0" applyBorder="0" applyAlignment="0" applyProtection="0"/>
    <xf numFmtId="0" fontId="1" fillId="2" applyNumberFormat="0" applyFont="1" applyFill="1" applyBorder="0" applyAlignment="0" applyProtection="0"/>
    <xf numFmtId="0" fontId="1" fillId="3" applyNumberFormat="0" applyFont="1" applyFill="1" applyBorder="0" applyAlignment="0" applyProtection="0"/>
    <xf numFmtId="0" fontId="4" fillId="3" applyNumberFormat="0" applyFont="1" applyFill="1" applyBorder="0" applyAlignment="0" applyProtection="0"/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/>
    </xf>
    <xf numFmtId="0" fontId="0" fillId="4" borderId="1" applyNumberFormat="0" applyFont="1" applyFill="1" applyBorder="1" applyAlignment="1" applyProtection="0">
      <alignment vertical="bottom"/>
    </xf>
    <xf numFmtId="0" fontId="6" fillId="4" borderId="1" applyNumberFormat="0" applyFont="1" applyFill="1" applyBorder="1" applyAlignment="1" applyProtection="0">
      <alignment horizontal="center" vertical="center"/>
    </xf>
    <xf numFmtId="0" fontId="0" fillId="4" borderId="2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horizontal="center" vertical="bottom"/>
    </xf>
    <xf numFmtId="0" fontId="0" fillId="4" borderId="2" applyNumberFormat="0" applyFont="1" applyFill="1" applyBorder="1" applyAlignment="1" applyProtection="0">
      <alignment horizontal="center" vertical="bottom"/>
    </xf>
    <xf numFmtId="49" fontId="0" fillId="5" borderId="3" applyNumberFormat="1" applyFont="1" applyFill="1" applyBorder="1" applyAlignment="1" applyProtection="0">
      <alignment vertical="bottom"/>
    </xf>
    <xf numFmtId="49" fontId="0" fillId="5" borderId="4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right" vertical="bottom"/>
    </xf>
    <xf numFmtId="0" fontId="0" fillId="5" borderId="1" applyNumberFormat="0" applyFont="1" applyFill="1" applyBorder="1" applyAlignment="1" applyProtection="0">
      <alignment vertical="bottom"/>
    </xf>
    <xf numFmtId="0" fontId="0" fillId="5" borderId="6" applyNumberFormat="0" applyFont="1" applyFill="1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6" borderId="7" applyNumberFormat="1" applyFont="1" applyFill="1" applyBorder="1" applyAlignment="1" applyProtection="0">
      <alignment horizontal="center" vertical="bottom"/>
    </xf>
    <xf numFmtId="49" fontId="0" fillId="6" borderId="1" applyNumberFormat="1" applyFont="1" applyFill="1" applyBorder="1" applyAlignment="1" applyProtection="0">
      <alignment horizontal="center" vertical="bottom"/>
    </xf>
    <xf numFmtId="0" fontId="0" fillId="6" borderId="1" applyNumberFormat="0" applyFont="1" applyFill="1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vertical="center" wrapText="1"/>
    </xf>
    <xf numFmtId="0" fontId="7" borderId="1" applyNumberFormat="1" applyFont="1" applyFill="0" applyBorder="1" applyAlignment="1" applyProtection="0">
      <alignment vertical="bottom" wrapText="1"/>
    </xf>
    <xf numFmtId="0" fontId="0" borderId="1" applyNumberFormat="1" applyFont="1" applyFill="0" applyBorder="1" applyAlignment="1" applyProtection="0">
      <alignment horizontal="right" vertical="bottom"/>
    </xf>
    <xf numFmtId="49" fontId="0" fillId="7" borderId="1" applyNumberFormat="1" applyFont="1" applyFill="1" applyBorder="1" applyAlignment="1" applyProtection="0">
      <alignment vertical="bottom"/>
    </xf>
    <xf numFmtId="49" fontId="0" fillId="7" borderId="6" applyNumberFormat="1" applyFont="1" applyFill="1" applyBorder="1" applyAlignment="1" applyProtection="0">
      <alignment vertical="bottom"/>
    </xf>
    <xf numFmtId="0" fontId="0" fillId="7" borderId="7" applyNumberFormat="0" applyFont="1" applyFill="1" applyBorder="1" applyAlignment="1" applyProtection="0">
      <alignment vertical="bottom"/>
    </xf>
    <xf numFmtId="0" fontId="0" fillId="7" borderId="1" applyNumberFormat="0" applyFont="1" applyFill="1" applyBorder="1" applyAlignment="1" applyProtection="0">
      <alignment vertical="bottom"/>
    </xf>
    <xf numFmtId="0" fontId="0" fillId="7" borderId="6" applyNumberFormat="0" applyFont="1" applyFill="1" applyBorder="1" applyAlignment="1" applyProtection="0">
      <alignment vertical="bottom"/>
    </xf>
    <xf numFmtId="49" fontId="0" fillId="7" borderId="7" applyNumberFormat="1" applyFont="1" applyFill="1" applyBorder="1" applyAlignment="1" applyProtection="0">
      <alignment horizontal="center" vertical="bottom"/>
    </xf>
    <xf numFmtId="49" fontId="0" fillId="7" borderId="1" applyNumberFormat="1" applyFont="1" applyFill="1" applyBorder="1" applyAlignment="1" applyProtection="0">
      <alignment horizontal="center" vertical="bottom"/>
    </xf>
    <xf numFmtId="0" fontId="0" fillId="7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5" borderId="6" applyNumberFormat="1" applyFont="1" applyFill="1" applyBorder="1" applyAlignment="1" applyProtection="0">
      <alignment vertical="bottom"/>
    </xf>
    <xf numFmtId="0" fontId="0" fillId="6" borderId="7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8" borderId="1" applyNumberFormat="1" applyFont="1" applyFill="0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8" borderId="8" applyNumberFormat="0" applyFont="1" applyFill="1" applyBorder="1" applyAlignment="1" applyProtection="0">
      <alignment vertical="bottom"/>
    </xf>
    <xf numFmtId="49" fontId="9" fillId="8" borderId="8" applyNumberFormat="1" applyFont="1" applyFill="1" applyBorder="1" applyAlignment="1" applyProtection="0">
      <alignment vertical="bottom"/>
    </xf>
    <xf numFmtId="0" fontId="0" fillId="8" borderId="8" applyNumberFormat="0" applyFont="1" applyFill="1" applyBorder="1" applyAlignment="1" applyProtection="0">
      <alignment horizontal="center" vertical="bottom"/>
    </xf>
    <xf numFmtId="49" fontId="0" fillId="8" borderId="8" applyNumberFormat="1" applyFont="1" applyFill="1" applyBorder="1" applyAlignment="1" applyProtection="0">
      <alignment vertical="bottom"/>
    </xf>
    <xf numFmtId="0" fontId="10" fillId="8" borderId="8" applyNumberFormat="0" applyFont="1" applyFill="1" applyBorder="1" applyAlignment="1" applyProtection="0">
      <alignment vertical="bottom"/>
    </xf>
    <xf numFmtId="49" fontId="11" fillId="8" borderId="8" applyNumberFormat="1" applyFont="1" applyFill="1" applyBorder="1" applyAlignment="1" applyProtection="0">
      <alignment vertical="bottom"/>
    </xf>
    <xf numFmtId="59" fontId="0" fillId="8" borderId="8" applyNumberFormat="1" applyFont="1" applyFill="1" applyBorder="1" applyAlignment="1" applyProtection="0">
      <alignment vertical="bottom"/>
    </xf>
    <xf numFmtId="0" fontId="0" fillId="8" borderId="8" applyNumberFormat="1" applyFont="1" applyFill="1" applyBorder="1" applyAlignment="1" applyProtection="0">
      <alignment vertical="bottom"/>
    </xf>
    <xf numFmtId="49" fontId="9" fillId="8" borderId="8" applyNumberFormat="1" applyFont="1" applyFill="1" applyBorder="1" applyAlignment="1" applyProtection="0">
      <alignment horizontal="left" vertical="bottom"/>
    </xf>
    <xf numFmtId="59" fontId="9" fillId="8" borderId="8" applyNumberFormat="1" applyFont="1" applyFill="1" applyBorder="1" applyAlignment="1" applyProtection="0">
      <alignment vertical="bottom"/>
    </xf>
    <xf numFmtId="49" fontId="6" fillId="8" borderId="8" applyNumberFormat="1" applyFont="1" applyFill="1" applyBorder="1" applyAlignment="1" applyProtection="0">
      <alignment vertical="bottom"/>
    </xf>
    <xf numFmtId="59" fontId="0" fillId="8" borderId="8" applyNumberFormat="1" applyFont="1" applyFill="1" applyBorder="1" applyAlignment="1" applyProtection="0">
      <alignment horizontal="right" vertical="bottom"/>
    </xf>
    <xf numFmtId="49" fontId="0" fillId="8" borderId="8" applyNumberFormat="1" applyFont="1" applyFill="1" applyBorder="1" applyAlignment="1" applyProtection="0">
      <alignment horizontal="right" vertical="bottom"/>
    </xf>
    <xf numFmtId="49" fontId="0" fillId="8" borderId="8" applyNumberFormat="1" applyFont="1" applyFill="1" applyBorder="1" applyAlignment="1" applyProtection="0">
      <alignment vertical="bottom" wrapText="1"/>
    </xf>
    <xf numFmtId="0" fontId="9" fillId="8" borderId="8" applyNumberFormat="0" applyFont="1" applyFill="1" applyBorder="1" applyAlignment="1" applyProtection="0">
      <alignment horizontal="left" vertical="bottom"/>
    </xf>
    <xf numFmtId="49" fontId="0" fillId="8" borderId="9" applyNumberFormat="1" applyFont="1" applyFill="1" applyBorder="1" applyAlignment="1" applyProtection="0">
      <alignment vertical="bottom"/>
    </xf>
    <xf numFmtId="59" fontId="0" fillId="8" borderId="9" applyNumberFormat="1" applyFont="1" applyFill="1" applyBorder="1" applyAlignment="1" applyProtection="0">
      <alignment vertical="bottom"/>
    </xf>
    <xf numFmtId="0" fontId="0" fillId="8" borderId="10" applyNumberFormat="0" applyFont="1" applyFill="1" applyBorder="1" applyAlignment="1" applyProtection="0">
      <alignment vertical="bottom"/>
    </xf>
    <xf numFmtId="0" fontId="0" fillId="8" borderId="8" applyNumberFormat="0" applyFont="1" applyFill="1" applyBorder="1" applyAlignment="1" applyProtection="0">
      <alignment horizontal="right" vertical="bottom"/>
    </xf>
    <xf numFmtId="59" fontId="6" fillId="8" borderId="8" applyNumberFormat="1" applyFont="1" applyFill="1" applyBorder="1" applyAlignment="1" applyProtection="0">
      <alignment vertical="bottom"/>
    </xf>
    <xf numFmtId="0" fontId="7" borderId="8" applyNumberFormat="1" applyFont="1" applyFill="0" applyBorder="1" applyAlignment="1" applyProtection="0">
      <alignment vertical="bottom" wrapText="1"/>
    </xf>
    <xf numFmtId="0" fontId="0" fillId="8" borderId="8" applyNumberFormat="1" applyFont="1" applyFill="1" applyBorder="1" applyAlignment="1" applyProtection="0">
      <alignment horizontal="right" vertical="bottom"/>
    </xf>
    <xf numFmtId="9" fontId="0" fillId="8" borderId="8" applyNumberFormat="1" applyFont="1" applyFill="1" applyBorder="1" applyAlignment="1" applyProtection="0">
      <alignment horizontal="right" vertical="bottom"/>
    </xf>
    <xf numFmtId="0" fontId="6" fillId="8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9" fontId="0" fillId="8" borderId="8" applyNumberFormat="1" applyFont="1" applyFill="1" applyBorder="1" applyAlignment="1" applyProtection="0">
      <alignment vertical="bottom"/>
    </xf>
    <xf numFmtId="0" fontId="7" borderId="8" applyNumberFormat="0" applyFont="1" applyFill="0" applyBorder="1" applyAlignment="1" applyProtection="0">
      <alignment vertical="bottom" wrapText="1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dddddd"/>
      <rgbColor rgb="ffed7d31"/>
      <rgbColor rgb="ffa7a7a7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49</v>
      </c>
      <c r="D11" t="s" s="5">
        <v>50</v>
      </c>
    </row>
    <row r="12">
      <c r="B12" s="4"/>
      <c r="C12" t="s" s="4">
        <v>63</v>
      </c>
      <c r="D12" t="s" s="5">
        <v>64</v>
      </c>
    </row>
    <row r="13">
      <c r="B13" t="s" s="3">
        <v>71</v>
      </c>
      <c r="C13" s="3"/>
      <c r="D13" s="3"/>
    </row>
    <row r="14">
      <c r="B14" s="4"/>
      <c r="C14" t="s" s="4">
        <v>72</v>
      </c>
      <c r="D14" t="s" s="5">
        <v>71</v>
      </c>
    </row>
    <row r="15">
      <c r="B15" t="s" s="3">
        <v>129</v>
      </c>
      <c r="C15" s="3"/>
      <c r="D15" s="3"/>
    </row>
    <row r="16">
      <c r="B16" s="4"/>
      <c r="C16" t="s" s="4">
        <v>72</v>
      </c>
      <c r="D16" t="s" s="5">
        <v>129</v>
      </c>
    </row>
  </sheetData>
  <mergeCells count="1">
    <mergeCell ref="B3:D3"/>
  </mergeCells>
  <hyperlinks>
    <hyperlink ref="D10" location="'Production schedules - Tаблица '!R1C1" tooltip="" display="Production schedules - Tаблица "/>
    <hyperlink ref="D11" location="'Production schedules - Tаблица1'!R1C1" tooltip="" display="Production schedules - Tаблица1"/>
    <hyperlink ref="D12" location="'Production schedules - Tаблица2'!R1C1" tooltip="" display="Production schedules - Tаблица2"/>
    <hyperlink ref="D14" location="'Both'!R1C1" tooltip="" display="Both"/>
    <hyperlink ref="D16" location="'Option 1'!R1C1" tooltip="" display="Option 1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6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4.75" customHeight="1" outlineLevelRow="0" outlineLevelCol="0"/>
  <cols>
    <col min="1" max="1" width="16.3516" style="6" customWidth="1"/>
    <col min="2" max="2" width="16.3516" style="6" customWidth="1"/>
    <col min="3" max="3" width="16.3516" style="6" customWidth="1"/>
    <col min="4" max="4" width="16.3516" style="6" customWidth="1"/>
    <col min="5" max="5" width="16.3516" style="6" customWidth="1"/>
    <col min="6" max="6" width="16.3516" style="6" customWidth="1"/>
    <col min="7" max="7" width="16.3516" style="6" customWidth="1"/>
    <col min="8" max="8" width="16.3516" style="6" customWidth="1"/>
    <col min="9" max="9" width="16.3516" style="6" customWidth="1"/>
    <col min="10" max="256" width="16.3516" style="6" customWidth="1"/>
  </cols>
  <sheetData>
    <row r="1" ht="29.1" customHeight="1">
      <c r="A1" t="s" s="7">
        <v>7</v>
      </c>
      <c r="B1" s="8"/>
      <c r="C1" s="8"/>
      <c r="D1" s="8"/>
      <c r="E1" s="8"/>
      <c r="F1" s="8"/>
      <c r="G1" s="8"/>
      <c r="H1" s="9"/>
      <c r="I1" s="9"/>
    </row>
    <row r="2" ht="14.55" customHeight="1">
      <c r="A2" s="10"/>
      <c r="B2" s="10"/>
      <c r="C2" t="s" s="11">
        <v>8</v>
      </c>
      <c r="D2" s="10"/>
      <c r="E2" s="10"/>
      <c r="F2" t="s" s="11">
        <v>9</v>
      </c>
      <c r="G2" s="10"/>
      <c r="H2" s="12"/>
      <c r="I2" s="12"/>
    </row>
    <row r="3" ht="14.55" customHeight="1">
      <c r="A3" t="s" s="13">
        <v>10</v>
      </c>
      <c r="B3" t="s" s="14">
        <v>11</v>
      </c>
      <c r="C3" t="s" s="15">
        <v>12</v>
      </c>
      <c r="D3" t="s" s="16">
        <v>13</v>
      </c>
      <c r="E3" t="s" s="16">
        <v>14</v>
      </c>
      <c r="F3" t="s" s="17">
        <v>15</v>
      </c>
      <c r="G3" t="s" s="18">
        <v>12</v>
      </c>
      <c r="H3" t="s" s="18">
        <v>13</v>
      </c>
      <c r="I3" s="19"/>
    </row>
    <row r="4" ht="14.35" customHeight="1">
      <c r="A4" s="20"/>
      <c r="B4" s="21"/>
      <c r="C4" t="s" s="22">
        <v>16</v>
      </c>
      <c r="D4" s="23"/>
      <c r="E4" s="23"/>
      <c r="F4" s="23"/>
      <c r="G4" s="23"/>
      <c r="H4" s="23"/>
      <c r="I4" s="23"/>
    </row>
    <row r="5" ht="14.35" customHeight="1">
      <c r="A5" s="20"/>
      <c r="B5" s="21"/>
      <c r="C5" s="24"/>
      <c r="D5" s="23"/>
      <c r="E5" s="23"/>
      <c r="F5" s="23"/>
      <c r="G5" s="23"/>
      <c r="H5" s="23"/>
      <c r="I5" s="23"/>
    </row>
    <row r="6" ht="14.35" customHeight="1">
      <c r="A6" t="s" s="25">
        <v>17</v>
      </c>
      <c r="B6" t="s" s="26">
        <v>18</v>
      </c>
      <c r="C6" t="s" s="27">
        <v>19</v>
      </c>
      <c r="D6" t="s" s="28">
        <v>20</v>
      </c>
      <c r="E6" s="29"/>
      <c r="F6" s="23"/>
      <c r="G6" s="30">
        <v>1</v>
      </c>
      <c r="H6" s="30">
        <v>1</v>
      </c>
      <c r="I6" s="30">
        <v>2016</v>
      </c>
    </row>
    <row r="7" ht="14.35" customHeight="1">
      <c r="A7" t="s" s="25">
        <v>10</v>
      </c>
      <c r="B7" t="s" s="26">
        <v>21</v>
      </c>
      <c r="C7" t="s" s="22">
        <v>22</v>
      </c>
      <c r="D7" t="s" s="31">
        <v>13</v>
      </c>
      <c r="E7" t="s" s="31">
        <v>14</v>
      </c>
      <c r="F7" s="23"/>
      <c r="G7" s="32"/>
      <c r="H7" s="32"/>
      <c r="I7" s="32"/>
    </row>
    <row r="8" ht="14.35" customHeight="1">
      <c r="A8" s="20"/>
      <c r="B8" s="21"/>
      <c r="C8" t="s" s="22">
        <v>16</v>
      </c>
      <c r="D8" s="23"/>
      <c r="E8" s="23"/>
      <c r="F8" s="23"/>
      <c r="G8" s="23"/>
      <c r="H8" s="23"/>
      <c r="I8" s="23"/>
    </row>
    <row r="9" ht="14.35" customHeight="1">
      <c r="A9" s="20"/>
      <c r="B9" s="21"/>
      <c r="C9" s="24"/>
      <c r="D9" s="23"/>
      <c r="E9" s="23"/>
      <c r="F9" s="23"/>
      <c r="G9" s="23"/>
      <c r="H9" s="23"/>
      <c r="I9" s="23"/>
    </row>
    <row r="10" ht="14.35" customHeight="1">
      <c r="A10" t="s" s="25">
        <v>23</v>
      </c>
      <c r="B10" t="s" s="26">
        <v>24</v>
      </c>
      <c r="C10" t="s" s="27">
        <v>19</v>
      </c>
      <c r="D10" t="s" s="28">
        <v>20</v>
      </c>
      <c r="E10" s="29"/>
      <c r="F10" s="23"/>
      <c r="G10" s="30">
        <v>1</v>
      </c>
      <c r="H10" s="30">
        <v>1</v>
      </c>
      <c r="I10" s="30">
        <v>2017</v>
      </c>
    </row>
    <row r="11" ht="14.35" customHeight="1">
      <c r="A11" t="s" s="25">
        <v>10</v>
      </c>
      <c r="B11" t="s" s="26">
        <v>25</v>
      </c>
      <c r="C11" t="s" s="22">
        <v>12</v>
      </c>
      <c r="D11" t="s" s="31">
        <v>13</v>
      </c>
      <c r="E11" t="s" s="31">
        <v>12</v>
      </c>
      <c r="F11" s="23"/>
      <c r="G11" s="23"/>
      <c r="H11" s="23"/>
      <c r="I11" s="23"/>
    </row>
    <row r="12" ht="14.35" customHeight="1">
      <c r="A12" s="20"/>
      <c r="B12" s="21"/>
      <c r="C12" t="s" s="22">
        <v>16</v>
      </c>
      <c r="D12" t="s" s="31">
        <v>16</v>
      </c>
      <c r="E12" s="23"/>
      <c r="F12" s="23"/>
      <c r="G12" s="32"/>
      <c r="H12" s="32"/>
      <c r="I12" s="32"/>
    </row>
    <row r="13" ht="14.35" customHeight="1">
      <c r="A13" s="20"/>
      <c r="B13" s="21"/>
      <c r="C13" s="24"/>
      <c r="D13" s="23"/>
      <c r="E13" s="23"/>
      <c r="F13" s="23"/>
      <c r="G13" s="23"/>
      <c r="H13" s="23"/>
      <c r="I13" s="23"/>
    </row>
    <row r="14" ht="14.35" customHeight="1">
      <c r="A14" t="s" s="25">
        <v>23</v>
      </c>
      <c r="B14" t="s" s="26">
        <v>26</v>
      </c>
      <c r="C14" t="s" s="27">
        <v>19</v>
      </c>
      <c r="D14" t="s" s="28">
        <v>20</v>
      </c>
      <c r="E14" s="29"/>
      <c r="F14" s="23"/>
      <c r="G14" s="30">
        <v>2</v>
      </c>
      <c r="H14" s="30">
        <v>1</v>
      </c>
      <c r="I14" s="30">
        <v>2018</v>
      </c>
    </row>
    <row r="15" ht="14.35" customHeight="1">
      <c r="A15" t="s" s="25">
        <v>10</v>
      </c>
      <c r="B15" t="s" s="26">
        <v>27</v>
      </c>
      <c r="C15" t="s" s="22">
        <v>12</v>
      </c>
      <c r="D15" t="s" s="31">
        <v>13</v>
      </c>
      <c r="E15" t="s" s="31">
        <v>12</v>
      </c>
      <c r="F15" s="23"/>
      <c r="G15" s="23"/>
      <c r="H15" s="23"/>
      <c r="I15" s="23"/>
    </row>
    <row r="16" ht="14.35" customHeight="1">
      <c r="A16" s="20"/>
      <c r="B16" s="21"/>
      <c r="C16" t="s" s="22">
        <v>28</v>
      </c>
      <c r="D16" s="23"/>
      <c r="E16" s="23"/>
      <c r="F16" t="s" s="33">
        <v>29</v>
      </c>
      <c r="G16" s="23"/>
      <c r="H16" s="23"/>
      <c r="I16" s="23"/>
    </row>
    <row r="17" ht="14.35" customHeight="1">
      <c r="A17" s="20"/>
      <c r="B17" s="21"/>
      <c r="C17" s="24"/>
      <c r="D17" s="23"/>
      <c r="E17" s="23"/>
      <c r="F17" s="23"/>
      <c r="G17" s="32"/>
      <c r="H17" s="32"/>
      <c r="I17" s="32"/>
    </row>
    <row r="18" ht="14.35" customHeight="1">
      <c r="A18" t="s" s="25">
        <v>30</v>
      </c>
      <c r="B18" t="s" s="26">
        <v>31</v>
      </c>
      <c r="C18" t="s" s="27">
        <v>19</v>
      </c>
      <c r="D18" t="s" s="28">
        <v>20</v>
      </c>
      <c r="E18" s="29"/>
      <c r="F18" s="23"/>
      <c r="G18" s="30">
        <v>2</v>
      </c>
      <c r="H18" s="34">
        <v>1</v>
      </c>
      <c r="I18" s="30">
        <v>2019</v>
      </c>
    </row>
    <row r="19" ht="14.35" customHeight="1">
      <c r="A19" t="s" s="25">
        <v>32</v>
      </c>
      <c r="B19" t="s" s="26">
        <v>33</v>
      </c>
      <c r="C19" t="s" s="22">
        <v>12</v>
      </c>
      <c r="D19" t="s" s="31">
        <v>12</v>
      </c>
      <c r="E19" t="s" s="31">
        <v>12</v>
      </c>
      <c r="F19" s="23"/>
      <c r="G19" s="23"/>
      <c r="H19" s="23"/>
      <c r="I19" s="23"/>
    </row>
    <row r="20" ht="14.35" customHeight="1">
      <c r="A20" s="20"/>
      <c r="B20" s="21"/>
      <c r="C20" s="24"/>
      <c r="D20" s="23"/>
      <c r="E20" s="23"/>
      <c r="F20" s="23"/>
      <c r="G20" s="23"/>
      <c r="H20" s="23"/>
      <c r="I20" s="23"/>
    </row>
    <row r="21" ht="14.35" customHeight="1">
      <c r="A21" s="20"/>
      <c r="B21" s="21"/>
      <c r="C21" s="24"/>
      <c r="D21" s="23"/>
      <c r="E21" s="23"/>
      <c r="F21" s="23"/>
      <c r="G21" s="23"/>
      <c r="H21" s="23"/>
      <c r="I21" s="23"/>
    </row>
    <row r="22" ht="14.35" customHeight="1">
      <c r="A22" t="s" s="25">
        <v>30</v>
      </c>
      <c r="B22" t="s" s="26">
        <v>34</v>
      </c>
      <c r="C22" t="s" s="27">
        <v>19</v>
      </c>
      <c r="D22" t="s" s="28">
        <v>20</v>
      </c>
      <c r="E22" s="29"/>
      <c r="F22" s="23"/>
      <c r="G22" s="35">
        <v>3</v>
      </c>
      <c r="H22" s="35">
        <v>0</v>
      </c>
      <c r="I22" s="35">
        <v>2020</v>
      </c>
    </row>
    <row r="23" ht="14.35" customHeight="1">
      <c r="A23" t="s" s="25">
        <v>35</v>
      </c>
      <c r="B23" t="s" s="26">
        <v>36</v>
      </c>
      <c r="C23" t="s" s="22">
        <v>13</v>
      </c>
      <c r="D23" t="s" s="31">
        <v>13</v>
      </c>
      <c r="E23" t="s" s="31">
        <v>12</v>
      </c>
      <c r="F23" s="23"/>
      <c r="G23" s="23"/>
      <c r="H23" s="23"/>
      <c r="I23" s="23"/>
    </row>
    <row r="24" ht="14.35" customHeight="1">
      <c r="A24" s="20"/>
      <c r="B24" s="21"/>
      <c r="C24" s="24"/>
      <c r="D24" s="23"/>
      <c r="E24" s="23"/>
      <c r="F24" s="23"/>
      <c r="G24" s="23"/>
      <c r="H24" s="23"/>
      <c r="I24" s="23"/>
    </row>
    <row r="25" ht="14.35" customHeight="1">
      <c r="A25" s="20"/>
      <c r="B25" s="21"/>
      <c r="C25" s="24"/>
      <c r="D25" s="23"/>
      <c r="E25" s="23"/>
      <c r="F25" s="23"/>
      <c r="G25" s="23"/>
      <c r="H25" s="23"/>
      <c r="I25" s="23"/>
    </row>
    <row r="26" ht="14.35" customHeight="1">
      <c r="A26" t="s" s="25">
        <v>17</v>
      </c>
      <c r="B26" t="s" s="26">
        <v>37</v>
      </c>
      <c r="C26" t="s" s="27">
        <v>19</v>
      </c>
      <c r="D26" t="s" s="28">
        <v>20</v>
      </c>
      <c r="E26" s="29"/>
      <c r="F26" s="23"/>
      <c r="G26" s="30">
        <v>1</v>
      </c>
      <c r="H26" s="30">
        <v>2</v>
      </c>
      <c r="I26" s="30">
        <v>2021</v>
      </c>
    </row>
    <row r="27" ht="14.35" customHeight="1">
      <c r="A27" t="s" s="25">
        <v>10</v>
      </c>
      <c r="B27" t="s" s="26">
        <v>38</v>
      </c>
      <c r="C27" t="s" s="22">
        <v>12</v>
      </c>
      <c r="D27" t="s" s="31">
        <v>12</v>
      </c>
      <c r="E27" t="s" s="31">
        <v>13</v>
      </c>
      <c r="F27" s="23"/>
      <c r="G27" s="32"/>
      <c r="H27" s="32"/>
      <c r="I27" s="32"/>
    </row>
    <row r="28" ht="14.35" customHeight="1">
      <c r="A28" s="20"/>
      <c r="B28" s="21"/>
      <c r="C28" s="24"/>
      <c r="D28" s="23"/>
      <c r="E28" s="23"/>
      <c r="F28" s="23"/>
      <c r="G28" s="23"/>
      <c r="H28" s="23"/>
      <c r="I28" s="23"/>
    </row>
    <row r="29" ht="14.35" customHeight="1">
      <c r="A29" s="20"/>
      <c r="B29" s="21"/>
      <c r="C29" s="24"/>
      <c r="D29" s="23"/>
      <c r="E29" s="23"/>
      <c r="F29" s="23"/>
      <c r="G29" s="23"/>
      <c r="H29" s="23"/>
      <c r="I29" s="23"/>
    </row>
    <row r="30" ht="14.35" customHeight="1">
      <c r="A30" t="s" s="25">
        <v>30</v>
      </c>
      <c r="B30" t="s" s="26">
        <v>39</v>
      </c>
      <c r="C30" t="s" s="27">
        <v>19</v>
      </c>
      <c r="D30" t="s" s="28">
        <v>20</v>
      </c>
      <c r="E30" s="29"/>
      <c r="F30" s="23"/>
      <c r="G30" s="30">
        <v>2</v>
      </c>
      <c r="H30" s="30">
        <v>1</v>
      </c>
      <c r="I30" s="30">
        <v>2022</v>
      </c>
    </row>
    <row r="31" ht="14.35" customHeight="1">
      <c r="A31" t="s" s="25">
        <v>35</v>
      </c>
      <c r="B31" t="s" s="26">
        <v>27</v>
      </c>
      <c r="C31" t="s" s="22">
        <v>13</v>
      </c>
      <c r="D31" t="s" s="31">
        <v>13</v>
      </c>
      <c r="E31" t="s" s="31">
        <v>12</v>
      </c>
      <c r="F31" s="23"/>
      <c r="G31" s="23"/>
      <c r="H31" t="s" s="31">
        <v>40</v>
      </c>
      <c r="I31" s="23"/>
    </row>
    <row r="32" ht="14.35" customHeight="1">
      <c r="A32" s="20"/>
      <c r="B32" s="21"/>
      <c r="C32" s="24"/>
      <c r="D32" s="23"/>
      <c r="E32" s="23"/>
      <c r="F32" s="23"/>
      <c r="G32" s="32"/>
      <c r="H32" s="32"/>
      <c r="I32" s="32"/>
    </row>
    <row r="33" ht="14.35" customHeight="1">
      <c r="A33" s="20"/>
      <c r="B33" s="21"/>
      <c r="C33" s="24"/>
      <c r="D33" s="23"/>
      <c r="E33" s="23"/>
      <c r="F33" s="23"/>
      <c r="G33" s="23"/>
      <c r="H33" s="23"/>
      <c r="I33" s="23"/>
    </row>
    <row r="34" ht="14.35" customHeight="1">
      <c r="A34" t="s" s="25">
        <v>30</v>
      </c>
      <c r="B34" t="s" s="26">
        <v>41</v>
      </c>
      <c r="C34" t="s" s="27">
        <v>19</v>
      </c>
      <c r="D34" t="s" s="28">
        <v>20</v>
      </c>
      <c r="E34" s="29"/>
      <c r="F34" s="23"/>
      <c r="G34" s="30">
        <v>1</v>
      </c>
      <c r="H34" s="30">
        <v>2</v>
      </c>
      <c r="I34" s="30">
        <v>2023</v>
      </c>
    </row>
    <row r="35" ht="14.35" customHeight="1">
      <c r="A35" t="s" s="25">
        <v>10</v>
      </c>
      <c r="B35" t="s" s="26">
        <v>42</v>
      </c>
      <c r="C35" t="s" s="22">
        <v>12</v>
      </c>
      <c r="D35" t="s" s="31">
        <v>12</v>
      </c>
      <c r="E35" t="s" s="31">
        <v>13</v>
      </c>
      <c r="F35" s="23"/>
      <c r="G35" s="23"/>
      <c r="H35" s="23"/>
      <c r="I35" s="23"/>
    </row>
    <row r="36" ht="14.35" customHeight="1">
      <c r="A36" s="20"/>
      <c r="B36" s="21"/>
      <c r="C36" s="24"/>
      <c r="D36" s="23"/>
      <c r="E36" s="23"/>
      <c r="F36" s="23"/>
      <c r="G36" s="23"/>
      <c r="H36" s="23"/>
      <c r="I36" s="23"/>
    </row>
    <row r="37" ht="14.35" customHeight="1">
      <c r="A37" s="20"/>
      <c r="B37" s="21"/>
      <c r="C37" s="24"/>
      <c r="D37" s="23"/>
      <c r="E37" s="23"/>
      <c r="F37" s="23"/>
      <c r="G37" s="23"/>
      <c r="H37" s="23"/>
      <c r="I37" s="23"/>
    </row>
    <row r="38" ht="14.35" customHeight="1">
      <c r="A38" t="s" s="25">
        <v>17</v>
      </c>
      <c r="B38" t="s" s="26">
        <v>43</v>
      </c>
      <c r="C38" t="s" s="27">
        <v>19</v>
      </c>
      <c r="D38" t="s" s="28">
        <v>20</v>
      </c>
      <c r="E38" s="29"/>
      <c r="F38" s="23"/>
      <c r="G38" s="35">
        <v>2</v>
      </c>
      <c r="H38" s="35">
        <v>1</v>
      </c>
      <c r="I38" s="35">
        <v>2024</v>
      </c>
    </row>
    <row r="39" ht="14.35" customHeight="1">
      <c r="A39" t="s" s="25">
        <v>35</v>
      </c>
      <c r="B39" t="s" s="26">
        <v>44</v>
      </c>
      <c r="C39" t="s" s="22">
        <v>13</v>
      </c>
      <c r="D39" t="s" s="31">
        <v>13</v>
      </c>
      <c r="E39" t="s" s="31">
        <v>12</v>
      </c>
      <c r="F39" s="23"/>
      <c r="G39" s="23"/>
      <c r="H39" s="23"/>
      <c r="I39" s="23"/>
    </row>
    <row r="40" ht="14.35" customHeight="1">
      <c r="A40" s="20"/>
      <c r="B40" s="21"/>
      <c r="C40" s="24"/>
      <c r="D40" s="23"/>
      <c r="E40" s="23"/>
      <c r="F40" s="23"/>
      <c r="G40" s="23"/>
      <c r="H40" s="23"/>
      <c r="I40" s="23"/>
    </row>
    <row r="41" ht="14.35" customHeight="1">
      <c r="A41" s="20"/>
      <c r="B41" s="21"/>
      <c r="C41" s="24"/>
      <c r="D41" s="23"/>
      <c r="E41" s="23"/>
      <c r="F41" s="23"/>
      <c r="G41" s="23"/>
      <c r="H41" s="23"/>
      <c r="I41" s="23"/>
    </row>
    <row r="42" ht="14.35" customHeight="1">
      <c r="A42" s="20"/>
      <c r="B42" s="21"/>
      <c r="C42" s="24"/>
      <c r="D42" s="23"/>
      <c r="E42" s="23"/>
      <c r="F42" s="23"/>
      <c r="G42" s="23"/>
      <c r="H42" s="23"/>
      <c r="I42" s="23"/>
    </row>
    <row r="43" ht="14.35" customHeight="1">
      <c r="A43" t="s" s="25">
        <v>30</v>
      </c>
      <c r="B43" t="s" s="26">
        <v>45</v>
      </c>
      <c r="C43" t="s" s="27">
        <v>19</v>
      </c>
      <c r="D43" t="s" s="28">
        <v>20</v>
      </c>
      <c r="E43" s="29"/>
      <c r="F43" s="23"/>
      <c r="G43" s="30">
        <v>1</v>
      </c>
      <c r="H43" s="30">
        <v>2</v>
      </c>
      <c r="I43" s="35">
        <v>2025</v>
      </c>
    </row>
    <row r="44" ht="14.35" customHeight="1">
      <c r="A44" t="s" s="25">
        <v>35</v>
      </c>
      <c r="B44" t="s" s="26">
        <v>38</v>
      </c>
      <c r="C44" t="s" s="22">
        <v>13</v>
      </c>
      <c r="D44" t="s" s="31">
        <v>13</v>
      </c>
      <c r="E44" t="s" s="31">
        <v>13</v>
      </c>
      <c r="F44" s="23"/>
      <c r="G44" s="23"/>
      <c r="H44" s="23"/>
      <c r="I44" s="23"/>
    </row>
    <row r="45" ht="14.35" customHeight="1">
      <c r="A45" s="20"/>
      <c r="B45" s="21"/>
      <c r="C45" s="24"/>
      <c r="D45" s="23"/>
      <c r="E45" s="23"/>
      <c r="F45" s="23"/>
      <c r="G45" s="23"/>
      <c r="H45" s="23"/>
      <c r="I45" s="23"/>
    </row>
    <row r="46" ht="14.35" customHeight="1">
      <c r="A46" s="20"/>
      <c r="B46" s="21"/>
      <c r="C46" s="24"/>
      <c r="D46" s="23"/>
      <c r="E46" s="23"/>
      <c r="F46" s="23"/>
      <c r="G46" s="23"/>
      <c r="H46" s="23"/>
      <c r="I46" s="23"/>
    </row>
    <row r="47" ht="14.35" customHeight="1">
      <c r="A47" t="s" s="25">
        <v>17</v>
      </c>
      <c r="B47" t="s" s="26">
        <v>46</v>
      </c>
      <c r="C47" t="s" s="27">
        <v>19</v>
      </c>
      <c r="D47" t="s" s="28">
        <v>20</v>
      </c>
      <c r="E47" s="29"/>
      <c r="F47" s="23"/>
      <c r="G47" s="30">
        <v>0</v>
      </c>
      <c r="H47" s="30">
        <v>3</v>
      </c>
      <c r="I47" s="35">
        <v>2026</v>
      </c>
    </row>
    <row r="48" ht="14.35" customHeight="1">
      <c r="A48" t="s" s="36">
        <v>10</v>
      </c>
      <c r="B48" t="s" s="37">
        <v>27</v>
      </c>
      <c r="C48" s="38"/>
      <c r="D48" s="39"/>
      <c r="E48" s="39"/>
      <c r="F48" s="23"/>
      <c r="G48" s="23"/>
      <c r="H48" s="23"/>
      <c r="I48" s="23"/>
    </row>
    <row r="49" ht="14.35" customHeight="1">
      <c r="A49" s="39"/>
      <c r="B49" s="40"/>
      <c r="C49" s="38"/>
      <c r="D49" s="39"/>
      <c r="E49" s="39"/>
      <c r="F49" s="23"/>
      <c r="G49" s="23"/>
      <c r="H49" s="23"/>
      <c r="I49" s="23"/>
    </row>
    <row r="50" ht="14.35" customHeight="1">
      <c r="A50" s="39"/>
      <c r="B50" s="40"/>
      <c r="C50" s="38"/>
      <c r="D50" s="39"/>
      <c r="E50" s="39"/>
      <c r="F50" s="23"/>
      <c r="G50" s="23"/>
      <c r="H50" s="23"/>
      <c r="I50" s="23"/>
    </row>
    <row r="51" ht="14.35" customHeight="1">
      <c r="A51" t="s" s="36">
        <v>17</v>
      </c>
      <c r="B51" t="s" s="37">
        <v>47</v>
      </c>
      <c r="C51" t="s" s="41">
        <v>19</v>
      </c>
      <c r="D51" t="s" s="42">
        <v>20</v>
      </c>
      <c r="E51" s="43"/>
      <c r="F51" s="23"/>
      <c r="G51" s="23"/>
      <c r="H51" s="23"/>
      <c r="I51" s="23"/>
    </row>
    <row r="52" ht="14.35" customHeight="1">
      <c r="A52" t="s" s="36">
        <v>10</v>
      </c>
      <c r="B52" t="s" s="37">
        <v>27</v>
      </c>
      <c r="C52" s="38"/>
      <c r="D52" s="39"/>
      <c r="E52" s="39"/>
      <c r="F52" s="23"/>
      <c r="G52" s="23"/>
      <c r="H52" s="23"/>
      <c r="I52" s="23"/>
    </row>
    <row r="53" ht="14.35" customHeight="1">
      <c r="A53" s="39"/>
      <c r="B53" s="40"/>
      <c r="C53" s="38"/>
      <c r="D53" s="39"/>
      <c r="E53" s="39"/>
      <c r="F53" s="23"/>
      <c r="G53" s="23"/>
      <c r="H53" s="23"/>
      <c r="I53" s="23"/>
    </row>
    <row r="54" ht="14.35" customHeight="1">
      <c r="A54" s="39"/>
      <c r="B54" s="40"/>
      <c r="C54" s="38"/>
      <c r="D54" s="39"/>
      <c r="E54" s="39"/>
      <c r="F54" s="23"/>
      <c r="G54" s="23"/>
      <c r="H54" s="23"/>
      <c r="I54" s="23"/>
    </row>
    <row r="55" ht="14.35" customHeight="1">
      <c r="A55" t="s" s="36">
        <v>23</v>
      </c>
      <c r="B55" t="s" s="37">
        <v>48</v>
      </c>
      <c r="C55" s="38"/>
      <c r="D55" s="39"/>
      <c r="E55" s="39"/>
      <c r="F55" s="23"/>
      <c r="G55" s="23"/>
      <c r="H55" s="23"/>
      <c r="I55" s="23"/>
    </row>
    <row r="56" ht="14.35" customHeight="1">
      <c r="A56" s="20"/>
      <c r="B56" s="21"/>
      <c r="C56" s="24"/>
      <c r="D56" s="23"/>
      <c r="E56" s="23"/>
      <c r="F56" s="23"/>
      <c r="G56" s="23"/>
      <c r="H56" s="23"/>
      <c r="I56" s="23"/>
    </row>
    <row r="57" ht="14.35" customHeight="1">
      <c r="A57" s="20"/>
      <c r="B57" s="21"/>
      <c r="C57" s="24"/>
      <c r="D57" s="23"/>
      <c r="E57" s="23"/>
      <c r="F57" s="23"/>
      <c r="G57" s="32"/>
      <c r="H57" s="23"/>
      <c r="I57" s="23"/>
    </row>
    <row r="58" ht="14.35" customHeight="1">
      <c r="A58" s="20"/>
      <c r="B58" s="21"/>
      <c r="C58" s="24"/>
      <c r="D58" s="23"/>
      <c r="E58" s="23"/>
      <c r="F58" s="23"/>
      <c r="G58" s="23"/>
      <c r="H58" s="23"/>
      <c r="I58" s="23"/>
    </row>
    <row r="59" ht="14.35" customHeight="1">
      <c r="A59" s="20"/>
      <c r="B59" s="21"/>
      <c r="C59" s="24"/>
      <c r="D59" s="23"/>
      <c r="E59" s="23"/>
      <c r="F59" s="23"/>
      <c r="G59" s="23"/>
      <c r="H59" s="23"/>
      <c r="I59" s="23"/>
    </row>
    <row r="60" ht="14.35" customHeight="1">
      <c r="A60" s="20"/>
      <c r="B60" s="21"/>
      <c r="C60" s="24"/>
      <c r="D60" s="23"/>
      <c r="E60" s="23"/>
      <c r="F60" s="23"/>
      <c r="G60" s="23"/>
      <c r="H60" s="23"/>
      <c r="I60" s="23"/>
    </row>
    <row r="61" ht="14.35" customHeight="1">
      <c r="A61" s="20"/>
      <c r="B61" s="21"/>
      <c r="C61" s="24"/>
      <c r="D61" s="23"/>
      <c r="E61" s="23"/>
      <c r="F61" s="23"/>
      <c r="G61" s="23"/>
      <c r="H61" s="23"/>
      <c r="I61" s="23"/>
    </row>
    <row r="62" ht="14.35" customHeight="1">
      <c r="A62" s="20"/>
      <c r="B62" s="21"/>
      <c r="C62" s="24"/>
      <c r="D62" s="23"/>
      <c r="E62" s="23"/>
      <c r="F62" s="23"/>
      <c r="G62" s="23"/>
      <c r="H62" s="23"/>
      <c r="I62" s="23"/>
    </row>
    <row r="63" ht="14.35" customHeight="1">
      <c r="A63" s="20"/>
      <c r="B63" s="21"/>
      <c r="C63" s="24"/>
      <c r="D63" s="23"/>
      <c r="E63" s="23"/>
      <c r="F63" s="23"/>
      <c r="G63" s="23"/>
      <c r="H63" s="23"/>
      <c r="I63" s="23"/>
    </row>
    <row r="64" ht="14.35" customHeight="1">
      <c r="A64" s="20"/>
      <c r="B64" s="21"/>
      <c r="C64" s="24"/>
      <c r="D64" s="23"/>
      <c r="E64" s="23"/>
      <c r="F64" s="23"/>
      <c r="G64" s="23"/>
      <c r="H64" s="23"/>
      <c r="I64" s="23"/>
    </row>
    <row r="65" ht="14.35" customHeight="1">
      <c r="A65" s="20"/>
      <c r="B65" s="21"/>
      <c r="C65" s="24"/>
      <c r="D65" s="23"/>
      <c r="E65" s="23"/>
      <c r="F65" s="23"/>
      <c r="G65" s="23"/>
      <c r="H65" s="23"/>
      <c r="I65" s="23"/>
    </row>
    <row r="66" ht="14.35" customHeight="1">
      <c r="A66" s="20"/>
      <c r="B66" s="21"/>
      <c r="C66" s="24"/>
      <c r="D66" s="23"/>
      <c r="E66" s="23"/>
      <c r="F66" s="23"/>
      <c r="G66" s="23"/>
      <c r="H66" s="23"/>
      <c r="I66" s="23"/>
    </row>
  </sheetData>
  <mergeCells count="5">
    <mergeCell ref="F16:F55"/>
    <mergeCell ref="A1:G1"/>
    <mergeCell ref="F3:F15"/>
    <mergeCell ref="F2:G2"/>
    <mergeCell ref="C2:E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6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4.75" customHeight="1" outlineLevelRow="0" outlineLevelCol="0"/>
  <cols>
    <col min="1" max="1" width="16.3516" style="44" customWidth="1"/>
    <col min="2" max="2" width="16.3516" style="44" customWidth="1"/>
    <col min="3" max="3" width="16.3516" style="44" customWidth="1"/>
    <col min="4" max="4" width="16.3516" style="44" customWidth="1"/>
    <col min="5" max="5" width="16.3516" style="44" customWidth="1"/>
    <col min="6" max="6" width="16.3516" style="44" customWidth="1"/>
    <col min="7" max="7" width="16.3516" style="44" customWidth="1"/>
    <col min="8" max="8" width="16.3516" style="44" customWidth="1"/>
    <col min="9" max="9" width="16.3516" style="44" customWidth="1"/>
    <col min="10" max="256" width="16.3516" style="44" customWidth="1"/>
  </cols>
  <sheetData>
    <row r="1" ht="29.1" customHeight="1">
      <c r="A1" t="s" s="7">
        <v>51</v>
      </c>
      <c r="B1" s="8"/>
      <c r="C1" s="8"/>
      <c r="D1" s="8"/>
      <c r="E1" s="8"/>
      <c r="F1" s="8"/>
      <c r="G1" s="8"/>
      <c r="H1" s="9"/>
      <c r="I1" s="9"/>
    </row>
    <row r="2" ht="14.55" customHeight="1">
      <c r="A2" s="10"/>
      <c r="B2" s="10"/>
      <c r="C2" t="s" s="11">
        <v>8</v>
      </c>
      <c r="D2" s="10"/>
      <c r="E2" s="10"/>
      <c r="F2" t="s" s="11">
        <v>9</v>
      </c>
      <c r="G2" s="10"/>
      <c r="H2" s="12"/>
      <c r="I2" s="12"/>
    </row>
    <row r="3" ht="14.55" customHeight="1">
      <c r="A3" t="s" s="13">
        <v>10</v>
      </c>
      <c r="B3" t="s" s="14">
        <v>11</v>
      </c>
      <c r="C3" t="s" s="15">
        <v>12</v>
      </c>
      <c r="D3" t="s" s="16">
        <v>13</v>
      </c>
      <c r="E3" t="s" s="16">
        <v>14</v>
      </c>
      <c r="F3" t="s" s="17">
        <v>15</v>
      </c>
      <c r="G3" t="s" s="18">
        <v>12</v>
      </c>
      <c r="H3" t="s" s="18">
        <v>13</v>
      </c>
      <c r="I3" s="19"/>
    </row>
    <row r="4" ht="14.35" customHeight="1">
      <c r="A4" s="20"/>
      <c r="B4" s="21"/>
      <c r="C4" s="24"/>
      <c r="D4" s="23"/>
      <c r="E4" s="23"/>
      <c r="F4" s="23"/>
      <c r="G4" s="23"/>
      <c r="H4" s="23"/>
      <c r="I4" s="23"/>
    </row>
    <row r="5" ht="14.35" customHeight="1">
      <c r="A5" s="20"/>
      <c r="B5" s="21"/>
      <c r="C5" s="24"/>
      <c r="D5" s="23"/>
      <c r="E5" s="23"/>
      <c r="F5" s="23"/>
      <c r="G5" s="23"/>
      <c r="H5" s="23"/>
      <c r="I5" s="23"/>
    </row>
    <row r="6" ht="14.35" customHeight="1">
      <c r="A6" s="20"/>
      <c r="B6" s="21"/>
      <c r="C6" s="24"/>
      <c r="D6" s="23"/>
      <c r="E6" s="23"/>
      <c r="F6" s="23"/>
      <c r="G6" s="23"/>
      <c r="H6" s="23"/>
      <c r="I6" s="23"/>
    </row>
    <row r="7" ht="14.35" customHeight="1">
      <c r="A7" t="s" s="25">
        <v>17</v>
      </c>
      <c r="B7" t="s" s="26">
        <v>52</v>
      </c>
      <c r="C7" t="s" s="27">
        <v>20</v>
      </c>
      <c r="D7" s="23"/>
      <c r="E7" s="23"/>
      <c r="F7" s="23"/>
      <c r="G7" s="35">
        <v>1</v>
      </c>
      <c r="H7" s="35">
        <v>1</v>
      </c>
      <c r="I7" s="35">
        <v>2016</v>
      </c>
    </row>
    <row r="8" ht="14.35" customHeight="1">
      <c r="A8" t="s" s="25">
        <v>10</v>
      </c>
      <c r="B8" t="s" s="26">
        <v>53</v>
      </c>
      <c r="C8" t="s" s="22">
        <v>12</v>
      </c>
      <c r="D8" t="s" s="31">
        <v>13</v>
      </c>
      <c r="E8" t="s" s="31">
        <v>14</v>
      </c>
      <c r="F8" s="23"/>
      <c r="G8" s="23"/>
      <c r="H8" s="23"/>
      <c r="I8" s="23"/>
    </row>
    <row r="9" ht="14.35" customHeight="1">
      <c r="A9" s="20"/>
      <c r="B9" s="21"/>
      <c r="C9" s="24"/>
      <c r="D9" s="23"/>
      <c r="E9" s="23"/>
      <c r="F9" s="23"/>
      <c r="G9" s="23"/>
      <c r="H9" s="23"/>
      <c r="I9" s="23"/>
    </row>
    <row r="10" ht="14.35" customHeight="1">
      <c r="A10" s="20"/>
      <c r="B10" s="21"/>
      <c r="C10" s="24"/>
      <c r="D10" s="23"/>
      <c r="E10" s="23"/>
      <c r="F10" s="23"/>
      <c r="G10" s="23"/>
      <c r="H10" s="23"/>
      <c r="I10" s="23"/>
    </row>
    <row r="11" ht="14.35" customHeight="1">
      <c r="A11" s="20"/>
      <c r="B11" s="45">
        <v>2017</v>
      </c>
      <c r="C11" s="24"/>
      <c r="D11" s="23"/>
      <c r="E11" s="23"/>
      <c r="F11" s="23"/>
      <c r="G11" s="23"/>
      <c r="H11" s="23"/>
      <c r="I11" s="23"/>
    </row>
    <row r="12" ht="14.35" customHeight="1">
      <c r="A12" t="s" s="25">
        <v>23</v>
      </c>
      <c r="B12" t="s" s="26">
        <v>53</v>
      </c>
      <c r="C12" t="s" s="27">
        <v>20</v>
      </c>
      <c r="D12" s="23"/>
      <c r="E12" s="23"/>
      <c r="F12" s="23"/>
      <c r="G12" s="35">
        <v>1</v>
      </c>
      <c r="H12" s="35">
        <v>1</v>
      </c>
      <c r="I12" s="35">
        <v>2017</v>
      </c>
    </row>
    <row r="13" ht="14.35" customHeight="1">
      <c r="A13" t="s" s="25">
        <v>10</v>
      </c>
      <c r="B13" t="s" s="26">
        <v>54</v>
      </c>
      <c r="C13" t="s" s="22">
        <v>12</v>
      </c>
      <c r="D13" t="s" s="31">
        <v>13</v>
      </c>
      <c r="E13" t="s" s="31">
        <v>12</v>
      </c>
      <c r="F13" s="23"/>
      <c r="G13" s="23"/>
      <c r="H13" s="23"/>
      <c r="I13" s="23"/>
    </row>
    <row r="14" ht="14.35" customHeight="1">
      <c r="A14" s="20"/>
      <c r="B14" s="21"/>
      <c r="C14" s="24"/>
      <c r="D14" s="23"/>
      <c r="E14" s="23"/>
      <c r="F14" s="23"/>
      <c r="G14" s="23"/>
      <c r="H14" s="23"/>
      <c r="I14" s="23"/>
    </row>
    <row r="15" ht="14.35" customHeight="1">
      <c r="A15" s="20"/>
      <c r="B15" s="45">
        <v>2018</v>
      </c>
      <c r="C15" s="24"/>
      <c r="D15" s="23"/>
      <c r="E15" s="23"/>
      <c r="F15" s="23"/>
      <c r="G15" s="23"/>
      <c r="H15" s="23"/>
      <c r="I15" s="23"/>
    </row>
    <row r="16" ht="14.35" customHeight="1">
      <c r="A16" s="20"/>
      <c r="B16" s="21"/>
      <c r="C16" s="24"/>
      <c r="D16" s="23"/>
      <c r="E16" s="23"/>
      <c r="F16" t="s" s="33">
        <v>29</v>
      </c>
      <c r="G16" s="23"/>
      <c r="H16" s="23"/>
      <c r="I16" s="23"/>
    </row>
    <row r="17" ht="14.35" customHeight="1">
      <c r="A17" t="s" s="25">
        <v>30</v>
      </c>
      <c r="B17" t="s" s="26">
        <v>54</v>
      </c>
      <c r="C17" t="s" s="27">
        <v>20</v>
      </c>
      <c r="D17" s="23"/>
      <c r="E17" s="23"/>
      <c r="F17" s="23"/>
      <c r="G17" s="35">
        <v>2</v>
      </c>
      <c r="H17" s="35">
        <v>1</v>
      </c>
      <c r="I17" s="35">
        <v>2018</v>
      </c>
    </row>
    <row r="18" ht="14.35" customHeight="1">
      <c r="A18" t="s" s="25">
        <v>10</v>
      </c>
      <c r="B18" t="s" s="26">
        <v>55</v>
      </c>
      <c r="C18" t="s" s="22">
        <v>12</v>
      </c>
      <c r="D18" t="s" s="31">
        <v>13</v>
      </c>
      <c r="E18" t="s" s="31">
        <v>22</v>
      </c>
      <c r="F18" s="23"/>
      <c r="G18" s="23"/>
      <c r="H18" s="23"/>
      <c r="I18" s="23"/>
    </row>
    <row r="19" ht="14.35" customHeight="1">
      <c r="A19" s="20"/>
      <c r="B19" s="45">
        <v>2019</v>
      </c>
      <c r="C19" s="24"/>
      <c r="D19" s="23"/>
      <c r="E19" s="23"/>
      <c r="F19" s="23"/>
      <c r="G19" s="23"/>
      <c r="H19" s="23"/>
      <c r="I19" s="23"/>
    </row>
    <row r="20" ht="14.35" customHeight="1">
      <c r="A20" s="20"/>
      <c r="B20" s="21"/>
      <c r="C20" s="24"/>
      <c r="D20" s="23"/>
      <c r="E20" s="23"/>
      <c r="F20" s="23"/>
      <c r="G20" s="23"/>
      <c r="H20" s="23"/>
      <c r="I20" s="23"/>
    </row>
    <row r="21" ht="14.35" customHeight="1">
      <c r="A21" s="20"/>
      <c r="B21" s="21"/>
      <c r="C21" s="24"/>
      <c r="D21" s="23"/>
      <c r="E21" s="23"/>
      <c r="F21" s="23"/>
      <c r="G21" s="23"/>
      <c r="H21" s="23"/>
      <c r="I21" s="23"/>
    </row>
    <row r="22" ht="14.35" customHeight="1">
      <c r="A22" t="s" s="25">
        <v>30</v>
      </c>
      <c r="B22" t="s" s="26">
        <v>55</v>
      </c>
      <c r="C22" s="46"/>
      <c r="D22" t="s" s="28">
        <v>20</v>
      </c>
      <c r="E22" t="s" s="28">
        <v>56</v>
      </c>
      <c r="F22" s="23"/>
      <c r="G22" s="35">
        <v>2</v>
      </c>
      <c r="H22" s="35">
        <v>1</v>
      </c>
      <c r="I22" s="35">
        <v>2019</v>
      </c>
    </row>
    <row r="23" ht="14.35" customHeight="1">
      <c r="A23" t="s" s="25">
        <v>35</v>
      </c>
      <c r="B23" t="s" s="26">
        <v>57</v>
      </c>
      <c r="C23" t="s" s="22">
        <v>13</v>
      </c>
      <c r="D23" t="s" s="31">
        <v>13</v>
      </c>
      <c r="E23" t="s" s="31">
        <v>12</v>
      </c>
      <c r="F23" s="23"/>
      <c r="G23" s="23"/>
      <c r="H23" s="23"/>
      <c r="I23" s="23"/>
    </row>
    <row r="24" ht="14.35" customHeight="1">
      <c r="A24" s="20"/>
      <c r="B24" s="21"/>
      <c r="C24" s="24"/>
      <c r="D24" s="23"/>
      <c r="E24" s="23"/>
      <c r="F24" s="23"/>
      <c r="G24" s="23"/>
      <c r="H24" s="23"/>
      <c r="I24" s="23"/>
    </row>
    <row r="25" ht="14.35" customHeight="1">
      <c r="A25" s="20"/>
      <c r="B25" s="21"/>
      <c r="C25" s="24"/>
      <c r="D25" s="23"/>
      <c r="E25" s="23"/>
      <c r="F25" s="23"/>
      <c r="G25" s="23"/>
      <c r="H25" s="23"/>
      <c r="I25" s="23"/>
    </row>
    <row r="26" ht="14.35" customHeight="1">
      <c r="A26" s="20"/>
      <c r="B26" s="21"/>
      <c r="C26" s="24"/>
      <c r="D26" s="23"/>
      <c r="E26" s="23"/>
      <c r="F26" s="23"/>
      <c r="G26" s="23"/>
      <c r="H26" s="23"/>
      <c r="I26" s="23"/>
    </row>
    <row r="27" ht="14.35" customHeight="1">
      <c r="A27" t="s" s="25">
        <v>30</v>
      </c>
      <c r="B27" t="s" s="26">
        <v>58</v>
      </c>
      <c r="C27" s="46"/>
      <c r="D27" t="s" s="28">
        <v>20</v>
      </c>
      <c r="E27" s="29"/>
      <c r="F27" s="23"/>
      <c r="G27" s="35">
        <v>1</v>
      </c>
      <c r="H27" s="35">
        <v>2</v>
      </c>
      <c r="I27" s="35">
        <v>2021</v>
      </c>
    </row>
    <row r="28" ht="14.35" customHeight="1">
      <c r="A28" t="s" s="25">
        <v>10</v>
      </c>
      <c r="B28" t="s" s="26">
        <v>54</v>
      </c>
      <c r="C28" t="s" s="22">
        <v>13</v>
      </c>
      <c r="D28" t="s" s="31">
        <v>13</v>
      </c>
      <c r="E28" t="s" s="31">
        <v>12</v>
      </c>
      <c r="F28" s="23"/>
      <c r="G28" s="23"/>
      <c r="H28" s="23"/>
      <c r="I28" s="23"/>
    </row>
    <row r="29" ht="14.35" customHeight="1">
      <c r="A29" s="20"/>
      <c r="B29" s="21"/>
      <c r="C29" s="24"/>
      <c r="D29" s="23"/>
      <c r="E29" s="23"/>
      <c r="F29" s="23"/>
      <c r="G29" s="23"/>
      <c r="H29" s="23"/>
      <c r="I29" s="23"/>
    </row>
    <row r="30" ht="14.35" customHeight="1">
      <c r="A30" s="20"/>
      <c r="B30" s="21"/>
      <c r="C30" s="24"/>
      <c r="D30" s="23"/>
      <c r="E30" s="23"/>
      <c r="F30" s="23"/>
      <c r="G30" s="23"/>
      <c r="H30" s="23"/>
      <c r="I30" s="23"/>
    </row>
    <row r="31" ht="14.35" customHeight="1">
      <c r="A31" s="20"/>
      <c r="B31" s="45">
        <v>2022</v>
      </c>
      <c r="C31" s="24"/>
      <c r="D31" s="23"/>
      <c r="E31" s="23"/>
      <c r="F31" s="23"/>
      <c r="G31" s="23"/>
      <c r="H31" s="23"/>
      <c r="I31" s="23"/>
    </row>
    <row r="32" ht="14.35" customHeight="1">
      <c r="A32" t="s" s="25">
        <v>17</v>
      </c>
      <c r="B32" t="s" s="26">
        <v>54</v>
      </c>
      <c r="C32" s="46"/>
      <c r="D32" t="s" s="28">
        <v>20</v>
      </c>
      <c r="E32" s="29"/>
      <c r="F32" s="23"/>
      <c r="G32" s="35">
        <v>1</v>
      </c>
      <c r="H32" s="35">
        <v>2</v>
      </c>
      <c r="I32" s="35">
        <v>2022</v>
      </c>
    </row>
    <row r="33" ht="14.35" customHeight="1">
      <c r="A33" t="s" s="25">
        <v>10</v>
      </c>
      <c r="B33" t="s" s="26">
        <v>55</v>
      </c>
      <c r="C33" t="s" s="22">
        <v>13</v>
      </c>
      <c r="D33" t="s" s="31">
        <v>13</v>
      </c>
      <c r="E33" t="s" s="31">
        <v>12</v>
      </c>
      <c r="F33" s="23"/>
      <c r="G33" s="23"/>
      <c r="H33" s="23"/>
      <c r="I33" s="23"/>
    </row>
    <row r="34" ht="14.35" customHeight="1">
      <c r="A34" s="20"/>
      <c r="B34" s="21"/>
      <c r="C34" s="24"/>
      <c r="D34" s="23"/>
      <c r="E34" s="23"/>
      <c r="F34" s="23"/>
      <c r="G34" s="23"/>
      <c r="H34" s="23"/>
      <c r="I34" s="23"/>
    </row>
    <row r="35" ht="14.35" customHeight="1">
      <c r="A35" s="20"/>
      <c r="B35" s="45">
        <v>2023</v>
      </c>
      <c r="C35" s="24"/>
      <c r="D35" s="23"/>
      <c r="E35" s="23"/>
      <c r="F35" s="23"/>
      <c r="G35" s="23"/>
      <c r="H35" s="23"/>
      <c r="I35" s="23"/>
    </row>
    <row r="36" ht="14.35" customHeight="1">
      <c r="A36" s="20"/>
      <c r="B36" s="21"/>
      <c r="C36" s="24"/>
      <c r="D36" s="23"/>
      <c r="E36" s="23"/>
      <c r="F36" s="23"/>
      <c r="G36" s="23"/>
      <c r="H36" s="23"/>
      <c r="I36" s="23"/>
    </row>
    <row r="37" ht="14.35" customHeight="1">
      <c r="A37" t="s" s="25">
        <v>17</v>
      </c>
      <c r="B37" t="s" s="26">
        <v>55</v>
      </c>
      <c r="C37" s="46"/>
      <c r="D37" t="s" s="28">
        <v>20</v>
      </c>
      <c r="E37" s="29"/>
      <c r="F37" s="23"/>
      <c r="G37" s="30">
        <v>1</v>
      </c>
      <c r="H37" s="30">
        <v>2</v>
      </c>
      <c r="I37" s="30">
        <v>2023</v>
      </c>
    </row>
    <row r="38" ht="14.35" customHeight="1">
      <c r="A38" t="s" s="25">
        <v>10</v>
      </c>
      <c r="B38" t="s" s="26">
        <v>53</v>
      </c>
      <c r="C38" t="s" s="22">
        <v>13</v>
      </c>
      <c r="D38" t="s" s="31">
        <v>13</v>
      </c>
      <c r="E38" t="s" s="31">
        <v>12</v>
      </c>
      <c r="F38" s="23"/>
      <c r="G38" s="32"/>
      <c r="H38" s="32"/>
      <c r="I38" s="32"/>
    </row>
    <row r="39" ht="14.35" customHeight="1">
      <c r="A39" s="20"/>
      <c r="B39" s="45">
        <v>2024</v>
      </c>
      <c r="C39" s="24"/>
      <c r="D39" s="23"/>
      <c r="E39" s="23"/>
      <c r="F39" s="23"/>
      <c r="G39" s="23"/>
      <c r="H39" s="23"/>
      <c r="I39" s="23"/>
    </row>
    <row r="40" ht="14.35" customHeight="1">
      <c r="A40" s="20"/>
      <c r="B40" s="21"/>
      <c r="C40" s="24"/>
      <c r="D40" s="23"/>
      <c r="E40" s="23"/>
      <c r="F40" s="23"/>
      <c r="G40" s="23"/>
      <c r="H40" s="23"/>
      <c r="I40" s="23"/>
    </row>
    <row r="41" ht="14.35" customHeight="1">
      <c r="A41" s="20"/>
      <c r="B41" s="21"/>
      <c r="C41" s="24"/>
      <c r="D41" s="23"/>
      <c r="E41" s="23"/>
      <c r="F41" s="23"/>
      <c r="G41" s="23"/>
      <c r="H41" s="23"/>
      <c r="I41" s="23"/>
    </row>
    <row r="42" ht="14.35" customHeight="1">
      <c r="A42" t="s" s="25">
        <v>17</v>
      </c>
      <c r="B42" t="s" s="26">
        <v>53</v>
      </c>
      <c r="C42" s="46"/>
      <c r="D42" t="s" s="28">
        <v>20</v>
      </c>
      <c r="E42" s="29"/>
      <c r="F42" s="23"/>
      <c r="G42" s="30">
        <v>1</v>
      </c>
      <c r="H42" s="30">
        <v>2</v>
      </c>
      <c r="I42" s="30">
        <v>2024</v>
      </c>
    </row>
    <row r="43" ht="14.35" customHeight="1">
      <c r="A43" t="s" s="25">
        <v>10</v>
      </c>
      <c r="B43" t="s" s="26">
        <v>59</v>
      </c>
      <c r="C43" t="s" s="22">
        <v>13</v>
      </c>
      <c r="D43" t="s" s="31">
        <v>13</v>
      </c>
      <c r="E43" t="s" s="31">
        <v>12</v>
      </c>
      <c r="F43" s="23"/>
      <c r="G43" s="32"/>
      <c r="H43" s="32"/>
      <c r="I43" s="32"/>
    </row>
    <row r="44" ht="14.35" customHeight="1">
      <c r="A44" s="20"/>
      <c r="B44" s="21"/>
      <c r="C44" s="24"/>
      <c r="D44" s="23"/>
      <c r="E44" s="23"/>
      <c r="F44" s="23"/>
      <c r="G44" s="23"/>
      <c r="H44" s="23"/>
      <c r="I44" s="23"/>
    </row>
    <row r="45" ht="14.35" customHeight="1">
      <c r="A45" s="20"/>
      <c r="B45" s="21"/>
      <c r="C45" s="24"/>
      <c r="D45" s="23"/>
      <c r="E45" s="23"/>
      <c r="F45" s="23"/>
      <c r="G45" s="23"/>
      <c r="H45" s="23"/>
      <c r="I45" s="23"/>
    </row>
    <row r="46" ht="14.35" customHeight="1">
      <c r="A46" s="20"/>
      <c r="B46" s="21"/>
      <c r="C46" s="24"/>
      <c r="D46" s="23"/>
      <c r="E46" s="23"/>
      <c r="F46" s="23"/>
      <c r="G46" s="23"/>
      <c r="H46" s="23"/>
      <c r="I46" s="23"/>
    </row>
    <row r="47" ht="14.35" customHeight="1">
      <c r="A47" t="s" s="25">
        <v>17</v>
      </c>
      <c r="B47" t="s" s="26">
        <v>60</v>
      </c>
      <c r="C47" s="46"/>
      <c r="D47" t="s" s="28">
        <v>61</v>
      </c>
      <c r="E47" s="29"/>
      <c r="F47" s="23"/>
      <c r="G47" s="35">
        <v>1</v>
      </c>
      <c r="H47" s="35">
        <v>2</v>
      </c>
      <c r="I47" s="35">
        <v>2026</v>
      </c>
    </row>
    <row r="48" ht="14.35" customHeight="1">
      <c r="A48" t="s" s="25">
        <v>10</v>
      </c>
      <c r="B48" t="s" s="26">
        <v>55</v>
      </c>
      <c r="C48" t="s" s="22">
        <v>12</v>
      </c>
      <c r="D48" t="s" s="31">
        <v>12</v>
      </c>
      <c r="E48" t="s" s="31">
        <v>12</v>
      </c>
      <c r="F48" s="23"/>
      <c r="G48" s="23"/>
      <c r="H48" s="23"/>
      <c r="I48" s="23"/>
    </row>
    <row r="49" ht="14.35" customHeight="1">
      <c r="A49" s="20"/>
      <c r="B49" s="21"/>
      <c r="C49" s="24"/>
      <c r="D49" s="23"/>
      <c r="E49" s="23"/>
      <c r="F49" s="23"/>
      <c r="G49" s="23"/>
      <c r="H49" s="23"/>
      <c r="I49" s="23"/>
    </row>
    <row r="50" ht="14.35" customHeight="1">
      <c r="A50" s="20"/>
      <c r="B50" s="21"/>
      <c r="C50" s="24"/>
      <c r="D50" s="23"/>
      <c r="E50" s="23"/>
      <c r="F50" s="23"/>
      <c r="G50" s="23"/>
      <c r="H50" s="23"/>
      <c r="I50" s="23"/>
    </row>
    <row r="51" ht="14.35" customHeight="1">
      <c r="A51" s="20"/>
      <c r="B51" s="21"/>
      <c r="C51" s="24"/>
      <c r="D51" s="23"/>
      <c r="E51" s="23"/>
      <c r="F51" s="23"/>
      <c r="G51" s="23"/>
      <c r="H51" s="23"/>
      <c r="I51" s="23"/>
    </row>
    <row r="52" ht="14.35" customHeight="1">
      <c r="A52" t="s" s="25">
        <v>17</v>
      </c>
      <c r="B52" t="s" s="26">
        <v>62</v>
      </c>
      <c r="C52" s="46"/>
      <c r="D52" t="s" s="28">
        <v>61</v>
      </c>
      <c r="E52" s="29"/>
      <c r="F52" s="23"/>
      <c r="G52" s="30">
        <v>3</v>
      </c>
      <c r="H52" s="30">
        <v>0</v>
      </c>
      <c r="I52" s="30">
        <v>2027</v>
      </c>
    </row>
    <row r="53" ht="14.35" customHeight="1">
      <c r="A53" t="s" s="25">
        <v>10</v>
      </c>
      <c r="B53" t="s" s="26">
        <v>53</v>
      </c>
      <c r="C53" t="s" s="22">
        <v>12</v>
      </c>
      <c r="D53" t="s" s="31">
        <v>12</v>
      </c>
      <c r="E53" s="23"/>
      <c r="F53" s="23"/>
      <c r="G53" s="23"/>
      <c r="H53" s="23"/>
      <c r="I53" s="23"/>
    </row>
    <row r="54" ht="14.35" customHeight="1">
      <c r="A54" s="20"/>
      <c r="B54" s="21"/>
      <c r="C54" s="24"/>
      <c r="D54" s="23"/>
      <c r="E54" s="23"/>
      <c r="F54" s="23"/>
      <c r="G54" s="23"/>
      <c r="H54" s="23"/>
      <c r="I54" s="23"/>
    </row>
    <row r="55" ht="14.35" customHeight="1">
      <c r="A55" s="20"/>
      <c r="B55" s="21"/>
      <c r="C55" s="24"/>
      <c r="D55" s="23"/>
      <c r="E55" s="23"/>
      <c r="F55" s="23"/>
      <c r="G55" s="23"/>
      <c r="H55" s="23"/>
      <c r="I55" s="23"/>
    </row>
    <row r="56" ht="14.35" customHeight="1">
      <c r="A56" s="20"/>
      <c r="B56" s="45">
        <v>2028</v>
      </c>
      <c r="C56" s="24"/>
      <c r="D56" s="23"/>
      <c r="E56" s="23"/>
      <c r="F56" s="23"/>
      <c r="G56" s="23"/>
      <c r="H56" s="23"/>
      <c r="I56" s="23"/>
    </row>
    <row r="57" ht="14.35" customHeight="1">
      <c r="A57" t="s" s="25">
        <v>17</v>
      </c>
      <c r="B57" t="s" s="26">
        <v>53</v>
      </c>
      <c r="C57" s="24"/>
      <c r="D57" s="23"/>
      <c r="E57" s="23"/>
      <c r="F57" s="23"/>
      <c r="G57" s="35">
        <v>2</v>
      </c>
      <c r="H57" s="23"/>
      <c r="I57" s="30">
        <v>2028</v>
      </c>
    </row>
    <row r="58" ht="14.35" customHeight="1">
      <c r="A58" s="20"/>
      <c r="B58" s="21"/>
      <c r="C58" s="24"/>
      <c r="D58" s="23"/>
      <c r="E58" s="23"/>
      <c r="F58" s="23"/>
      <c r="G58" s="23"/>
      <c r="H58" s="23"/>
      <c r="I58" s="23"/>
    </row>
    <row r="59" ht="14.35" customHeight="1">
      <c r="A59" s="20"/>
      <c r="B59" s="21"/>
      <c r="C59" s="24"/>
      <c r="D59" s="23"/>
      <c r="E59" s="23"/>
      <c r="F59" s="23"/>
      <c r="G59" s="30">
        <f>SUM(G7:G57)</f>
        <v>16</v>
      </c>
      <c r="H59" s="30">
        <f>SUM(H7:H52)</f>
        <v>14</v>
      </c>
      <c r="I59" s="23"/>
    </row>
    <row r="60" ht="14.35" customHeight="1">
      <c r="A60" s="20"/>
      <c r="B60" s="21"/>
      <c r="C60" s="24"/>
      <c r="D60" s="23"/>
      <c r="E60" s="23"/>
      <c r="F60" s="23"/>
      <c r="G60" s="23"/>
      <c r="H60" s="23"/>
      <c r="I60" s="23"/>
    </row>
    <row r="61" ht="14.35" customHeight="1">
      <c r="A61" s="20"/>
      <c r="B61" s="21"/>
      <c r="C61" s="24"/>
      <c r="D61" s="23"/>
      <c r="E61" s="23"/>
      <c r="F61" s="23"/>
      <c r="G61" s="23"/>
      <c r="H61" s="23"/>
      <c r="I61" s="23"/>
    </row>
    <row r="62" ht="14.35" customHeight="1">
      <c r="A62" s="20"/>
      <c r="B62" s="21"/>
      <c r="C62" s="24"/>
      <c r="D62" s="23"/>
      <c r="E62" s="23"/>
      <c r="F62" s="23"/>
      <c r="G62" s="23"/>
      <c r="H62" s="23"/>
      <c r="I62" s="23"/>
    </row>
    <row r="63" ht="14.35" customHeight="1">
      <c r="A63" s="20"/>
      <c r="B63" s="21"/>
      <c r="C63" s="24"/>
      <c r="D63" s="23"/>
      <c r="E63" s="23"/>
      <c r="F63" s="23"/>
      <c r="G63" s="23"/>
      <c r="H63" s="23"/>
      <c r="I63" s="23"/>
    </row>
    <row r="64" ht="14.35" customHeight="1">
      <c r="A64" s="20"/>
      <c r="B64" s="21"/>
      <c r="C64" s="24"/>
      <c r="D64" s="23"/>
      <c r="E64" s="23"/>
      <c r="F64" s="23"/>
      <c r="G64" s="23"/>
      <c r="H64" s="23"/>
      <c r="I64" s="23"/>
    </row>
    <row r="65" ht="14.35" customHeight="1">
      <c r="A65" s="20"/>
      <c r="B65" s="21"/>
      <c r="C65" s="24"/>
      <c r="D65" s="23"/>
      <c r="E65" s="23"/>
      <c r="F65" s="23"/>
      <c r="G65" s="23"/>
      <c r="H65" s="23"/>
      <c r="I65" s="23"/>
    </row>
    <row r="66" ht="14.35" customHeight="1">
      <c r="A66" s="20"/>
      <c r="B66" s="21"/>
      <c r="C66" s="24"/>
      <c r="D66" s="23"/>
      <c r="E66" s="23"/>
      <c r="F66" s="23"/>
      <c r="G66" s="23"/>
      <c r="H66" s="23"/>
      <c r="I66" s="23"/>
    </row>
  </sheetData>
  <mergeCells count="9">
    <mergeCell ref="A1:G1"/>
    <mergeCell ref="F3:F15"/>
    <mergeCell ref="F2:G2"/>
    <mergeCell ref="C2:E2"/>
    <mergeCell ref="C24:E24"/>
    <mergeCell ref="F16:F47"/>
    <mergeCell ref="C17:E17"/>
    <mergeCell ref="C12:E12"/>
    <mergeCell ref="C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6"/>
  <sheetViews>
    <sheetView workbookViewId="0" showGridLines="0" defaultGridColor="1">
      <pane topLeftCell="C3" xSplit="2" ySplit="2" activePane="bottomRight" state="frozen"/>
    </sheetView>
  </sheetViews>
  <sheetFormatPr defaultColWidth="16.3333" defaultRowHeight="14.75" customHeight="1" outlineLevelRow="0" outlineLevelCol="0"/>
  <cols>
    <col min="1" max="1" width="16.3516" style="47" customWidth="1"/>
    <col min="2" max="2" width="16.3516" style="47" customWidth="1"/>
    <col min="3" max="3" width="16.3516" style="47" customWidth="1"/>
    <col min="4" max="4" width="16.3516" style="47" customWidth="1"/>
    <col min="5" max="5" width="16.3516" style="47" customWidth="1"/>
    <col min="6" max="6" width="16.3516" style="47" customWidth="1"/>
    <col min="7" max="7" width="16.3516" style="47" customWidth="1"/>
    <col min="8" max="8" width="16.3516" style="47" customWidth="1"/>
    <col min="9" max="9" width="16.3516" style="47" customWidth="1"/>
    <col min="10" max="256" width="16.3516" style="47" customWidth="1"/>
  </cols>
  <sheetData>
    <row r="1" ht="29.1" customHeight="1">
      <c r="A1" t="s" s="7">
        <v>65</v>
      </c>
      <c r="B1" s="8"/>
      <c r="C1" s="8"/>
      <c r="D1" s="8"/>
      <c r="E1" s="8"/>
      <c r="F1" s="8"/>
      <c r="G1" s="8"/>
      <c r="H1" s="9"/>
      <c r="I1" s="9"/>
    </row>
    <row r="2" ht="14.55" customHeight="1">
      <c r="A2" s="10"/>
      <c r="B2" s="10"/>
      <c r="C2" t="s" s="11">
        <v>8</v>
      </c>
      <c r="D2" s="10"/>
      <c r="E2" s="10"/>
      <c r="F2" t="s" s="11">
        <v>9</v>
      </c>
      <c r="G2" s="10"/>
      <c r="H2" s="12"/>
      <c r="I2" s="12"/>
    </row>
    <row r="3" ht="14.55" customHeight="1">
      <c r="A3" t="s" s="13">
        <v>10</v>
      </c>
      <c r="B3" t="s" s="14">
        <v>11</v>
      </c>
      <c r="C3" t="s" s="15">
        <v>12</v>
      </c>
      <c r="D3" t="s" s="16">
        <v>13</v>
      </c>
      <c r="E3" t="s" s="16">
        <v>14</v>
      </c>
      <c r="F3" t="s" s="17">
        <v>15</v>
      </c>
      <c r="G3" t="s" s="18">
        <v>12</v>
      </c>
      <c r="H3" t="s" s="18">
        <v>13</v>
      </c>
      <c r="I3" s="19"/>
    </row>
    <row r="4" ht="14.35" customHeight="1">
      <c r="A4" s="20"/>
      <c r="B4" s="21"/>
      <c r="C4" t="s" s="22">
        <v>16</v>
      </c>
      <c r="D4" s="23"/>
      <c r="E4" s="23"/>
      <c r="F4" s="23"/>
      <c r="G4" s="23"/>
      <c r="H4" s="23"/>
      <c r="I4" s="23"/>
    </row>
    <row r="5" ht="14.35" customHeight="1">
      <c r="A5" s="20"/>
      <c r="B5" s="21"/>
      <c r="C5" s="24"/>
      <c r="D5" s="23"/>
      <c r="E5" s="23"/>
      <c r="F5" s="23"/>
      <c r="G5" s="23"/>
      <c r="H5" s="23"/>
      <c r="I5" t="s" s="31">
        <v>66</v>
      </c>
    </row>
    <row r="6" ht="14.35" customHeight="1">
      <c r="A6" t="s" s="25">
        <v>17</v>
      </c>
      <c r="B6" t="s" s="26">
        <v>18</v>
      </c>
      <c r="C6" t="s" s="27">
        <v>19</v>
      </c>
      <c r="D6" t="s" s="28">
        <v>20</v>
      </c>
      <c r="E6" s="29"/>
      <c r="F6" s="23"/>
      <c r="G6" s="23"/>
      <c r="H6" s="23"/>
      <c r="I6" t="s" s="31">
        <v>67</v>
      </c>
    </row>
    <row r="7" ht="14.35" customHeight="1">
      <c r="A7" t="s" s="25">
        <v>10</v>
      </c>
      <c r="B7" t="s" s="26">
        <v>21</v>
      </c>
      <c r="C7" t="s" s="22">
        <v>22</v>
      </c>
      <c r="D7" t="s" s="31">
        <v>13</v>
      </c>
      <c r="E7" s="23"/>
      <c r="F7" s="23"/>
      <c r="G7" s="32"/>
      <c r="H7" s="32"/>
      <c r="I7" s="32"/>
    </row>
    <row r="8" ht="14.35" customHeight="1">
      <c r="A8" s="20"/>
      <c r="B8" s="21"/>
      <c r="C8" t="s" s="22">
        <v>16</v>
      </c>
      <c r="D8" s="23"/>
      <c r="E8" s="23"/>
      <c r="F8" s="23"/>
      <c r="G8" s="23"/>
      <c r="H8" s="23"/>
      <c r="I8" s="23"/>
    </row>
    <row r="9" ht="14.35" customHeight="1">
      <c r="A9" s="20"/>
      <c r="B9" s="21"/>
      <c r="C9" s="24"/>
      <c r="D9" s="23"/>
      <c r="E9" s="23"/>
      <c r="F9" s="23"/>
      <c r="G9" s="23"/>
      <c r="H9" s="23"/>
      <c r="I9" s="23"/>
    </row>
    <row r="10" ht="14.35" customHeight="1">
      <c r="A10" t="s" s="25">
        <v>23</v>
      </c>
      <c r="B10" t="s" s="26">
        <v>24</v>
      </c>
      <c r="C10" t="s" s="27">
        <v>19</v>
      </c>
      <c r="D10" t="s" s="28">
        <v>20</v>
      </c>
      <c r="E10" s="29"/>
      <c r="F10" s="23"/>
      <c r="G10" s="23"/>
      <c r="H10" s="23"/>
      <c r="I10" s="23"/>
    </row>
    <row r="11" ht="14.35" customHeight="1">
      <c r="A11" t="s" s="25">
        <v>10</v>
      </c>
      <c r="B11" t="s" s="26">
        <v>25</v>
      </c>
      <c r="C11" t="s" s="22">
        <v>12</v>
      </c>
      <c r="D11" t="s" s="31">
        <v>13</v>
      </c>
      <c r="E11" s="23"/>
      <c r="F11" s="23"/>
      <c r="G11" s="23"/>
      <c r="H11" s="23"/>
      <c r="I11" s="23"/>
    </row>
    <row r="12" ht="14.35" customHeight="1">
      <c r="A12" s="20"/>
      <c r="B12" s="21"/>
      <c r="C12" t="s" s="22">
        <v>16</v>
      </c>
      <c r="D12" t="s" s="31">
        <v>16</v>
      </c>
      <c r="E12" s="23"/>
      <c r="F12" s="23"/>
      <c r="G12" s="32"/>
      <c r="H12" s="32"/>
      <c r="I12" s="32"/>
    </row>
    <row r="13" ht="14.35" customHeight="1">
      <c r="A13" s="20"/>
      <c r="B13" s="21"/>
      <c r="C13" s="24"/>
      <c r="D13" s="23"/>
      <c r="E13" s="23"/>
      <c r="F13" s="23"/>
      <c r="G13" s="23"/>
      <c r="H13" s="23"/>
      <c r="I13" s="23"/>
    </row>
    <row r="14" ht="14.35" customHeight="1">
      <c r="A14" t="s" s="25">
        <v>23</v>
      </c>
      <c r="B14" t="s" s="26">
        <v>26</v>
      </c>
      <c r="C14" t="s" s="27">
        <v>19</v>
      </c>
      <c r="D14" t="s" s="28">
        <v>20</v>
      </c>
      <c r="E14" s="29"/>
      <c r="F14" s="23"/>
      <c r="G14" s="23"/>
      <c r="H14" s="23"/>
      <c r="I14" s="23"/>
    </row>
    <row r="15" ht="14.35" customHeight="1">
      <c r="A15" t="s" s="25">
        <v>10</v>
      </c>
      <c r="B15" t="s" s="26">
        <v>27</v>
      </c>
      <c r="C15" t="s" s="22">
        <v>12</v>
      </c>
      <c r="D15" t="s" s="31">
        <v>13</v>
      </c>
      <c r="E15" s="23"/>
      <c r="F15" s="23"/>
      <c r="G15" s="23"/>
      <c r="H15" t="s" s="31">
        <v>68</v>
      </c>
      <c r="I15" s="23"/>
    </row>
    <row r="16" ht="14.35" customHeight="1">
      <c r="A16" s="20"/>
      <c r="B16" s="21"/>
      <c r="C16" t="s" s="22">
        <v>28</v>
      </c>
      <c r="D16" s="23"/>
      <c r="E16" s="23"/>
      <c r="F16" t="s" s="33">
        <v>29</v>
      </c>
      <c r="G16" s="23"/>
      <c r="H16" t="s" s="31">
        <v>69</v>
      </c>
      <c r="I16" s="23"/>
    </row>
    <row r="17" ht="14.35" customHeight="1">
      <c r="A17" s="20"/>
      <c r="B17" s="21"/>
      <c r="C17" s="24"/>
      <c r="D17" s="23"/>
      <c r="E17" s="23"/>
      <c r="F17" s="23"/>
      <c r="G17" s="32"/>
      <c r="H17" s="32"/>
      <c r="I17" s="32"/>
    </row>
    <row r="18" ht="62.35" customHeight="1">
      <c r="A18" t="s" s="25">
        <v>30</v>
      </c>
      <c r="B18" t="s" s="26">
        <v>31</v>
      </c>
      <c r="C18" t="s" s="27">
        <v>19</v>
      </c>
      <c r="D18" t="s" s="28">
        <v>20</v>
      </c>
      <c r="E18" s="29"/>
      <c r="F18" s="23"/>
      <c r="G18" s="23"/>
      <c r="H18" t="s" s="48">
        <v>70</v>
      </c>
      <c r="I18" s="23"/>
    </row>
    <row r="19" ht="14.35" customHeight="1">
      <c r="A19" t="s" s="25">
        <v>32</v>
      </c>
      <c r="B19" t="s" s="26">
        <v>33</v>
      </c>
      <c r="C19" t="s" s="22">
        <v>12</v>
      </c>
      <c r="D19" t="s" s="31">
        <v>13</v>
      </c>
      <c r="E19" s="23"/>
      <c r="F19" s="23"/>
      <c r="G19" s="23"/>
      <c r="H19" s="23"/>
      <c r="I19" s="23"/>
    </row>
    <row r="20" ht="14.35" customHeight="1">
      <c r="A20" s="20"/>
      <c r="B20" s="21"/>
      <c r="C20" s="24"/>
      <c r="D20" s="23"/>
      <c r="E20" s="23"/>
      <c r="F20" s="23"/>
      <c r="G20" s="23"/>
      <c r="H20" s="23"/>
      <c r="I20" s="23"/>
    </row>
    <row r="21" ht="14.35" customHeight="1">
      <c r="A21" s="20"/>
      <c r="B21" s="21"/>
      <c r="C21" s="24"/>
      <c r="D21" s="23"/>
      <c r="E21" s="23"/>
      <c r="F21" s="23"/>
      <c r="G21" s="23"/>
      <c r="H21" s="23"/>
      <c r="I21" s="23"/>
    </row>
    <row r="22" ht="14.35" customHeight="1">
      <c r="A22" t="s" s="25">
        <v>30</v>
      </c>
      <c r="B22" t="s" s="26">
        <v>34</v>
      </c>
      <c r="C22" t="s" s="27">
        <v>19</v>
      </c>
      <c r="D22" t="s" s="28">
        <v>20</v>
      </c>
      <c r="E22" s="29"/>
      <c r="F22" s="23"/>
      <c r="G22" s="32"/>
      <c r="H22" s="32"/>
      <c r="I22" s="32"/>
    </row>
    <row r="23" ht="14.35" customHeight="1">
      <c r="A23" t="s" s="25">
        <v>35</v>
      </c>
      <c r="B23" t="s" s="26">
        <v>36</v>
      </c>
      <c r="C23" t="s" s="22">
        <v>13</v>
      </c>
      <c r="D23" t="s" s="31">
        <v>13</v>
      </c>
      <c r="E23" s="23"/>
      <c r="F23" s="23"/>
      <c r="G23" s="23"/>
      <c r="H23" s="23"/>
      <c r="I23" s="23"/>
    </row>
    <row r="24" ht="14.35" customHeight="1">
      <c r="A24" s="20"/>
      <c r="B24" s="21"/>
      <c r="C24" s="24"/>
      <c r="D24" s="23"/>
      <c r="E24" s="23"/>
      <c r="F24" s="23"/>
      <c r="G24" s="23"/>
      <c r="H24" s="23"/>
      <c r="I24" s="23"/>
    </row>
    <row r="25" ht="14.35" customHeight="1">
      <c r="A25" s="20"/>
      <c r="B25" s="21"/>
      <c r="C25" s="24"/>
      <c r="D25" s="23"/>
      <c r="E25" s="23"/>
      <c r="F25" s="23"/>
      <c r="G25" s="23"/>
      <c r="H25" s="23"/>
      <c r="I25" s="23"/>
    </row>
    <row r="26" ht="14.35" customHeight="1">
      <c r="A26" t="s" s="25">
        <v>17</v>
      </c>
      <c r="B26" t="s" s="26">
        <v>37</v>
      </c>
      <c r="C26" t="s" s="27">
        <v>19</v>
      </c>
      <c r="D26" t="s" s="28">
        <v>20</v>
      </c>
      <c r="E26" s="29"/>
      <c r="F26" s="23"/>
      <c r="G26" s="23"/>
      <c r="H26" s="23"/>
      <c r="I26" s="23"/>
    </row>
    <row r="27" ht="14.35" customHeight="1">
      <c r="A27" t="s" s="25">
        <v>10</v>
      </c>
      <c r="B27" t="s" s="26">
        <v>38</v>
      </c>
      <c r="C27" t="s" s="22">
        <v>12</v>
      </c>
      <c r="D27" t="s" s="31">
        <v>12</v>
      </c>
      <c r="E27" s="23"/>
      <c r="F27" s="23"/>
      <c r="G27" s="32"/>
      <c r="H27" s="32"/>
      <c r="I27" s="32"/>
    </row>
    <row r="28" ht="14.35" customHeight="1">
      <c r="A28" s="20"/>
      <c r="B28" s="21"/>
      <c r="C28" s="24"/>
      <c r="D28" s="23"/>
      <c r="E28" s="23"/>
      <c r="F28" s="23"/>
      <c r="G28" s="23"/>
      <c r="H28" s="23"/>
      <c r="I28" s="23"/>
    </row>
    <row r="29" ht="14.35" customHeight="1">
      <c r="A29" s="20"/>
      <c r="B29" s="21"/>
      <c r="C29" s="24"/>
      <c r="D29" s="23"/>
      <c r="E29" s="23"/>
      <c r="F29" s="23"/>
      <c r="G29" s="23"/>
      <c r="H29" s="23"/>
      <c r="I29" s="23"/>
    </row>
    <row r="30" ht="14.35" customHeight="1">
      <c r="A30" t="s" s="25">
        <v>30</v>
      </c>
      <c r="B30" t="s" s="26">
        <v>39</v>
      </c>
      <c r="C30" t="s" s="27">
        <v>19</v>
      </c>
      <c r="D30" t="s" s="28">
        <v>20</v>
      </c>
      <c r="E30" s="29"/>
      <c r="F30" s="23"/>
      <c r="G30" s="23"/>
      <c r="H30" s="23"/>
      <c r="I30" s="23"/>
    </row>
    <row r="31" ht="14.35" customHeight="1">
      <c r="A31" t="s" s="25">
        <v>35</v>
      </c>
      <c r="B31" t="s" s="26">
        <v>27</v>
      </c>
      <c r="C31" t="s" s="22">
        <v>13</v>
      </c>
      <c r="D31" t="s" s="31">
        <v>13</v>
      </c>
      <c r="E31" s="23"/>
      <c r="F31" s="23"/>
      <c r="G31" s="23"/>
      <c r="H31" s="23"/>
      <c r="I31" s="23"/>
    </row>
    <row r="32" ht="14.35" customHeight="1">
      <c r="A32" s="20"/>
      <c r="B32" s="21"/>
      <c r="C32" s="24"/>
      <c r="D32" s="23"/>
      <c r="E32" s="23"/>
      <c r="F32" s="23"/>
      <c r="G32" s="32"/>
      <c r="H32" s="32"/>
      <c r="I32" s="32"/>
    </row>
    <row r="33" ht="14.35" customHeight="1">
      <c r="A33" s="20"/>
      <c r="B33" s="21"/>
      <c r="C33" s="24"/>
      <c r="D33" s="23"/>
      <c r="E33" s="23"/>
      <c r="F33" s="23"/>
      <c r="G33" s="23"/>
      <c r="H33" s="23"/>
      <c r="I33" s="23"/>
    </row>
    <row r="34" ht="14.35" customHeight="1">
      <c r="A34" t="s" s="25">
        <v>30</v>
      </c>
      <c r="B34" t="s" s="26">
        <v>41</v>
      </c>
      <c r="C34" t="s" s="27">
        <v>19</v>
      </c>
      <c r="D34" t="s" s="28">
        <v>20</v>
      </c>
      <c r="E34" s="29"/>
      <c r="F34" s="23"/>
      <c r="G34" s="23"/>
      <c r="H34" s="23"/>
      <c r="I34" s="23"/>
    </row>
    <row r="35" ht="14.35" customHeight="1">
      <c r="A35" t="s" s="25">
        <v>10</v>
      </c>
      <c r="B35" t="s" s="26">
        <v>42</v>
      </c>
      <c r="C35" t="s" s="22">
        <v>12</v>
      </c>
      <c r="D35" t="s" s="31">
        <v>13</v>
      </c>
      <c r="E35" s="23"/>
      <c r="F35" s="23"/>
      <c r="G35" s="23"/>
      <c r="H35" s="23"/>
      <c r="I35" s="23"/>
    </row>
    <row r="36" ht="14.35" customHeight="1">
      <c r="A36" s="20"/>
      <c r="B36" s="21"/>
      <c r="C36" s="24"/>
      <c r="D36" s="23"/>
      <c r="E36" s="23"/>
      <c r="F36" s="23"/>
      <c r="G36" s="23"/>
      <c r="H36" s="23"/>
      <c r="I36" s="23"/>
    </row>
    <row r="37" ht="14.35" customHeight="1">
      <c r="A37" s="20"/>
      <c r="B37" s="21"/>
      <c r="C37" s="24"/>
      <c r="D37" s="23"/>
      <c r="E37" s="23"/>
      <c r="F37" s="23"/>
      <c r="G37" s="23"/>
      <c r="H37" s="23"/>
      <c r="I37" s="23"/>
    </row>
    <row r="38" ht="14.35" customHeight="1">
      <c r="A38" t="s" s="25">
        <v>17</v>
      </c>
      <c r="B38" t="s" s="26">
        <v>43</v>
      </c>
      <c r="C38" t="s" s="27">
        <v>19</v>
      </c>
      <c r="D38" t="s" s="28">
        <v>20</v>
      </c>
      <c r="E38" s="29"/>
      <c r="F38" s="23"/>
      <c r="G38" s="32"/>
      <c r="H38" s="32"/>
      <c r="I38" s="32"/>
    </row>
    <row r="39" ht="14.35" customHeight="1">
      <c r="A39" t="s" s="25">
        <v>35</v>
      </c>
      <c r="B39" t="s" s="26">
        <v>44</v>
      </c>
      <c r="C39" t="s" s="22">
        <v>13</v>
      </c>
      <c r="D39" t="s" s="31">
        <v>13</v>
      </c>
      <c r="E39" s="23"/>
      <c r="F39" s="23"/>
      <c r="G39" s="23"/>
      <c r="H39" s="23"/>
      <c r="I39" s="23"/>
    </row>
    <row r="40" ht="14.35" customHeight="1">
      <c r="A40" s="20"/>
      <c r="B40" s="21"/>
      <c r="C40" s="24"/>
      <c r="D40" s="23"/>
      <c r="E40" s="23"/>
      <c r="F40" s="23"/>
      <c r="G40" s="23"/>
      <c r="H40" s="23"/>
      <c r="I40" s="23"/>
    </row>
    <row r="41" ht="14.35" customHeight="1">
      <c r="A41" s="20"/>
      <c r="B41" s="21"/>
      <c r="C41" s="24"/>
      <c r="D41" s="23"/>
      <c r="E41" s="23"/>
      <c r="F41" s="23"/>
      <c r="G41" s="23"/>
      <c r="H41" s="23"/>
      <c r="I41" s="23"/>
    </row>
    <row r="42" ht="14.35" customHeight="1">
      <c r="A42" s="20"/>
      <c r="B42" s="21"/>
      <c r="C42" s="24"/>
      <c r="D42" s="23"/>
      <c r="E42" s="23"/>
      <c r="F42" s="23"/>
      <c r="G42" s="23"/>
      <c r="H42" s="23"/>
      <c r="I42" s="23"/>
    </row>
    <row r="43" ht="14.35" customHeight="1">
      <c r="A43" t="s" s="25">
        <v>30</v>
      </c>
      <c r="B43" t="s" s="26">
        <v>45</v>
      </c>
      <c r="C43" t="s" s="27">
        <v>19</v>
      </c>
      <c r="D43" t="s" s="28">
        <v>20</v>
      </c>
      <c r="E43" s="29"/>
      <c r="F43" s="23"/>
      <c r="G43" s="32"/>
      <c r="H43" s="32"/>
      <c r="I43" s="32"/>
    </row>
    <row r="44" ht="14.35" customHeight="1">
      <c r="A44" t="s" s="25">
        <v>35</v>
      </c>
      <c r="B44" t="s" s="26">
        <v>38</v>
      </c>
      <c r="C44" t="s" s="22">
        <v>12</v>
      </c>
      <c r="D44" t="s" s="31">
        <v>13</v>
      </c>
      <c r="E44" s="23"/>
      <c r="F44" s="23"/>
      <c r="G44" s="23"/>
      <c r="H44" s="23"/>
      <c r="I44" s="23"/>
    </row>
    <row r="45" ht="14.35" customHeight="1">
      <c r="A45" s="20"/>
      <c r="B45" s="21"/>
      <c r="C45" s="24"/>
      <c r="D45" s="23"/>
      <c r="E45" s="23"/>
      <c r="F45" s="23"/>
      <c r="G45" s="23"/>
      <c r="H45" s="23"/>
      <c r="I45" s="23"/>
    </row>
    <row r="46" ht="14.35" customHeight="1">
      <c r="A46" s="20"/>
      <c r="B46" s="21"/>
      <c r="C46" s="24"/>
      <c r="D46" s="23"/>
      <c r="E46" s="23"/>
      <c r="F46" s="23"/>
      <c r="G46" s="23"/>
      <c r="H46" s="23"/>
      <c r="I46" s="23"/>
    </row>
    <row r="47" ht="14.35" customHeight="1">
      <c r="A47" t="s" s="25">
        <v>17</v>
      </c>
      <c r="B47" t="s" s="26">
        <v>46</v>
      </c>
      <c r="C47" t="s" s="27">
        <v>19</v>
      </c>
      <c r="D47" t="s" s="28">
        <v>20</v>
      </c>
      <c r="E47" s="29"/>
      <c r="F47" s="23"/>
      <c r="G47" s="32"/>
      <c r="H47" s="32"/>
      <c r="I47" s="32"/>
    </row>
    <row r="48" ht="14.35" customHeight="1">
      <c r="A48" t="s" s="25">
        <v>10</v>
      </c>
      <c r="B48" t="s" s="26">
        <v>27</v>
      </c>
      <c r="C48" t="s" s="22">
        <v>12</v>
      </c>
      <c r="D48" t="s" s="31">
        <v>12</v>
      </c>
      <c r="E48" s="23"/>
      <c r="F48" s="23"/>
      <c r="G48" s="23"/>
      <c r="H48" s="23"/>
      <c r="I48" s="23"/>
    </row>
    <row r="49" ht="14.35" customHeight="1">
      <c r="A49" s="20"/>
      <c r="B49" s="21"/>
      <c r="C49" s="24"/>
      <c r="D49" s="23"/>
      <c r="E49" s="23"/>
      <c r="F49" s="23"/>
      <c r="G49" s="23"/>
      <c r="H49" s="23"/>
      <c r="I49" s="23"/>
    </row>
    <row r="50" ht="14.35" customHeight="1">
      <c r="A50" s="20"/>
      <c r="B50" s="21"/>
      <c r="C50" s="24"/>
      <c r="D50" s="23"/>
      <c r="E50" s="23"/>
      <c r="F50" s="23"/>
      <c r="G50" s="23"/>
      <c r="H50" s="23"/>
      <c r="I50" s="23"/>
    </row>
    <row r="51" ht="14.35" customHeight="1">
      <c r="A51" t="s" s="25">
        <v>17</v>
      </c>
      <c r="B51" t="s" s="26">
        <v>47</v>
      </c>
      <c r="C51" t="s" s="27">
        <v>19</v>
      </c>
      <c r="D51" t="s" s="28">
        <v>20</v>
      </c>
      <c r="E51" s="29"/>
      <c r="F51" s="23"/>
      <c r="G51" s="23"/>
      <c r="H51" s="23"/>
      <c r="I51" s="23"/>
    </row>
    <row r="52" ht="14.35" customHeight="1">
      <c r="A52" t="s" s="25">
        <v>10</v>
      </c>
      <c r="B52" t="s" s="26">
        <v>27</v>
      </c>
      <c r="C52" t="s" s="22">
        <v>12</v>
      </c>
      <c r="D52" t="s" s="31">
        <v>12</v>
      </c>
      <c r="E52" s="23"/>
      <c r="F52" s="23"/>
      <c r="G52" s="23"/>
      <c r="H52" s="23"/>
      <c r="I52" s="23"/>
    </row>
    <row r="53" ht="14.35" customHeight="1">
      <c r="A53" s="20"/>
      <c r="B53" s="21"/>
      <c r="C53" s="24"/>
      <c r="D53" s="23"/>
      <c r="E53" s="23"/>
      <c r="F53" s="23"/>
      <c r="G53" s="23"/>
      <c r="H53" s="23"/>
      <c r="I53" s="23"/>
    </row>
    <row r="54" ht="14.35" customHeight="1">
      <c r="A54" s="20"/>
      <c r="B54" s="21"/>
      <c r="C54" s="24"/>
      <c r="D54" s="23"/>
      <c r="E54" s="23"/>
      <c r="F54" s="23"/>
      <c r="G54" s="23"/>
      <c r="H54" s="23"/>
      <c r="I54" s="23"/>
    </row>
    <row r="55" ht="14.35" customHeight="1">
      <c r="A55" t="s" s="25">
        <v>23</v>
      </c>
      <c r="B55" t="s" s="26">
        <v>48</v>
      </c>
      <c r="C55" s="24"/>
      <c r="D55" s="23"/>
      <c r="E55" s="23"/>
      <c r="F55" s="23"/>
      <c r="G55" s="23"/>
      <c r="H55" s="23"/>
      <c r="I55" s="23"/>
    </row>
    <row r="56" ht="14.35" customHeight="1">
      <c r="A56" s="20"/>
      <c r="B56" s="21"/>
      <c r="C56" s="24"/>
      <c r="D56" s="23"/>
      <c r="E56" s="23"/>
      <c r="F56" s="23"/>
      <c r="G56" s="23"/>
      <c r="H56" s="23"/>
      <c r="I56" s="23"/>
    </row>
    <row r="57" ht="14.35" customHeight="1">
      <c r="A57" s="20"/>
      <c r="B57" s="21"/>
      <c r="C57" s="24"/>
      <c r="D57" s="23"/>
      <c r="E57" s="23"/>
      <c r="F57" s="23"/>
      <c r="G57" s="32"/>
      <c r="H57" s="23"/>
      <c r="I57" s="23"/>
    </row>
    <row r="58" ht="14.35" customHeight="1">
      <c r="A58" s="20"/>
      <c r="B58" s="21"/>
      <c r="C58" s="24"/>
      <c r="D58" s="23"/>
      <c r="E58" s="23"/>
      <c r="F58" s="23"/>
      <c r="G58" s="23"/>
      <c r="H58" s="23"/>
      <c r="I58" s="23"/>
    </row>
    <row r="59" ht="14.35" customHeight="1">
      <c r="A59" s="20"/>
      <c r="B59" s="21"/>
      <c r="C59" s="24"/>
      <c r="D59" s="23"/>
      <c r="E59" s="23"/>
      <c r="F59" s="23"/>
      <c r="G59" s="23"/>
      <c r="H59" s="23"/>
      <c r="I59" s="23"/>
    </row>
    <row r="60" ht="14.35" customHeight="1">
      <c r="A60" s="20"/>
      <c r="B60" s="21"/>
      <c r="C60" s="24"/>
      <c r="D60" s="23"/>
      <c r="E60" s="23"/>
      <c r="F60" s="23"/>
      <c r="G60" s="23"/>
      <c r="H60" s="23"/>
      <c r="I60" s="23"/>
    </row>
    <row r="61" ht="14.35" customHeight="1">
      <c r="A61" s="20"/>
      <c r="B61" s="21"/>
      <c r="C61" s="24"/>
      <c r="D61" s="23"/>
      <c r="E61" s="23"/>
      <c r="F61" s="23"/>
      <c r="G61" s="23"/>
      <c r="H61" s="23"/>
      <c r="I61" s="23"/>
    </row>
    <row r="62" ht="14.35" customHeight="1">
      <c r="A62" s="20"/>
      <c r="B62" s="21"/>
      <c r="C62" s="24"/>
      <c r="D62" s="23"/>
      <c r="E62" s="23"/>
      <c r="F62" s="23"/>
      <c r="G62" s="23"/>
      <c r="H62" s="23"/>
      <c r="I62" s="23"/>
    </row>
    <row r="63" ht="14.35" customHeight="1">
      <c r="A63" s="20"/>
      <c r="B63" s="21"/>
      <c r="C63" s="24"/>
      <c r="D63" s="23"/>
      <c r="E63" s="23"/>
      <c r="F63" s="23"/>
      <c r="G63" s="23"/>
      <c r="H63" s="23"/>
      <c r="I63" s="23"/>
    </row>
    <row r="64" ht="14.35" customHeight="1">
      <c r="A64" s="20"/>
      <c r="B64" s="21"/>
      <c r="C64" s="24"/>
      <c r="D64" s="23"/>
      <c r="E64" s="23"/>
      <c r="F64" s="23"/>
      <c r="G64" s="23"/>
      <c r="H64" s="23"/>
      <c r="I64" s="23"/>
    </row>
    <row r="65" ht="14.35" customHeight="1">
      <c r="A65" s="20"/>
      <c r="B65" s="21"/>
      <c r="C65" s="24"/>
      <c r="D65" s="23"/>
      <c r="E65" s="23"/>
      <c r="F65" s="23"/>
      <c r="G65" s="23"/>
      <c r="H65" s="23"/>
      <c r="I65" s="23"/>
    </row>
    <row r="66" ht="14.35" customHeight="1">
      <c r="A66" s="20"/>
      <c r="B66" s="21"/>
      <c r="C66" s="24"/>
      <c r="D66" s="23"/>
      <c r="E66" s="23"/>
      <c r="F66" s="23"/>
      <c r="G66" s="23"/>
      <c r="H66" s="23"/>
      <c r="I66" s="23"/>
    </row>
  </sheetData>
  <mergeCells count="5">
    <mergeCell ref="F16:F55"/>
    <mergeCell ref="A1:G1"/>
    <mergeCell ref="F3:F15"/>
    <mergeCell ref="F2:G2"/>
    <mergeCell ref="C2:E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O148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49" customWidth="1"/>
    <col min="2" max="2" width="25.8516" style="49" customWidth="1"/>
    <col min="3" max="3" width="28.3516" style="49" customWidth="1"/>
    <col min="4" max="4" width="10.5" style="49" customWidth="1"/>
    <col min="5" max="5" width="9.17188" style="49" customWidth="1"/>
    <col min="6" max="6" width="9.17188" style="49" customWidth="1"/>
    <col min="7" max="7" width="26.5" style="49" customWidth="1"/>
    <col min="8" max="8" width="27.8516" style="49" customWidth="1"/>
    <col min="9" max="9" width="11.1016" style="49" customWidth="1"/>
    <col min="10" max="10" width="12.6484" style="49" customWidth="1"/>
    <col min="11" max="11" width="12.5312" style="49" customWidth="1"/>
    <col min="12" max="12" width="15.1953" style="49" customWidth="1"/>
    <col min="13" max="13" width="11.8047" style="49" customWidth="1"/>
    <col min="14" max="14" width="13.9375" style="49" customWidth="1"/>
    <col min="15" max="15" width="9.67188" style="49" customWidth="1"/>
    <col min="16" max="16" width="10.8594" style="49" customWidth="1"/>
    <col min="17" max="17" width="11.0625" style="49" customWidth="1"/>
    <col min="18" max="18" width="9.53906" style="49" customWidth="1"/>
    <col min="19" max="19" width="9.61719" style="49" customWidth="1"/>
    <col min="20" max="20" width="9.42188" style="49" customWidth="1"/>
    <col min="21" max="21" width="9.52344" style="49" customWidth="1"/>
    <col min="22" max="22" width="11.3984" style="49" customWidth="1"/>
    <col min="23" max="23" width="9.60938" style="49" customWidth="1"/>
    <col min="24" max="24" width="9.17188" style="49" customWidth="1"/>
    <col min="25" max="25" width="9.17188" style="49" customWidth="1"/>
    <col min="26" max="26" width="9.17188" style="49" customWidth="1"/>
    <col min="27" max="27" width="9.17188" style="49" customWidth="1"/>
    <col min="28" max="28" width="9.17188" style="49" customWidth="1"/>
    <col min="29" max="29" width="9.17188" style="49" customWidth="1"/>
    <col min="30" max="30" width="9.17188" style="49" customWidth="1"/>
    <col min="31" max="31" width="9.17188" style="49" customWidth="1"/>
    <col min="32" max="32" width="9.17188" style="49" customWidth="1"/>
    <col min="33" max="33" width="9.17188" style="49" customWidth="1"/>
    <col min="34" max="34" width="9.17188" style="49" customWidth="1"/>
    <col min="35" max="35" width="9.17188" style="49" customWidth="1"/>
    <col min="36" max="36" width="9.17188" style="49" customWidth="1"/>
    <col min="37" max="37" width="9.17188" style="49" customWidth="1"/>
    <col min="38" max="38" width="9.17188" style="49" customWidth="1"/>
    <col min="39" max="39" width="9.17188" style="49" customWidth="1"/>
    <col min="40" max="40" width="9.17188" style="49" customWidth="1"/>
    <col min="41" max="41" width="9.17188" style="49" customWidth="1"/>
    <col min="42" max="256" width="8.85156" style="49" customWidth="1"/>
  </cols>
  <sheetData>
    <row r="1" ht="1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</row>
    <row r="2" ht="15" customHeight="1">
      <c r="A2" t="s" s="51">
        <v>73</v>
      </c>
      <c r="B2" s="50"/>
      <c r="C2" s="5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</row>
    <row r="3" ht="15" customHeight="1">
      <c r="A3" t="s" s="53">
        <v>74</v>
      </c>
      <c r="B3" s="50"/>
      <c r="C3" s="54"/>
      <c r="D3" t="s" s="53">
        <v>75</v>
      </c>
      <c r="E3" t="s" s="53">
        <v>76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ht="15" customHeight="1">
      <c r="A4" s="50"/>
      <c r="B4" s="50"/>
      <c r="C4" s="54"/>
      <c r="D4" t="s" s="53">
        <v>77</v>
      </c>
      <c r="E4" t="s" s="53">
        <v>78</v>
      </c>
      <c r="F4" t="s" s="53">
        <v>71</v>
      </c>
      <c r="G4" s="50"/>
      <c r="H4" t="s" s="55">
        <v>79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</row>
    <row r="5" ht="15" customHeight="1">
      <c r="A5" s="50"/>
      <c r="B5" t="s" s="53">
        <v>80</v>
      </c>
      <c r="C5" s="56">
        <v>73700</v>
      </c>
      <c r="D5" s="50"/>
      <c r="E5" s="50"/>
      <c r="F5" s="50"/>
      <c r="G5" s="50"/>
      <c r="H5" t="s" s="53">
        <v>81</v>
      </c>
      <c r="I5" s="57">
        <f>1/(1+0.0125)^I7</f>
        <v>1</v>
      </c>
      <c r="J5" s="57">
        <f>1/(1+0.0125)^J$7</f>
        <v>0.9876543209876544</v>
      </c>
      <c r="K5" s="57">
        <f>1/(1+0.0125)^K7</f>
        <v>0.9754610577655846</v>
      </c>
      <c r="L5" s="57">
        <f>1/(1+0.0125)^L7</f>
        <v>0.9634183286573675</v>
      </c>
      <c r="M5" s="57">
        <f>1/(1+0.0125)^M7</f>
        <v>0.9515242752171532</v>
      </c>
      <c r="N5" s="57">
        <f>1/(1+0.0125)^N7</f>
        <v>0.9397770619428674</v>
      </c>
      <c r="O5" s="57">
        <f>1/(1+0.0125)^O7</f>
        <v>0.9281748759929556</v>
      </c>
      <c r="P5" s="57">
        <f>1/(1+0.0125)^P7</f>
        <v>0.9167159269066227</v>
      </c>
      <c r="Q5" s="57">
        <f>1/(1+0.0125)^Q7</f>
        <v>0.9053984463275286</v>
      </c>
      <c r="R5" s="57">
        <f>1/(1+0.0125)^R7</f>
        <v>0.8942206877308925</v>
      </c>
      <c r="S5" s="57">
        <f>1/(1+0.0125)^S7</f>
        <v>0.883180926153968</v>
      </c>
      <c r="T5" s="57">
        <f>1/(1+0.0125)^T7</f>
        <v>0.872277457929845</v>
      </c>
      <c r="U5" s="57">
        <f>1/(1+0.0125)^U7</f>
        <v>0.8615086004245383</v>
      </c>
      <c r="V5" s="57">
        <f>1/(1+0.0125)^V7</f>
        <v>0.8508726917773217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</row>
    <row r="6" ht="15" customHeight="1">
      <c r="A6" s="50"/>
      <c r="B6" t="s" s="53">
        <v>82</v>
      </c>
      <c r="C6" s="56">
        <f>SUM(C7:C11)</f>
        <v>-66360</v>
      </c>
      <c r="D6" s="50"/>
      <c r="E6" s="50"/>
      <c r="F6" s="50"/>
      <c r="G6" s="50"/>
      <c r="H6" s="50"/>
      <c r="I6" t="s" s="53">
        <v>83</v>
      </c>
      <c r="J6" t="s" s="53">
        <v>83</v>
      </c>
      <c r="K6" t="s" s="53">
        <v>83</v>
      </c>
      <c r="L6" t="s" s="53">
        <v>83</v>
      </c>
      <c r="M6" t="s" s="53">
        <v>83</v>
      </c>
      <c r="N6" t="s" s="53">
        <v>83</v>
      </c>
      <c r="O6" t="s" s="53">
        <v>83</v>
      </c>
      <c r="P6" t="s" s="53">
        <v>83</v>
      </c>
      <c r="Q6" t="s" s="53">
        <v>83</v>
      </c>
      <c r="R6" t="s" s="53">
        <v>83</v>
      </c>
      <c r="S6" t="s" s="53">
        <v>83</v>
      </c>
      <c r="T6" t="s" s="53">
        <v>83</v>
      </c>
      <c r="U6" t="s" s="53">
        <v>83</v>
      </c>
      <c r="V6" t="s" s="53">
        <v>83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</row>
    <row r="7" ht="15" customHeight="1">
      <c r="A7" s="50"/>
      <c r="B7" t="s" s="58">
        <v>84</v>
      </c>
      <c r="C7" s="59">
        <v>-44000</v>
      </c>
      <c r="D7" s="50"/>
      <c r="E7" s="50"/>
      <c r="F7" s="50"/>
      <c r="G7" s="50"/>
      <c r="H7" t="s" s="53">
        <v>85</v>
      </c>
      <c r="I7" s="57">
        <v>0</v>
      </c>
      <c r="J7" s="57">
        <v>1</v>
      </c>
      <c r="K7" s="57">
        <v>2</v>
      </c>
      <c r="L7" s="57">
        <v>3</v>
      </c>
      <c r="M7" s="57">
        <v>4</v>
      </c>
      <c r="N7" s="57">
        <v>5</v>
      </c>
      <c r="O7" s="57">
        <v>6</v>
      </c>
      <c r="P7" s="57">
        <v>7</v>
      </c>
      <c r="Q7" s="57">
        <v>8</v>
      </c>
      <c r="R7" s="57">
        <v>9</v>
      </c>
      <c r="S7" s="57">
        <v>10</v>
      </c>
      <c r="T7" s="57">
        <v>11</v>
      </c>
      <c r="U7" s="57">
        <v>12</v>
      </c>
      <c r="V7" s="57">
        <v>13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</row>
    <row r="8" ht="15" customHeight="1">
      <c r="A8" s="50"/>
      <c r="B8" t="s" s="58">
        <v>86</v>
      </c>
      <c r="C8" s="59">
        <v>-11000</v>
      </c>
      <c r="D8" s="50"/>
      <c r="E8" s="50"/>
      <c r="F8" s="50"/>
      <c r="G8" s="50"/>
      <c r="H8" t="s" s="60">
        <v>87</v>
      </c>
      <c r="I8" s="57">
        <v>2015</v>
      </c>
      <c r="J8" s="57">
        <v>2016</v>
      </c>
      <c r="K8" s="57">
        <v>2017</v>
      </c>
      <c r="L8" s="57">
        <v>2018</v>
      </c>
      <c r="M8" s="57">
        <v>2019</v>
      </c>
      <c r="N8" s="57">
        <v>2020</v>
      </c>
      <c r="O8" s="57">
        <v>2021</v>
      </c>
      <c r="P8" s="57">
        <v>2022</v>
      </c>
      <c r="Q8" s="57">
        <v>2023</v>
      </c>
      <c r="R8" s="57">
        <v>2024</v>
      </c>
      <c r="S8" s="57">
        <v>2025</v>
      </c>
      <c r="T8" s="57">
        <v>2026</v>
      </c>
      <c r="U8" s="57">
        <v>2027</v>
      </c>
      <c r="V8" s="57">
        <v>2028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</row>
    <row r="9" ht="15" customHeight="1">
      <c r="A9" s="50"/>
      <c r="B9" t="s" s="58">
        <v>88</v>
      </c>
      <c r="C9" s="59">
        <v>-5500</v>
      </c>
      <c r="D9" s="50"/>
      <c r="E9" s="50"/>
      <c r="F9" s="50"/>
      <c r="G9" s="50"/>
      <c r="H9" t="s" s="53">
        <v>89</v>
      </c>
      <c r="I9" s="59">
        <v>-835</v>
      </c>
      <c r="J9" s="56">
        <f>$I9*J5</f>
        <v>-824.6913580246915</v>
      </c>
      <c r="K9" s="56">
        <f>$I9*K5</f>
        <v>-814.5099832342631</v>
      </c>
      <c r="L9" s="56">
        <f>$I9*L5</f>
        <v>-804.4543044289019</v>
      </c>
      <c r="M9" s="56">
        <f>$I9*M5</f>
        <v>-794.5227698063229</v>
      </c>
      <c r="N9" s="56">
        <f>$I9*N5</f>
        <v>-784.7138467222942</v>
      </c>
      <c r="O9" s="56">
        <f>$I9*O5</f>
        <v>-775.0260214541179</v>
      </c>
      <c r="P9" s="56">
        <f>$I9*P5</f>
        <v>-765.4577989670299</v>
      </c>
      <c r="Q9" s="56">
        <f>$I9*Q5</f>
        <v>-756.0077026834864</v>
      </c>
      <c r="R9" s="56">
        <f>$I9*R5</f>
        <v>-746.6742742552952</v>
      </c>
      <c r="S9" s="56">
        <f>$I9*S5</f>
        <v>-737.4560733385633</v>
      </c>
      <c r="T9" s="56">
        <f>$I9*T5</f>
        <v>-728.3516773714206</v>
      </c>
      <c r="U9" s="56">
        <f>$I9*U5</f>
        <v>-719.3596813544895</v>
      </c>
      <c r="V9" s="56">
        <f>$I9*V5</f>
        <v>-710.4786976340637</v>
      </c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ht="15" customHeight="1">
      <c r="A10" s="50"/>
      <c r="B10" t="s" s="58">
        <v>90</v>
      </c>
      <c r="C10" s="59">
        <v>-2700</v>
      </c>
      <c r="D10" s="50"/>
      <c r="E10" s="50"/>
      <c r="F10" s="50"/>
      <c r="G10" s="50"/>
      <c r="H10" t="s" s="53">
        <v>91</v>
      </c>
      <c r="I10" s="59">
        <v>-690</v>
      </c>
      <c r="J10" s="56">
        <f>$I10*J$5</f>
        <v>-681.4814814814815</v>
      </c>
      <c r="K10" s="56">
        <f>$I10*K$5</f>
        <v>-673.0681298582533</v>
      </c>
      <c r="L10" s="56">
        <f>$I10*L$5</f>
        <v>-664.7586467735836</v>
      </c>
      <c r="M10" s="56">
        <f>$I10*M$5</f>
        <v>-656.5517498998357</v>
      </c>
      <c r="N10" s="56">
        <f>$I10*N$5</f>
        <v>-648.4461727405785</v>
      </c>
      <c r="O10" s="56">
        <f>$I10*O$5</f>
        <v>-640.4406644351393</v>
      </c>
      <c r="P10" s="56">
        <f>$I10*P$5</f>
        <v>-632.5339895655696</v>
      </c>
      <c r="Q10" s="56">
        <f>$I10*Q$5</f>
        <v>-624.7249279659948</v>
      </c>
      <c r="R10" s="56">
        <f>$I10*R$5</f>
        <v>-617.0122745343158</v>
      </c>
      <c r="S10" s="56">
        <f>$I10*S$5</f>
        <v>-609.394839046238</v>
      </c>
      <c r="T10" s="56">
        <f>$I10*T$5</f>
        <v>-601.8714459715931</v>
      </c>
      <c r="U10" s="56">
        <f>$I10*U$5</f>
        <v>-594.4409342929314</v>
      </c>
      <c r="V10" s="56">
        <f>$I10*V$5</f>
        <v>-587.102157326352</v>
      </c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</row>
    <row r="11" ht="15" customHeight="1">
      <c r="A11" s="50"/>
      <c r="B11" t="s" s="58">
        <v>92</v>
      </c>
      <c r="C11" s="59">
        <f>5%*SUM(C7:C10)</f>
        <v>-3160</v>
      </c>
      <c r="D11" s="50"/>
      <c r="E11" s="50"/>
      <c r="F11" s="50"/>
      <c r="G11" s="50"/>
      <c r="H11" t="s" s="53">
        <v>93</v>
      </c>
      <c r="I11" s="59">
        <v>-1280</v>
      </c>
      <c r="J11" s="56">
        <f>$I11*J$5</f>
        <v>-1264.197530864198</v>
      </c>
      <c r="K11" s="56">
        <f>$I11*K$5</f>
        <v>-1248.590153939948</v>
      </c>
      <c r="L11" s="56">
        <f>$I11*L$5</f>
        <v>-1233.175460681430</v>
      </c>
      <c r="M11" s="56">
        <f>$I11*M$5</f>
        <v>-1217.951072277956</v>
      </c>
      <c r="N11" s="56">
        <f>$I11*N$5</f>
        <v>-1202.914639286870</v>
      </c>
      <c r="O11" s="56">
        <f>$I11*O$5</f>
        <v>-1188.063841270983</v>
      </c>
      <c r="P11" s="56">
        <f>$I11*P$5</f>
        <v>-1173.396386440477</v>
      </c>
      <c r="Q11" s="56">
        <f>$I11*Q$5</f>
        <v>-1158.910011299237</v>
      </c>
      <c r="R11" s="56">
        <f>$I11*R$5</f>
        <v>-1144.602480295542</v>
      </c>
      <c r="S11" s="56">
        <f>$I11*S$5</f>
        <v>-1130.471585477079</v>
      </c>
      <c r="T11" s="56">
        <f>$I11*T$5</f>
        <v>-1116.515146150202</v>
      </c>
      <c r="U11" s="56">
        <f>$I11*U$5</f>
        <v>-1102.731008543409</v>
      </c>
      <c r="V11" s="56">
        <f>$I11*V$5</f>
        <v>-1089.117045474972</v>
      </c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</row>
    <row r="12" ht="15" customHeight="1">
      <c r="A12" s="50"/>
      <c r="B12" t="s" s="53">
        <v>94</v>
      </c>
      <c r="C12" s="61">
        <f>-C5/100</f>
        <v>-737</v>
      </c>
      <c r="D12" s="50"/>
      <c r="E12" s="50"/>
      <c r="F12" s="50"/>
      <c r="G12" s="50"/>
      <c r="H12" t="s" s="53">
        <v>95</v>
      </c>
      <c r="I12" s="59">
        <v>-1225</v>
      </c>
      <c r="J12" s="56">
        <f>$I12*J$5</f>
        <v>-1209.876543209877</v>
      </c>
      <c r="K12" s="56">
        <f>$I12*K$5</f>
        <v>-1194.939795762841</v>
      </c>
      <c r="L12" s="56">
        <f>$I12*L$5</f>
        <v>-1180.187452605275</v>
      </c>
      <c r="M12" s="56">
        <f>$I12*M$5</f>
        <v>-1165.617237141013</v>
      </c>
      <c r="N12" s="56">
        <f>$I12*N$5</f>
        <v>-1151.226900880012</v>
      </c>
      <c r="O12" s="56">
        <f>$I12*O$5</f>
        <v>-1137.014223091370</v>
      </c>
      <c r="P12" s="56">
        <f>$I12*P$5</f>
        <v>-1122.977010460613</v>
      </c>
      <c r="Q12" s="56">
        <f>$I12*Q$5</f>
        <v>-1109.113096751223</v>
      </c>
      <c r="R12" s="56">
        <f>$I12*R$5</f>
        <v>-1095.420342470343</v>
      </c>
      <c r="S12" s="56">
        <f>$I12*S$5</f>
        <v>-1081.896634538611</v>
      </c>
      <c r="T12" s="56">
        <f>$I12*T$5</f>
        <v>-1068.539885964060</v>
      </c>
      <c r="U12" s="56">
        <f>$I12*U$5</f>
        <v>-1055.348035520059</v>
      </c>
      <c r="V12" s="56">
        <f>$I12*V$5</f>
        <v>-1042.319047427219</v>
      </c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</row>
    <row r="13" ht="15" customHeight="1">
      <c r="A13" s="50"/>
      <c r="B13" t="s" s="53">
        <v>96</v>
      </c>
      <c r="C13" t="s" s="62">
        <v>16</v>
      </c>
      <c r="D13" s="50"/>
      <c r="E13" s="50"/>
      <c r="F13" s="50"/>
      <c r="G13" s="50"/>
      <c r="H13" t="s" s="53">
        <v>97</v>
      </c>
      <c r="I13" s="59">
        <v>-470</v>
      </c>
      <c r="J13" s="56">
        <f>$I13*J$5</f>
        <v>-464.1975308641976</v>
      </c>
      <c r="K13" s="56">
        <f>$I13*K$5</f>
        <v>-458.4666971498248</v>
      </c>
      <c r="L13" s="56">
        <f>$I13*L$5</f>
        <v>-452.8066144689627</v>
      </c>
      <c r="M13" s="56">
        <f>$I13*M$5</f>
        <v>-447.216409352062</v>
      </c>
      <c r="N13" s="56">
        <f>$I13*N$5</f>
        <v>-441.6952191131477</v>
      </c>
      <c r="O13" s="56">
        <f>$I13*O$5</f>
        <v>-436.2421917166891</v>
      </c>
      <c r="P13" s="56">
        <f>$I13*P$5</f>
        <v>-430.8564856461127</v>
      </c>
      <c r="Q13" s="56">
        <f>$I13*Q$5</f>
        <v>-425.5372697739385</v>
      </c>
      <c r="R13" s="56">
        <f>$I13*R$5</f>
        <v>-420.2837232335195</v>
      </c>
      <c r="S13" s="56">
        <f>$I13*S$5</f>
        <v>-415.095035292365</v>
      </c>
      <c r="T13" s="56">
        <f>$I13*T$5</f>
        <v>-409.9704052270271</v>
      </c>
      <c r="U13" s="56">
        <f>$I13*U$5</f>
        <v>-404.909042199533</v>
      </c>
      <c r="V13" s="56">
        <f>$I13*V$5</f>
        <v>-399.9101651353412</v>
      </c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</row>
    <row r="14" ht="15" customHeight="1">
      <c r="A14" s="50"/>
      <c r="B14" s="50"/>
      <c r="C14" s="54"/>
      <c r="D14" s="50"/>
      <c r="E14" s="50"/>
      <c r="F14" s="50"/>
      <c r="G14" s="50"/>
      <c r="H14" t="s" s="53">
        <v>98</v>
      </c>
      <c r="I14" s="59">
        <v>-600</v>
      </c>
      <c r="J14" s="56">
        <f>$I14*J$5</f>
        <v>-592.5925925925926</v>
      </c>
      <c r="K14" s="56">
        <f>$I14*K$5</f>
        <v>-585.2766346593507</v>
      </c>
      <c r="L14" s="56">
        <f>$I14*L$5</f>
        <v>-578.0509971944206</v>
      </c>
      <c r="M14" s="56">
        <f>$I14*M$5</f>
        <v>-570.914565130292</v>
      </c>
      <c r="N14" s="56">
        <f>$I14*N$5</f>
        <v>-563.8662371657205</v>
      </c>
      <c r="O14" s="56">
        <f>$I14*O$5</f>
        <v>-556.9049255957733</v>
      </c>
      <c r="P14" s="56">
        <f>$I14*P$5</f>
        <v>-550.0295561439737</v>
      </c>
      <c r="Q14" s="56">
        <f>$I14*Q$5</f>
        <v>-543.2390677965171</v>
      </c>
      <c r="R14" s="56">
        <f>$I14*R$5</f>
        <v>-536.5324126385354</v>
      </c>
      <c r="S14" s="56">
        <f>$I14*S$5</f>
        <v>-529.9085556923808</v>
      </c>
      <c r="T14" s="56">
        <f>$I14*T$5</f>
        <v>-523.366474757907</v>
      </c>
      <c r="U14" s="56">
        <f>$I14*U$5</f>
        <v>-516.905160254723</v>
      </c>
      <c r="V14" s="56">
        <f>$I14*V$5</f>
        <v>-510.523615066393</v>
      </c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</row>
    <row r="15" ht="15" customHeight="1">
      <c r="A15" t="s" s="53">
        <v>99</v>
      </c>
      <c r="B15" s="50"/>
      <c r="C15" s="54"/>
      <c r="D15" s="50"/>
      <c r="E15" s="50"/>
      <c r="F15" s="50"/>
      <c r="G15" s="50"/>
      <c r="H15" t="s" s="53">
        <v>100</v>
      </c>
      <c r="I15" s="59">
        <v>-400</v>
      </c>
      <c r="J15" s="56">
        <f>$I15*J$5</f>
        <v>-395.0617283950618</v>
      </c>
      <c r="K15" s="56">
        <f>$I15*K$5</f>
        <v>-390.1844231062339</v>
      </c>
      <c r="L15" s="56">
        <f>$I15*L$5</f>
        <v>-385.367331462947</v>
      </c>
      <c r="M15" s="56">
        <f>$I15*M$5</f>
        <v>-380.6097100868613</v>
      </c>
      <c r="N15" s="56">
        <f>$I15*N$5</f>
        <v>-375.910824777147</v>
      </c>
      <c r="O15" s="56">
        <f>$I15*O$5</f>
        <v>-371.2699503971822</v>
      </c>
      <c r="P15" s="56">
        <f>$I15*P$5</f>
        <v>-366.6863707626491</v>
      </c>
      <c r="Q15" s="56">
        <f>$I15*Q$5</f>
        <v>-362.1593785310114</v>
      </c>
      <c r="R15" s="56">
        <f>$I15*R$5</f>
        <v>-357.688275092357</v>
      </c>
      <c r="S15" s="56">
        <f>$I15*S$5</f>
        <v>-353.2723704615872</v>
      </c>
      <c r="T15" s="56">
        <f>$I15*T$5</f>
        <v>-348.910983171938</v>
      </c>
      <c r="U15" s="56">
        <f>$I15*U$5</f>
        <v>-344.6034401698153</v>
      </c>
      <c r="V15" s="56">
        <f>$I15*V$5</f>
        <v>-340.3490767109287</v>
      </c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</row>
    <row r="16" ht="15" customHeight="1">
      <c r="A16" s="50"/>
      <c r="B16" t="s" s="53">
        <v>101</v>
      </c>
      <c r="C16" s="56">
        <v>69900</v>
      </c>
      <c r="D16" s="50"/>
      <c r="E16" s="50"/>
      <c r="F16" s="50"/>
      <c r="G16" s="50"/>
      <c r="H16" t="s" s="53">
        <v>102</v>
      </c>
      <c r="I16" s="59">
        <v>-280</v>
      </c>
      <c r="J16" s="56">
        <f>$I16*J$5</f>
        <v>-276.5432098765432</v>
      </c>
      <c r="K16" s="56">
        <f>$I16*K$5</f>
        <v>-273.1290961743637</v>
      </c>
      <c r="L16" s="56">
        <f>$I16*L$5</f>
        <v>-269.7571320240629</v>
      </c>
      <c r="M16" s="56">
        <f>$I16*M$5</f>
        <v>-266.4267970608029</v>
      </c>
      <c r="N16" s="56">
        <f>$I16*N$5</f>
        <v>-263.1375773440029</v>
      </c>
      <c r="O16" s="56">
        <f>$I16*O$5</f>
        <v>-259.8889652780276</v>
      </c>
      <c r="P16" s="56">
        <f>$I16*P$5</f>
        <v>-256.6804595338544</v>
      </c>
      <c r="Q16" s="56">
        <f>$I16*Q$5</f>
        <v>-253.511564971708</v>
      </c>
      <c r="R16" s="56">
        <f>$I16*R$5</f>
        <v>-250.3817925646499</v>
      </c>
      <c r="S16" s="56">
        <f>$I16*S$5</f>
        <v>-247.290659323111</v>
      </c>
      <c r="T16" s="56">
        <f>$I16*T$5</f>
        <v>-244.2376882203566</v>
      </c>
      <c r="U16" s="56">
        <f>$I16*U$5</f>
        <v>-241.2224081188707</v>
      </c>
      <c r="V16" s="56">
        <f>$I16*V$5</f>
        <v>-238.2443536976501</v>
      </c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</row>
    <row r="17" ht="15" customHeight="1">
      <c r="A17" s="50"/>
      <c r="B17" t="s" s="53">
        <v>82</v>
      </c>
      <c r="C17" s="56">
        <f>SUM(C18:C24)</f>
        <v>-64785</v>
      </c>
      <c r="D17" s="50"/>
      <c r="E17" s="50"/>
      <c r="F17" s="50"/>
      <c r="G17" s="50"/>
      <c r="H17" t="s" s="53">
        <v>103</v>
      </c>
      <c r="I17" s="59">
        <v>-130</v>
      </c>
      <c r="J17" s="56">
        <f>$I17*J$5</f>
        <v>-128.3950617283951</v>
      </c>
      <c r="K17" s="56">
        <f>$I17*K$5</f>
        <v>-126.809937509526</v>
      </c>
      <c r="L17" s="56">
        <f>$I17*L$5</f>
        <v>-125.2443827254578</v>
      </c>
      <c r="M17" s="56">
        <f>$I17*M$5</f>
        <v>-123.6981557782299</v>
      </c>
      <c r="N17" s="56">
        <f>$I17*N$5</f>
        <v>-122.1710180525728</v>
      </c>
      <c r="O17" s="56">
        <f>$I17*O$5</f>
        <v>-120.6627338790842</v>
      </c>
      <c r="P17" s="56">
        <f>$I17*P$5</f>
        <v>-119.173070497861</v>
      </c>
      <c r="Q17" s="56">
        <f>$I17*Q$5</f>
        <v>-117.7017980225787</v>
      </c>
      <c r="R17" s="56">
        <f>$I17*R$5</f>
        <v>-116.248689405016</v>
      </c>
      <c r="S17" s="56">
        <f>$I17*S$5</f>
        <v>-114.8135204000158</v>
      </c>
      <c r="T17" s="56">
        <f>$I17*T$5</f>
        <v>-113.3960695308799</v>
      </c>
      <c r="U17" s="56">
        <f>$I17*U$5</f>
        <v>-111.996118055190</v>
      </c>
      <c r="V17" s="56">
        <f>$I17*V$5</f>
        <v>-110.6134499310518</v>
      </c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</row>
    <row r="18" ht="15" customHeight="1">
      <c r="A18" s="50"/>
      <c r="B18" t="s" s="58">
        <v>84</v>
      </c>
      <c r="C18" s="59">
        <v>-37000</v>
      </c>
      <c r="D18" s="50"/>
      <c r="E18" s="50"/>
      <c r="F18" s="50"/>
      <c r="G18" s="50"/>
      <c r="H18" t="s" s="53">
        <v>104</v>
      </c>
      <c r="I18" s="59">
        <v>-3900</v>
      </c>
      <c r="J18" s="56">
        <f>$I18*J$5</f>
        <v>-3851.851851851852</v>
      </c>
      <c r="K18" s="56">
        <f>$I18*K$5</f>
        <v>-3804.298125285780</v>
      </c>
      <c r="L18" s="56">
        <f>$I18*L$5</f>
        <v>-3757.331481763733</v>
      </c>
      <c r="M18" s="56">
        <f>$I18*M$5</f>
        <v>-3710.944673346898</v>
      </c>
      <c r="N18" s="56">
        <f>$I18*N$5</f>
        <v>-3665.130541577183</v>
      </c>
      <c r="O18" s="56">
        <f>$I18*O$5</f>
        <v>-3619.882016372527</v>
      </c>
      <c r="P18" s="56">
        <f>$I18*P$5</f>
        <v>-3575.192114935829</v>
      </c>
      <c r="Q18" s="56">
        <f>$I18*Q$5</f>
        <v>-3531.053940677362</v>
      </c>
      <c r="R18" s="56">
        <f>$I18*R$5</f>
        <v>-3487.460682150481</v>
      </c>
      <c r="S18" s="56">
        <f>$I18*S$5</f>
        <v>-3444.405612000475</v>
      </c>
      <c r="T18" s="56">
        <f>$I18*T$5</f>
        <v>-3401.882085926396</v>
      </c>
      <c r="U18" s="56">
        <f>$I18*U$5</f>
        <v>-3359.883541655699</v>
      </c>
      <c r="V18" s="56">
        <f>$I18*V$5</f>
        <v>-3318.403497931555</v>
      </c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</row>
    <row r="19" ht="15" customHeight="1">
      <c r="A19" s="50"/>
      <c r="B19" t="s" s="58">
        <v>86</v>
      </c>
      <c r="C19" s="59">
        <v>-14000</v>
      </c>
      <c r="D19" s="50"/>
      <c r="E19" s="50"/>
      <c r="F19" s="50"/>
      <c r="G19" s="50"/>
      <c r="H19" t="s" s="53">
        <v>105</v>
      </c>
      <c r="I19" s="59">
        <v>-290</v>
      </c>
      <c r="J19" s="56">
        <f>$I19*J$5</f>
        <v>-286.4197530864197</v>
      </c>
      <c r="K19" s="56">
        <f>$I19*K$5</f>
        <v>-282.8837067520195</v>
      </c>
      <c r="L19" s="56">
        <f>$I19*L$5</f>
        <v>-279.3913153106366</v>
      </c>
      <c r="M19" s="56">
        <f>$I19*M$5</f>
        <v>-275.9420398129744</v>
      </c>
      <c r="N19" s="56">
        <f>$I19*N$5</f>
        <v>-272.5353479634315</v>
      </c>
      <c r="O19" s="56">
        <f>$I19*O$5</f>
        <v>-269.1707140379571</v>
      </c>
      <c r="P19" s="56">
        <f>$I19*P$5</f>
        <v>-265.8476188029206</v>
      </c>
      <c r="Q19" s="56">
        <f>$I19*Q$5</f>
        <v>-262.5655494349833</v>
      </c>
      <c r="R19" s="56">
        <f>$I19*R$5</f>
        <v>-259.3239994419588</v>
      </c>
      <c r="S19" s="56">
        <f>$I19*S$5</f>
        <v>-256.1224685846507</v>
      </c>
      <c r="T19" s="56">
        <f>$I19*T$5</f>
        <v>-252.9604627996551</v>
      </c>
      <c r="U19" s="56">
        <f>$I19*U$5</f>
        <v>-249.8374941231161</v>
      </c>
      <c r="V19" s="56">
        <f>$I19*V$5</f>
        <v>-246.7530806154233</v>
      </c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</row>
    <row r="20" ht="15" customHeight="1">
      <c r="A20" s="50"/>
      <c r="B20" t="s" s="58">
        <v>88</v>
      </c>
      <c r="C20" s="59">
        <v>-7200</v>
      </c>
      <c r="D20" s="50"/>
      <c r="E20" s="50"/>
      <c r="F20" s="50"/>
      <c r="G20" s="50"/>
      <c r="H20" t="s" s="53">
        <v>106</v>
      </c>
      <c r="I20" s="59">
        <v>-1200</v>
      </c>
      <c r="J20" s="56">
        <f>$I20*J$5</f>
        <v>-1185.185185185185</v>
      </c>
      <c r="K20" s="56">
        <f>$I20*K$5</f>
        <v>-1170.553269318701</v>
      </c>
      <c r="L20" s="56">
        <f>$I20*L$5</f>
        <v>-1156.101994388841</v>
      </c>
      <c r="M20" s="56">
        <f>$I20*M$5</f>
        <v>-1141.829130260584</v>
      </c>
      <c r="N20" s="56">
        <f>$I20*N$5</f>
        <v>-1127.732474331441</v>
      </c>
      <c r="O20" s="56">
        <f>$I20*O$5</f>
        <v>-1113.809851191547</v>
      </c>
      <c r="P20" s="56">
        <f>$I20*P$5</f>
        <v>-1100.059112287947</v>
      </c>
      <c r="Q20" s="56">
        <f>$I20*Q$5</f>
        <v>-1086.478135593034</v>
      </c>
      <c r="R20" s="56">
        <f>$I20*R$5</f>
        <v>-1073.064825277071</v>
      </c>
      <c r="S20" s="56">
        <f>$I20*S$5</f>
        <v>-1059.817111384762</v>
      </c>
      <c r="T20" s="56">
        <f>$I20*T$5</f>
        <v>-1046.732949515814</v>
      </c>
      <c r="U20" s="56">
        <f>$I20*U$5</f>
        <v>-1033.810320509446</v>
      </c>
      <c r="V20" s="56">
        <f>$I20*V$5</f>
        <v>-1021.047230132786</v>
      </c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</row>
    <row r="21" ht="27" customHeight="1">
      <c r="A21" s="50"/>
      <c r="B21" t="s" s="58">
        <v>90</v>
      </c>
      <c r="C21" s="59">
        <v>-3500</v>
      </c>
      <c r="D21" s="50"/>
      <c r="E21" s="50"/>
      <c r="F21" s="50"/>
      <c r="G21" s="50"/>
      <c r="H21" t="s" s="63">
        <v>107</v>
      </c>
      <c r="I21" s="56"/>
      <c r="J21" s="56"/>
      <c r="K21" s="56">
        <f>(-750-50)*K5</f>
        <v>-780.3688462124677</v>
      </c>
      <c r="L21" s="56">
        <f>-750*L5</f>
        <v>-722.5637464930256</v>
      </c>
      <c r="M21" s="56">
        <f>-750*M5</f>
        <v>-713.6432064128649</v>
      </c>
      <c r="N21" s="56">
        <f>-750*N5</f>
        <v>-704.8327964571505</v>
      </c>
      <c r="O21" s="56">
        <f>-750*O5</f>
        <v>-696.1311569947167</v>
      </c>
      <c r="P21" s="56">
        <f>-750*P5</f>
        <v>-687.536945179967</v>
      </c>
      <c r="Q21" s="56">
        <f>-750*Q5</f>
        <v>-679.0488347456464</v>
      </c>
      <c r="R21" s="56">
        <f>-750*R5</f>
        <v>-670.6655157981694</v>
      </c>
      <c r="S21" s="56">
        <f>-750*S5</f>
        <v>-662.385694615476</v>
      </c>
      <c r="T21" s="56">
        <f>-750*T5</f>
        <v>-654.2080934473837</v>
      </c>
      <c r="U21" s="56">
        <f>-750*U5</f>
        <v>-646.1314503184037</v>
      </c>
      <c r="V21" s="56">
        <f>-750*V5</f>
        <v>-638.1545188329912</v>
      </c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</row>
    <row r="22" ht="15" customHeight="1">
      <c r="A22" s="50"/>
      <c r="B22" s="64"/>
      <c r="C22" s="59"/>
      <c r="D22" s="50"/>
      <c r="E22" s="50"/>
      <c r="F22" s="50"/>
      <c r="G22" s="50"/>
      <c r="H22" t="s" s="63">
        <v>108</v>
      </c>
      <c r="I22" s="56"/>
      <c r="J22" s="56"/>
      <c r="K22" s="56">
        <f>-100*K$5</f>
        <v>-97.54610577655846</v>
      </c>
      <c r="L22" s="56">
        <f>-100*L$5</f>
        <v>-96.34183286573675</v>
      </c>
      <c r="M22" s="56">
        <f>-100*M$5</f>
        <v>-95.15242752171532</v>
      </c>
      <c r="N22" s="56">
        <f>-100*N$5</f>
        <v>-93.97770619428674</v>
      </c>
      <c r="O22" s="56">
        <f>-100*O$5</f>
        <v>-92.81748759929556</v>
      </c>
      <c r="P22" s="56">
        <f>-100*P$5</f>
        <v>-91.67159269066228</v>
      </c>
      <c r="Q22" s="56">
        <f>-100*Q$5</f>
        <v>-90.53984463275286</v>
      </c>
      <c r="R22" s="56">
        <f>-100*R$5</f>
        <v>-89.42206877308925</v>
      </c>
      <c r="S22" s="56">
        <f>-100*S$5</f>
        <v>-88.31809261539681</v>
      </c>
      <c r="T22" s="56">
        <f>-100*T$5</f>
        <v>-87.22774579298451</v>
      </c>
      <c r="U22" s="56">
        <f>-100*U$5</f>
        <v>-86.15086004245383</v>
      </c>
      <c r="V22" s="56">
        <f>-100*V$5</f>
        <v>-85.08726917773217</v>
      </c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</row>
    <row r="23" ht="15" customHeight="1">
      <c r="A23" s="50"/>
      <c r="B23" s="64"/>
      <c r="C23" s="59"/>
      <c r="D23" s="50"/>
      <c r="E23" s="50"/>
      <c r="F23" s="50"/>
      <c r="G23" s="50"/>
      <c r="H23" t="s" s="63">
        <v>109</v>
      </c>
      <c r="I23" s="56"/>
      <c r="J23" s="56"/>
      <c r="K23" s="56">
        <f>-500*K$5</f>
        <v>-487.7305288827923</v>
      </c>
      <c r="L23" s="56">
        <f>-500*L$5</f>
        <v>-481.7091643286838</v>
      </c>
      <c r="M23" s="56">
        <f>-500*M$5</f>
        <v>-475.7621376085766</v>
      </c>
      <c r="N23" s="56">
        <f>-500*N$5</f>
        <v>-469.8885309714337</v>
      </c>
      <c r="O23" s="56">
        <f>-500*O$5</f>
        <v>-464.0874379964778</v>
      </c>
      <c r="P23" s="56">
        <f>-500*P$5</f>
        <v>-458.3579634533114</v>
      </c>
      <c r="Q23" s="56">
        <f>-500*Q$5</f>
        <v>-452.6992231637643</v>
      </c>
      <c r="R23" s="56">
        <f>-500*R$5</f>
        <v>-447.1103438654462</v>
      </c>
      <c r="S23" s="56">
        <f>-500*S$5</f>
        <v>-441.590463076984</v>
      </c>
      <c r="T23" s="56">
        <f>-500*T$5</f>
        <v>-436.1387289649225</v>
      </c>
      <c r="U23" s="56">
        <f>-500*U$5</f>
        <v>-430.7543002122691</v>
      </c>
      <c r="V23" s="56">
        <f>-500*V$5</f>
        <v>-425.4363458886609</v>
      </c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ht="34.25" customHeight="1">
      <c r="A24" s="50"/>
      <c r="B24" t="s" s="58">
        <v>92</v>
      </c>
      <c r="C24" s="59">
        <f>5%*SUM(C18:C21)</f>
        <v>-3085</v>
      </c>
      <c r="D24" s="50"/>
      <c r="E24" s="50"/>
      <c r="F24" s="50"/>
      <c r="G24" s="50"/>
      <c r="H24" t="s" s="65">
        <v>110</v>
      </c>
      <c r="I24" s="66"/>
      <c r="J24" s="66"/>
      <c r="K24" s="66">
        <f>-11040-2000</f>
        <v>-13040</v>
      </c>
      <c r="L24" s="66">
        <v>-11960</v>
      </c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ht="31.85" customHeight="1">
      <c r="A25" s="50"/>
      <c r="B25" t="s" s="53">
        <v>94</v>
      </c>
      <c r="C25" s="61">
        <f>-C16/100</f>
        <v>-699</v>
      </c>
      <c r="D25" s="50"/>
      <c r="E25" s="50"/>
      <c r="F25" s="50"/>
      <c r="G25" s="50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</row>
    <row r="26" ht="15" customHeight="1">
      <c r="A26" s="50"/>
      <c r="B26" t="s" s="53">
        <v>96</v>
      </c>
      <c r="C26" t="s" s="62">
        <v>16</v>
      </c>
      <c r="D26" s="50"/>
      <c r="E26" s="50"/>
      <c r="F26" s="50"/>
      <c r="G26" s="50"/>
      <c r="H26" t="s" s="60">
        <v>111</v>
      </c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</row>
    <row r="27" ht="15" customHeight="1">
      <c r="A27" s="50"/>
      <c r="B27" s="50"/>
      <c r="C27" s="50"/>
      <c r="D27" s="50"/>
      <c r="E27" s="50"/>
      <c r="F27" s="50"/>
      <c r="G27" s="50"/>
      <c r="H27" t="s" s="53">
        <v>112</v>
      </c>
      <c r="I27" s="50"/>
      <c r="J27" s="57">
        <v>1</v>
      </c>
      <c r="K27" s="57">
        <v>1</v>
      </c>
      <c r="L27" s="57">
        <v>2</v>
      </c>
      <c r="M27" s="57">
        <v>2</v>
      </c>
      <c r="N27" s="57">
        <v>3</v>
      </c>
      <c r="O27" s="57">
        <v>1</v>
      </c>
      <c r="P27" s="57">
        <v>2</v>
      </c>
      <c r="Q27" s="57">
        <v>1</v>
      </c>
      <c r="R27" s="57">
        <v>2</v>
      </c>
      <c r="S27" s="57">
        <v>1</v>
      </c>
      <c r="T27" s="57">
        <v>0</v>
      </c>
      <c r="U27" s="57">
        <v>0</v>
      </c>
      <c r="V27" s="57">
        <v>0</v>
      </c>
      <c r="W27" s="50"/>
      <c r="X27" s="57">
        <v>1</v>
      </c>
      <c r="Y27" s="57">
        <v>1</v>
      </c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</row>
    <row r="28" ht="15" customHeight="1">
      <c r="A28" t="s" s="53">
        <v>113</v>
      </c>
      <c r="B28" s="50"/>
      <c r="C28" t="s" s="62">
        <v>114</v>
      </c>
      <c r="D28" t="s" s="53">
        <v>115</v>
      </c>
      <c r="E28" s="57">
        <v>-2000</v>
      </c>
      <c r="F28" s="57">
        <v>-25000</v>
      </c>
      <c r="G28" t="s" s="53">
        <v>116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68"/>
      <c r="Y28" s="68"/>
      <c r="Z28" s="68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</row>
    <row r="29" ht="15" customHeight="1">
      <c r="A29" s="50"/>
      <c r="B29" t="s" s="53">
        <v>89</v>
      </c>
      <c r="C29" s="59">
        <v>-835</v>
      </c>
      <c r="D29" s="50"/>
      <c r="E29" s="50"/>
      <c r="F29" s="50"/>
      <c r="G29" s="50"/>
      <c r="H29" t="s" s="60">
        <v>101</v>
      </c>
      <c r="I29" s="56">
        <v>0</v>
      </c>
      <c r="J29" s="56">
        <f>73700*J5*J27</f>
        <v>72790.123456790127</v>
      </c>
      <c r="K29" s="56">
        <f>73700*K5*K27</f>
        <v>71891.479957323580</v>
      </c>
      <c r="L29" s="56">
        <f>73700*L5*L27</f>
        <v>142007.861644096</v>
      </c>
      <c r="M29" s="56">
        <f>73700*M5*M27</f>
        <v>140254.6781670084</v>
      </c>
      <c r="N29" s="56">
        <f>73700*N5*N27</f>
        <v>207784.708395568</v>
      </c>
      <c r="O29" s="56">
        <f>73700*O5*O27</f>
        <v>68406.488360680829</v>
      </c>
      <c r="P29" s="56">
        <f>73700*P5*P27</f>
        <v>135123.9276260362</v>
      </c>
      <c r="Q29" s="56">
        <f>73700*Q5*Q27</f>
        <v>66727.865494338854</v>
      </c>
      <c r="R29" s="56">
        <f>73700*R5*R27</f>
        <v>131808.1293715335</v>
      </c>
      <c r="S29" s="56">
        <f>73700*S5*S27</f>
        <v>65090.434257547444</v>
      </c>
      <c r="T29" s="56">
        <f>73700*T5*T27</f>
        <v>0</v>
      </c>
      <c r="U29" s="56">
        <f>73700*U5*U27</f>
        <v>0</v>
      </c>
      <c r="V29" s="56">
        <f>73700*V5*V27</f>
        <v>0</v>
      </c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</row>
    <row r="30" ht="15" customHeight="1">
      <c r="A30" s="50"/>
      <c r="B30" t="s" s="53">
        <v>91</v>
      </c>
      <c r="C30" s="59">
        <v>-690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</row>
    <row r="31" ht="15" customHeight="1">
      <c r="A31" s="50"/>
      <c r="B31" t="s" s="53">
        <v>93</v>
      </c>
      <c r="C31" s="59">
        <v>-1280</v>
      </c>
      <c r="D31" s="50"/>
      <c r="E31" s="50"/>
      <c r="F31" s="50"/>
      <c r="G31" s="50"/>
      <c r="H31" t="s" s="60">
        <v>117</v>
      </c>
      <c r="I31" s="69">
        <f>SUM(I32:I36)</f>
        <v>-66360</v>
      </c>
      <c r="J31" s="69">
        <f>SUM(J32:J36)*J5</f>
        <v>-64693.540769342224</v>
      </c>
      <c r="K31" s="69">
        <f>SUM(K32:K36)*K5</f>
        <v>-132004.7988199991</v>
      </c>
      <c r="L31" s="69">
        <f>SUM(L32:L36)*L5</f>
        <v>-128624.2538184281</v>
      </c>
      <c r="M31" s="69">
        <f>SUM(M32:M36)*M5</f>
        <v>-196164.8500197734</v>
      </c>
      <c r="N31" s="69">
        <f>SUM(N32:N36)*N5</f>
        <v>-58439.812968916835</v>
      </c>
      <c r="O31" s="69">
        <f>SUM(O32:O36)*O5</f>
        <v>-119002.0183626068</v>
      </c>
      <c r="P31" s="69">
        <f>SUM(P32:P36)*P5</f>
        <v>-55545.660378296139</v>
      </c>
      <c r="Q31" s="69">
        <f>SUM(Q32:Q36)*Q5</f>
        <v>-112997.3091589679</v>
      </c>
      <c r="R31" s="69">
        <f>SUM(R32:R36)*R5</f>
        <v>-52796.202524335546</v>
      </c>
      <c r="S31" s="69">
        <f>SUM(S32:S36)*S5</f>
        <v>0</v>
      </c>
      <c r="T31" s="69">
        <f>SUM(T32:T36)*T5</f>
        <v>0</v>
      </c>
      <c r="U31" s="69">
        <f>SUM(U32:U36)*U5</f>
        <v>0</v>
      </c>
      <c r="V31" s="69"/>
      <c r="W31" s="50"/>
      <c r="X31" s="57">
        <v>1</v>
      </c>
      <c r="Y31" s="57">
        <v>1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</row>
    <row r="32" ht="15" customHeight="1">
      <c r="A32" s="50"/>
      <c r="B32" t="s" s="53">
        <v>95</v>
      </c>
      <c r="C32" s="59">
        <v>-1225</v>
      </c>
      <c r="D32" s="50"/>
      <c r="E32" s="50"/>
      <c r="F32" s="50"/>
      <c r="G32" s="50"/>
      <c r="H32" t="s" s="58">
        <v>84</v>
      </c>
      <c r="I32" s="59">
        <v>-44000</v>
      </c>
      <c r="J32" s="59">
        <f>-44000*J$5*K27</f>
        <v>-43456.790123456791</v>
      </c>
      <c r="K32" s="59">
        <f>-44000*K$5*L27</f>
        <v>-85840.573083371448</v>
      </c>
      <c r="L32" s="59">
        <f>-44000*L$5*M27</f>
        <v>-84780.812921848337</v>
      </c>
      <c r="M32" s="59">
        <f>-44000*M$5*N27</f>
        <v>-125601.2043286642</v>
      </c>
      <c r="N32" s="59">
        <f>-44000*N$5*O27</f>
        <v>-41350.190725486165</v>
      </c>
      <c r="O32" s="59">
        <f>-44000*O$5*P27</f>
        <v>-81679.389087380085</v>
      </c>
      <c r="P32" s="59">
        <f>-44000*P$5*Q27</f>
        <v>-40335.5007838914</v>
      </c>
      <c r="Q32" s="59">
        <f>-44000*Q$5*R27</f>
        <v>-79675.063276822519</v>
      </c>
      <c r="R32" s="59">
        <f>-44000*R$5*S27</f>
        <v>-39345.710260159271</v>
      </c>
      <c r="S32" s="59">
        <f>-44000*S$5*T27</f>
        <v>0</v>
      </c>
      <c r="T32" s="59">
        <f>-44000*T$5*U27</f>
        <v>0</v>
      </c>
      <c r="U32" s="59">
        <f>-44000*U$5*V27</f>
        <v>0</v>
      </c>
      <c r="V32" s="59">
        <f>-44000*V$5*W27</f>
        <v>0</v>
      </c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</row>
    <row r="33" ht="15" customHeight="1">
      <c r="A33" s="50"/>
      <c r="B33" t="s" s="53">
        <v>97</v>
      </c>
      <c r="C33" s="59">
        <v>-470</v>
      </c>
      <c r="D33" s="50"/>
      <c r="E33" s="50"/>
      <c r="F33" s="50"/>
      <c r="G33" s="50"/>
      <c r="H33" t="s" s="58">
        <v>86</v>
      </c>
      <c r="I33" s="59">
        <v>-11000</v>
      </c>
      <c r="J33" s="59">
        <f>-11000*J$5*K27</f>
        <v>-10864.1975308642</v>
      </c>
      <c r="K33" s="59">
        <f>-11000*K$5*L27</f>
        <v>-21460.143270842862</v>
      </c>
      <c r="L33" s="59">
        <f>-11000*L$5*M27</f>
        <v>-21195.203230462084</v>
      </c>
      <c r="M33" s="59">
        <f>-11000*M$5*N27</f>
        <v>-31400.301082166057</v>
      </c>
      <c r="N33" s="59">
        <f>-11000*N$5*O27</f>
        <v>-10337.547681371541</v>
      </c>
      <c r="O33" s="59">
        <f>-11000*O$5*P27</f>
        <v>-20419.847271845021</v>
      </c>
      <c r="P33" s="59">
        <f>-11000*P$5*Q27</f>
        <v>-10083.875195972851</v>
      </c>
      <c r="Q33" s="59">
        <f>-11000*Q$5*R27</f>
        <v>-19918.765819205630</v>
      </c>
      <c r="R33" s="59">
        <f>-11000*R$5*S27</f>
        <v>-9836.427565039818</v>
      </c>
      <c r="S33" s="59">
        <f>-11000*S$5*T27</f>
        <v>0</v>
      </c>
      <c r="T33" s="59">
        <f>-11000*T$5*U27</f>
        <v>0</v>
      </c>
      <c r="U33" s="59">
        <f>-11000*U$5*V27</f>
        <v>0</v>
      </c>
      <c r="V33" s="59">
        <f>-11000*V$5*W27</f>
        <v>0</v>
      </c>
      <c r="W33" s="50"/>
      <c r="X33" s="68"/>
      <c r="Y33" s="68"/>
      <c r="Z33" s="68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</row>
    <row r="34" ht="15" customHeight="1">
      <c r="A34" s="50"/>
      <c r="B34" t="s" s="53">
        <v>98</v>
      </c>
      <c r="C34" s="59">
        <v>-600</v>
      </c>
      <c r="D34" s="50"/>
      <c r="E34" s="50"/>
      <c r="F34" s="50"/>
      <c r="G34" s="50"/>
      <c r="H34" t="s" s="58">
        <v>88</v>
      </c>
      <c r="I34" s="59">
        <v>-5500</v>
      </c>
      <c r="J34" s="59">
        <f>-5500*J$5*K27</f>
        <v>-5432.098765432099</v>
      </c>
      <c r="K34" s="59">
        <f>-5500*K$5*L27</f>
        <v>-10730.071635421431</v>
      </c>
      <c r="L34" s="59">
        <f>-5500*L$5*M27</f>
        <v>-10597.601615231042</v>
      </c>
      <c r="M34" s="59">
        <f>-5500*M$5*N27</f>
        <v>-15700.150541083029</v>
      </c>
      <c r="N34" s="59">
        <f>-5500*N$5*O27</f>
        <v>-5168.773840685771</v>
      </c>
      <c r="O34" s="59">
        <f>-5500*O$5*P27</f>
        <v>-10209.923635922511</v>
      </c>
      <c r="P34" s="59">
        <f>-5500*P$5*Q27</f>
        <v>-5041.937597986425</v>
      </c>
      <c r="Q34" s="59">
        <f>-5500*Q$5*R27</f>
        <v>-9959.382909602815</v>
      </c>
      <c r="R34" s="59">
        <f>-5500*R$5*S27</f>
        <v>-4918.213782519909</v>
      </c>
      <c r="S34" s="59">
        <f>-5500*S$5*T27</f>
        <v>0</v>
      </c>
      <c r="T34" s="59">
        <f>-5500*T$5*U27</f>
        <v>0</v>
      </c>
      <c r="U34" s="59">
        <f>-5500*U$5*V27</f>
        <v>0</v>
      </c>
      <c r="V34" s="59">
        <f>-5500*V$5*W27</f>
        <v>0</v>
      </c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</row>
    <row r="35" ht="15" customHeight="1">
      <c r="A35" s="50"/>
      <c r="B35" t="s" s="53">
        <v>100</v>
      </c>
      <c r="C35" s="59">
        <v>-400</v>
      </c>
      <c r="D35" s="50"/>
      <c r="E35" s="50"/>
      <c r="F35" s="50"/>
      <c r="G35" s="50"/>
      <c r="H35" t="s" s="58">
        <v>90</v>
      </c>
      <c r="I35" s="59">
        <v>-2700</v>
      </c>
      <c r="J35" s="59">
        <f>-2700*J$5*K27</f>
        <v>-2666.666666666667</v>
      </c>
      <c r="K35" s="59">
        <f>-2700*K$5*L27</f>
        <v>-5267.489711934157</v>
      </c>
      <c r="L35" s="59">
        <f>-2700*L$5*M27</f>
        <v>-5202.458974749785</v>
      </c>
      <c r="M35" s="59">
        <f>-2700*M$5*N27</f>
        <v>-7707.346629258941</v>
      </c>
      <c r="N35" s="59">
        <f>-2700*N$5*O27</f>
        <v>-2537.398067245742</v>
      </c>
      <c r="O35" s="59">
        <f>-2700*O$5*P27</f>
        <v>-5012.144330361960</v>
      </c>
      <c r="P35" s="59">
        <f>-2700*P$5*Q27</f>
        <v>-2475.133002647881</v>
      </c>
      <c r="Q35" s="59">
        <f>-2700*Q$5*R27</f>
        <v>-4889.151610168655</v>
      </c>
      <c r="R35" s="59">
        <f>-2700*R$5*S27</f>
        <v>-2414.395856873410</v>
      </c>
      <c r="S35" s="59">
        <f>-2700*S$5*T27</f>
        <v>0</v>
      </c>
      <c r="T35" s="59">
        <f>-2700*T$5*U27</f>
        <v>0</v>
      </c>
      <c r="U35" s="59">
        <f>-2700*U$5*V27</f>
        <v>0</v>
      </c>
      <c r="V35" s="59">
        <f>-2700*V$5*W27</f>
        <v>0</v>
      </c>
      <c r="W35" s="50"/>
      <c r="X35" s="57">
        <v>2</v>
      </c>
      <c r="Y35" s="57">
        <v>1</v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</row>
    <row r="36" ht="15" customHeight="1">
      <c r="A36" s="50"/>
      <c r="B36" t="s" s="53">
        <v>102</v>
      </c>
      <c r="C36" s="59">
        <v>-280</v>
      </c>
      <c r="D36" s="50"/>
      <c r="E36" s="50"/>
      <c r="F36" s="50"/>
      <c r="G36" s="50"/>
      <c r="H36" t="s" s="58">
        <v>92</v>
      </c>
      <c r="I36" s="59">
        <f>5%*SUM(I32:I35)</f>
        <v>-3160</v>
      </c>
      <c r="J36" s="59">
        <f>5%*SUM(J32:J35)*J$5*K27</f>
        <v>-3082.456942539247</v>
      </c>
      <c r="K36" s="59">
        <f>5%*SUM(K32:K35)*K$5*L27</f>
        <v>-12027.266838744818</v>
      </c>
      <c r="L36" s="59">
        <f>5%*SUM(L32:L35)*L$5*M27</f>
        <v>-11732.130432550957</v>
      </c>
      <c r="M36" s="59">
        <f>5%*SUM(M32:M35)*M$5*N27</f>
        <v>-25749.531813554921</v>
      </c>
      <c r="N36" s="59">
        <f>5%*SUM(N32:N35)*N$5*O27</f>
        <v>-2790.851726646539</v>
      </c>
      <c r="O36" s="59">
        <f>5%*SUM(O32:O35)*O$5*P27</f>
        <v>-10889.468709366165</v>
      </c>
      <c r="P36" s="59">
        <f>5%*SUM(P32:P35)*P$5*Q27</f>
        <v>-2655.563166435889</v>
      </c>
      <c r="Q36" s="59">
        <f>5%*SUM(Q32:Q35)*Q$5*R27</f>
        <v>-10361.593821179507</v>
      </c>
      <c r="R36" s="59">
        <f>5%*SUM(R32:R35)*R$5*S27</f>
        <v>-2526.832817236277</v>
      </c>
      <c r="S36" s="59">
        <f>5%*SUM(S32:S35)*S$5*T27</f>
        <v>0</v>
      </c>
      <c r="T36" s="59">
        <f>5%*SUM(T32:T35)*T$5*U27</f>
        <v>0</v>
      </c>
      <c r="U36" s="59">
        <f>5%*SUM(U32:U35)*U$5*V27</f>
        <v>0</v>
      </c>
      <c r="V36" s="59">
        <f>5%*SUM(V32:V35)*V$5*W27</f>
        <v>0</v>
      </c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</row>
    <row r="37" ht="15" customHeight="1">
      <c r="A37" s="50"/>
      <c r="B37" t="s" s="53">
        <v>118</v>
      </c>
      <c r="C37" s="59">
        <v>-130</v>
      </c>
      <c r="D37" s="50"/>
      <c r="E37" s="50"/>
      <c r="F37" s="50"/>
      <c r="G37" s="50"/>
      <c r="H37" t="s" s="53">
        <v>94</v>
      </c>
      <c r="I37" s="61">
        <f>-737</f>
        <v>-737</v>
      </c>
      <c r="J37" s="61">
        <f>-J29/100*K27</f>
        <v>-727.9012345679013</v>
      </c>
      <c r="K37" s="61">
        <f>-K29/100*L27</f>
        <v>-1437.829599146472</v>
      </c>
      <c r="L37" s="61">
        <f>-L29/100*M27</f>
        <v>-2840.157232881919</v>
      </c>
      <c r="M37" s="61">
        <f>-M29/100*N27</f>
        <v>-4207.640345010252</v>
      </c>
      <c r="N37" s="61">
        <f>-N29/100*O27</f>
        <v>-2077.847083955680</v>
      </c>
      <c r="O37" s="61">
        <f>-O29/100*P27</f>
        <v>-1368.129767213617</v>
      </c>
      <c r="P37" s="61">
        <f>-P29/100*Q27</f>
        <v>-1351.239276260362</v>
      </c>
      <c r="Q37" s="61">
        <f>-Q29/100*R27</f>
        <v>-1334.557309886777</v>
      </c>
      <c r="R37" s="61">
        <f>-R29/100*S27</f>
        <v>-1318.081293715336</v>
      </c>
      <c r="S37" s="61">
        <f>-S29/100*T27</f>
        <v>0</v>
      </c>
      <c r="T37" s="61">
        <f>-T29/100*U27</f>
        <v>0</v>
      </c>
      <c r="U37" s="61">
        <f>-U29/100*V27</f>
        <v>0</v>
      </c>
      <c r="V37" s="61">
        <f>-V29/100*W27</f>
        <v>0</v>
      </c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</row>
    <row r="38" ht="15" customHeight="1">
      <c r="A38" s="50"/>
      <c r="B38" t="s" s="53">
        <v>104</v>
      </c>
      <c r="C38" s="59">
        <v>-3900</v>
      </c>
      <c r="D38" s="50"/>
      <c r="E38" s="50"/>
      <c r="F38" s="50"/>
      <c r="G38" s="50"/>
      <c r="H38" s="50"/>
      <c r="I38" s="56"/>
      <c r="J38" s="56"/>
      <c r="K38" s="56"/>
      <c r="L38" s="56"/>
      <c r="M38" s="56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68"/>
      <c r="Y38" s="68"/>
      <c r="Z38" s="68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</row>
    <row r="39" ht="15" customHeight="1">
      <c r="A39" s="50"/>
      <c r="B39" t="s" s="53">
        <v>105</v>
      </c>
      <c r="C39" s="59">
        <v>-290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7">
        <v>2</v>
      </c>
      <c r="Y39" s="70">
        <v>1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</row>
    <row r="40" ht="15" customHeight="1">
      <c r="A40" s="50"/>
      <c r="B40" s="50"/>
      <c r="C40" s="59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</row>
    <row r="41" ht="15" customHeight="1">
      <c r="A41" s="50"/>
      <c r="B41" t="s" s="53">
        <v>119</v>
      </c>
      <c r="C41" s="59"/>
      <c r="D41" s="57">
        <f>-15*50</f>
        <v>-750</v>
      </c>
      <c r="E41" s="50"/>
      <c r="F41" s="50"/>
      <c r="G41" s="50"/>
      <c r="H41" t="s" s="53">
        <v>120</v>
      </c>
      <c r="I41" s="56">
        <v>0</v>
      </c>
      <c r="J41" s="56">
        <v>1</v>
      </c>
      <c r="K41" s="56">
        <v>1</v>
      </c>
      <c r="L41" s="56">
        <v>1</v>
      </c>
      <c r="M41" s="56">
        <v>1</v>
      </c>
      <c r="N41" s="56">
        <v>0</v>
      </c>
      <c r="O41" s="56">
        <v>2</v>
      </c>
      <c r="P41" s="56">
        <v>1</v>
      </c>
      <c r="Q41" s="56">
        <v>2</v>
      </c>
      <c r="R41" s="56">
        <v>2</v>
      </c>
      <c r="S41" s="56">
        <v>2</v>
      </c>
      <c r="T41" s="56">
        <v>3</v>
      </c>
      <c r="U41" s="56">
        <v>0</v>
      </c>
      <c r="V41" s="56">
        <v>0</v>
      </c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</row>
    <row r="42" ht="15" customHeight="1">
      <c r="A42" s="50"/>
      <c r="B42" t="s" s="53">
        <v>108</v>
      </c>
      <c r="C42" s="59"/>
      <c r="D42" s="50"/>
      <c r="E42" s="57">
        <v>-100</v>
      </c>
      <c r="F42" s="50"/>
      <c r="G42" s="50"/>
      <c r="H42" s="50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</row>
    <row r="43" ht="15" customHeight="1">
      <c r="A43" s="50"/>
      <c r="B43" t="s" s="53">
        <v>121</v>
      </c>
      <c r="C43" s="59"/>
      <c r="D43" s="50"/>
      <c r="E43" s="57">
        <v>-500</v>
      </c>
      <c r="F43" s="50"/>
      <c r="G43" s="50"/>
      <c r="H43" t="s" s="60">
        <v>101</v>
      </c>
      <c r="I43" s="56">
        <v>0</v>
      </c>
      <c r="J43" s="56">
        <f>69900*J5*J41</f>
        <v>69037.037037037036</v>
      </c>
      <c r="K43" s="56">
        <f>69900*K5*K41</f>
        <v>68184.727937814358</v>
      </c>
      <c r="L43" s="56">
        <f>69900*L5*L41</f>
        <v>67342.941173149986</v>
      </c>
      <c r="M43" s="56">
        <f>69900*M5*M41</f>
        <v>66511.546837679009</v>
      </c>
      <c r="N43" s="56">
        <f>69900*N5*N41</f>
        <v>0</v>
      </c>
      <c r="O43" s="56">
        <f>69900*O5*O41</f>
        <v>129758.8476638152</v>
      </c>
      <c r="P43" s="56">
        <f>69900*P5*P41</f>
        <v>64078.443290772928</v>
      </c>
      <c r="Q43" s="56">
        <f>69900*Q5*Q41</f>
        <v>126574.7027965885</v>
      </c>
      <c r="R43" s="56">
        <f>69900*R5*R41</f>
        <v>125012.0521447788</v>
      </c>
      <c r="S43" s="56">
        <f>69900*S5*S41</f>
        <v>123468.6934763247</v>
      </c>
      <c r="T43" s="56">
        <f>69900*T5*T41</f>
        <v>182916.5829278885</v>
      </c>
      <c r="U43" s="56">
        <f>69900*U5*U41</f>
        <v>0</v>
      </c>
      <c r="V43" s="56">
        <f>69900*V5*V41</f>
        <v>0</v>
      </c>
      <c r="W43" s="50"/>
      <c r="X43" s="71">
        <v>3</v>
      </c>
      <c r="Y43" s="71">
        <v>0</v>
      </c>
      <c r="Z43" s="68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</row>
    <row r="44" ht="15" customHeight="1">
      <c r="A44" s="50"/>
      <c r="B44" t="s" s="53">
        <v>122</v>
      </c>
      <c r="C44" s="59"/>
      <c r="D44" t="s" s="53">
        <v>123</v>
      </c>
      <c r="E44" s="50"/>
      <c r="F44" s="50"/>
      <c r="G44" s="50"/>
      <c r="H44" s="50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ht="15" customHeight="1">
      <c r="A45" s="50"/>
      <c r="B45" s="50"/>
      <c r="C45" s="59"/>
      <c r="D45" s="50"/>
      <c r="E45" s="50"/>
      <c r="F45" s="50"/>
      <c r="G45" s="50"/>
      <c r="H45" t="s" s="53">
        <v>117</v>
      </c>
      <c r="I45" s="56">
        <f>SUM(I46:I50)</f>
        <v>-64785</v>
      </c>
      <c r="J45" s="56">
        <f>SUM(J46:J50)</f>
        <v>-63985.185185185182</v>
      </c>
      <c r="K45" s="56">
        <f>SUM(K46:K50)</f>
        <v>-63195.2446273434</v>
      </c>
      <c r="L45" s="56">
        <f>SUM(L46:L50)</f>
        <v>-62415.056422067559</v>
      </c>
      <c r="M45" s="56">
        <f>SUM(M46:M50)</f>
        <v>0</v>
      </c>
      <c r="N45" s="56">
        <f>SUM(N46:N50)</f>
        <v>-121766.9139159373</v>
      </c>
      <c r="O45" s="56">
        <f>SUM(O46:O50)</f>
        <v>-60131.809341203625</v>
      </c>
      <c r="P45" s="56">
        <f>SUM(P46:P50)</f>
        <v>-118778.8826492911</v>
      </c>
      <c r="Q45" s="56">
        <f>SUM(Q46:Q50)</f>
        <v>-117312.4766906579</v>
      </c>
      <c r="R45" s="56">
        <f>SUM(R46:R50)</f>
        <v>-115864.1745092917</v>
      </c>
      <c r="S45" s="56">
        <f>SUM(S46:S50)</f>
        <v>-171650.6289026545</v>
      </c>
      <c r="T45" s="56">
        <f>SUM(T46:T50)</f>
        <v>0</v>
      </c>
      <c r="U45" s="56">
        <f>SUM(U46:U50)</f>
        <v>0</v>
      </c>
      <c r="V45" s="56">
        <f>SUM(V46:V50)</f>
        <v>0</v>
      </c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</row>
    <row r="46" ht="15" customHeight="1">
      <c r="A46" s="50"/>
      <c r="B46" s="50"/>
      <c r="C46" s="59"/>
      <c r="D46" s="50"/>
      <c r="E46" s="50"/>
      <c r="F46" s="50"/>
      <c r="G46" s="50"/>
      <c r="H46" t="s" s="58">
        <v>84</v>
      </c>
      <c r="I46" s="59">
        <v>-37000</v>
      </c>
      <c r="J46" s="56">
        <f>-37000*J$5*K41</f>
        <v>-36543.209876543209</v>
      </c>
      <c r="K46" s="56">
        <f>-37000*K$5*L41</f>
        <v>-36092.059137326629</v>
      </c>
      <c r="L46" s="56">
        <f>-37000*L$5*M41</f>
        <v>-35646.4781603226</v>
      </c>
      <c r="M46" s="56">
        <f>-37000*M$5*N41</f>
        <v>0</v>
      </c>
      <c r="N46" s="56">
        <f>-37000*N$5*O41</f>
        <v>-69543.502583772191</v>
      </c>
      <c r="O46" s="56">
        <f>-37000*O$5*P41</f>
        <v>-34342.470411739356</v>
      </c>
      <c r="P46" s="56">
        <f>-37000*P$5*Q41</f>
        <v>-67836.978591090083</v>
      </c>
      <c r="Q46" s="56">
        <f>-37000*Q$5*R41</f>
        <v>-66999.485028237119</v>
      </c>
      <c r="R46" s="56">
        <f>-37000*R$5*S41</f>
        <v>-66172.330892086044</v>
      </c>
      <c r="S46" s="56">
        <f>-37000*S$5*T41</f>
        <v>-98033.082803090452</v>
      </c>
      <c r="T46" s="56">
        <f>-37000*T$5*U41</f>
        <v>0</v>
      </c>
      <c r="U46" t="s" s="62">
        <v>124</v>
      </c>
      <c r="V46" t="s" s="62">
        <v>124</v>
      </c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</row>
    <row r="47" ht="15" customHeight="1">
      <c r="A47" s="50"/>
      <c r="B47" s="50"/>
      <c r="C47" s="59"/>
      <c r="D47" s="50"/>
      <c r="E47" s="50"/>
      <c r="F47" s="50"/>
      <c r="G47" s="50"/>
      <c r="H47" t="s" s="58">
        <v>86</v>
      </c>
      <c r="I47" s="59">
        <v>-14000</v>
      </c>
      <c r="J47" s="56">
        <f>-14000*J$5*K41</f>
        <v>-13827.160493827161</v>
      </c>
      <c r="K47" s="56">
        <f>-14000*K$5*L41</f>
        <v>-13656.454808718185</v>
      </c>
      <c r="L47" s="56">
        <f>-14000*L$5*M41</f>
        <v>-13487.856601203146</v>
      </c>
      <c r="M47" s="56">
        <f>-14000*M$5*N41</f>
        <v>0</v>
      </c>
      <c r="N47" s="56">
        <f>-14000*N$5*O41</f>
        <v>-26313.757734400286</v>
      </c>
      <c r="O47" s="56">
        <f>-14000*O$5*P41</f>
        <v>-12994.448263901379</v>
      </c>
      <c r="P47" s="56">
        <f>-14000*P$5*Q41</f>
        <v>-25668.045953385437</v>
      </c>
      <c r="Q47" s="56">
        <f>-14000*Q$5*R41</f>
        <v>-25351.1564971708</v>
      </c>
      <c r="R47" s="56">
        <f>-14000*R$5*S41</f>
        <v>-25038.179256464988</v>
      </c>
      <c r="S47" s="56">
        <f>-14000*S$5*T41</f>
        <v>-37093.598898466662</v>
      </c>
      <c r="T47" s="56">
        <f>-14000*T$5*U41</f>
        <v>0</v>
      </c>
      <c r="U47" t="s" s="62">
        <v>124</v>
      </c>
      <c r="V47" t="s" s="62">
        <v>124</v>
      </c>
      <c r="W47" s="50"/>
      <c r="X47" s="57">
        <v>1</v>
      </c>
      <c r="Y47" s="57">
        <v>2</v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</row>
    <row r="48" ht="15" customHeight="1">
      <c r="A48" s="50"/>
      <c r="B48" s="50"/>
      <c r="C48" s="59"/>
      <c r="D48" s="50"/>
      <c r="E48" s="50"/>
      <c r="F48" s="50"/>
      <c r="G48" s="50"/>
      <c r="H48" t="s" s="58">
        <v>88</v>
      </c>
      <c r="I48" s="59">
        <v>-7200</v>
      </c>
      <c r="J48" s="56">
        <f>-7200*J$5*K41</f>
        <v>-7111.111111111111</v>
      </c>
      <c r="K48" s="56">
        <f>-7200*K$5*L41</f>
        <v>-7023.319615912209</v>
      </c>
      <c r="L48" s="56">
        <f>-7200*L$5*M41</f>
        <v>-6936.611966333046</v>
      </c>
      <c r="M48" s="56">
        <f>-7200*M$5*N41</f>
        <v>0</v>
      </c>
      <c r="N48" s="56">
        <f>-7200*N$5*O41</f>
        <v>-13532.789691977290</v>
      </c>
      <c r="O48" s="56">
        <f>-7200*O$5*P41</f>
        <v>-6682.859107149280</v>
      </c>
      <c r="P48" s="56">
        <f>-7200*P$5*Q41</f>
        <v>-13200.709347455368</v>
      </c>
      <c r="Q48" s="56">
        <f>-7200*Q$5*R41</f>
        <v>-13037.737627116412</v>
      </c>
      <c r="R48" s="56">
        <f>-7200*R$5*S41</f>
        <v>-12876.777903324852</v>
      </c>
      <c r="S48" s="56">
        <f>-7200*S$5*T41</f>
        <v>-19076.708004925709</v>
      </c>
      <c r="T48" s="56">
        <f>-7200*T$5*U41</f>
        <v>0</v>
      </c>
      <c r="U48" t="s" s="62">
        <v>124</v>
      </c>
      <c r="V48" t="s" s="62">
        <v>124</v>
      </c>
      <c r="W48" s="50"/>
      <c r="X48" s="68"/>
      <c r="Y48" s="68"/>
      <c r="Z48" s="68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</row>
    <row r="49" ht="15" customHeight="1">
      <c r="A49" s="50"/>
      <c r="B49" t="s" s="53">
        <v>125</v>
      </c>
      <c r="C49" s="72">
        <v>0.22</v>
      </c>
      <c r="D49" s="50"/>
      <c r="E49" s="50"/>
      <c r="F49" s="50"/>
      <c r="G49" s="50"/>
      <c r="H49" t="s" s="58">
        <v>90</v>
      </c>
      <c r="I49" s="59">
        <v>-3500</v>
      </c>
      <c r="J49" s="56">
        <f>-3500*J$5*K41</f>
        <v>-3456.790123456790</v>
      </c>
      <c r="K49" s="56">
        <f>-3500*K$5*L41</f>
        <v>-3414.113702179546</v>
      </c>
      <c r="L49" s="56">
        <f>-3500*L$5*M41</f>
        <v>-3371.964150300787</v>
      </c>
      <c r="M49" s="56">
        <f>-3500*M$5*N41</f>
        <v>0</v>
      </c>
      <c r="N49" s="56">
        <f>-3500*N$5*O41</f>
        <v>-6578.439433600071</v>
      </c>
      <c r="O49" s="56">
        <f>-3500*O$5*P41</f>
        <v>-3248.612065975345</v>
      </c>
      <c r="P49" s="56">
        <f>-3500*P$5*Q41</f>
        <v>-6417.011488346359</v>
      </c>
      <c r="Q49" s="56">
        <f>-3500*Q$5*R41</f>
        <v>-6337.789124292701</v>
      </c>
      <c r="R49" s="56">
        <f>-3500*R$5*S41</f>
        <v>-6259.544814116247</v>
      </c>
      <c r="S49" s="56">
        <f>-3500*S$5*T41</f>
        <v>-9273.399724616665</v>
      </c>
      <c r="T49" s="56">
        <f>-3500*T$5*U41</f>
        <v>0</v>
      </c>
      <c r="U49" t="s" s="62">
        <v>124</v>
      </c>
      <c r="V49" t="s" s="62">
        <v>124</v>
      </c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</row>
    <row r="50" ht="15" customHeight="1">
      <c r="A50" s="50"/>
      <c r="B50" t="s" s="53">
        <v>126</v>
      </c>
      <c r="C50" t="s" s="62">
        <v>127</v>
      </c>
      <c r="D50" s="50"/>
      <c r="E50" s="50"/>
      <c r="F50" s="50"/>
      <c r="G50" s="50"/>
      <c r="H50" t="s" s="58">
        <v>92</v>
      </c>
      <c r="I50" s="59">
        <f>5%*SUM(I46:I49)*J41</f>
        <v>-3085</v>
      </c>
      <c r="J50" s="56">
        <f>-3085*J$5*K41</f>
        <v>-3046.913580246914</v>
      </c>
      <c r="K50" s="56">
        <f>-3085*K$5*L41</f>
        <v>-3009.297363206828</v>
      </c>
      <c r="L50" s="56">
        <f>-3085*L$5*M41</f>
        <v>-2972.145543907979</v>
      </c>
      <c r="M50" s="56">
        <f>-3085*M$5*N41</f>
        <v>0</v>
      </c>
      <c r="N50" s="56">
        <f>-3085*N$5*O41</f>
        <v>-5798.424472187492</v>
      </c>
      <c r="O50" s="56">
        <f>-3085*O$5*P41</f>
        <v>-2863.419492438268</v>
      </c>
      <c r="P50" s="56">
        <f>-3085*P$5*Q41</f>
        <v>-5656.137269013862</v>
      </c>
      <c r="Q50" s="56">
        <f>-3085*Q$5*R41</f>
        <v>-5586.308413840852</v>
      </c>
      <c r="R50" s="56">
        <f>-3085*R$5*S41</f>
        <v>-5517.341643299606</v>
      </c>
      <c r="S50" s="56">
        <f>-3085*S$5*T41</f>
        <v>-8173.839471554975</v>
      </c>
      <c r="T50" s="56">
        <f>-3085*T$5*U41</f>
        <v>0</v>
      </c>
      <c r="U50" t="s" s="62">
        <v>124</v>
      </c>
      <c r="V50" t="s" s="62">
        <v>124</v>
      </c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</row>
    <row r="51" ht="15" customHeight="1">
      <c r="A51" s="50"/>
      <c r="B51" s="50"/>
      <c r="C51" s="59"/>
      <c r="D51" s="50"/>
      <c r="E51" s="50"/>
      <c r="F51" s="50"/>
      <c r="G51" s="50"/>
      <c r="H51" t="s" s="53">
        <v>94</v>
      </c>
      <c r="I51" s="61">
        <f>-690</f>
        <v>-690</v>
      </c>
      <c r="J51" s="61">
        <f>-J43/100*J5*K41</f>
        <v>-681.8472793781435</v>
      </c>
      <c r="K51" s="61">
        <f>-K43/100*K5*L41</f>
        <v>-665.115468376790</v>
      </c>
      <c r="L51" s="61">
        <f>-L43/100*L5*M41</f>
        <v>-648.7942383190758</v>
      </c>
      <c r="M51" s="61">
        <f>-M43/100*M5*N41</f>
        <v>0</v>
      </c>
      <c r="N51" s="61">
        <f>-N43/100*N5*O41</f>
        <v>0</v>
      </c>
      <c r="O51" s="61">
        <f>-O43/100*O5*P41</f>
        <v>-1204.389023393505</v>
      </c>
      <c r="P51" s="61">
        <f>-P43/100*P5*Q41</f>
        <v>-1174.834590720687</v>
      </c>
      <c r="Q51" s="61">
        <f>-Q43/100*Q5*R41</f>
        <v>-2292.010785127999</v>
      </c>
      <c r="R51" s="61">
        <f>-R43/100*R5*S41</f>
        <v>-2235.767264871085</v>
      </c>
      <c r="S51" s="61">
        <f>-T43/100*S5*T41</f>
        <v>-4846.453113575150</v>
      </c>
      <c r="T51" s="61">
        <f>-T43/100*T5*U41</f>
        <v>0</v>
      </c>
      <c r="U51" s="61">
        <f>-U43/100*U5*V41</f>
        <v>0</v>
      </c>
      <c r="V51" s="61">
        <f>-V43/100*V5*W41</f>
        <v>0</v>
      </c>
      <c r="W51" s="50"/>
      <c r="X51" s="57">
        <v>2</v>
      </c>
      <c r="Y51" s="57">
        <v>1</v>
      </c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</row>
    <row r="52" ht="15" customHeight="1">
      <c r="A52" s="50"/>
      <c r="B52" s="50"/>
      <c r="C52" s="59"/>
      <c r="D52" s="50"/>
      <c r="E52" s="50"/>
      <c r="F52" s="50"/>
      <c r="G52" s="50"/>
      <c r="H52" s="50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0"/>
      <c r="X52" s="50"/>
      <c r="Y52" t="s" s="53">
        <v>40</v>
      </c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</row>
    <row r="53" ht="15" customHeight="1">
      <c r="A53" s="50"/>
      <c r="B53" s="50"/>
      <c r="C53" s="59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68"/>
      <c r="Y53" s="68"/>
      <c r="Z53" s="68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</row>
    <row r="54" ht="15" customHeight="1">
      <c r="A54" s="50"/>
      <c r="B54" s="50"/>
      <c r="C54" s="59"/>
      <c r="D54" s="50"/>
      <c r="E54" s="50"/>
      <c r="F54" s="50"/>
      <c r="G54" s="50"/>
      <c r="H54" t="s" s="53">
        <v>128</v>
      </c>
      <c r="I54" s="56">
        <f>I45+I31+I37+I51+I29+I20+I18+I19+I17+I16+I15+I14+I13+I12+I11+I10+I9</f>
        <v>-143872</v>
      </c>
      <c r="J54" s="56">
        <f>J45+J31+J37+J51+J29+J20+J18+J19+J17+J16+J15+J14+J13+J12+J11+J10+J9</f>
        <v>-68458.844838843826</v>
      </c>
      <c r="K54" s="56">
        <f>K45+K31+K37+K51+K29+K20+K18+K19+K17+K16+K15+K14+K13+K12+K11+K10+K9+K24+K21</f>
        <v>-150254.5873565058</v>
      </c>
      <c r="L54" s="56">
        <f>L45+L31+L37+L51+L29+L20+L18+L19+L17+L16+L15+L14+L13+L12+L11+L10+L9</f>
        <v>-63407.027181428879</v>
      </c>
      <c r="M54" s="56">
        <f>M45+M31+M37+M51+M29+M20+M18+M19+M17+M16+M15+M14+M13+M12+M11+M10+M9</f>
        <v>-70870.036507729063</v>
      </c>
      <c r="N54" s="56">
        <f>N45+N31+N37+N51+N29+N20+N18+N19+N17+N16+N15+N14+N13+N12+N11+N10+N9</f>
        <v>14880.653626803731</v>
      </c>
      <c r="O54" s="56">
        <f>O45+O31+O37+M51+O29+O20+O18+O19+O17+O16+O15+O14+O13+O12+O11+O10+O9</f>
        <v>-122583.8452090636</v>
      </c>
      <c r="P54" s="56">
        <f>P45+P31+P37+P51+P29+P20+P18+P19+P17+P16+P15+P14+P13+P12+P11+P10+P9</f>
        <v>-52085.579242576940</v>
      </c>
      <c r="Q54" s="56">
        <f>Q45+Q31+Q37+Q51+Q29+Q20+Q18+Q19+Q17+Q16+Q15+Q14+Q13+Q12+Q11+Q10+Q9</f>
        <v>-177439.4908938028</v>
      </c>
      <c r="R54" s="56">
        <f>R45+R31+R37+R51+R29+R20+R18+R19+R17+R16+R15+R14+R13+R12+R11+R10+R9</f>
        <v>-50510.789992039223</v>
      </c>
      <c r="S54" s="56">
        <f>S45+S31+S37+S51+S29+S20+S18+S19+S17+S16+S15+S14+S13+S12+S11+S10+S9</f>
        <v>-121386.592224222</v>
      </c>
      <c r="T54" s="56">
        <f>T45+T31+T37+T51+T29+T20+T18+T19+T17+T16+T15+T14+T13+T12+T11+T10+T9</f>
        <v>-9856.735274607248</v>
      </c>
      <c r="U54" s="56">
        <f>U31+U29+U9+U10+U11+U12+U13+U14+U15+U16+U17+U18+U19+U20+U21+U37</f>
        <v>-10381.178635115686</v>
      </c>
      <c r="V54" s="56">
        <f>V37+V31+V29+V21+V20+V19+V18+V17+V16+V15+V14+V13+V12+V11+V10+V9</f>
        <v>-10253.015935916726</v>
      </c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</row>
    <row r="55" ht="15" customHeight="1">
      <c r="A55" s="50"/>
      <c r="B55" s="50"/>
      <c r="C55" s="59"/>
      <c r="D55" s="50"/>
      <c r="E55" s="50"/>
      <c r="F55" s="50"/>
      <c r="G55" s="50"/>
      <c r="H55" s="50"/>
      <c r="I55" s="6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6">
        <f>SUM(I54:V54)</f>
        <v>-1036479.069665048</v>
      </c>
      <c r="W55" s="50"/>
      <c r="X55" s="57">
        <v>1</v>
      </c>
      <c r="Y55" s="57">
        <v>2</v>
      </c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</row>
    <row r="56" ht="15" customHeight="1">
      <c r="A56" s="50"/>
      <c r="B56" s="50"/>
      <c r="C56" s="59"/>
      <c r="D56" s="50"/>
      <c r="E56" s="50"/>
      <c r="F56" s="50"/>
      <c r="G56" s="50"/>
      <c r="H56" s="50"/>
      <c r="I56" s="6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</row>
    <row r="57" ht="15" customHeight="1">
      <c r="A57" s="50"/>
      <c r="B57" s="50"/>
      <c r="C57" s="59"/>
      <c r="D57" s="50"/>
      <c r="E57" s="50"/>
      <c r="F57" s="50"/>
      <c r="G57" s="50"/>
      <c r="H57" s="50"/>
      <c r="I57" s="6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</row>
    <row r="58" ht="15" customHeight="1">
      <c r="A58" s="50"/>
      <c r="B58" s="50"/>
      <c r="C58" s="59"/>
      <c r="D58" s="50"/>
      <c r="E58" s="50"/>
      <c r="F58" s="50"/>
      <c r="G58" s="50"/>
      <c r="H58" s="50"/>
      <c r="I58" s="6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</row>
    <row r="59" ht="15" customHeight="1">
      <c r="A59" s="50"/>
      <c r="B59" s="50"/>
      <c r="C59" s="59"/>
      <c r="D59" s="50"/>
      <c r="E59" s="50"/>
      <c r="F59" s="50"/>
      <c r="G59" s="50"/>
      <c r="H59" s="50"/>
      <c r="I59" s="68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71">
        <v>2</v>
      </c>
      <c r="Y59" s="71">
        <v>1</v>
      </c>
      <c r="Z59" s="68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</row>
    <row r="60" ht="15" customHeight="1">
      <c r="A60" s="50"/>
      <c r="B60" s="50"/>
      <c r="C60" s="59"/>
      <c r="D60" s="50"/>
      <c r="E60" s="50"/>
      <c r="F60" s="50"/>
      <c r="G60" s="50"/>
      <c r="H60" s="50"/>
      <c r="I60" s="68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</row>
    <row r="61" ht="15" customHeight="1">
      <c r="A61" s="50"/>
      <c r="B61" s="50"/>
      <c r="C61" s="59"/>
      <c r="D61" s="50"/>
      <c r="E61" s="50"/>
      <c r="F61" s="50"/>
      <c r="G61" s="50"/>
      <c r="H61" s="50"/>
      <c r="I61" s="68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</row>
    <row r="62" ht="15" customHeight="1">
      <c r="A62" s="50"/>
      <c r="B62" s="50"/>
      <c r="C62" s="59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</row>
    <row r="63" ht="15" customHeight="1">
      <c r="A63" s="50"/>
      <c r="B63" s="50"/>
      <c r="C63" s="59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</row>
    <row r="64" ht="15" customHeight="1">
      <c r="A64" s="50"/>
      <c r="B64" s="50"/>
      <c r="C64" s="59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7">
        <v>1</v>
      </c>
      <c r="Y64" s="57">
        <v>2</v>
      </c>
      <c r="Z64" s="68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</row>
    <row r="65" ht="15" customHeight="1">
      <c r="A65" s="50"/>
      <c r="B65" s="50"/>
      <c r="C65" s="59"/>
      <c r="D65" s="50"/>
      <c r="E65" s="50"/>
      <c r="F65" s="50"/>
      <c r="G65" s="50"/>
      <c r="H65" s="73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</row>
    <row r="66" ht="15" customHeight="1">
      <c r="A66" s="50"/>
      <c r="B66" s="50"/>
      <c r="C66" s="59"/>
      <c r="D66" s="50"/>
      <c r="E66" s="50"/>
      <c r="F66" s="50"/>
      <c r="G66" s="50"/>
      <c r="H66" s="50"/>
      <c r="I66" s="59"/>
      <c r="J66" s="56"/>
      <c r="K66" s="56"/>
      <c r="L66" s="56"/>
      <c r="M66" s="56"/>
      <c r="N66" s="56"/>
      <c r="O66" s="50"/>
      <c r="P66" s="50"/>
      <c r="Q66" s="50"/>
      <c r="R66" s="56"/>
      <c r="S66" s="56"/>
      <c r="T66" s="56"/>
      <c r="U66" s="56"/>
      <c r="V66" s="56"/>
      <c r="W66" s="56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</row>
    <row r="67" ht="15" customHeight="1">
      <c r="A67" s="50"/>
      <c r="B67" s="50"/>
      <c r="C67" s="59"/>
      <c r="D67" s="50"/>
      <c r="E67" s="50"/>
      <c r="F67" s="50"/>
      <c r="G67" s="50"/>
      <c r="H67" s="50"/>
      <c r="I67" s="59"/>
      <c r="J67" s="56"/>
      <c r="K67" s="56"/>
      <c r="L67" s="56"/>
      <c r="M67" s="56"/>
      <c r="N67" s="56"/>
      <c r="O67" s="50"/>
      <c r="P67" s="50"/>
      <c r="Q67" s="50"/>
      <c r="R67" s="56"/>
      <c r="S67" s="56"/>
      <c r="T67" s="56"/>
      <c r="U67" s="56"/>
      <c r="V67" s="56"/>
      <c r="W67" s="56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</row>
    <row r="68" ht="15" customHeight="1">
      <c r="A68" s="50"/>
      <c r="B68" s="50"/>
      <c r="C68" s="59"/>
      <c r="D68" s="50"/>
      <c r="E68" s="50"/>
      <c r="F68" s="50"/>
      <c r="G68" s="50"/>
      <c r="H68" s="50"/>
      <c r="I68" s="59"/>
      <c r="J68" s="56"/>
      <c r="K68" s="56"/>
      <c r="L68" s="56"/>
      <c r="M68" s="56"/>
      <c r="N68" s="56"/>
      <c r="O68" s="50"/>
      <c r="P68" s="50"/>
      <c r="Q68" s="50"/>
      <c r="R68" s="56"/>
      <c r="S68" s="56"/>
      <c r="T68" s="56"/>
      <c r="U68" s="56"/>
      <c r="V68" s="56"/>
      <c r="W68" s="56"/>
      <c r="X68" s="57">
        <v>0</v>
      </c>
      <c r="Y68" s="57">
        <v>3</v>
      </c>
      <c r="Z68" s="68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</row>
    <row r="69" ht="15" customHeight="1">
      <c r="A69" s="50"/>
      <c r="B69" s="50"/>
      <c r="C69" s="59"/>
      <c r="D69" s="50"/>
      <c r="E69" s="50"/>
      <c r="F69" s="50"/>
      <c r="G69" s="50"/>
      <c r="H69" s="50"/>
      <c r="I69" s="59"/>
      <c r="J69" s="56"/>
      <c r="K69" s="56"/>
      <c r="L69" s="56"/>
      <c r="M69" s="56"/>
      <c r="N69" s="56"/>
      <c r="O69" s="50"/>
      <c r="P69" s="50"/>
      <c r="Q69" s="50"/>
      <c r="R69" s="56"/>
      <c r="S69" s="56"/>
      <c r="T69" s="56"/>
      <c r="U69" s="56"/>
      <c r="V69" s="56"/>
      <c r="W69" s="56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</row>
    <row r="70" ht="15" customHeight="1">
      <c r="A70" s="50"/>
      <c r="B70" s="50"/>
      <c r="C70" s="59"/>
      <c r="D70" s="50"/>
      <c r="E70" s="50"/>
      <c r="F70" s="50"/>
      <c r="G70" s="50"/>
      <c r="H70" s="50"/>
      <c r="I70" s="59"/>
      <c r="J70" s="56"/>
      <c r="K70" s="56"/>
      <c r="L70" s="56"/>
      <c r="M70" s="56"/>
      <c r="N70" s="56"/>
      <c r="O70" s="50"/>
      <c r="P70" s="50"/>
      <c r="Q70" s="50"/>
      <c r="R70" s="56"/>
      <c r="S70" s="56"/>
      <c r="T70" s="56"/>
      <c r="U70" s="56"/>
      <c r="V70" s="56"/>
      <c r="W70" s="56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</row>
    <row r="71" ht="15" customHeight="1">
      <c r="A71" s="50"/>
      <c r="B71" s="50"/>
      <c r="C71" s="59"/>
      <c r="D71" s="50"/>
      <c r="E71" s="50"/>
      <c r="F71" s="50"/>
      <c r="G71" s="50"/>
      <c r="H71" s="50"/>
      <c r="I71" s="59"/>
      <c r="J71" s="56"/>
      <c r="K71" s="56"/>
      <c r="L71" s="56"/>
      <c r="M71" s="56"/>
      <c r="N71" s="56"/>
      <c r="O71" s="50"/>
      <c r="P71" s="50"/>
      <c r="Q71" s="50"/>
      <c r="R71" s="56"/>
      <c r="S71" s="56"/>
      <c r="T71" s="56"/>
      <c r="U71" s="56"/>
      <c r="V71" s="56"/>
      <c r="W71" s="56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</row>
    <row r="72" ht="15" customHeight="1">
      <c r="A72" s="50"/>
      <c r="B72" s="50"/>
      <c r="C72" s="59"/>
      <c r="D72" s="50"/>
      <c r="E72" s="50"/>
      <c r="F72" s="50"/>
      <c r="G72" s="50"/>
      <c r="H72" s="50"/>
      <c r="I72" s="59"/>
      <c r="J72" s="56"/>
      <c r="K72" s="56"/>
      <c r="L72" s="56"/>
      <c r="M72" s="56"/>
      <c r="N72" s="56"/>
      <c r="O72" s="50"/>
      <c r="P72" s="50"/>
      <c r="Q72" s="50"/>
      <c r="R72" s="56"/>
      <c r="S72" s="56"/>
      <c r="T72" s="56"/>
      <c r="U72" s="56"/>
      <c r="V72" s="56"/>
      <c r="W72" s="56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</row>
    <row r="73" ht="15" customHeight="1">
      <c r="A73" s="50"/>
      <c r="B73" s="50"/>
      <c r="C73" s="59"/>
      <c r="D73" s="50"/>
      <c r="E73" s="50"/>
      <c r="F73" s="50"/>
      <c r="G73" s="50"/>
      <c r="H73" s="50"/>
      <c r="I73" s="59"/>
      <c r="J73" s="56"/>
      <c r="K73" s="56"/>
      <c r="L73" s="56"/>
      <c r="M73" s="56"/>
      <c r="N73" s="56"/>
      <c r="O73" s="50"/>
      <c r="P73" s="50"/>
      <c r="Q73" s="50"/>
      <c r="R73" s="56"/>
      <c r="S73" s="56"/>
      <c r="T73" s="56"/>
      <c r="U73" s="56"/>
      <c r="V73" s="56"/>
      <c r="W73" s="56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</row>
    <row r="74" ht="15" customHeight="1">
      <c r="A74" s="50"/>
      <c r="B74" s="50"/>
      <c r="C74" s="59"/>
      <c r="D74" s="50"/>
      <c r="E74" s="50"/>
      <c r="F74" s="50"/>
      <c r="G74" s="50"/>
      <c r="H74" s="50"/>
      <c r="I74" s="59"/>
      <c r="J74" s="56"/>
      <c r="K74" s="56"/>
      <c r="L74" s="56"/>
      <c r="M74" s="56"/>
      <c r="N74" s="56"/>
      <c r="O74" s="50"/>
      <c r="P74" s="50"/>
      <c r="Q74" s="50"/>
      <c r="R74" s="56"/>
      <c r="S74" s="56"/>
      <c r="T74" s="56"/>
      <c r="U74" s="56"/>
      <c r="V74" s="56"/>
      <c r="W74" s="56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</row>
    <row r="75" ht="15" customHeight="1">
      <c r="A75" s="50"/>
      <c r="B75" s="50"/>
      <c r="C75" s="59"/>
      <c r="D75" s="50"/>
      <c r="E75" s="50"/>
      <c r="F75" s="50"/>
      <c r="G75" s="50"/>
      <c r="H75" s="50"/>
      <c r="I75" s="59"/>
      <c r="J75" s="56"/>
      <c r="K75" s="56"/>
      <c r="L75" s="56"/>
      <c r="M75" s="56"/>
      <c r="N75" s="56"/>
      <c r="O75" s="50"/>
      <c r="P75" s="50"/>
      <c r="Q75" s="50"/>
      <c r="R75" s="56"/>
      <c r="S75" s="56"/>
      <c r="T75" s="56"/>
      <c r="U75" s="56"/>
      <c r="V75" s="56"/>
      <c r="W75" s="56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</row>
    <row r="76" ht="15" customHeight="1">
      <c r="A76" s="50"/>
      <c r="B76" s="50"/>
      <c r="C76" s="59"/>
      <c r="D76" s="50"/>
      <c r="E76" s="50"/>
      <c r="F76" s="50"/>
      <c r="G76" s="50"/>
      <c r="H76" s="50"/>
      <c r="I76" s="59"/>
      <c r="J76" s="56"/>
      <c r="K76" s="56"/>
      <c r="L76" s="56"/>
      <c r="M76" s="56"/>
      <c r="N76" s="56"/>
      <c r="O76" s="50"/>
      <c r="P76" s="50"/>
      <c r="Q76" s="50"/>
      <c r="R76" s="56"/>
      <c r="S76" s="56"/>
      <c r="T76" s="56"/>
      <c r="U76" s="56"/>
      <c r="V76" s="56"/>
      <c r="W76" s="56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</row>
    <row r="77" ht="15" customHeight="1">
      <c r="A77" s="50"/>
      <c r="B77" s="50"/>
      <c r="C77" s="59"/>
      <c r="D77" s="50"/>
      <c r="E77" s="50"/>
      <c r="F77" s="50"/>
      <c r="G77" s="50"/>
      <c r="H77" s="50"/>
      <c r="I77" s="59"/>
      <c r="J77" s="56"/>
      <c r="K77" s="56"/>
      <c r="L77" s="56"/>
      <c r="M77" s="56"/>
      <c r="N77" s="56"/>
      <c r="O77" s="50"/>
      <c r="P77" s="50"/>
      <c r="Q77" s="50"/>
      <c r="R77" s="56"/>
      <c r="S77" s="56"/>
      <c r="T77" s="56"/>
      <c r="U77" s="56"/>
      <c r="V77" s="56"/>
      <c r="W77" s="56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</row>
    <row r="78" ht="15" customHeight="1">
      <c r="A78" s="50"/>
      <c r="B78" s="50"/>
      <c r="C78" s="59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68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</row>
    <row r="79" ht="15" customHeight="1">
      <c r="A79" s="50"/>
      <c r="B79" s="50"/>
      <c r="C79" s="59"/>
      <c r="D79" s="50"/>
      <c r="E79" s="50"/>
      <c r="F79" s="50"/>
      <c r="G79" s="50"/>
      <c r="H79" s="73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</row>
    <row r="80" ht="15" customHeight="1">
      <c r="A80" s="50"/>
      <c r="B80" s="50"/>
      <c r="C80" s="59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</row>
    <row r="81" ht="15" customHeight="1">
      <c r="A81" s="50"/>
      <c r="B81" s="50"/>
      <c r="C81" s="59"/>
      <c r="D81" s="50"/>
      <c r="E81" s="50"/>
      <c r="F81" s="50"/>
      <c r="G81" s="50"/>
      <c r="H81" s="73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</row>
    <row r="82" ht="15" customHeight="1">
      <c r="A82" s="50"/>
      <c r="B82" s="50"/>
      <c r="C82" s="59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</row>
    <row r="83" ht="15" customHeight="1">
      <c r="A83" s="50"/>
      <c r="B83" s="50"/>
      <c r="C83" s="59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</row>
    <row r="84" ht="15" customHeight="1">
      <c r="A84" s="50"/>
      <c r="B84" s="50"/>
      <c r="C84" s="5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</row>
    <row r="85" ht="15" customHeight="1">
      <c r="A85" s="50"/>
      <c r="B85" s="50"/>
      <c r="C85" s="59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</row>
    <row r="86" ht="15" customHeight="1">
      <c r="A86" s="50"/>
      <c r="B86" s="50"/>
      <c r="C86" s="59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</row>
    <row r="87" ht="15" customHeight="1">
      <c r="A87" s="50"/>
      <c r="B87" s="50"/>
      <c r="C87" s="59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</row>
    <row r="88" ht="15" customHeight="1">
      <c r="A88" s="50"/>
      <c r="B88" s="50"/>
      <c r="C88" s="59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</row>
    <row r="89" ht="15" customHeight="1">
      <c r="A89" s="50"/>
      <c r="B89" s="50"/>
      <c r="C89" s="59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</row>
    <row r="90" ht="15" customHeight="1">
      <c r="A90" s="50"/>
      <c r="B90" s="50"/>
      <c r="C90" s="59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</row>
    <row r="91" ht="15" customHeight="1">
      <c r="A91" s="50"/>
      <c r="B91" s="50"/>
      <c r="C91" s="59"/>
      <c r="D91" s="50"/>
      <c r="E91" s="50"/>
      <c r="F91" s="50"/>
      <c r="G91" s="50"/>
      <c r="H91" s="73"/>
      <c r="I91" s="56"/>
      <c r="J91" s="56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</row>
    <row r="92" ht="15" customHeight="1">
      <c r="A92" s="50"/>
      <c r="B92" s="50"/>
      <c r="C92" s="59"/>
      <c r="D92" s="50"/>
      <c r="E92" s="50"/>
      <c r="F92" s="50"/>
      <c r="G92" s="50"/>
      <c r="H92" s="64"/>
      <c r="I92" s="59"/>
      <c r="J92" s="59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</row>
    <row r="93" ht="15" customHeight="1">
      <c r="A93" s="50"/>
      <c r="B93" s="50"/>
      <c r="C93" s="59"/>
      <c r="D93" s="50"/>
      <c r="E93" s="50"/>
      <c r="F93" s="50"/>
      <c r="G93" s="50"/>
      <c r="H93" s="64"/>
      <c r="I93" s="59"/>
      <c r="J93" s="59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</row>
    <row r="94" ht="15" customHeight="1">
      <c r="A94" s="50"/>
      <c r="B94" s="50"/>
      <c r="C94" s="59"/>
      <c r="D94" s="50"/>
      <c r="E94" s="50"/>
      <c r="F94" s="50"/>
      <c r="G94" s="50"/>
      <c r="H94" s="64"/>
      <c r="I94" s="59"/>
      <c r="J94" s="59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</row>
    <row r="95" ht="15" customHeight="1">
      <c r="A95" s="50"/>
      <c r="B95" s="50"/>
      <c r="C95" s="59"/>
      <c r="D95" s="50"/>
      <c r="E95" s="50"/>
      <c r="F95" s="50"/>
      <c r="G95" s="50"/>
      <c r="H95" s="64"/>
      <c r="I95" s="59"/>
      <c r="J95" s="59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</row>
    <row r="96" ht="15" customHeight="1">
      <c r="A96" s="50"/>
      <c r="B96" s="50"/>
      <c r="C96" s="59"/>
      <c r="D96" s="50"/>
      <c r="E96" s="50"/>
      <c r="F96" s="50"/>
      <c r="G96" s="50"/>
      <c r="H96" s="64"/>
      <c r="I96" s="59"/>
      <c r="J96" s="59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</row>
    <row r="97" ht="15" customHeight="1">
      <c r="A97" s="50"/>
      <c r="B97" s="50"/>
      <c r="C97" s="59"/>
      <c r="D97" s="50"/>
      <c r="E97" s="50"/>
      <c r="F97" s="50"/>
      <c r="G97" s="50"/>
      <c r="H97" s="50"/>
      <c r="I97" s="68"/>
      <c r="J97" s="68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</row>
    <row r="98" ht="15" customHeight="1">
      <c r="A98" s="50"/>
      <c r="B98" s="50"/>
      <c r="C98" s="59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</row>
    <row r="99" ht="15" customHeight="1">
      <c r="A99" s="50"/>
      <c r="B99" s="50"/>
      <c r="C99" s="59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</row>
    <row r="100" ht="15" customHeight="1">
      <c r="A100" s="50"/>
      <c r="B100" s="50"/>
      <c r="C100" s="59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</row>
    <row r="101" ht="15" customHeight="1">
      <c r="A101" s="50"/>
      <c r="B101" s="50"/>
      <c r="C101" s="59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</row>
    <row r="102" ht="15" customHeight="1">
      <c r="A102" s="50"/>
      <c r="B102" s="50"/>
      <c r="C102" s="59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</row>
    <row r="103" ht="15" customHeight="1">
      <c r="A103" s="50"/>
      <c r="B103" s="50"/>
      <c r="C103" s="59"/>
      <c r="D103" s="50"/>
      <c r="E103" s="50"/>
      <c r="F103" s="50"/>
      <c r="G103" s="50"/>
      <c r="H103" s="50"/>
      <c r="I103" s="56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</row>
    <row r="104" ht="15" customHeight="1">
      <c r="A104" s="50"/>
      <c r="B104" s="50"/>
      <c r="C104" s="59"/>
      <c r="D104" s="50"/>
      <c r="E104" s="50"/>
      <c r="F104" s="50"/>
      <c r="G104" s="50"/>
      <c r="H104" s="64"/>
      <c r="I104" s="59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</row>
    <row r="105" ht="15" customHeight="1">
      <c r="A105" s="50"/>
      <c r="B105" s="50"/>
      <c r="C105" s="59"/>
      <c r="D105" s="50"/>
      <c r="E105" s="50"/>
      <c r="F105" s="50"/>
      <c r="G105" s="50"/>
      <c r="H105" s="64"/>
      <c r="I105" s="59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</row>
    <row r="106" ht="15" customHeight="1">
      <c r="A106" s="50"/>
      <c r="B106" s="50"/>
      <c r="C106" s="59"/>
      <c r="D106" s="50"/>
      <c r="E106" s="50"/>
      <c r="F106" s="50"/>
      <c r="G106" s="50"/>
      <c r="H106" s="64"/>
      <c r="I106" s="59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</row>
    <row r="107" ht="15" customHeight="1">
      <c r="A107" s="50"/>
      <c r="B107" s="50"/>
      <c r="C107" s="59"/>
      <c r="D107" s="50"/>
      <c r="E107" s="50"/>
      <c r="F107" s="50"/>
      <c r="G107" s="50"/>
      <c r="H107" s="64"/>
      <c r="I107" s="59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</row>
    <row r="108" ht="15" customHeight="1">
      <c r="A108" s="50"/>
      <c r="B108" s="50"/>
      <c r="C108" s="59"/>
      <c r="D108" s="50"/>
      <c r="E108" s="50"/>
      <c r="F108" s="50"/>
      <c r="G108" s="50"/>
      <c r="H108" s="64"/>
      <c r="I108" s="59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</row>
    <row r="109" ht="15" customHeight="1">
      <c r="A109" s="50"/>
      <c r="B109" s="50"/>
      <c r="C109" s="59"/>
      <c r="D109" s="50"/>
      <c r="E109" s="50"/>
      <c r="F109" s="50"/>
      <c r="G109" s="50"/>
      <c r="H109" s="50"/>
      <c r="I109" s="68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</row>
    <row r="110" ht="15" customHeight="1">
      <c r="A110" s="50"/>
      <c r="B110" s="50"/>
      <c r="C110" s="59"/>
      <c r="D110" s="50"/>
      <c r="E110" s="50"/>
      <c r="F110" s="50"/>
      <c r="G110" s="50"/>
      <c r="H110" s="50"/>
      <c r="I110" s="68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</row>
    <row r="111" ht="15" customHeight="1">
      <c r="A111" s="50"/>
      <c r="B111" s="50"/>
      <c r="C111" s="59"/>
      <c r="D111" s="50"/>
      <c r="E111" s="50"/>
      <c r="F111" s="50"/>
      <c r="G111" s="50"/>
      <c r="H111" s="50"/>
      <c r="I111" s="68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</row>
    <row r="112" ht="15" customHeight="1">
      <c r="A112" s="50"/>
      <c r="B112" s="50"/>
      <c r="C112" s="59"/>
      <c r="D112" s="50"/>
      <c r="E112" s="50"/>
      <c r="F112" s="50"/>
      <c r="G112" s="50"/>
      <c r="H112" s="50"/>
      <c r="I112" s="68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</row>
    <row r="113" ht="15" customHeight="1">
      <c r="A113" s="50"/>
      <c r="B113" s="50"/>
      <c r="C113" s="59"/>
      <c r="D113" s="50"/>
      <c r="E113" s="50"/>
      <c r="F113" s="50"/>
      <c r="G113" s="50"/>
      <c r="H113" s="50"/>
      <c r="I113" s="68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</row>
    <row r="114" ht="15" customHeight="1">
      <c r="A114" s="50"/>
      <c r="B114" s="50"/>
      <c r="C114" s="59"/>
      <c r="D114" s="50"/>
      <c r="E114" s="50"/>
      <c r="F114" s="50"/>
      <c r="G114" s="50"/>
      <c r="H114" s="50"/>
      <c r="I114" s="68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</row>
    <row r="115" ht="15" customHeight="1">
      <c r="A115" s="50"/>
      <c r="B115" s="50"/>
      <c r="C115" s="59"/>
      <c r="D115" s="50"/>
      <c r="E115" s="50"/>
      <c r="F115" s="50"/>
      <c r="G115" s="50"/>
      <c r="H115" s="50"/>
      <c r="I115" s="68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</row>
    <row r="116" ht="15" customHeight="1">
      <c r="A116" s="50"/>
      <c r="B116" s="50"/>
      <c r="C116" s="59"/>
      <c r="D116" s="50"/>
      <c r="E116" s="50"/>
      <c r="F116" s="50"/>
      <c r="G116" s="50"/>
      <c r="H116" s="50"/>
      <c r="I116" s="68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</row>
    <row r="117" ht="15" customHeight="1">
      <c r="A117" s="50"/>
      <c r="B117" s="50"/>
      <c r="C117" s="59"/>
      <c r="D117" s="50"/>
      <c r="E117" s="50"/>
      <c r="F117" s="50"/>
      <c r="G117" s="50"/>
      <c r="H117" s="50"/>
      <c r="I117" s="68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</row>
    <row r="118" ht="15" customHeight="1">
      <c r="A118" s="50"/>
      <c r="B118" s="50"/>
      <c r="C118" s="59"/>
      <c r="D118" s="50"/>
      <c r="E118" s="50"/>
      <c r="F118" s="50"/>
      <c r="G118" s="50"/>
      <c r="H118" s="50"/>
      <c r="I118" s="68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</row>
    <row r="119" ht="15" customHeight="1">
      <c r="A119" s="50"/>
      <c r="B119" s="50"/>
      <c r="C119" s="59"/>
      <c r="D119" s="50"/>
      <c r="E119" s="50"/>
      <c r="F119" s="50"/>
      <c r="G119" s="50"/>
      <c r="H119" s="50"/>
      <c r="I119" s="68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</row>
    <row r="120" ht="15" customHeight="1">
      <c r="A120" s="50"/>
      <c r="B120" s="50"/>
      <c r="C120" s="59"/>
      <c r="D120" s="50"/>
      <c r="E120" s="50"/>
      <c r="F120" s="50"/>
      <c r="G120" s="50"/>
      <c r="H120" s="50"/>
      <c r="I120" s="68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</row>
    <row r="121" ht="15" customHeight="1">
      <c r="A121" s="50"/>
      <c r="B121" s="50"/>
      <c r="C121" s="59"/>
      <c r="D121" s="50"/>
      <c r="E121" s="50"/>
      <c r="F121" s="50"/>
      <c r="G121" s="50"/>
      <c r="H121" s="50"/>
      <c r="I121" s="68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</row>
    <row r="122" ht="15" customHeight="1">
      <c r="A122" s="50"/>
      <c r="B122" s="50"/>
      <c r="C122" s="59"/>
      <c r="D122" s="50"/>
      <c r="E122" s="50"/>
      <c r="F122" s="50"/>
      <c r="G122" s="50"/>
      <c r="H122" s="50"/>
      <c r="I122" s="68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</row>
    <row r="123" ht="15" customHeight="1">
      <c r="A123" s="50"/>
      <c r="B123" s="50"/>
      <c r="C123" s="59"/>
      <c r="D123" s="50"/>
      <c r="E123" s="50"/>
      <c r="F123" s="50"/>
      <c r="G123" s="50"/>
      <c r="H123" s="50"/>
      <c r="I123" s="68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</row>
    <row r="124" ht="15" customHeight="1">
      <c r="A124" s="50"/>
      <c r="B124" s="50"/>
      <c r="C124" s="59"/>
      <c r="D124" s="50"/>
      <c r="E124" s="50"/>
      <c r="F124" s="50"/>
      <c r="G124" s="50"/>
      <c r="H124" s="50"/>
      <c r="I124" s="68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</row>
    <row r="125" ht="15" customHeight="1">
      <c r="A125" s="50"/>
      <c r="B125" s="50"/>
      <c r="C125" s="59"/>
      <c r="D125" s="50"/>
      <c r="E125" s="50"/>
      <c r="F125" s="50"/>
      <c r="G125" s="50"/>
      <c r="H125" s="50"/>
      <c r="I125" s="68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</row>
    <row r="126" ht="15" customHeight="1">
      <c r="A126" s="50"/>
      <c r="B126" s="50"/>
      <c r="C126" s="59"/>
      <c r="D126" s="50"/>
      <c r="E126" s="50"/>
      <c r="F126" s="50"/>
      <c r="G126" s="50"/>
      <c r="H126" s="50"/>
      <c r="I126" s="68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</row>
    <row r="127" ht="15" customHeight="1">
      <c r="A127" s="50"/>
      <c r="B127" s="50"/>
      <c r="C127" s="59"/>
      <c r="D127" s="50"/>
      <c r="E127" s="50"/>
      <c r="F127" s="50"/>
      <c r="G127" s="50"/>
      <c r="H127" s="50"/>
      <c r="I127" s="68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</row>
    <row r="128" ht="15" customHeight="1">
      <c r="A128" s="50"/>
      <c r="B128" s="50"/>
      <c r="C128" s="59"/>
      <c r="D128" s="50"/>
      <c r="E128" s="50"/>
      <c r="F128" s="50"/>
      <c r="G128" s="50"/>
      <c r="H128" s="50"/>
      <c r="I128" s="68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</row>
    <row r="129" ht="15" customHeight="1">
      <c r="A129" s="50"/>
      <c r="B129" s="50"/>
      <c r="C129" s="59"/>
      <c r="D129" s="50"/>
      <c r="E129" s="50"/>
      <c r="F129" s="50"/>
      <c r="G129" s="50"/>
      <c r="H129" s="50"/>
      <c r="I129" s="68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</row>
    <row r="130" ht="15" customHeight="1">
      <c r="A130" s="50"/>
      <c r="B130" s="50"/>
      <c r="C130" s="59"/>
      <c r="D130" s="50"/>
      <c r="E130" s="50"/>
      <c r="F130" s="50"/>
      <c r="G130" s="50"/>
      <c r="H130" s="50"/>
      <c r="I130" s="68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</row>
    <row r="131" ht="15" customHeight="1">
      <c r="A131" s="50"/>
      <c r="B131" s="50"/>
      <c r="C131" s="59"/>
      <c r="D131" s="50"/>
      <c r="E131" s="50"/>
      <c r="F131" s="50"/>
      <c r="G131" s="50"/>
      <c r="H131" s="50"/>
      <c r="I131" s="68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</row>
    <row r="132" ht="15" customHeight="1">
      <c r="A132" s="50"/>
      <c r="B132" s="50"/>
      <c r="C132" s="59"/>
      <c r="D132" s="50"/>
      <c r="E132" s="50"/>
      <c r="F132" s="50"/>
      <c r="G132" s="50"/>
      <c r="H132" s="50"/>
      <c r="I132" s="68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</row>
    <row r="133" ht="15" customHeight="1">
      <c r="A133" s="50"/>
      <c r="B133" s="50"/>
      <c r="C133" s="59"/>
      <c r="D133" s="50"/>
      <c r="E133" s="50"/>
      <c r="F133" s="50"/>
      <c r="G133" s="50"/>
      <c r="H133" s="50"/>
      <c r="I133" s="68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</row>
    <row r="134" ht="15" customHeight="1">
      <c r="A134" s="50"/>
      <c r="B134" s="50"/>
      <c r="C134" s="59"/>
      <c r="D134" s="50"/>
      <c r="E134" s="50"/>
      <c r="F134" s="50"/>
      <c r="G134" s="50"/>
      <c r="H134" s="50"/>
      <c r="I134" s="68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</row>
    <row r="135" ht="15" customHeight="1">
      <c r="A135" s="50"/>
      <c r="B135" s="50"/>
      <c r="C135" s="59"/>
      <c r="D135" s="50"/>
      <c r="E135" s="50"/>
      <c r="F135" s="50"/>
      <c r="G135" s="50"/>
      <c r="H135" s="50"/>
      <c r="I135" s="68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</row>
    <row r="136" ht="15" customHeight="1">
      <c r="A136" s="50"/>
      <c r="B136" s="50"/>
      <c r="C136" s="59"/>
      <c r="D136" s="50"/>
      <c r="E136" s="50"/>
      <c r="F136" s="50"/>
      <c r="G136" s="50"/>
      <c r="H136" s="50"/>
      <c r="I136" s="68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</row>
    <row r="137" ht="15" customHeight="1">
      <c r="A137" s="50"/>
      <c r="B137" s="50"/>
      <c r="C137" s="59"/>
      <c r="D137" s="50"/>
      <c r="E137" s="50"/>
      <c r="F137" s="50"/>
      <c r="G137" s="50"/>
      <c r="H137" s="50"/>
      <c r="I137" s="68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</row>
    <row r="138" ht="15" customHeight="1">
      <c r="A138" s="50"/>
      <c r="B138" s="50"/>
      <c r="C138" s="59"/>
      <c r="D138" s="50"/>
      <c r="E138" s="50"/>
      <c r="F138" s="50"/>
      <c r="G138" s="50"/>
      <c r="H138" s="50"/>
      <c r="I138" s="68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</row>
    <row r="139" ht="15" customHeight="1">
      <c r="A139" s="50"/>
      <c r="B139" s="50"/>
      <c r="C139" s="59"/>
      <c r="D139" s="50"/>
      <c r="E139" s="50"/>
      <c r="F139" s="50"/>
      <c r="G139" s="50"/>
      <c r="H139" s="50"/>
      <c r="I139" s="68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</row>
    <row r="140" ht="15" customHeight="1">
      <c r="A140" s="50"/>
      <c r="B140" s="50"/>
      <c r="C140" s="59"/>
      <c r="D140" s="50"/>
      <c r="E140" s="50"/>
      <c r="F140" s="50"/>
      <c r="G140" s="50"/>
      <c r="H140" s="50"/>
      <c r="I140" s="68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</row>
    <row r="141" ht="15" customHeight="1">
      <c r="A141" s="50"/>
      <c r="B141" s="50"/>
      <c r="C141" s="59"/>
      <c r="D141" s="50"/>
      <c r="E141" s="50"/>
      <c r="F141" s="50"/>
      <c r="G141" s="50"/>
      <c r="H141" s="50"/>
      <c r="I141" s="68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</row>
    <row r="142" ht="15" customHeight="1">
      <c r="A142" s="50"/>
      <c r="B142" s="50"/>
      <c r="C142" s="59"/>
      <c r="D142" s="50"/>
      <c r="E142" s="50"/>
      <c r="F142" s="50"/>
      <c r="G142" s="50"/>
      <c r="H142" s="50"/>
      <c r="I142" s="68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</row>
    <row r="143" ht="15" customHeight="1">
      <c r="A143" s="50"/>
      <c r="B143" s="50"/>
      <c r="C143" s="59"/>
      <c r="D143" s="50"/>
      <c r="E143" s="50"/>
      <c r="F143" s="50"/>
      <c r="G143" s="50"/>
      <c r="H143" s="50"/>
      <c r="I143" s="68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</row>
    <row r="144" ht="15" customHeight="1">
      <c r="A144" s="50"/>
      <c r="B144" s="50"/>
      <c r="C144" s="59"/>
      <c r="D144" s="50"/>
      <c r="E144" s="50"/>
      <c r="F144" s="50"/>
      <c r="G144" s="50"/>
      <c r="H144" s="50"/>
      <c r="I144" s="68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</row>
    <row r="145" ht="15" customHeight="1">
      <c r="A145" s="50"/>
      <c r="B145" s="50"/>
      <c r="C145" s="59"/>
      <c r="D145" s="50"/>
      <c r="E145" s="50"/>
      <c r="F145" s="50"/>
      <c r="G145" s="50"/>
      <c r="H145" s="50"/>
      <c r="I145" s="68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</row>
    <row r="146" ht="15" customHeight="1">
      <c r="A146" s="50"/>
      <c r="B146" s="50"/>
      <c r="C146" s="59"/>
      <c r="D146" s="50"/>
      <c r="E146" s="50"/>
      <c r="F146" s="50"/>
      <c r="G146" s="50"/>
      <c r="H146" s="50"/>
      <c r="I146" s="68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</row>
    <row r="147" ht="15" customHeight="1">
      <c r="A147" s="50"/>
      <c r="B147" s="50"/>
      <c r="C147" s="59"/>
      <c r="D147" s="50"/>
      <c r="E147" s="50"/>
      <c r="F147" s="50"/>
      <c r="G147" s="50"/>
      <c r="H147" s="50"/>
      <c r="I147" s="68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</row>
    <row r="148" ht="15" customHeight="1">
      <c r="A148" s="50"/>
      <c r="B148" s="50"/>
      <c r="C148" s="59"/>
      <c r="D148" s="50"/>
      <c r="E148" s="50"/>
      <c r="F148" s="50"/>
      <c r="G148" s="50"/>
      <c r="H148" s="50"/>
      <c r="I148" s="68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</row>
  </sheetData>
  <conditionalFormatting sqref="A1:AO3 A4:H5 J4:AO4 I5:V5 X5:AO7 A6:D8 F6:V7 E8:V8 X8:AO9 A9:I9 A10:C11 E10:I10 X10:AO11 D11 F11:I11 A12:C13 E12:I12 X12:AO13 D13:I13 A14 C14 E14:I14 X14:AO16 A15:I16 A17:B18 D17:I17 X17:AO20 C18:I18 A19:I20 A21:H21">
    <cfRule type="cellIs" dxfId="0" priority="1" operator="lessThan" stopIfTrue="1">
      <formula>0</formula>
    </cfRule>
  </conditionalFormatting>
  <conditionalFormatting sqref="I4 W5:W8 E6 J9:W20 D10 E11 I21:AO21">
    <cfRule type="cellIs" dxfId="1" priority="1" operator="lessThan" stopIfTrue="1">
      <formula>0</formula>
    </cfRule>
  </conditionalFormatting>
  <conditionalFormatting sqref="C17 A22:AO23 A24:V24 X24:AO24 A25:G26 I25 N25:AO25 H26 L26:AO26 A27:C27 E27:H27 J27:W27 Z27:AO27 A28 C28:G28 L28:N28 R28:W28 AA28:AO29 A29:G30 I29:W29 L30:N30 R30:W30 AA30:AO37 A31:W37 A38:G38 K38:N38 R38:W38 AA38:AO38 A39:G39 K39:N39 R39:W39 AA39:AO39 A40:G40 K40:N40 R40:W40 AA40:AO41 A41:W41 A42:G43 I42:W43 AA42:AO43 A44:D44 F44:G44 I44:W44 AA44:AO48 A45:W48 A49:A51 D49:W50 AA49:AO51 B51:W51 A52:G53 I52:W52 AA52:AO53 L53:N53 R53:W53 A54:G55 W54 AA54:AO55 H55:N55 R55:W79 A56:N79 AA56:AO78 Z79:AO79 A80:G80 I80 N80:W80 Z80:AO80 A81:H81 L81:AO81 A82:G89 J82:AO82 L83:AO88 H89:AO89 A90:G98 L90:AO90 H91:AO97 J98:AO98 A99:AO148">
    <cfRule type="cellIs" dxfId="2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O146"/>
  <sheetViews>
    <sheetView workbookViewId="0" showGridLines="0" defaultGridColor="1"/>
  </sheetViews>
  <sheetFormatPr defaultColWidth="8.83333" defaultRowHeight="15" customHeight="1" outlineLevelRow="0" outlineLevelCol="0"/>
  <cols>
    <col min="1" max="1" width="9.17188" style="74" customWidth="1"/>
    <col min="2" max="2" width="25.8516" style="74" customWidth="1"/>
    <col min="3" max="3" width="28.3516" style="74" customWidth="1"/>
    <col min="4" max="4" width="10.5" style="74" customWidth="1"/>
    <col min="5" max="5" width="9.17188" style="74" customWidth="1"/>
    <col min="6" max="6" width="9.17188" style="74" customWidth="1"/>
    <col min="7" max="7" width="26.5" style="74" customWidth="1"/>
    <col min="8" max="8" width="27.8516" style="74" customWidth="1"/>
    <col min="9" max="9" width="11.1016" style="74" customWidth="1"/>
    <col min="10" max="10" width="12.6484" style="74" customWidth="1"/>
    <col min="11" max="11" width="12.5312" style="74" customWidth="1"/>
    <col min="12" max="12" width="15.1953" style="74" customWidth="1"/>
    <col min="13" max="13" width="11.8047" style="74" customWidth="1"/>
    <col min="14" max="14" width="13.9375" style="74" customWidth="1"/>
    <col min="15" max="15" width="9.67188" style="74" customWidth="1"/>
    <col min="16" max="16" width="10.8594" style="74" customWidth="1"/>
    <col min="17" max="17" width="11.0625" style="74" customWidth="1"/>
    <col min="18" max="18" width="9.53906" style="74" customWidth="1"/>
    <col min="19" max="19" width="9.61719" style="74" customWidth="1"/>
    <col min="20" max="20" width="9.42188" style="74" customWidth="1"/>
    <col min="21" max="21" width="9.52344" style="74" customWidth="1"/>
    <col min="22" max="22" width="9.58594" style="74" customWidth="1"/>
    <col min="23" max="23" width="9.60938" style="74" customWidth="1"/>
    <col min="24" max="24" width="9.17188" style="74" customWidth="1"/>
    <col min="25" max="25" width="9.17188" style="74" customWidth="1"/>
    <col min="26" max="26" width="9.17188" style="74" customWidth="1"/>
    <col min="27" max="27" width="9.17188" style="74" customWidth="1"/>
    <col min="28" max="28" width="9.17188" style="74" customWidth="1"/>
    <col min="29" max="29" width="9.17188" style="74" customWidth="1"/>
    <col min="30" max="30" width="9.17188" style="74" customWidth="1"/>
    <col min="31" max="31" width="9.17188" style="74" customWidth="1"/>
    <col min="32" max="32" width="9.17188" style="74" customWidth="1"/>
    <col min="33" max="33" width="9.17188" style="74" customWidth="1"/>
    <col min="34" max="34" width="9.17188" style="74" customWidth="1"/>
    <col min="35" max="35" width="9.17188" style="74" customWidth="1"/>
    <col min="36" max="36" width="9.17188" style="74" customWidth="1"/>
    <col min="37" max="37" width="9.17188" style="74" customWidth="1"/>
    <col min="38" max="38" width="9.17188" style="74" customWidth="1"/>
    <col min="39" max="39" width="9.17188" style="74" customWidth="1"/>
    <col min="40" max="40" width="9.17188" style="74" customWidth="1"/>
    <col min="41" max="41" width="9.17188" style="74" customWidth="1"/>
    <col min="42" max="256" width="8.85156" style="74" customWidth="1"/>
  </cols>
  <sheetData>
    <row r="1" ht="15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</row>
    <row r="2" ht="15" customHeight="1">
      <c r="A2" t="s" s="51">
        <v>73</v>
      </c>
      <c r="B2" s="50"/>
      <c r="C2" s="5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</row>
    <row r="3" ht="15" customHeight="1">
      <c r="A3" t="s" s="53">
        <v>74</v>
      </c>
      <c r="B3" s="50"/>
      <c r="C3" s="54"/>
      <c r="D3" t="s" s="53">
        <v>75</v>
      </c>
      <c r="E3" t="s" s="53">
        <v>76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ht="15" customHeight="1">
      <c r="A4" s="50"/>
      <c r="B4" s="50"/>
      <c r="C4" s="54"/>
      <c r="D4" t="s" s="53">
        <v>77</v>
      </c>
      <c r="E4" t="s" s="53">
        <v>78</v>
      </c>
      <c r="F4" t="s" s="53">
        <v>71</v>
      </c>
      <c r="G4" s="50"/>
      <c r="H4" t="s" s="55">
        <v>79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</row>
    <row r="5" ht="15" customHeight="1">
      <c r="A5" s="50"/>
      <c r="B5" t="s" s="53">
        <v>80</v>
      </c>
      <c r="C5" s="56">
        <v>73700</v>
      </c>
      <c r="D5" s="50"/>
      <c r="E5" s="50"/>
      <c r="F5" s="50"/>
      <c r="G5" s="50"/>
      <c r="H5" t="s" s="53">
        <v>81</v>
      </c>
      <c r="I5" s="57">
        <f>1/(1+0.0125)^I7</f>
        <v>1</v>
      </c>
      <c r="J5" s="57">
        <f>1/(1+0.0125)^J$7</f>
        <v>0.9876543209876544</v>
      </c>
      <c r="K5" s="57">
        <f>1/(1+0.0125)^K7</f>
        <v>0.9754610577655846</v>
      </c>
      <c r="L5" s="57">
        <f>1/(1+0.0125)^L7</f>
        <v>0.9634183286573675</v>
      </c>
      <c r="M5" s="57">
        <f>1/(1+0.0125)^M7</f>
        <v>0.9515242752171532</v>
      </c>
      <c r="N5" s="57">
        <f>1/(1+0.0125)^N7</f>
        <v>0.9397770619428674</v>
      </c>
      <c r="O5" s="57">
        <f>1/(1+0.0125)^O7</f>
        <v>0.9281748759929556</v>
      </c>
      <c r="P5" s="57">
        <f>1/(1+0.0125)^P7</f>
        <v>0.9167159269066227</v>
      </c>
      <c r="Q5" s="57">
        <f>1/(1+0.0125)^Q7</f>
        <v>0.9053984463275286</v>
      </c>
      <c r="R5" s="57">
        <f>1/(1+0.0125)^R7</f>
        <v>0.8942206877308925</v>
      </c>
      <c r="S5" s="57">
        <f>1/(1+0.0125)^S7</f>
        <v>0.883180926153968</v>
      </c>
      <c r="T5" s="57">
        <f>1/(1+0.0125)^T7</f>
        <v>0.872277457929845</v>
      </c>
      <c r="U5" s="57">
        <f>1/(1+0.0125)^U7</f>
        <v>0.8615086004245383</v>
      </c>
      <c r="V5" s="57">
        <f>1/(1+0.0125)^V7</f>
        <v>0.8508726917773217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</row>
    <row r="6" ht="15" customHeight="1">
      <c r="A6" s="50"/>
      <c r="B6" t="s" s="53">
        <v>82</v>
      </c>
      <c r="C6" s="56">
        <f>SUM(C7:C11)</f>
        <v>-66360</v>
      </c>
      <c r="D6" s="50"/>
      <c r="E6" s="50"/>
      <c r="F6" s="50"/>
      <c r="G6" s="50"/>
      <c r="H6" s="50"/>
      <c r="I6" t="s" s="53">
        <v>83</v>
      </c>
      <c r="J6" t="s" s="53">
        <v>83</v>
      </c>
      <c r="K6" t="s" s="53">
        <v>83</v>
      </c>
      <c r="L6" t="s" s="53">
        <v>83</v>
      </c>
      <c r="M6" t="s" s="53">
        <v>83</v>
      </c>
      <c r="N6" t="s" s="53">
        <v>83</v>
      </c>
      <c r="O6" t="s" s="53">
        <v>83</v>
      </c>
      <c r="P6" t="s" s="53">
        <v>83</v>
      </c>
      <c r="Q6" t="s" s="53">
        <v>83</v>
      </c>
      <c r="R6" t="s" s="53">
        <v>83</v>
      </c>
      <c r="S6" t="s" s="53">
        <v>83</v>
      </c>
      <c r="T6" t="s" s="53">
        <v>83</v>
      </c>
      <c r="U6" t="s" s="53">
        <v>83</v>
      </c>
      <c r="V6" t="s" s="53">
        <v>83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</row>
    <row r="7" ht="15" customHeight="1">
      <c r="A7" s="50"/>
      <c r="B7" t="s" s="58">
        <v>84</v>
      </c>
      <c r="C7" s="59">
        <v>-44000</v>
      </c>
      <c r="D7" s="50"/>
      <c r="E7" s="50"/>
      <c r="F7" s="50"/>
      <c r="G7" s="50"/>
      <c r="H7" t="s" s="53">
        <v>85</v>
      </c>
      <c r="I7" s="57">
        <v>0</v>
      </c>
      <c r="J7" s="57">
        <v>1</v>
      </c>
      <c r="K7" s="57">
        <v>2</v>
      </c>
      <c r="L7" s="57">
        <v>3</v>
      </c>
      <c r="M7" s="57">
        <v>4</v>
      </c>
      <c r="N7" s="57">
        <v>5</v>
      </c>
      <c r="O7" s="57">
        <v>6</v>
      </c>
      <c r="P7" s="57">
        <v>7</v>
      </c>
      <c r="Q7" s="57">
        <v>8</v>
      </c>
      <c r="R7" s="57">
        <v>9</v>
      </c>
      <c r="S7" s="57">
        <v>10</v>
      </c>
      <c r="T7" s="57">
        <v>11</v>
      </c>
      <c r="U7" s="57">
        <v>12</v>
      </c>
      <c r="V7" s="57">
        <v>13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</row>
    <row r="8" ht="15" customHeight="1">
      <c r="A8" s="50"/>
      <c r="B8" t="s" s="58">
        <v>86</v>
      </c>
      <c r="C8" s="59">
        <v>-11000</v>
      </c>
      <c r="D8" s="50"/>
      <c r="E8" s="50"/>
      <c r="F8" s="50"/>
      <c r="G8" s="50"/>
      <c r="H8" t="s" s="60">
        <v>87</v>
      </c>
      <c r="I8" s="57">
        <v>2015</v>
      </c>
      <c r="J8" s="57">
        <v>2016</v>
      </c>
      <c r="K8" s="57">
        <v>2017</v>
      </c>
      <c r="L8" s="57">
        <v>2018</v>
      </c>
      <c r="M8" s="57">
        <v>2019</v>
      </c>
      <c r="N8" s="57">
        <v>2020</v>
      </c>
      <c r="O8" s="57">
        <v>2021</v>
      </c>
      <c r="P8" s="57">
        <v>2022</v>
      </c>
      <c r="Q8" s="57">
        <v>2023</v>
      </c>
      <c r="R8" s="57">
        <v>2024</v>
      </c>
      <c r="S8" s="57">
        <v>2025</v>
      </c>
      <c r="T8" s="57">
        <v>2026</v>
      </c>
      <c r="U8" s="57">
        <v>2027</v>
      </c>
      <c r="V8" s="57">
        <v>2028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</row>
    <row r="9" ht="15" customHeight="1">
      <c r="A9" s="50"/>
      <c r="B9" t="s" s="58">
        <v>88</v>
      </c>
      <c r="C9" s="59">
        <v>-5500</v>
      </c>
      <c r="D9" s="50"/>
      <c r="E9" s="50"/>
      <c r="F9" s="50"/>
      <c r="G9" s="50"/>
      <c r="H9" t="s" s="53">
        <v>89</v>
      </c>
      <c r="I9" s="59">
        <v>-835</v>
      </c>
      <c r="J9" s="56">
        <f>$I9*J5</f>
        <v>-824.6913580246915</v>
      </c>
      <c r="K9" s="56">
        <f>$I9*K5</f>
        <v>-814.5099832342631</v>
      </c>
      <c r="L9" s="56">
        <f>$I9*L5</f>
        <v>-804.4543044289019</v>
      </c>
      <c r="M9" s="56">
        <f>$I9*M5</f>
        <v>-794.5227698063229</v>
      </c>
      <c r="N9" s="56">
        <f>$I9*N5</f>
        <v>-784.7138467222942</v>
      </c>
      <c r="O9" s="56">
        <f>$I9*O5</f>
        <v>-775.0260214541179</v>
      </c>
      <c r="P9" s="56">
        <f>$I9*P5</f>
        <v>-765.4577989670299</v>
      </c>
      <c r="Q9" s="56">
        <f>$I9*Q5</f>
        <v>-756.0077026834864</v>
      </c>
      <c r="R9" s="56">
        <f>$I9*R5</f>
        <v>-746.6742742552952</v>
      </c>
      <c r="S9" s="56">
        <f>$I9*S5</f>
        <v>-737.4560733385633</v>
      </c>
      <c r="T9" s="56">
        <f>$I9*T5</f>
        <v>-728.3516773714206</v>
      </c>
      <c r="U9" s="56">
        <f>$I9*U5</f>
        <v>-719.3596813544895</v>
      </c>
      <c r="V9" s="56">
        <f>$I9*V5</f>
        <v>-710.4786976340637</v>
      </c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ht="15" customHeight="1">
      <c r="A10" s="50"/>
      <c r="B10" t="s" s="58">
        <v>90</v>
      </c>
      <c r="C10" s="59">
        <v>-2700</v>
      </c>
      <c r="D10" s="50"/>
      <c r="E10" s="50"/>
      <c r="F10" s="50"/>
      <c r="G10" s="50"/>
      <c r="H10" t="s" s="53">
        <v>91</v>
      </c>
      <c r="I10" s="59">
        <v>-690</v>
      </c>
      <c r="J10" s="56">
        <f>$I10*J$5</f>
        <v>-681.4814814814815</v>
      </c>
      <c r="K10" s="56">
        <f>$I10*K$5</f>
        <v>-673.0681298582533</v>
      </c>
      <c r="L10" s="56">
        <f>$I10*L$5</f>
        <v>-664.7586467735836</v>
      </c>
      <c r="M10" s="56">
        <f>$I10*M$5</f>
        <v>-656.5517498998357</v>
      </c>
      <c r="N10" s="56">
        <f>$I10*N$5</f>
        <v>-648.4461727405785</v>
      </c>
      <c r="O10" s="56">
        <f>$I10*O$5</f>
        <v>-640.4406644351393</v>
      </c>
      <c r="P10" s="56">
        <f>$I10*P$5</f>
        <v>-632.5339895655696</v>
      </c>
      <c r="Q10" s="56">
        <f>$I10*Q$5</f>
        <v>-624.7249279659948</v>
      </c>
      <c r="R10" s="56">
        <f>$I10*R$5</f>
        <v>-617.0122745343158</v>
      </c>
      <c r="S10" s="56">
        <f>$I10*S$5</f>
        <v>-609.394839046238</v>
      </c>
      <c r="T10" s="56">
        <f>$I10*T$5</f>
        <v>-601.8714459715931</v>
      </c>
      <c r="U10" s="56">
        <f>$I10*U$5</f>
        <v>-594.4409342929314</v>
      </c>
      <c r="V10" s="56">
        <f>$I10*V$5</f>
        <v>-587.102157326352</v>
      </c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</row>
    <row r="11" ht="15" customHeight="1">
      <c r="A11" s="50"/>
      <c r="B11" t="s" s="58">
        <v>92</v>
      </c>
      <c r="C11" s="59">
        <f>5%*SUM(C7:C10)</f>
        <v>-3160</v>
      </c>
      <c r="D11" s="50"/>
      <c r="E11" s="50"/>
      <c r="F11" s="50"/>
      <c r="G11" s="50"/>
      <c r="H11" t="s" s="53">
        <v>93</v>
      </c>
      <c r="I11" s="59">
        <v>-1280</v>
      </c>
      <c r="J11" s="56">
        <f>$I11*J$5</f>
        <v>-1264.197530864198</v>
      </c>
      <c r="K11" s="56">
        <f>$I11*K$5</f>
        <v>-1248.590153939948</v>
      </c>
      <c r="L11" s="56">
        <f>$I11*L$5</f>
        <v>-1233.175460681430</v>
      </c>
      <c r="M11" s="56">
        <f>$I11*M$5</f>
        <v>-1217.951072277956</v>
      </c>
      <c r="N11" s="56">
        <f>$I11*N$5</f>
        <v>-1202.914639286870</v>
      </c>
      <c r="O11" s="56">
        <f>$I11*O$5</f>
        <v>-1188.063841270983</v>
      </c>
      <c r="P11" s="56">
        <f>$I11*P$5</f>
        <v>-1173.396386440477</v>
      </c>
      <c r="Q11" s="56">
        <f>$I11*Q$5</f>
        <v>-1158.910011299237</v>
      </c>
      <c r="R11" s="56">
        <f>$I11*R$5</f>
        <v>-1144.602480295542</v>
      </c>
      <c r="S11" s="56">
        <f>$I11*S$5</f>
        <v>-1130.471585477079</v>
      </c>
      <c r="T11" s="56">
        <f>$I11*T$5</f>
        <v>-1116.515146150202</v>
      </c>
      <c r="U11" s="56">
        <f>$I11*U$5</f>
        <v>-1102.731008543409</v>
      </c>
      <c r="V11" s="56">
        <f>$I11*V$5</f>
        <v>-1089.117045474972</v>
      </c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</row>
    <row r="12" ht="15" customHeight="1">
      <c r="A12" s="50"/>
      <c r="B12" t="s" s="53">
        <v>94</v>
      </c>
      <c r="C12" s="61">
        <f>-C5/100</f>
        <v>-737</v>
      </c>
      <c r="D12" s="50"/>
      <c r="E12" s="50"/>
      <c r="F12" s="50"/>
      <c r="G12" s="50"/>
      <c r="H12" t="s" s="53">
        <v>95</v>
      </c>
      <c r="I12" s="59">
        <v>-1225</v>
      </c>
      <c r="J12" s="56">
        <f>$I12*J$5</f>
        <v>-1209.876543209877</v>
      </c>
      <c r="K12" s="56">
        <f>$I12*K$5</f>
        <v>-1194.939795762841</v>
      </c>
      <c r="L12" s="56">
        <f>$I12*L$5</f>
        <v>-1180.187452605275</v>
      </c>
      <c r="M12" s="56">
        <f>$I12*M$5</f>
        <v>-1165.617237141013</v>
      </c>
      <c r="N12" s="56">
        <f>$I12*N$5</f>
        <v>-1151.226900880012</v>
      </c>
      <c r="O12" s="56">
        <f>$I12*O$5</f>
        <v>-1137.014223091370</v>
      </c>
      <c r="P12" s="56">
        <f>$I12*P$5</f>
        <v>-1122.977010460613</v>
      </c>
      <c r="Q12" s="56">
        <f>$I12*Q$5</f>
        <v>-1109.113096751223</v>
      </c>
      <c r="R12" s="56">
        <f>$I12*R$5</f>
        <v>-1095.420342470343</v>
      </c>
      <c r="S12" s="56">
        <f>$I12*S$5</f>
        <v>-1081.896634538611</v>
      </c>
      <c r="T12" s="56">
        <f>$I12*T$5</f>
        <v>-1068.539885964060</v>
      </c>
      <c r="U12" s="56">
        <f>$I12*U$5</f>
        <v>-1055.348035520059</v>
      </c>
      <c r="V12" s="56">
        <f>$I12*V$5</f>
        <v>-1042.319047427219</v>
      </c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</row>
    <row r="13" ht="15" customHeight="1">
      <c r="A13" s="50"/>
      <c r="B13" t="s" s="53">
        <v>96</v>
      </c>
      <c r="C13" t="s" s="62">
        <v>16</v>
      </c>
      <c r="D13" s="50"/>
      <c r="E13" s="50"/>
      <c r="F13" s="50"/>
      <c r="G13" s="50"/>
      <c r="H13" t="s" s="53">
        <v>97</v>
      </c>
      <c r="I13" s="59">
        <v>-470</v>
      </c>
      <c r="J13" s="56">
        <f>$I13*J$5</f>
        <v>-464.1975308641976</v>
      </c>
      <c r="K13" s="56">
        <f>$I13*K$5</f>
        <v>-458.4666971498248</v>
      </c>
      <c r="L13" s="56">
        <f>$I13*L$5</f>
        <v>-452.8066144689627</v>
      </c>
      <c r="M13" s="56">
        <f>$I13*M$5</f>
        <v>-447.216409352062</v>
      </c>
      <c r="N13" s="56">
        <f>$I13*N$5</f>
        <v>-441.6952191131477</v>
      </c>
      <c r="O13" s="56">
        <f>$I13*O$5</f>
        <v>-436.2421917166891</v>
      </c>
      <c r="P13" s="56">
        <f>$I13*P$5</f>
        <v>-430.8564856461127</v>
      </c>
      <c r="Q13" s="56">
        <f>$I13*Q$5</f>
        <v>-425.5372697739385</v>
      </c>
      <c r="R13" s="56">
        <f>$I13*R$5</f>
        <v>-420.2837232335195</v>
      </c>
      <c r="S13" s="56">
        <f>$I13*S$5</f>
        <v>-415.095035292365</v>
      </c>
      <c r="T13" s="56">
        <f>$I13*T$5</f>
        <v>-409.9704052270271</v>
      </c>
      <c r="U13" s="56">
        <f>$I13*U$5</f>
        <v>-404.909042199533</v>
      </c>
      <c r="V13" s="56">
        <f>$I13*V$5</f>
        <v>-399.9101651353412</v>
      </c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</row>
    <row r="14" ht="15" customHeight="1">
      <c r="A14" s="50"/>
      <c r="B14" s="50"/>
      <c r="C14" s="54"/>
      <c r="D14" s="50"/>
      <c r="E14" s="50"/>
      <c r="F14" s="50"/>
      <c r="G14" s="50"/>
      <c r="H14" t="s" s="53">
        <v>98</v>
      </c>
      <c r="I14" s="59">
        <v>-600</v>
      </c>
      <c r="J14" s="56">
        <f>$I14*J$5</f>
        <v>-592.5925925925926</v>
      </c>
      <c r="K14" s="56">
        <f>$I14*K$5</f>
        <v>-585.2766346593507</v>
      </c>
      <c r="L14" s="56">
        <f>$I14*L$5</f>
        <v>-578.0509971944206</v>
      </c>
      <c r="M14" s="56">
        <f>$I14*M$5</f>
        <v>-570.914565130292</v>
      </c>
      <c r="N14" s="56">
        <f>$I14*N$5</f>
        <v>-563.8662371657205</v>
      </c>
      <c r="O14" s="56">
        <f>$I14*O$5</f>
        <v>-556.9049255957733</v>
      </c>
      <c r="P14" s="56">
        <f>$I14*P$5</f>
        <v>-550.0295561439737</v>
      </c>
      <c r="Q14" s="56">
        <f>$I14*Q$5</f>
        <v>-543.2390677965171</v>
      </c>
      <c r="R14" s="56">
        <f>$I14*R$5</f>
        <v>-536.5324126385354</v>
      </c>
      <c r="S14" s="56">
        <f>$I14*S$5</f>
        <v>-529.9085556923808</v>
      </c>
      <c r="T14" s="56">
        <f>$I14*T$5</f>
        <v>-523.366474757907</v>
      </c>
      <c r="U14" s="56">
        <f>$I14*U$5</f>
        <v>-516.905160254723</v>
      </c>
      <c r="V14" s="56">
        <f>$I14*V$5</f>
        <v>-510.523615066393</v>
      </c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</row>
    <row r="15" ht="15" customHeight="1">
      <c r="A15" t="s" s="53">
        <v>99</v>
      </c>
      <c r="B15" s="50"/>
      <c r="C15" s="54"/>
      <c r="D15" s="50"/>
      <c r="E15" s="50"/>
      <c r="F15" s="50"/>
      <c r="G15" s="50"/>
      <c r="H15" t="s" s="53">
        <v>100</v>
      </c>
      <c r="I15" s="59">
        <v>-400</v>
      </c>
      <c r="J15" s="56">
        <f>$I15*J$5</f>
        <v>-395.0617283950618</v>
      </c>
      <c r="K15" s="56">
        <f>$I15*K$5</f>
        <v>-390.1844231062339</v>
      </c>
      <c r="L15" s="56">
        <f>$I15*L$5</f>
        <v>-385.367331462947</v>
      </c>
      <c r="M15" s="56">
        <f>$I15*M$5</f>
        <v>-380.6097100868613</v>
      </c>
      <c r="N15" s="56">
        <f>$I15*N$5</f>
        <v>-375.910824777147</v>
      </c>
      <c r="O15" s="56">
        <f>$I15*O$5</f>
        <v>-371.2699503971822</v>
      </c>
      <c r="P15" s="56">
        <f>$I15*P$5</f>
        <v>-366.6863707626491</v>
      </c>
      <c r="Q15" s="56">
        <f>$I15*Q$5</f>
        <v>-362.1593785310114</v>
      </c>
      <c r="R15" s="56">
        <f>$I15*R$5</f>
        <v>-357.688275092357</v>
      </c>
      <c r="S15" s="56">
        <f>$I15*S$5</f>
        <v>-353.2723704615872</v>
      </c>
      <c r="T15" s="56">
        <f>$I15*T$5</f>
        <v>-348.910983171938</v>
      </c>
      <c r="U15" s="56">
        <f>$I15*U$5</f>
        <v>-344.6034401698153</v>
      </c>
      <c r="V15" s="56">
        <f>$I15*V$5</f>
        <v>-340.3490767109287</v>
      </c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</row>
    <row r="16" ht="15" customHeight="1">
      <c r="A16" s="50"/>
      <c r="B16" t="s" s="53">
        <v>101</v>
      </c>
      <c r="C16" s="56">
        <v>69900</v>
      </c>
      <c r="D16" s="50"/>
      <c r="E16" s="50"/>
      <c r="F16" s="50"/>
      <c r="G16" s="50"/>
      <c r="H16" t="s" s="53">
        <v>102</v>
      </c>
      <c r="I16" s="59">
        <v>-280</v>
      </c>
      <c r="J16" s="56">
        <f>$I16*J$5</f>
        <v>-276.5432098765432</v>
      </c>
      <c r="K16" s="56">
        <f>$I16*K$5</f>
        <v>-273.1290961743637</v>
      </c>
      <c r="L16" s="56">
        <f>$I16*L$5</f>
        <v>-269.7571320240629</v>
      </c>
      <c r="M16" s="56">
        <f>$I16*M$5</f>
        <v>-266.4267970608029</v>
      </c>
      <c r="N16" s="56">
        <f>$I16*N$5</f>
        <v>-263.1375773440029</v>
      </c>
      <c r="O16" s="56">
        <f>$I16*O$5</f>
        <v>-259.8889652780276</v>
      </c>
      <c r="P16" s="56">
        <f>$I16*P$5</f>
        <v>-256.6804595338544</v>
      </c>
      <c r="Q16" s="56">
        <f>$I16*Q$5</f>
        <v>-253.511564971708</v>
      </c>
      <c r="R16" s="56">
        <f>$I16*R$5</f>
        <v>-250.3817925646499</v>
      </c>
      <c r="S16" s="56">
        <f>$I16*S$5</f>
        <v>-247.290659323111</v>
      </c>
      <c r="T16" s="56">
        <f>$I16*T$5</f>
        <v>-244.2376882203566</v>
      </c>
      <c r="U16" s="56">
        <f>$I16*U$5</f>
        <v>-241.2224081188707</v>
      </c>
      <c r="V16" s="56">
        <f>$I16*V$5</f>
        <v>-238.2443536976501</v>
      </c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</row>
    <row r="17" ht="15" customHeight="1">
      <c r="A17" s="50"/>
      <c r="B17" t="s" s="53">
        <v>82</v>
      </c>
      <c r="C17" s="56">
        <f>SUM(C18:C22)</f>
        <v>-64785</v>
      </c>
      <c r="D17" s="50"/>
      <c r="E17" s="50"/>
      <c r="F17" s="50"/>
      <c r="G17" s="50"/>
      <c r="H17" t="s" s="53">
        <v>103</v>
      </c>
      <c r="I17" s="59">
        <v>-130</v>
      </c>
      <c r="J17" s="56">
        <f>$I17*J$5</f>
        <v>-128.3950617283951</v>
      </c>
      <c r="K17" s="56">
        <f>$I17*K$5</f>
        <v>-126.809937509526</v>
      </c>
      <c r="L17" s="56">
        <f>$I17*L$5</f>
        <v>-125.2443827254578</v>
      </c>
      <c r="M17" s="56">
        <f>$I17*M$5</f>
        <v>-123.6981557782299</v>
      </c>
      <c r="N17" s="56">
        <f>$I17*N$5</f>
        <v>-122.1710180525728</v>
      </c>
      <c r="O17" s="56">
        <f>$I17*O$5</f>
        <v>-120.6627338790842</v>
      </c>
      <c r="P17" s="56">
        <f>$I17*P$5</f>
        <v>-119.173070497861</v>
      </c>
      <c r="Q17" s="56">
        <f>$I17*Q$5</f>
        <v>-117.7017980225787</v>
      </c>
      <c r="R17" s="56">
        <f>$I17*R$5</f>
        <v>-116.248689405016</v>
      </c>
      <c r="S17" s="56">
        <f>$I17*S$5</f>
        <v>-114.8135204000158</v>
      </c>
      <c r="T17" s="56">
        <f>$I17*T$5</f>
        <v>-113.3960695308799</v>
      </c>
      <c r="U17" s="56">
        <f>$I17*U$5</f>
        <v>-111.996118055190</v>
      </c>
      <c r="V17" s="56">
        <f>$I17*V$5</f>
        <v>-110.6134499310518</v>
      </c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</row>
    <row r="18" ht="15" customHeight="1">
      <c r="A18" s="50"/>
      <c r="B18" t="s" s="58">
        <v>84</v>
      </c>
      <c r="C18" s="59">
        <v>-37000</v>
      </c>
      <c r="D18" s="50"/>
      <c r="E18" s="50"/>
      <c r="F18" s="50"/>
      <c r="G18" s="50"/>
      <c r="H18" t="s" s="53">
        <v>104</v>
      </c>
      <c r="I18" s="59">
        <v>-3900</v>
      </c>
      <c r="J18" s="56">
        <f>$I18*J$5</f>
        <v>-3851.851851851852</v>
      </c>
      <c r="K18" s="56">
        <f>$I18*K$5</f>
        <v>-3804.298125285780</v>
      </c>
      <c r="L18" s="56">
        <f>$I18*L$5</f>
        <v>-3757.331481763733</v>
      </c>
      <c r="M18" s="56">
        <f>$I18*M$5</f>
        <v>-3710.944673346898</v>
      </c>
      <c r="N18" s="56">
        <f>$I18*N$5</f>
        <v>-3665.130541577183</v>
      </c>
      <c r="O18" s="56">
        <f>$I18*O$5</f>
        <v>-3619.882016372527</v>
      </c>
      <c r="P18" s="56">
        <f>$I18*P$5</f>
        <v>-3575.192114935829</v>
      </c>
      <c r="Q18" s="56">
        <f>$I18*Q$5</f>
        <v>-3531.053940677362</v>
      </c>
      <c r="R18" s="56">
        <f>$I18*R$5</f>
        <v>-3487.460682150481</v>
      </c>
      <c r="S18" s="56">
        <f>$I18*S$5</f>
        <v>-3444.405612000475</v>
      </c>
      <c r="T18" s="56">
        <f>$I18*T$5</f>
        <v>-3401.882085926396</v>
      </c>
      <c r="U18" s="56">
        <f>$I18*U$5</f>
        <v>-3359.883541655699</v>
      </c>
      <c r="V18" s="56">
        <f>$I18*V$5</f>
        <v>-3318.403497931555</v>
      </c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</row>
    <row r="19" ht="15" customHeight="1">
      <c r="A19" s="50"/>
      <c r="B19" t="s" s="58">
        <v>86</v>
      </c>
      <c r="C19" s="59">
        <v>-14000</v>
      </c>
      <c r="D19" s="50"/>
      <c r="E19" s="50"/>
      <c r="F19" s="50"/>
      <c r="G19" s="50"/>
      <c r="H19" t="s" s="53">
        <v>105</v>
      </c>
      <c r="I19" s="59">
        <v>-290</v>
      </c>
      <c r="J19" s="56">
        <f>$I19*J$5</f>
        <v>-286.4197530864197</v>
      </c>
      <c r="K19" s="56">
        <f>$I19*K$5</f>
        <v>-282.8837067520195</v>
      </c>
      <c r="L19" s="56">
        <f>$I19*L$5</f>
        <v>-279.3913153106366</v>
      </c>
      <c r="M19" s="56">
        <f>$I19*M$5</f>
        <v>-275.9420398129744</v>
      </c>
      <c r="N19" s="56">
        <f>$I19*N$5</f>
        <v>-272.5353479634315</v>
      </c>
      <c r="O19" s="56">
        <f>$I19*O$5</f>
        <v>-269.1707140379571</v>
      </c>
      <c r="P19" s="56">
        <f>$I19*P$5</f>
        <v>-265.8476188029206</v>
      </c>
      <c r="Q19" s="56">
        <f>$I19*Q$5</f>
        <v>-262.5655494349833</v>
      </c>
      <c r="R19" s="56">
        <f>$I19*R$5</f>
        <v>-259.3239994419588</v>
      </c>
      <c r="S19" s="56">
        <f>$I19*S$5</f>
        <v>-256.1224685846507</v>
      </c>
      <c r="T19" s="56">
        <f>$I19*T$5</f>
        <v>-252.9604627996551</v>
      </c>
      <c r="U19" s="56">
        <f>$I19*U$5</f>
        <v>-249.8374941231161</v>
      </c>
      <c r="V19" s="56">
        <f>$I19*V$5</f>
        <v>-246.7530806154233</v>
      </c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</row>
    <row r="20" ht="15" customHeight="1">
      <c r="A20" s="50"/>
      <c r="B20" t="s" s="58">
        <v>88</v>
      </c>
      <c r="C20" s="59">
        <v>-7200</v>
      </c>
      <c r="D20" s="50"/>
      <c r="E20" s="50"/>
      <c r="F20" s="50"/>
      <c r="G20" s="50"/>
      <c r="H20" t="s" s="53">
        <v>106</v>
      </c>
      <c r="I20" s="59">
        <v>-1200</v>
      </c>
      <c r="J20" s="56">
        <f>$I20*J$5</f>
        <v>-1185.185185185185</v>
      </c>
      <c r="K20" s="56">
        <f>$I20*K$5</f>
        <v>-1170.553269318701</v>
      </c>
      <c r="L20" s="56">
        <f>$I20*L$5</f>
        <v>-1156.101994388841</v>
      </c>
      <c r="M20" s="56">
        <f>$I20*M$5</f>
        <v>-1141.829130260584</v>
      </c>
      <c r="N20" s="56">
        <f>$I20*N$5</f>
        <v>-1127.732474331441</v>
      </c>
      <c r="O20" s="56">
        <f>$I20*O$5</f>
        <v>-1113.809851191547</v>
      </c>
      <c r="P20" s="56">
        <f>$I20*P$5</f>
        <v>-1100.059112287947</v>
      </c>
      <c r="Q20" s="56">
        <f>$I20*Q$5</f>
        <v>-1086.478135593034</v>
      </c>
      <c r="R20" s="56">
        <f>$I20*R$5</f>
        <v>-1073.064825277071</v>
      </c>
      <c r="S20" s="56">
        <f>$I20*S$5</f>
        <v>-1059.817111384762</v>
      </c>
      <c r="T20" s="56">
        <f>$I20*T$5</f>
        <v>-1046.732949515814</v>
      </c>
      <c r="U20" s="56">
        <f>$I20*U$5</f>
        <v>-1033.810320509446</v>
      </c>
      <c r="V20" s="56">
        <f>$I20*V$5</f>
        <v>-1021.047230132786</v>
      </c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</row>
    <row r="21" ht="27" customHeight="1">
      <c r="A21" s="50"/>
      <c r="B21" t="s" s="58">
        <v>90</v>
      </c>
      <c r="C21" s="59">
        <v>-3500</v>
      </c>
      <c r="D21" s="50"/>
      <c r="E21" s="50"/>
      <c r="F21" s="50"/>
      <c r="G21" s="50"/>
      <c r="H21" t="s" s="63">
        <v>107</v>
      </c>
      <c r="I21" s="56"/>
      <c r="J21" s="56"/>
      <c r="K21" s="56">
        <f>(-750-50)*K5</f>
        <v>-780.3688462124677</v>
      </c>
      <c r="L21" s="56">
        <f>-750*L5</f>
        <v>-722.5637464930256</v>
      </c>
      <c r="M21" s="56">
        <f>-750*M5</f>
        <v>-713.6432064128649</v>
      </c>
      <c r="N21" s="56">
        <f>-750*N5</f>
        <v>-704.8327964571505</v>
      </c>
      <c r="O21" s="56">
        <f>-750*O5</f>
        <v>-696.1311569947167</v>
      </c>
      <c r="P21" s="56">
        <f>-750*P5</f>
        <v>-687.536945179967</v>
      </c>
      <c r="Q21" s="56">
        <f>-750*Q5</f>
        <v>-679.0488347456464</v>
      </c>
      <c r="R21" s="56">
        <f>-750*R5</f>
        <v>-670.6655157981694</v>
      </c>
      <c r="S21" s="56">
        <f>-750*S5</f>
        <v>-662.385694615476</v>
      </c>
      <c r="T21" s="56">
        <f>-750*T5</f>
        <v>-654.2080934473837</v>
      </c>
      <c r="U21" s="56">
        <f>-750*U5</f>
        <v>-646.1314503184037</v>
      </c>
      <c r="V21" s="56">
        <f>-750*V5</f>
        <v>-638.1545188329912</v>
      </c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</row>
    <row r="22" ht="34.25" customHeight="1">
      <c r="A22" s="50"/>
      <c r="B22" t="s" s="58">
        <v>92</v>
      </c>
      <c r="C22" s="59">
        <f>5%*SUM(C18:C21)</f>
        <v>-3085</v>
      </c>
      <c r="D22" s="50"/>
      <c r="E22" s="50"/>
      <c r="F22" s="50"/>
      <c r="G22" s="50"/>
      <c r="H22" t="s" s="65">
        <v>110</v>
      </c>
      <c r="I22" s="66"/>
      <c r="J22" s="66"/>
      <c r="K22" s="66">
        <v>-11040</v>
      </c>
      <c r="L22" s="66">
        <v>-11960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</row>
    <row r="23" ht="31.85" customHeight="1">
      <c r="A23" s="50"/>
      <c r="B23" t="s" s="53">
        <v>94</v>
      </c>
      <c r="C23" s="61">
        <f>-C16/100</f>
        <v>-699</v>
      </c>
      <c r="D23" s="50"/>
      <c r="E23" s="50"/>
      <c r="F23" s="50"/>
      <c r="G23" s="50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ht="15" customHeight="1">
      <c r="A24" s="50"/>
      <c r="B24" t="s" s="53">
        <v>96</v>
      </c>
      <c r="C24" t="s" s="62">
        <v>16</v>
      </c>
      <c r="D24" s="50"/>
      <c r="E24" s="50"/>
      <c r="F24" s="50"/>
      <c r="G24" s="50"/>
      <c r="H24" t="s" s="60">
        <v>111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ht="15" customHeight="1">
      <c r="A25" s="50"/>
      <c r="B25" s="50"/>
      <c r="C25" s="50"/>
      <c r="D25" s="50"/>
      <c r="E25" s="50"/>
      <c r="F25" s="50"/>
      <c r="G25" s="50"/>
      <c r="H25" t="s" s="53">
        <v>112</v>
      </c>
      <c r="I25" s="50"/>
      <c r="J25" s="57">
        <v>1</v>
      </c>
      <c r="K25" s="57">
        <v>1</v>
      </c>
      <c r="L25" s="57">
        <v>2</v>
      </c>
      <c r="M25" s="57">
        <v>2</v>
      </c>
      <c r="N25" s="57">
        <v>0</v>
      </c>
      <c r="O25" s="57">
        <v>1</v>
      </c>
      <c r="P25" s="57">
        <v>1</v>
      </c>
      <c r="Q25" s="57">
        <v>1</v>
      </c>
      <c r="R25" s="57">
        <v>1</v>
      </c>
      <c r="S25" s="57">
        <v>0</v>
      </c>
      <c r="T25" s="57">
        <v>1</v>
      </c>
      <c r="U25" s="57">
        <v>3</v>
      </c>
      <c r="V25" s="57">
        <v>2</v>
      </c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</row>
    <row r="26" ht="15" customHeight="1">
      <c r="A26" t="s" s="53">
        <v>113</v>
      </c>
      <c r="B26" s="50"/>
      <c r="C26" t="s" s="62">
        <v>114</v>
      </c>
      <c r="D26" t="s" s="53">
        <v>115</v>
      </c>
      <c r="E26" s="57">
        <v>-2000</v>
      </c>
      <c r="F26" s="57">
        <v>-25000</v>
      </c>
      <c r="G26" t="s" s="53">
        <v>116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68"/>
      <c r="Y26" s="68"/>
      <c r="Z26" s="68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</row>
    <row r="27" ht="15" customHeight="1">
      <c r="A27" s="50"/>
      <c r="B27" t="s" s="53">
        <v>89</v>
      </c>
      <c r="C27" s="59">
        <v>-835</v>
      </c>
      <c r="D27" s="50"/>
      <c r="E27" s="50"/>
      <c r="F27" s="50"/>
      <c r="G27" s="50"/>
      <c r="H27" t="s" s="60">
        <v>101</v>
      </c>
      <c r="I27" s="56">
        <v>0</v>
      </c>
      <c r="J27" s="56">
        <f>73700*J5*J25</f>
        <v>72790.123456790127</v>
      </c>
      <c r="K27" s="56">
        <f>73700*K5*K25</f>
        <v>71891.479957323580</v>
      </c>
      <c r="L27" s="56">
        <f>73700*L5*L25</f>
        <v>142007.861644096</v>
      </c>
      <c r="M27" s="56">
        <f>73700*M5*M25</f>
        <v>140254.6781670084</v>
      </c>
      <c r="N27" s="56">
        <f>73700*N5*N25</f>
        <v>0</v>
      </c>
      <c r="O27" s="56">
        <f>73700*O5*O25</f>
        <v>68406.488360680829</v>
      </c>
      <c r="P27" s="56">
        <f>73700*P5*P25</f>
        <v>67561.9638130181</v>
      </c>
      <c r="Q27" s="56">
        <f>73700*Q5*Q25</f>
        <v>66727.865494338854</v>
      </c>
      <c r="R27" s="56">
        <f>73700*R5*R25</f>
        <v>65904.064685766774</v>
      </c>
      <c r="S27" s="56">
        <f>73700*S5*S25</f>
        <v>0</v>
      </c>
      <c r="T27" s="56">
        <f>73700*T5*T25</f>
        <v>64286.848649429579</v>
      </c>
      <c r="U27" s="56">
        <f>73700*U5*U25</f>
        <v>190479.5515538654</v>
      </c>
      <c r="V27" s="56">
        <f>73700*V5*V25</f>
        <v>125418.6347679772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</row>
    <row r="28" ht="15" customHeight="1">
      <c r="A28" s="50"/>
      <c r="B28" t="s" s="53">
        <v>91</v>
      </c>
      <c r="C28" s="59">
        <v>-690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</row>
    <row r="29" ht="15" customHeight="1">
      <c r="A29" s="50"/>
      <c r="B29" t="s" s="53">
        <v>93</v>
      </c>
      <c r="C29" s="59">
        <v>-1280</v>
      </c>
      <c r="D29" s="50"/>
      <c r="E29" s="50"/>
      <c r="F29" s="50"/>
      <c r="G29" s="50"/>
      <c r="H29" t="s" s="60">
        <v>117</v>
      </c>
      <c r="I29" s="69">
        <f>SUM(I30:I34)</f>
        <v>-66360</v>
      </c>
      <c r="J29" s="69">
        <f>SUM(J30:J34)*J5</f>
        <v>-64693.540769342224</v>
      </c>
      <c r="K29" s="69">
        <f>SUM(K30:K34)*K5</f>
        <v>-132004.7988199991</v>
      </c>
      <c r="L29" s="69">
        <f>SUM(L30:L34)*L5</f>
        <v>-128624.2538184281</v>
      </c>
      <c r="M29" s="69">
        <f>SUM(M30:M34)*M5</f>
        <v>0</v>
      </c>
      <c r="N29" s="69">
        <f>SUM(N30:N34)*N5</f>
        <v>-58439.812968916835</v>
      </c>
      <c r="O29" s="69">
        <f>SUM(O30:O34)*O5</f>
        <v>-56974.1763640671</v>
      </c>
      <c r="P29" s="69">
        <f>SUM(P30:P34)*P5</f>
        <v>-55545.660378296139</v>
      </c>
      <c r="Q29" s="69">
        <f>SUM(Q30:Q34)*Q5</f>
        <v>-54153.311842690746</v>
      </c>
      <c r="R29" s="69">
        <f>SUM(R30:R34)*R5</f>
        <v>0</v>
      </c>
      <c r="S29" s="69">
        <f>SUM(S30:S34)*S5</f>
        <v>-51473.428457845846</v>
      </c>
      <c r="T29" s="69">
        <f>SUM(T30:T34)*T5</f>
        <v>-163135.8518564789</v>
      </c>
      <c r="U29" s="69">
        <f>SUM(U30:U34)*U5</f>
        <v>-101895.8412264908</v>
      </c>
      <c r="V29" s="69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</row>
    <row r="30" ht="15" customHeight="1">
      <c r="A30" s="50"/>
      <c r="B30" t="s" s="53">
        <v>95</v>
      </c>
      <c r="C30" s="59">
        <v>-1225</v>
      </c>
      <c r="D30" s="50"/>
      <c r="E30" s="50"/>
      <c r="F30" s="50"/>
      <c r="G30" s="50"/>
      <c r="H30" t="s" s="58">
        <v>84</v>
      </c>
      <c r="I30" s="59">
        <v>-44000</v>
      </c>
      <c r="J30" s="59">
        <f>-44000*J$5*K25</f>
        <v>-43456.790123456791</v>
      </c>
      <c r="K30" s="59">
        <f>-44000*K$5*L25</f>
        <v>-85840.573083371448</v>
      </c>
      <c r="L30" s="59">
        <f>-44000*L$5*M25</f>
        <v>-84780.812921848337</v>
      </c>
      <c r="M30" s="59">
        <f>-44000*M$5*N25</f>
        <v>0</v>
      </c>
      <c r="N30" s="59">
        <f>-44000*N$5*O25</f>
        <v>-41350.190725486165</v>
      </c>
      <c r="O30" s="59">
        <f>-44000*O$5*P25</f>
        <v>-40839.694543690042</v>
      </c>
      <c r="P30" s="59">
        <f>-44000*P$5*Q25</f>
        <v>-40335.5007838914</v>
      </c>
      <c r="Q30" s="59">
        <f>-44000*Q$5*R25</f>
        <v>-39837.531638411259</v>
      </c>
      <c r="R30" s="59">
        <f>-44000*R$5*S25</f>
        <v>0</v>
      </c>
      <c r="S30" s="59">
        <f>-44000*S$5*T25</f>
        <v>-38859.9607507746</v>
      </c>
      <c r="T30" s="59">
        <f>-44000*T$5*U25</f>
        <v>-115140.6244467395</v>
      </c>
      <c r="U30" s="59">
        <f>-44000*U$5*V25</f>
        <v>-75812.756837359368</v>
      </c>
      <c r="V30" s="59">
        <f>-44000*V$5*W25</f>
        <v>0</v>
      </c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</row>
    <row r="31" ht="15" customHeight="1">
      <c r="A31" s="50"/>
      <c r="B31" t="s" s="53">
        <v>97</v>
      </c>
      <c r="C31" s="59">
        <v>-470</v>
      </c>
      <c r="D31" s="50"/>
      <c r="E31" s="50"/>
      <c r="F31" s="50"/>
      <c r="G31" s="50"/>
      <c r="H31" t="s" s="58">
        <v>86</v>
      </c>
      <c r="I31" s="59">
        <v>-11000</v>
      </c>
      <c r="J31" s="59">
        <f>-11000*J$5*K25</f>
        <v>-10864.1975308642</v>
      </c>
      <c r="K31" s="59">
        <f>-11000*K$5*L25</f>
        <v>-21460.143270842862</v>
      </c>
      <c r="L31" s="59">
        <f>-11000*L$5*M25</f>
        <v>-21195.203230462084</v>
      </c>
      <c r="M31" s="59">
        <f>-11000*M$5*N25</f>
        <v>0</v>
      </c>
      <c r="N31" s="59">
        <f>-11000*N$5*O25</f>
        <v>-10337.547681371541</v>
      </c>
      <c r="O31" s="59">
        <f>-11000*O$5*P25</f>
        <v>-10209.923635922511</v>
      </c>
      <c r="P31" s="59">
        <f>-11000*P$5*Q25</f>
        <v>-10083.875195972851</v>
      </c>
      <c r="Q31" s="59">
        <f>-11000*Q$5*R25</f>
        <v>-9959.382909602815</v>
      </c>
      <c r="R31" s="59">
        <f>-11000*R$5*S25</f>
        <v>0</v>
      </c>
      <c r="S31" s="59">
        <f>-11000*S$5*T25</f>
        <v>-9714.990187693649</v>
      </c>
      <c r="T31" s="59">
        <f>-11000*T$5*U25</f>
        <v>-28785.156111684886</v>
      </c>
      <c r="U31" s="59">
        <f>-11000*U$5*V25</f>
        <v>-18953.189209339842</v>
      </c>
      <c r="V31" s="59">
        <f>-11000*V$5*W25</f>
        <v>0</v>
      </c>
      <c r="W31" s="50"/>
      <c r="X31" s="68"/>
      <c r="Y31" s="68"/>
      <c r="Z31" s="68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</row>
    <row r="32" ht="15" customHeight="1">
      <c r="A32" s="50"/>
      <c r="B32" t="s" s="53">
        <v>98</v>
      </c>
      <c r="C32" s="59">
        <v>-600</v>
      </c>
      <c r="D32" s="50"/>
      <c r="E32" s="50"/>
      <c r="F32" s="50"/>
      <c r="G32" s="50"/>
      <c r="H32" t="s" s="58">
        <v>88</v>
      </c>
      <c r="I32" s="59">
        <v>-5500</v>
      </c>
      <c r="J32" s="59">
        <f>-5500*J$5*K25</f>
        <v>-5432.098765432099</v>
      </c>
      <c r="K32" s="59">
        <f>-5500*K$5*L25</f>
        <v>-10730.071635421431</v>
      </c>
      <c r="L32" s="59">
        <f>-5500*L$5*M25</f>
        <v>-10597.601615231042</v>
      </c>
      <c r="M32" s="59">
        <f>-5500*M$5*N25</f>
        <v>0</v>
      </c>
      <c r="N32" s="59">
        <f>-5500*N$5*O25</f>
        <v>-5168.773840685771</v>
      </c>
      <c r="O32" s="59">
        <f>-5500*O$5*P25</f>
        <v>-5104.961817961255</v>
      </c>
      <c r="P32" s="59">
        <f>-5500*P$5*Q25</f>
        <v>-5041.937597986425</v>
      </c>
      <c r="Q32" s="59">
        <f>-5500*Q$5*R25</f>
        <v>-4979.691454801407</v>
      </c>
      <c r="R32" s="59">
        <f>-5500*R$5*S25</f>
        <v>0</v>
      </c>
      <c r="S32" s="59">
        <f>-5500*S$5*T25</f>
        <v>-4857.495093846825</v>
      </c>
      <c r="T32" s="59">
        <f>-5500*T$5*U25</f>
        <v>-14392.578055842443</v>
      </c>
      <c r="U32" s="59">
        <f>-5500*U$5*V25</f>
        <v>-9476.594604669921</v>
      </c>
      <c r="V32" s="59">
        <f>-5500*V$5*W25</f>
        <v>0</v>
      </c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</row>
    <row r="33" ht="15" customHeight="1">
      <c r="A33" s="50"/>
      <c r="B33" t="s" s="53">
        <v>100</v>
      </c>
      <c r="C33" s="59">
        <v>-400</v>
      </c>
      <c r="D33" s="50"/>
      <c r="E33" s="50"/>
      <c r="F33" s="50"/>
      <c r="G33" s="50"/>
      <c r="H33" t="s" s="58">
        <v>90</v>
      </c>
      <c r="I33" s="59">
        <v>-2700</v>
      </c>
      <c r="J33" s="59">
        <f>-2700*J$5*K25</f>
        <v>-2666.666666666667</v>
      </c>
      <c r="K33" s="59">
        <f>-2700*K$5*L25</f>
        <v>-5267.489711934157</v>
      </c>
      <c r="L33" s="59">
        <f>-2700*L$5*M25</f>
        <v>-5202.458974749785</v>
      </c>
      <c r="M33" s="59">
        <f>-2700*M$5*N25</f>
        <v>0</v>
      </c>
      <c r="N33" s="59">
        <f>-2700*N$5*O25</f>
        <v>-2537.398067245742</v>
      </c>
      <c r="O33" s="59">
        <f>-2700*O$5*P25</f>
        <v>-2506.072165180980</v>
      </c>
      <c r="P33" s="59">
        <f>-2700*P$5*Q25</f>
        <v>-2475.133002647881</v>
      </c>
      <c r="Q33" s="59">
        <f>-2700*Q$5*R25</f>
        <v>-2444.575805084327</v>
      </c>
      <c r="R33" s="59">
        <f>-2700*R$5*S25</f>
        <v>0</v>
      </c>
      <c r="S33" s="59">
        <f>-2700*S$5*T25</f>
        <v>-2384.588500615714</v>
      </c>
      <c r="T33" s="59">
        <f>-2700*T$5*U25</f>
        <v>-7065.447409231744</v>
      </c>
      <c r="U33" s="59">
        <f>-2700*U$5*V25</f>
        <v>-4652.146442292506</v>
      </c>
      <c r="V33" s="59">
        <f>-2700*V$5*W25</f>
        <v>0</v>
      </c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</row>
    <row r="34" ht="15" customHeight="1">
      <c r="A34" s="50"/>
      <c r="B34" t="s" s="53">
        <v>102</v>
      </c>
      <c r="C34" s="59">
        <v>-280</v>
      </c>
      <c r="D34" s="50"/>
      <c r="E34" s="50"/>
      <c r="F34" s="50"/>
      <c r="G34" s="50"/>
      <c r="H34" t="s" s="58">
        <v>92</v>
      </c>
      <c r="I34" s="59">
        <f>5%*SUM(I30:I33)</f>
        <v>-3160</v>
      </c>
      <c r="J34" s="59">
        <f>5%*SUM(J30:J33)*J$5*K25</f>
        <v>-3082.456942539247</v>
      </c>
      <c r="K34" s="59">
        <f>5%*SUM(K30:K33)*K$5*L25</f>
        <v>-12027.266838744818</v>
      </c>
      <c r="L34" s="59">
        <f>5%*SUM(L30:L33)*L$5*M25</f>
        <v>-11732.130432550957</v>
      </c>
      <c r="M34" s="59">
        <f>5%*SUM(M30:M33)*M$5*N25</f>
        <v>0</v>
      </c>
      <c r="N34" s="59">
        <f>5%*SUM(N30:N33)*N$5*O25</f>
        <v>-2790.851726646539</v>
      </c>
      <c r="O34" s="59">
        <f>5%*SUM(O30:O33)*O$5*P25</f>
        <v>-2722.367177341541</v>
      </c>
      <c r="P34" s="59">
        <f>5%*SUM(P30:P33)*P$5*Q25</f>
        <v>-2655.563166435889</v>
      </c>
      <c r="Q34" s="59">
        <f>5%*SUM(Q30:Q33)*Q$5*R25</f>
        <v>-2590.398455294877</v>
      </c>
      <c r="R34" s="59">
        <f>5%*SUM(R30:R33)*R$5*S25</f>
        <v>0</v>
      </c>
      <c r="S34" s="59">
        <f>5%*SUM(S30:S33)*S$5*T25</f>
        <v>-2464.827012698091</v>
      </c>
      <c r="T34" s="59">
        <f>5%*SUM(T30:T33)*T$5*U25</f>
        <v>-21639.084885140990</v>
      </c>
      <c r="U34" s="59">
        <f>5%*SUM(U30:U33)*U$5*V25</f>
        <v>-9381.370947172847</v>
      </c>
      <c r="V34" s="59">
        <f>5%*SUM(V30:V33)*V$5*W25</f>
        <v>0</v>
      </c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</row>
    <row r="35" ht="15" customHeight="1">
      <c r="A35" s="50"/>
      <c r="B35" t="s" s="53">
        <v>118</v>
      </c>
      <c r="C35" s="59">
        <v>-130</v>
      </c>
      <c r="D35" s="50"/>
      <c r="E35" s="50"/>
      <c r="F35" s="50"/>
      <c r="G35" s="50"/>
      <c r="H35" t="s" s="53">
        <v>94</v>
      </c>
      <c r="I35" s="61">
        <f>-737</f>
        <v>-737</v>
      </c>
      <c r="J35" s="61">
        <f>-J27/100*K25</f>
        <v>-727.9012345679013</v>
      </c>
      <c r="K35" s="61">
        <f>-K27/100*L25</f>
        <v>-1437.829599146472</v>
      </c>
      <c r="L35" s="61">
        <f>-L27/100*M25</f>
        <v>-2840.157232881919</v>
      </c>
      <c r="M35" s="61">
        <f>-M27/100*N25</f>
        <v>0</v>
      </c>
      <c r="N35" s="61">
        <f>-N27/100*O25</f>
        <v>0</v>
      </c>
      <c r="O35" s="61">
        <f>-O27/100*P25</f>
        <v>-684.0648836068083</v>
      </c>
      <c r="P35" s="61">
        <f>-P27/100*Q25</f>
        <v>-675.619638130181</v>
      </c>
      <c r="Q35" s="61">
        <f>-Q27/100*R25</f>
        <v>-667.2786549433886</v>
      </c>
      <c r="R35" s="61">
        <f>-R27/100*S25</f>
        <v>0</v>
      </c>
      <c r="S35" s="61">
        <f>-S27/100*T25</f>
        <v>0</v>
      </c>
      <c r="T35" s="61">
        <f>-T27/100*U25</f>
        <v>-1928.605459482887</v>
      </c>
      <c r="U35" s="61">
        <f>-U27/100*V25</f>
        <v>-3809.591031077309</v>
      </c>
      <c r="V35" s="61">
        <f>-V27/100*W25</f>
        <v>0</v>
      </c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</row>
    <row r="36" ht="15" customHeight="1">
      <c r="A36" s="50"/>
      <c r="B36" t="s" s="53">
        <v>104</v>
      </c>
      <c r="C36" s="59">
        <v>-3900</v>
      </c>
      <c r="D36" s="50"/>
      <c r="E36" s="50"/>
      <c r="F36" s="50"/>
      <c r="G36" s="50"/>
      <c r="H36" s="50"/>
      <c r="I36" s="56"/>
      <c r="J36" s="56"/>
      <c r="K36" s="56"/>
      <c r="L36" s="56"/>
      <c r="M36" s="56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68"/>
      <c r="Y36" s="68"/>
      <c r="Z36" s="68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</row>
    <row r="37" ht="15" customHeight="1">
      <c r="A37" s="50"/>
      <c r="B37" t="s" s="53">
        <v>105</v>
      </c>
      <c r="C37" s="59">
        <v>-290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</row>
    <row r="38" ht="15" customHeight="1">
      <c r="A38" s="50"/>
      <c r="B38" s="50"/>
      <c r="C38" s="59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</row>
    <row r="39" ht="15" customHeight="1">
      <c r="A39" s="50"/>
      <c r="B39" t="s" s="53">
        <v>119</v>
      </c>
      <c r="C39" s="59"/>
      <c r="D39" s="57">
        <f>-15*50</f>
        <v>-750</v>
      </c>
      <c r="E39" s="50"/>
      <c r="F39" s="50"/>
      <c r="G39" s="50"/>
      <c r="H39" t="s" s="53">
        <v>120</v>
      </c>
      <c r="I39" s="56">
        <v>0</v>
      </c>
      <c r="J39" s="56">
        <v>1</v>
      </c>
      <c r="K39" s="56">
        <v>1</v>
      </c>
      <c r="L39" s="56">
        <v>1</v>
      </c>
      <c r="M39" s="56">
        <v>1</v>
      </c>
      <c r="N39" s="56">
        <v>0</v>
      </c>
      <c r="O39" s="56">
        <v>2</v>
      </c>
      <c r="P39" s="56">
        <v>2</v>
      </c>
      <c r="Q39" s="56">
        <v>2</v>
      </c>
      <c r="R39" s="56">
        <v>2</v>
      </c>
      <c r="S39" s="56">
        <v>0</v>
      </c>
      <c r="T39" s="56">
        <v>2</v>
      </c>
      <c r="U39" s="56">
        <v>0</v>
      </c>
      <c r="V39" s="56">
        <v>0</v>
      </c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</row>
    <row r="40" ht="15" customHeight="1">
      <c r="A40" s="50"/>
      <c r="B40" t="s" s="53">
        <v>108</v>
      </c>
      <c r="C40" s="59"/>
      <c r="D40" s="50"/>
      <c r="E40" s="57">
        <v>-100</v>
      </c>
      <c r="F40" s="50"/>
      <c r="G40" s="50"/>
      <c r="H40" s="50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</row>
    <row r="41" ht="15" customHeight="1">
      <c r="A41" s="50"/>
      <c r="B41" t="s" s="53">
        <v>121</v>
      </c>
      <c r="C41" s="59"/>
      <c r="D41" s="50"/>
      <c r="E41" s="57">
        <v>-500</v>
      </c>
      <c r="F41" s="50"/>
      <c r="G41" s="50"/>
      <c r="H41" t="s" s="60">
        <v>101</v>
      </c>
      <c r="I41" s="56">
        <v>0</v>
      </c>
      <c r="J41" s="56">
        <f>69900*J5*J39</f>
        <v>69037.037037037036</v>
      </c>
      <c r="K41" s="56">
        <f>69900*K5*K39</f>
        <v>68184.727937814358</v>
      </c>
      <c r="L41" s="56">
        <f>69900*L5*L39</f>
        <v>67342.941173149986</v>
      </c>
      <c r="M41" s="56">
        <f>69900*M5*M39</f>
        <v>66511.546837679009</v>
      </c>
      <c r="N41" s="56">
        <f>69900*N5*N39</f>
        <v>0</v>
      </c>
      <c r="O41" s="56">
        <f>69900*O5*O39</f>
        <v>129758.8476638152</v>
      </c>
      <c r="P41" s="56">
        <f>69900*P5*P39</f>
        <v>128156.8865815459</v>
      </c>
      <c r="Q41" s="56">
        <f>69900*Q5*Q39</f>
        <v>126574.7027965885</v>
      </c>
      <c r="R41" s="56">
        <f>69900*R5*R39</f>
        <v>125012.0521447788</v>
      </c>
      <c r="S41" s="56">
        <f>69900*S5*S39</f>
        <v>0</v>
      </c>
      <c r="T41" s="56">
        <f>69900*T5*T39</f>
        <v>121944.3886185923</v>
      </c>
      <c r="U41" s="56">
        <f>69900*U5*U39</f>
        <v>0</v>
      </c>
      <c r="V41" s="56">
        <f>69900*V5*V39</f>
        <v>0</v>
      </c>
      <c r="W41" s="50"/>
      <c r="X41" s="68"/>
      <c r="Y41" s="68"/>
      <c r="Z41" s="68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</row>
    <row r="42" ht="15" customHeight="1">
      <c r="A42" s="50"/>
      <c r="B42" t="s" s="53">
        <v>122</v>
      </c>
      <c r="C42" s="59"/>
      <c r="D42" t="s" s="53">
        <v>123</v>
      </c>
      <c r="E42" s="50"/>
      <c r="F42" s="50"/>
      <c r="G42" s="50"/>
      <c r="H42" s="50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</row>
    <row r="43" ht="15" customHeight="1">
      <c r="A43" s="50"/>
      <c r="B43" s="50"/>
      <c r="C43" s="59"/>
      <c r="D43" s="50"/>
      <c r="E43" s="50"/>
      <c r="F43" s="50"/>
      <c r="G43" s="50"/>
      <c r="H43" t="s" s="53">
        <v>117</v>
      </c>
      <c r="I43" s="56">
        <f>SUM(I44:I48)</f>
        <v>-64785</v>
      </c>
      <c r="J43" s="56">
        <f>SUM(J44:J48)</f>
        <v>-63985.185185185182</v>
      </c>
      <c r="K43" s="56">
        <f>SUM(K44:K48)</f>
        <v>-63195.2446273434</v>
      </c>
      <c r="L43" s="56">
        <f>SUM(L44:L48)</f>
        <v>-62415.056422067559</v>
      </c>
      <c r="M43" s="56">
        <f>SUM(M44:M48)</f>
        <v>0</v>
      </c>
      <c r="N43" s="56">
        <f>SUM(N44:N48)</f>
        <v>-121766.9139159373</v>
      </c>
      <c r="O43" s="56">
        <f>SUM(O44:O48)</f>
        <v>-120263.6186824073</v>
      </c>
      <c r="P43" s="56">
        <f>SUM(P44:P48)</f>
        <v>-118778.8826492911</v>
      </c>
      <c r="Q43" s="56">
        <f>SUM(Q44:Q48)</f>
        <v>-117312.4766906579</v>
      </c>
      <c r="R43" s="56">
        <f>SUM(R44:R48)</f>
        <v>0</v>
      </c>
      <c r="S43" s="56">
        <f>SUM(S44:S48)</f>
        <v>-114433.7526017696</v>
      </c>
      <c r="T43" s="56">
        <f>SUM(T44:T48)</f>
        <v>0</v>
      </c>
      <c r="U43" s="56">
        <f>SUM(U44:U48)</f>
        <v>0</v>
      </c>
      <c r="V43" s="56">
        <f>SUM(V44:V48)</f>
        <v>0</v>
      </c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</row>
    <row r="44" ht="15" customHeight="1">
      <c r="A44" s="50"/>
      <c r="B44" s="50"/>
      <c r="C44" s="59"/>
      <c r="D44" s="50"/>
      <c r="E44" s="50"/>
      <c r="F44" s="50"/>
      <c r="G44" s="50"/>
      <c r="H44" t="s" s="58">
        <v>84</v>
      </c>
      <c r="I44" s="59">
        <v>-37000</v>
      </c>
      <c r="J44" s="56">
        <f>-37000*J$5*K39</f>
        <v>-36543.209876543209</v>
      </c>
      <c r="K44" s="56">
        <f>-37000*K$5*L39</f>
        <v>-36092.059137326629</v>
      </c>
      <c r="L44" s="56">
        <f>-37000*L$5*M39</f>
        <v>-35646.4781603226</v>
      </c>
      <c r="M44" s="56">
        <f>-37000*M$5*N39</f>
        <v>0</v>
      </c>
      <c r="N44" s="56">
        <f>-37000*N$5*O39</f>
        <v>-69543.502583772191</v>
      </c>
      <c r="O44" s="56">
        <f>-37000*O$5*P39</f>
        <v>-68684.940823478712</v>
      </c>
      <c r="P44" s="56">
        <f>-37000*P$5*Q39</f>
        <v>-67836.978591090083</v>
      </c>
      <c r="Q44" s="56">
        <f>-37000*Q$5*R39</f>
        <v>-66999.485028237119</v>
      </c>
      <c r="R44" s="56">
        <f>-37000*R$5*S39</f>
        <v>0</v>
      </c>
      <c r="S44" s="56">
        <f>-37000*S$5*T39</f>
        <v>-65355.388535393635</v>
      </c>
      <c r="T44" s="56">
        <f>-37000*T$5*U39</f>
        <v>0</v>
      </c>
      <c r="U44" t="s" s="62">
        <v>124</v>
      </c>
      <c r="V44" t="s" s="62">
        <v>124</v>
      </c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ht="15" customHeight="1">
      <c r="A45" s="50"/>
      <c r="B45" s="50"/>
      <c r="C45" s="59"/>
      <c r="D45" s="50"/>
      <c r="E45" s="50"/>
      <c r="F45" s="50"/>
      <c r="G45" s="50"/>
      <c r="H45" t="s" s="58">
        <v>86</v>
      </c>
      <c r="I45" s="59">
        <v>-14000</v>
      </c>
      <c r="J45" s="56">
        <f>-14000*J$5*K39</f>
        <v>-13827.160493827161</v>
      </c>
      <c r="K45" s="56">
        <f>-14000*K$5*L39</f>
        <v>-13656.454808718185</v>
      </c>
      <c r="L45" s="56">
        <f>-14000*L$5*M39</f>
        <v>-13487.856601203146</v>
      </c>
      <c r="M45" s="56">
        <f>-14000*M$5*N39</f>
        <v>0</v>
      </c>
      <c r="N45" s="56">
        <f>-14000*N$5*O39</f>
        <v>-26313.757734400286</v>
      </c>
      <c r="O45" s="56">
        <f>-14000*O$5*P39</f>
        <v>-25988.896527802757</v>
      </c>
      <c r="P45" s="56">
        <f>-14000*P$5*Q39</f>
        <v>-25668.045953385437</v>
      </c>
      <c r="Q45" s="56">
        <f>-14000*Q$5*R39</f>
        <v>-25351.1564971708</v>
      </c>
      <c r="R45" s="56">
        <f>-14000*R$5*S39</f>
        <v>0</v>
      </c>
      <c r="S45" s="56">
        <f>-14000*S$5*T39</f>
        <v>-24729.065932311107</v>
      </c>
      <c r="T45" s="56">
        <f>-14000*T$5*U39</f>
        <v>0</v>
      </c>
      <c r="U45" t="s" s="62">
        <v>124</v>
      </c>
      <c r="V45" t="s" s="62">
        <v>124</v>
      </c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</row>
    <row r="46" ht="15" customHeight="1">
      <c r="A46" s="50"/>
      <c r="B46" s="50"/>
      <c r="C46" s="59"/>
      <c r="D46" s="50"/>
      <c r="E46" s="50"/>
      <c r="F46" s="50"/>
      <c r="G46" s="50"/>
      <c r="H46" t="s" s="58">
        <v>88</v>
      </c>
      <c r="I46" s="59">
        <v>-7200</v>
      </c>
      <c r="J46" s="56">
        <f>-7200*J$5*K39</f>
        <v>-7111.111111111111</v>
      </c>
      <c r="K46" s="56">
        <f>-7200*K$5*L39</f>
        <v>-7023.319615912209</v>
      </c>
      <c r="L46" s="56">
        <f>-7200*L$5*M39</f>
        <v>-6936.611966333046</v>
      </c>
      <c r="M46" s="56">
        <f>-7200*M$5*N39</f>
        <v>0</v>
      </c>
      <c r="N46" s="56">
        <f>-7200*N$5*O39</f>
        <v>-13532.789691977290</v>
      </c>
      <c r="O46" s="56">
        <f>-7200*O$5*P39</f>
        <v>-13365.718214298560</v>
      </c>
      <c r="P46" s="56">
        <f>-7200*P$5*Q39</f>
        <v>-13200.709347455368</v>
      </c>
      <c r="Q46" s="56">
        <f>-7200*Q$5*R39</f>
        <v>-13037.737627116412</v>
      </c>
      <c r="R46" s="56">
        <f>-7200*R$5*S39</f>
        <v>0</v>
      </c>
      <c r="S46" s="56">
        <f>-7200*S$5*T39</f>
        <v>-12717.805336617139</v>
      </c>
      <c r="T46" s="56">
        <f>-7200*T$5*U39</f>
        <v>0</v>
      </c>
      <c r="U46" t="s" s="62">
        <v>124</v>
      </c>
      <c r="V46" t="s" s="62">
        <v>124</v>
      </c>
      <c r="W46" s="50"/>
      <c r="X46" s="68"/>
      <c r="Y46" s="68"/>
      <c r="Z46" s="68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</row>
    <row r="47" ht="15" customHeight="1">
      <c r="A47" s="50"/>
      <c r="B47" t="s" s="53">
        <v>125</v>
      </c>
      <c r="C47" s="75">
        <v>0.22</v>
      </c>
      <c r="D47" s="50"/>
      <c r="E47" s="50"/>
      <c r="F47" s="50"/>
      <c r="G47" s="50"/>
      <c r="H47" t="s" s="58">
        <v>90</v>
      </c>
      <c r="I47" s="59">
        <v>-3500</v>
      </c>
      <c r="J47" s="56">
        <f>-3500*J$5*K39</f>
        <v>-3456.790123456790</v>
      </c>
      <c r="K47" s="56">
        <f>-3500*K$5*L39</f>
        <v>-3414.113702179546</v>
      </c>
      <c r="L47" s="56">
        <f>-3500*L$5*M39</f>
        <v>-3371.964150300787</v>
      </c>
      <c r="M47" s="56">
        <f>-3500*M$5*N39</f>
        <v>0</v>
      </c>
      <c r="N47" s="56">
        <f>-3500*N$5*O39</f>
        <v>-6578.439433600071</v>
      </c>
      <c r="O47" s="56">
        <f>-3500*O$5*P39</f>
        <v>-6497.224131950689</v>
      </c>
      <c r="P47" s="56">
        <f>-3500*P$5*Q39</f>
        <v>-6417.011488346359</v>
      </c>
      <c r="Q47" s="56">
        <f>-3500*Q$5*R39</f>
        <v>-6337.789124292701</v>
      </c>
      <c r="R47" s="56">
        <f>-3500*R$5*S39</f>
        <v>0</v>
      </c>
      <c r="S47" s="56">
        <f>-3500*S$5*T39</f>
        <v>-6182.266483077777</v>
      </c>
      <c r="T47" s="56">
        <f>-3500*T$5*U39</f>
        <v>0</v>
      </c>
      <c r="U47" t="s" s="62">
        <v>124</v>
      </c>
      <c r="V47" t="s" s="62">
        <v>124</v>
      </c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</row>
    <row r="48" ht="15" customHeight="1">
      <c r="A48" s="50"/>
      <c r="B48" t="s" s="53">
        <v>126</v>
      </c>
      <c r="C48" t="s" s="53">
        <v>127</v>
      </c>
      <c r="D48" s="50"/>
      <c r="E48" s="50"/>
      <c r="F48" s="50"/>
      <c r="G48" s="50"/>
      <c r="H48" t="s" s="58">
        <v>92</v>
      </c>
      <c r="I48" s="59">
        <f>5%*SUM(I44:I47)*J39</f>
        <v>-3085</v>
      </c>
      <c r="J48" s="56">
        <f>-3085*J$5*K39</f>
        <v>-3046.913580246914</v>
      </c>
      <c r="K48" s="56">
        <f>-3085*K$5*L39</f>
        <v>-3009.297363206828</v>
      </c>
      <c r="L48" s="56">
        <f>-3085*L$5*M39</f>
        <v>-2972.145543907979</v>
      </c>
      <c r="M48" s="56">
        <f>-3085*M$5*N39</f>
        <v>0</v>
      </c>
      <c r="N48" s="56">
        <f>-3085*N$5*O39</f>
        <v>-5798.424472187492</v>
      </c>
      <c r="O48" s="56">
        <f>-3085*O$5*P39</f>
        <v>-5726.838984876536</v>
      </c>
      <c r="P48" s="56">
        <f>-3085*P$5*Q39</f>
        <v>-5656.137269013862</v>
      </c>
      <c r="Q48" s="56">
        <f>-3085*Q$5*R39</f>
        <v>-5586.308413840852</v>
      </c>
      <c r="R48" s="56">
        <f>-3085*R$5*S39</f>
        <v>0</v>
      </c>
      <c r="S48" s="56">
        <f>-3085*S$5*T39</f>
        <v>-5449.226314369983</v>
      </c>
      <c r="T48" s="56">
        <f>-3085*T$5*U39</f>
        <v>0</v>
      </c>
      <c r="U48" t="s" s="62">
        <v>124</v>
      </c>
      <c r="V48" t="s" s="62">
        <v>124</v>
      </c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</row>
    <row r="49" ht="15" customHeight="1">
      <c r="A49" s="50"/>
      <c r="B49" s="50"/>
      <c r="C49" s="59"/>
      <c r="D49" s="50"/>
      <c r="E49" s="50"/>
      <c r="F49" s="50"/>
      <c r="G49" s="50"/>
      <c r="H49" t="s" s="53">
        <v>94</v>
      </c>
      <c r="I49" s="61">
        <f>-690</f>
        <v>-690</v>
      </c>
      <c r="J49" s="61">
        <f>-J41/100*J5*K39</f>
        <v>-681.8472793781435</v>
      </c>
      <c r="K49" s="61">
        <f>-K41/100*K5*L39</f>
        <v>-665.115468376790</v>
      </c>
      <c r="L49" s="61">
        <f>-L41/100*L5*M39</f>
        <v>-648.7942383190758</v>
      </c>
      <c r="M49" s="61">
        <f>-M41/100*M5*N39</f>
        <v>0</v>
      </c>
      <c r="N49" s="61">
        <f>-N41/100*N5*O39</f>
        <v>0</v>
      </c>
      <c r="O49" s="61">
        <f>-O41/100*O5*P39</f>
        <v>-2408.778046787009</v>
      </c>
      <c r="P49" s="61">
        <f>-P41/100*P5*Q39</f>
        <v>-2349.669181441375</v>
      </c>
      <c r="Q49" s="61">
        <f>-Q41/100*Q5*R39</f>
        <v>-2292.010785127999</v>
      </c>
      <c r="R49" s="61">
        <f>-R41/100*R5*S39</f>
        <v>0</v>
      </c>
      <c r="S49" s="61">
        <f>-T41/100*S5*T39</f>
        <v>-2153.979161588955</v>
      </c>
      <c r="T49" s="61">
        <f>-T41/100*T5*U39</f>
        <v>0</v>
      </c>
      <c r="U49" s="61">
        <f>-U41/100*U5*V39</f>
        <v>0</v>
      </c>
      <c r="V49" s="61">
        <f>-V41/100*V5*W39</f>
        <v>0</v>
      </c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</row>
    <row r="50" ht="15" customHeight="1">
      <c r="A50" s="50"/>
      <c r="B50" s="50"/>
      <c r="C50" s="59"/>
      <c r="D50" s="50"/>
      <c r="E50" s="50"/>
      <c r="F50" s="50"/>
      <c r="G50" s="50"/>
      <c r="H50" s="50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</row>
    <row r="51" ht="15" customHeight="1">
      <c r="A51" s="50"/>
      <c r="B51" s="50"/>
      <c r="C51" s="5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68"/>
      <c r="Y51" s="68"/>
      <c r="Z51" s="68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</row>
    <row r="52" ht="15" customHeight="1">
      <c r="A52" s="50"/>
      <c r="B52" s="50"/>
      <c r="C52" s="59"/>
      <c r="D52" s="50"/>
      <c r="E52" s="50"/>
      <c r="F52" s="50"/>
      <c r="G52" s="50"/>
      <c r="H52" t="s" s="53">
        <v>128</v>
      </c>
      <c r="I52" s="56">
        <f>I43+I29+I35+I49+I27+I20+I18+I19+I17+I16+I15+I14+I13+I12+I11+I10+I9</f>
        <v>-143872</v>
      </c>
      <c r="J52" s="56">
        <f>J43+J29+J35+J49+J27+J20+J18+J19+J17+J16+J15+J14+J13+J12+J11+J10+J9</f>
        <v>-68458.844838843826</v>
      </c>
      <c r="K52" s="56">
        <f>K43+K29+K35+K49+K27+K20+K18+K19+K17+K16+K15+K14+K13+K12+K11+K10+K9+K22+K21</f>
        <v>-148254.5873565058</v>
      </c>
      <c r="L52" s="56">
        <f>L43+L29+L35+L49+L27+L20+L18+L19+L17+L16+L15+L14+L13+L12+L11+L10+L9</f>
        <v>-63407.027181428879</v>
      </c>
      <c r="M52" s="56">
        <f>M43+M29+M35+M49+M27+M20+M18+M19+M17+M16+M15+M14+M13+M12+M11+M10+M9</f>
        <v>129502.4538570546</v>
      </c>
      <c r="N52" s="56">
        <f>N43+N29+N35+N49+N27+N20+N18+N19+N17+N16+N15+N14+N13+N12+N11+N10+N9</f>
        <v>-190826.2076848086</v>
      </c>
      <c r="O52" s="56">
        <f>O43+O29+O35+M49+O27+O20+O18+O19+O17+O16+O15+O14+O13+O12+O11+O10+O9</f>
        <v>-120003.7476681207</v>
      </c>
      <c r="P52" s="56">
        <f>P43+P29+P35+P49+P27+P20+P18+P19+P17+P16+P15+P14+P13+P12+P11+P10+P9</f>
        <v>-120146.7580081855</v>
      </c>
      <c r="Q52" s="56">
        <f>Q43+Q29+Q35+Q49+Q27+Q20+Q18+Q19+Q17+Q16+Q15+Q14+Q13+Q12+Q11+Q10+Q9</f>
        <v>-117928.2149225822</v>
      </c>
      <c r="R52" s="56">
        <f>R43+R29+R35+R49+R27+R20+R18+R19+R17+R16+R15+R14+R13+R12+R11+R10+R9</f>
        <v>55799.370914407686</v>
      </c>
      <c r="S52" s="56">
        <f>S43+S29+S35+S49+S27+S20+S18+S19+S17+S16+S15+S14+S13+S12+S11+S10+S9</f>
        <v>-178041.1046867443</v>
      </c>
      <c r="T52" s="56">
        <f>T43+T29+T35+T49+T27+T20+T18+T19+T17+T16+T15+T14+T13+T12+T11+T10+T9</f>
        <v>-110634.3439411394</v>
      </c>
      <c r="U52" s="56">
        <f>U29+U27+U9+U10+U11+U12+U13+U14+U15+U16+U17+U18+U19+U20+U21+U35</f>
        <v>74392.940661181652</v>
      </c>
      <c r="V52" s="56">
        <f>V35+V29+V27+V21+V20+V19+V18+V17+V16+V15+V14+V13+V12+V11+V10+V9</f>
        <v>115165.6188320605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</row>
    <row r="53" ht="15" customHeight="1">
      <c r="A53" s="50"/>
      <c r="B53" s="50"/>
      <c r="C53" s="59"/>
      <c r="D53" s="50"/>
      <c r="E53" s="50"/>
      <c r="F53" s="50"/>
      <c r="G53" s="50"/>
      <c r="H53" s="50"/>
      <c r="I53" s="68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6">
        <f>SUM(I52:V52)</f>
        <v>-886712.4520236548</v>
      </c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</row>
    <row r="54" ht="15" customHeight="1">
      <c r="A54" s="50"/>
      <c r="B54" s="50"/>
      <c r="C54" s="59"/>
      <c r="D54" s="50"/>
      <c r="E54" s="50"/>
      <c r="F54" s="50"/>
      <c r="G54" s="50"/>
      <c r="H54" s="50"/>
      <c r="I54" s="68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</row>
    <row r="55" ht="15" customHeight="1">
      <c r="A55" s="50"/>
      <c r="B55" s="50"/>
      <c r="C55" s="59"/>
      <c r="D55" s="50"/>
      <c r="E55" s="50"/>
      <c r="F55" s="50"/>
      <c r="G55" s="50"/>
      <c r="H55" s="50"/>
      <c r="I55" s="68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</row>
    <row r="56" ht="15" customHeight="1">
      <c r="A56" s="50"/>
      <c r="B56" s="50"/>
      <c r="C56" s="59"/>
      <c r="D56" s="50"/>
      <c r="E56" s="50"/>
      <c r="F56" s="50"/>
      <c r="G56" s="50"/>
      <c r="H56" s="50"/>
      <c r="I56" s="68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</row>
    <row r="57" ht="15" customHeight="1">
      <c r="A57" s="50"/>
      <c r="B57" s="50"/>
      <c r="C57" s="59"/>
      <c r="D57" s="50"/>
      <c r="E57" s="50"/>
      <c r="F57" s="50"/>
      <c r="G57" s="50"/>
      <c r="H57" s="50"/>
      <c r="I57" s="68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68"/>
      <c r="Y57" s="68"/>
      <c r="Z57" s="68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</row>
    <row r="58" ht="15" customHeight="1">
      <c r="A58" s="50"/>
      <c r="B58" s="50"/>
      <c r="C58" s="59"/>
      <c r="D58" s="50"/>
      <c r="E58" s="50"/>
      <c r="F58" s="50"/>
      <c r="G58" s="50"/>
      <c r="H58" s="50"/>
      <c r="I58" s="68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</row>
    <row r="59" ht="15" customHeight="1">
      <c r="A59" s="50"/>
      <c r="B59" s="50"/>
      <c r="C59" s="59"/>
      <c r="D59" s="50"/>
      <c r="E59" s="50"/>
      <c r="F59" s="50"/>
      <c r="G59" s="50"/>
      <c r="H59" s="50"/>
      <c r="I59" s="68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</row>
    <row r="60" ht="15" customHeight="1">
      <c r="A60" s="50"/>
      <c r="B60" s="50"/>
      <c r="C60" s="59"/>
      <c r="D60" s="50"/>
      <c r="E60" s="50"/>
      <c r="F60" s="50"/>
      <c r="G60" s="50"/>
      <c r="H60" s="50"/>
      <c r="I60" s="50"/>
      <c r="J60" s="68"/>
      <c r="K60" s="68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</row>
    <row r="61" ht="15" customHeight="1">
      <c r="A61" s="50"/>
      <c r="B61" s="50"/>
      <c r="C61" s="59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</row>
    <row r="62" ht="15" customHeight="1">
      <c r="A62" s="50"/>
      <c r="B62" s="50"/>
      <c r="C62" s="59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68"/>
      <c r="Y62" s="68"/>
      <c r="Z62" s="68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</row>
    <row r="63" ht="15" customHeight="1">
      <c r="A63" s="50"/>
      <c r="B63" s="50"/>
      <c r="C63" s="59"/>
      <c r="D63" s="50"/>
      <c r="E63" s="50"/>
      <c r="F63" s="50"/>
      <c r="G63" s="50"/>
      <c r="H63" s="73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</row>
    <row r="64" ht="15" customHeight="1">
      <c r="A64" s="50"/>
      <c r="B64" s="50"/>
      <c r="C64" s="59"/>
      <c r="D64" s="50"/>
      <c r="E64" s="50"/>
      <c r="F64" s="50"/>
      <c r="G64" s="50"/>
      <c r="H64" s="50"/>
      <c r="I64" s="59"/>
      <c r="J64" s="50"/>
      <c r="K64" s="50"/>
      <c r="L64" s="56"/>
      <c r="M64" s="56"/>
      <c r="N64" s="56"/>
      <c r="O64" s="50"/>
      <c r="P64" s="50"/>
      <c r="Q64" s="50"/>
      <c r="R64" s="56"/>
      <c r="S64" s="56"/>
      <c r="T64" s="56"/>
      <c r="U64" s="56"/>
      <c r="V64" s="56"/>
      <c r="W64" s="56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</row>
    <row r="65" ht="15" customHeight="1">
      <c r="A65" s="50"/>
      <c r="B65" s="50"/>
      <c r="C65" s="59"/>
      <c r="D65" s="50"/>
      <c r="E65" s="50"/>
      <c r="F65" s="50"/>
      <c r="G65" s="50"/>
      <c r="H65" s="50"/>
      <c r="I65" s="59"/>
      <c r="J65" s="68"/>
      <c r="K65" s="68"/>
      <c r="L65" s="56"/>
      <c r="M65" s="56"/>
      <c r="N65" s="56"/>
      <c r="O65" s="50"/>
      <c r="P65" s="50"/>
      <c r="Q65" s="50"/>
      <c r="R65" s="56"/>
      <c r="S65" s="56"/>
      <c r="T65" s="56"/>
      <c r="U65" s="56"/>
      <c r="V65" s="56"/>
      <c r="W65" s="56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</row>
    <row r="66" ht="15" customHeight="1">
      <c r="A66" s="50"/>
      <c r="B66" s="50"/>
      <c r="C66" s="59"/>
      <c r="D66" s="50"/>
      <c r="E66" s="50"/>
      <c r="F66" s="50"/>
      <c r="G66" s="50"/>
      <c r="H66" s="50"/>
      <c r="I66" s="59"/>
      <c r="J66" s="50"/>
      <c r="K66" s="50"/>
      <c r="L66" s="56"/>
      <c r="M66" s="56"/>
      <c r="N66" s="56"/>
      <c r="O66" s="50"/>
      <c r="P66" s="50"/>
      <c r="Q66" s="50"/>
      <c r="R66" s="56"/>
      <c r="S66" s="56"/>
      <c r="T66" s="56"/>
      <c r="U66" s="56"/>
      <c r="V66" s="56"/>
      <c r="W66" s="56"/>
      <c r="X66" s="68"/>
      <c r="Y66" s="68"/>
      <c r="Z66" s="68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</row>
    <row r="67" ht="15" customHeight="1">
      <c r="A67" s="50"/>
      <c r="B67" s="50"/>
      <c r="C67" s="59"/>
      <c r="D67" s="50"/>
      <c r="E67" s="50"/>
      <c r="F67" s="50"/>
      <c r="G67" s="50"/>
      <c r="H67" s="50"/>
      <c r="I67" s="59"/>
      <c r="J67" s="50"/>
      <c r="K67" s="50"/>
      <c r="L67" s="56"/>
      <c r="M67" s="56"/>
      <c r="N67" s="56"/>
      <c r="O67" s="50"/>
      <c r="P67" s="50"/>
      <c r="Q67" s="50"/>
      <c r="R67" s="56"/>
      <c r="S67" s="56"/>
      <c r="T67" s="56"/>
      <c r="U67" s="56"/>
      <c r="V67" s="56"/>
      <c r="W67" s="56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</row>
    <row r="68" ht="15" customHeight="1">
      <c r="A68" s="50"/>
      <c r="B68" s="50"/>
      <c r="C68" s="59"/>
      <c r="D68" s="50"/>
      <c r="E68" s="50"/>
      <c r="F68" s="50"/>
      <c r="G68" s="50"/>
      <c r="H68" s="50"/>
      <c r="I68" s="59"/>
      <c r="J68" s="50"/>
      <c r="K68" s="50"/>
      <c r="L68" s="56"/>
      <c r="M68" s="56"/>
      <c r="N68" s="56"/>
      <c r="O68" s="50"/>
      <c r="P68" s="50"/>
      <c r="Q68" s="50"/>
      <c r="R68" s="56"/>
      <c r="S68" s="56"/>
      <c r="T68" s="56"/>
      <c r="U68" s="56"/>
      <c r="V68" s="56"/>
      <c r="W68" s="56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</row>
    <row r="69" ht="15" customHeight="1">
      <c r="A69" s="50"/>
      <c r="B69" s="50"/>
      <c r="C69" s="59"/>
      <c r="D69" s="50"/>
      <c r="E69" s="50"/>
      <c r="F69" s="50"/>
      <c r="G69" s="50"/>
      <c r="H69" s="50"/>
      <c r="I69" s="59"/>
      <c r="J69" s="50"/>
      <c r="K69" s="50"/>
      <c r="L69" s="56"/>
      <c r="M69" s="56"/>
      <c r="N69" s="56"/>
      <c r="O69" s="50"/>
      <c r="P69" s="50"/>
      <c r="Q69" s="50"/>
      <c r="R69" s="56"/>
      <c r="S69" s="56"/>
      <c r="T69" s="56"/>
      <c r="U69" s="56"/>
      <c r="V69" s="56"/>
      <c r="W69" s="56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</row>
    <row r="70" ht="15" customHeight="1">
      <c r="A70" s="50"/>
      <c r="B70" s="50"/>
      <c r="C70" s="59"/>
      <c r="D70" s="50"/>
      <c r="E70" s="50"/>
      <c r="F70" s="50"/>
      <c r="G70" s="50"/>
      <c r="H70" s="50"/>
      <c r="I70" s="59"/>
      <c r="J70" s="68"/>
      <c r="K70" s="68"/>
      <c r="L70" s="56"/>
      <c r="M70" s="56"/>
      <c r="N70" s="56"/>
      <c r="O70" s="50"/>
      <c r="P70" s="50"/>
      <c r="Q70" s="50"/>
      <c r="R70" s="56"/>
      <c r="S70" s="56"/>
      <c r="T70" s="56"/>
      <c r="U70" s="56"/>
      <c r="V70" s="56"/>
      <c r="W70" s="56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</row>
    <row r="71" ht="15" customHeight="1">
      <c r="A71" s="50"/>
      <c r="B71" s="50"/>
      <c r="C71" s="59"/>
      <c r="D71" s="50"/>
      <c r="E71" s="50"/>
      <c r="F71" s="50"/>
      <c r="G71" s="50"/>
      <c r="H71" s="50"/>
      <c r="I71" s="59"/>
      <c r="J71" s="50"/>
      <c r="K71" s="76"/>
      <c r="L71" s="56"/>
      <c r="M71" s="56"/>
      <c r="N71" s="56"/>
      <c r="O71" s="50"/>
      <c r="P71" s="50"/>
      <c r="Q71" s="50"/>
      <c r="R71" s="56"/>
      <c r="S71" s="56"/>
      <c r="T71" s="56"/>
      <c r="U71" s="56"/>
      <c r="V71" s="56"/>
      <c r="W71" s="56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</row>
    <row r="72" ht="15" customHeight="1">
      <c r="A72" s="50"/>
      <c r="B72" s="50"/>
      <c r="C72" s="59"/>
      <c r="D72" s="50"/>
      <c r="E72" s="50"/>
      <c r="F72" s="50"/>
      <c r="G72" s="50"/>
      <c r="H72" s="50"/>
      <c r="I72" s="59"/>
      <c r="J72" s="50"/>
      <c r="K72" s="50"/>
      <c r="L72" s="56"/>
      <c r="M72" s="56"/>
      <c r="N72" s="56"/>
      <c r="O72" s="50"/>
      <c r="P72" s="50"/>
      <c r="Q72" s="50"/>
      <c r="R72" s="56"/>
      <c r="S72" s="56"/>
      <c r="T72" s="56"/>
      <c r="U72" s="56"/>
      <c r="V72" s="56"/>
      <c r="W72" s="56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</row>
    <row r="73" ht="15" customHeight="1">
      <c r="A73" s="50"/>
      <c r="B73" s="50"/>
      <c r="C73" s="59"/>
      <c r="D73" s="50"/>
      <c r="E73" s="50"/>
      <c r="F73" s="50"/>
      <c r="G73" s="50"/>
      <c r="H73" s="50"/>
      <c r="I73" s="59"/>
      <c r="J73" s="50"/>
      <c r="K73" s="50"/>
      <c r="L73" s="56"/>
      <c r="M73" s="56"/>
      <c r="N73" s="56"/>
      <c r="O73" s="50"/>
      <c r="P73" s="50"/>
      <c r="Q73" s="50"/>
      <c r="R73" s="56"/>
      <c r="S73" s="56"/>
      <c r="T73" s="56"/>
      <c r="U73" s="56"/>
      <c r="V73" s="56"/>
      <c r="W73" s="56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</row>
    <row r="74" ht="15" customHeight="1">
      <c r="A74" s="50"/>
      <c r="B74" s="50"/>
      <c r="C74" s="59"/>
      <c r="D74" s="50"/>
      <c r="E74" s="50"/>
      <c r="F74" s="50"/>
      <c r="G74" s="50"/>
      <c r="H74" s="50"/>
      <c r="I74" s="59"/>
      <c r="J74" s="50"/>
      <c r="K74" s="50"/>
      <c r="L74" s="56"/>
      <c r="M74" s="56"/>
      <c r="N74" s="56"/>
      <c r="O74" s="50"/>
      <c r="P74" s="50"/>
      <c r="Q74" s="50"/>
      <c r="R74" s="56"/>
      <c r="S74" s="56"/>
      <c r="T74" s="56"/>
      <c r="U74" s="56"/>
      <c r="V74" s="56"/>
      <c r="W74" s="56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</row>
    <row r="75" ht="15" customHeight="1">
      <c r="A75" s="50"/>
      <c r="B75" s="50"/>
      <c r="C75" s="59"/>
      <c r="D75" s="50"/>
      <c r="E75" s="50"/>
      <c r="F75" s="50"/>
      <c r="G75" s="50"/>
      <c r="H75" s="50"/>
      <c r="I75" s="59"/>
      <c r="J75" s="68"/>
      <c r="K75" s="68"/>
      <c r="L75" s="56"/>
      <c r="M75" s="56"/>
      <c r="N75" s="56"/>
      <c r="O75" s="50"/>
      <c r="P75" s="50"/>
      <c r="Q75" s="50"/>
      <c r="R75" s="56"/>
      <c r="S75" s="56"/>
      <c r="T75" s="56"/>
      <c r="U75" s="56"/>
      <c r="V75" s="56"/>
      <c r="W75" s="56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</row>
    <row r="76" ht="15" customHeight="1">
      <c r="A76" s="50"/>
      <c r="B76" s="50"/>
      <c r="C76" s="59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68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</row>
    <row r="77" ht="15" customHeight="1">
      <c r="A77" s="50"/>
      <c r="B77" s="50"/>
      <c r="C77" s="59"/>
      <c r="D77" s="50"/>
      <c r="E77" s="50"/>
      <c r="F77" s="50"/>
      <c r="G77" s="50"/>
      <c r="H77" s="73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</row>
    <row r="78" ht="15" customHeight="1">
      <c r="A78" s="50"/>
      <c r="B78" s="50"/>
      <c r="C78" s="59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</row>
    <row r="79" ht="15" customHeight="1">
      <c r="A79" s="50"/>
      <c r="B79" s="50"/>
      <c r="C79" s="59"/>
      <c r="D79" s="50"/>
      <c r="E79" s="50"/>
      <c r="F79" s="50"/>
      <c r="G79" s="50"/>
      <c r="H79" s="73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</row>
    <row r="80" ht="15" customHeight="1">
      <c r="A80" s="50"/>
      <c r="B80" s="50"/>
      <c r="C80" s="59"/>
      <c r="D80" s="50"/>
      <c r="E80" s="50"/>
      <c r="F80" s="50"/>
      <c r="G80" s="50"/>
      <c r="H80" s="50"/>
      <c r="I80" s="50"/>
      <c r="J80" s="68"/>
      <c r="K80" s="68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</row>
    <row r="81" ht="15" customHeight="1">
      <c r="A81" s="50"/>
      <c r="B81" s="50"/>
      <c r="C81" s="5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</row>
    <row r="82" ht="15" customHeight="1">
      <c r="A82" s="50"/>
      <c r="B82" s="50"/>
      <c r="C82" s="59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</row>
    <row r="83" ht="15" customHeight="1">
      <c r="A83" s="50"/>
      <c r="B83" s="50"/>
      <c r="C83" s="59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</row>
    <row r="84" ht="15" customHeight="1">
      <c r="A84" s="50"/>
      <c r="B84" s="50"/>
      <c r="C84" s="5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</row>
    <row r="85" ht="15" customHeight="1">
      <c r="A85" s="50"/>
      <c r="B85" s="50"/>
      <c r="C85" s="59"/>
      <c r="D85" s="50"/>
      <c r="E85" s="50"/>
      <c r="F85" s="50"/>
      <c r="G85" s="50"/>
      <c r="H85" s="50"/>
      <c r="I85" s="50"/>
      <c r="J85" s="68"/>
      <c r="K85" s="6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</row>
    <row r="86" ht="15" customHeight="1">
      <c r="A86" s="50"/>
      <c r="B86" s="50"/>
      <c r="C86" s="59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</row>
    <row r="87" ht="15" customHeight="1">
      <c r="A87" s="50"/>
      <c r="B87" s="50"/>
      <c r="C87" s="59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</row>
    <row r="88" ht="15" customHeight="1">
      <c r="A88" s="50"/>
      <c r="B88" s="50"/>
      <c r="C88" s="59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</row>
    <row r="89" ht="15" customHeight="1">
      <c r="A89" s="50"/>
      <c r="B89" s="50"/>
      <c r="C89" s="59"/>
      <c r="D89" s="50"/>
      <c r="E89" s="50"/>
      <c r="F89" s="50"/>
      <c r="G89" s="50"/>
      <c r="H89" s="73"/>
      <c r="I89" s="56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</row>
    <row r="90" ht="15" customHeight="1">
      <c r="A90" s="50"/>
      <c r="B90" s="50"/>
      <c r="C90" s="59"/>
      <c r="D90" s="50"/>
      <c r="E90" s="50"/>
      <c r="F90" s="50"/>
      <c r="G90" s="50"/>
      <c r="H90" s="64"/>
      <c r="I90" s="59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</row>
    <row r="91" ht="15" customHeight="1">
      <c r="A91" s="50"/>
      <c r="B91" s="50"/>
      <c r="C91" s="59"/>
      <c r="D91" s="50"/>
      <c r="E91" s="50"/>
      <c r="F91" s="50"/>
      <c r="G91" s="50"/>
      <c r="H91" s="64"/>
      <c r="I91" s="59"/>
      <c r="J91" s="68"/>
      <c r="K91" s="68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</row>
    <row r="92" ht="15" customHeight="1">
      <c r="A92" s="50"/>
      <c r="B92" s="50"/>
      <c r="C92" s="59"/>
      <c r="D92" s="50"/>
      <c r="E92" s="50"/>
      <c r="F92" s="50"/>
      <c r="G92" s="50"/>
      <c r="H92" s="64"/>
      <c r="I92" s="59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</row>
    <row r="93" ht="15" customHeight="1">
      <c r="A93" s="50"/>
      <c r="B93" s="50"/>
      <c r="C93" s="59"/>
      <c r="D93" s="50"/>
      <c r="E93" s="50"/>
      <c r="F93" s="50"/>
      <c r="G93" s="50"/>
      <c r="H93" s="64"/>
      <c r="I93" s="59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</row>
    <row r="94" ht="15" customHeight="1">
      <c r="A94" s="50"/>
      <c r="B94" s="50"/>
      <c r="C94" s="59"/>
      <c r="D94" s="50"/>
      <c r="E94" s="50"/>
      <c r="F94" s="50"/>
      <c r="G94" s="50"/>
      <c r="H94" s="64"/>
      <c r="I94" s="59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</row>
    <row r="95" ht="15" customHeight="1">
      <c r="A95" s="50"/>
      <c r="B95" s="50"/>
      <c r="C95" s="59"/>
      <c r="D95" s="50"/>
      <c r="E95" s="50"/>
      <c r="F95" s="50"/>
      <c r="G95" s="50"/>
      <c r="H95" s="50"/>
      <c r="I95" s="68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</row>
    <row r="96" ht="15" customHeight="1">
      <c r="A96" s="50"/>
      <c r="B96" s="50"/>
      <c r="C96" s="59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</row>
    <row r="97" ht="15" customHeight="1">
      <c r="A97" s="50"/>
      <c r="B97" s="50"/>
      <c r="C97" s="59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</row>
    <row r="98" ht="15" customHeight="1">
      <c r="A98" s="50"/>
      <c r="B98" s="50"/>
      <c r="C98" s="59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</row>
    <row r="99" ht="15" customHeight="1">
      <c r="A99" s="50"/>
      <c r="B99" s="50"/>
      <c r="C99" s="59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</row>
    <row r="100" ht="15" customHeight="1">
      <c r="A100" s="50"/>
      <c r="B100" s="50"/>
      <c r="C100" s="59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</row>
    <row r="101" ht="15" customHeight="1">
      <c r="A101" s="50"/>
      <c r="B101" s="50"/>
      <c r="C101" s="59"/>
      <c r="D101" s="50"/>
      <c r="E101" s="50"/>
      <c r="F101" s="50"/>
      <c r="G101" s="50"/>
      <c r="H101" s="50"/>
      <c r="I101" s="56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</row>
    <row r="102" ht="15" customHeight="1">
      <c r="A102" s="50"/>
      <c r="B102" s="50"/>
      <c r="C102" s="59"/>
      <c r="D102" s="50"/>
      <c r="E102" s="50"/>
      <c r="F102" s="50"/>
      <c r="G102" s="50"/>
      <c r="H102" s="64"/>
      <c r="I102" s="59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</row>
    <row r="103" ht="15" customHeight="1">
      <c r="A103" s="50"/>
      <c r="B103" s="50"/>
      <c r="C103" s="59"/>
      <c r="D103" s="50"/>
      <c r="E103" s="50"/>
      <c r="F103" s="50"/>
      <c r="G103" s="50"/>
      <c r="H103" s="64"/>
      <c r="I103" s="59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</row>
    <row r="104" ht="15" customHeight="1">
      <c r="A104" s="50"/>
      <c r="B104" s="50"/>
      <c r="C104" s="59"/>
      <c r="D104" s="50"/>
      <c r="E104" s="50"/>
      <c r="F104" s="50"/>
      <c r="G104" s="50"/>
      <c r="H104" s="64"/>
      <c r="I104" s="59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</row>
    <row r="105" ht="15" customHeight="1">
      <c r="A105" s="50"/>
      <c r="B105" s="50"/>
      <c r="C105" s="59"/>
      <c r="D105" s="50"/>
      <c r="E105" s="50"/>
      <c r="F105" s="50"/>
      <c r="G105" s="50"/>
      <c r="H105" s="64"/>
      <c r="I105" s="59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</row>
    <row r="106" ht="15" customHeight="1">
      <c r="A106" s="50"/>
      <c r="B106" s="50"/>
      <c r="C106" s="59"/>
      <c r="D106" s="50"/>
      <c r="E106" s="50"/>
      <c r="F106" s="50"/>
      <c r="G106" s="50"/>
      <c r="H106" s="64"/>
      <c r="I106" s="59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</row>
    <row r="107" ht="15" customHeight="1">
      <c r="A107" s="50"/>
      <c r="B107" s="50"/>
      <c r="C107" s="59"/>
      <c r="D107" s="50"/>
      <c r="E107" s="50"/>
      <c r="F107" s="50"/>
      <c r="G107" s="50"/>
      <c r="H107" s="50"/>
      <c r="I107" s="68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</row>
    <row r="108" ht="15" customHeight="1">
      <c r="A108" s="50"/>
      <c r="B108" s="50"/>
      <c r="C108" s="59"/>
      <c r="D108" s="50"/>
      <c r="E108" s="50"/>
      <c r="F108" s="50"/>
      <c r="G108" s="50"/>
      <c r="H108" s="50"/>
      <c r="I108" s="68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</row>
    <row r="109" ht="15" customHeight="1">
      <c r="A109" s="50"/>
      <c r="B109" s="50"/>
      <c r="C109" s="59"/>
      <c r="D109" s="50"/>
      <c r="E109" s="50"/>
      <c r="F109" s="50"/>
      <c r="G109" s="50"/>
      <c r="H109" s="50"/>
      <c r="I109" s="68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</row>
    <row r="110" ht="15" customHeight="1">
      <c r="A110" s="50"/>
      <c r="B110" s="50"/>
      <c r="C110" s="59"/>
      <c r="D110" s="50"/>
      <c r="E110" s="50"/>
      <c r="F110" s="50"/>
      <c r="G110" s="50"/>
      <c r="H110" s="50"/>
      <c r="I110" s="68"/>
      <c r="J110" s="68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</row>
    <row r="111" ht="15" customHeight="1">
      <c r="A111" s="50"/>
      <c r="B111" s="50"/>
      <c r="C111" s="59"/>
      <c r="D111" s="50"/>
      <c r="E111" s="50"/>
      <c r="F111" s="50"/>
      <c r="G111" s="50"/>
      <c r="H111" s="50"/>
      <c r="I111" s="68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</row>
    <row r="112" ht="15" customHeight="1">
      <c r="A112" s="50"/>
      <c r="B112" s="50"/>
      <c r="C112" s="59"/>
      <c r="D112" s="50"/>
      <c r="E112" s="50"/>
      <c r="F112" s="50"/>
      <c r="G112" s="50"/>
      <c r="H112" s="50"/>
      <c r="I112" s="68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</row>
    <row r="113" ht="15" customHeight="1">
      <c r="A113" s="50"/>
      <c r="B113" s="50"/>
      <c r="C113" s="59"/>
      <c r="D113" s="50"/>
      <c r="E113" s="50"/>
      <c r="F113" s="50"/>
      <c r="G113" s="50"/>
      <c r="H113" s="50"/>
      <c r="I113" s="68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</row>
    <row r="114" ht="15" customHeight="1">
      <c r="A114" s="50"/>
      <c r="B114" s="50"/>
      <c r="C114" s="59"/>
      <c r="D114" s="50"/>
      <c r="E114" s="50"/>
      <c r="F114" s="50"/>
      <c r="G114" s="50"/>
      <c r="H114" s="50"/>
      <c r="I114" s="68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</row>
    <row r="115" ht="15" customHeight="1">
      <c r="A115" s="50"/>
      <c r="B115" s="50"/>
      <c r="C115" s="59"/>
      <c r="D115" s="50"/>
      <c r="E115" s="50"/>
      <c r="F115" s="50"/>
      <c r="G115" s="50"/>
      <c r="H115" s="50"/>
      <c r="I115" s="68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</row>
    <row r="116" ht="15" customHeight="1">
      <c r="A116" s="50"/>
      <c r="B116" s="50"/>
      <c r="C116" s="59"/>
      <c r="D116" s="50"/>
      <c r="E116" s="50"/>
      <c r="F116" s="50"/>
      <c r="G116" s="50"/>
      <c r="H116" s="50"/>
      <c r="I116" s="68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</row>
    <row r="117" ht="15" customHeight="1">
      <c r="A117" s="50"/>
      <c r="B117" s="50"/>
      <c r="C117" s="59"/>
      <c r="D117" s="50"/>
      <c r="E117" s="50"/>
      <c r="F117" s="50"/>
      <c r="G117" s="50"/>
      <c r="H117" s="50"/>
      <c r="I117" s="68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</row>
    <row r="118" ht="15" customHeight="1">
      <c r="A118" s="50"/>
      <c r="B118" s="50"/>
      <c r="C118" s="59"/>
      <c r="D118" s="50"/>
      <c r="E118" s="50"/>
      <c r="F118" s="50"/>
      <c r="G118" s="50"/>
      <c r="H118" s="50"/>
      <c r="I118" s="68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</row>
    <row r="119" ht="15" customHeight="1">
      <c r="A119" s="50"/>
      <c r="B119" s="50"/>
      <c r="C119" s="59"/>
      <c r="D119" s="50"/>
      <c r="E119" s="50"/>
      <c r="F119" s="50"/>
      <c r="G119" s="50"/>
      <c r="H119" s="50"/>
      <c r="I119" s="68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</row>
    <row r="120" ht="15" customHeight="1">
      <c r="A120" s="50"/>
      <c r="B120" s="50"/>
      <c r="C120" s="59"/>
      <c r="D120" s="50"/>
      <c r="E120" s="50"/>
      <c r="F120" s="50"/>
      <c r="G120" s="50"/>
      <c r="H120" s="50"/>
      <c r="I120" s="68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</row>
    <row r="121" ht="15" customHeight="1">
      <c r="A121" s="50"/>
      <c r="B121" s="50"/>
      <c r="C121" s="59"/>
      <c r="D121" s="50"/>
      <c r="E121" s="50"/>
      <c r="F121" s="50"/>
      <c r="G121" s="50"/>
      <c r="H121" s="50"/>
      <c r="I121" s="68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</row>
    <row r="122" ht="15" customHeight="1">
      <c r="A122" s="50"/>
      <c r="B122" s="50"/>
      <c r="C122" s="59"/>
      <c r="D122" s="50"/>
      <c r="E122" s="50"/>
      <c r="F122" s="50"/>
      <c r="G122" s="50"/>
      <c r="H122" s="50"/>
      <c r="I122" s="68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</row>
    <row r="123" ht="15" customHeight="1">
      <c r="A123" s="50"/>
      <c r="B123" s="50"/>
      <c r="C123" s="59"/>
      <c r="D123" s="50"/>
      <c r="E123" s="50"/>
      <c r="F123" s="50"/>
      <c r="G123" s="50"/>
      <c r="H123" s="50"/>
      <c r="I123" s="68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</row>
    <row r="124" ht="15" customHeight="1">
      <c r="A124" s="50"/>
      <c r="B124" s="50"/>
      <c r="C124" s="59"/>
      <c r="D124" s="50"/>
      <c r="E124" s="50"/>
      <c r="F124" s="50"/>
      <c r="G124" s="50"/>
      <c r="H124" s="50"/>
      <c r="I124" s="68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</row>
    <row r="125" ht="15" customHeight="1">
      <c r="A125" s="50"/>
      <c r="B125" s="50"/>
      <c r="C125" s="59"/>
      <c r="D125" s="50"/>
      <c r="E125" s="50"/>
      <c r="F125" s="50"/>
      <c r="G125" s="50"/>
      <c r="H125" s="50"/>
      <c r="I125" s="68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</row>
    <row r="126" ht="15" customHeight="1">
      <c r="A126" s="50"/>
      <c r="B126" s="50"/>
      <c r="C126" s="59"/>
      <c r="D126" s="50"/>
      <c r="E126" s="50"/>
      <c r="F126" s="50"/>
      <c r="G126" s="50"/>
      <c r="H126" s="50"/>
      <c r="I126" s="68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</row>
    <row r="127" ht="15" customHeight="1">
      <c r="A127" s="50"/>
      <c r="B127" s="50"/>
      <c r="C127" s="59"/>
      <c r="D127" s="50"/>
      <c r="E127" s="50"/>
      <c r="F127" s="50"/>
      <c r="G127" s="50"/>
      <c r="H127" s="50"/>
      <c r="I127" s="68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</row>
    <row r="128" ht="15" customHeight="1">
      <c r="A128" s="50"/>
      <c r="B128" s="50"/>
      <c r="C128" s="59"/>
      <c r="D128" s="50"/>
      <c r="E128" s="50"/>
      <c r="F128" s="50"/>
      <c r="G128" s="50"/>
      <c r="H128" s="50"/>
      <c r="I128" s="68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</row>
    <row r="129" ht="15" customHeight="1">
      <c r="A129" s="50"/>
      <c r="B129" s="50"/>
      <c r="C129" s="59"/>
      <c r="D129" s="50"/>
      <c r="E129" s="50"/>
      <c r="F129" s="50"/>
      <c r="G129" s="50"/>
      <c r="H129" s="50"/>
      <c r="I129" s="68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</row>
    <row r="130" ht="15" customHeight="1">
      <c r="A130" s="50"/>
      <c r="B130" s="50"/>
      <c r="C130" s="59"/>
      <c r="D130" s="50"/>
      <c r="E130" s="50"/>
      <c r="F130" s="50"/>
      <c r="G130" s="50"/>
      <c r="H130" s="50"/>
      <c r="I130" s="68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</row>
    <row r="131" ht="15" customHeight="1">
      <c r="A131" s="50"/>
      <c r="B131" s="50"/>
      <c r="C131" s="59"/>
      <c r="D131" s="50"/>
      <c r="E131" s="50"/>
      <c r="F131" s="50"/>
      <c r="G131" s="50"/>
      <c r="H131" s="50"/>
      <c r="I131" s="68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</row>
    <row r="132" ht="15" customHeight="1">
      <c r="A132" s="50"/>
      <c r="B132" s="50"/>
      <c r="C132" s="59"/>
      <c r="D132" s="50"/>
      <c r="E132" s="50"/>
      <c r="F132" s="50"/>
      <c r="G132" s="50"/>
      <c r="H132" s="50"/>
      <c r="I132" s="68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</row>
    <row r="133" ht="15" customHeight="1">
      <c r="A133" s="50"/>
      <c r="B133" s="50"/>
      <c r="C133" s="59"/>
      <c r="D133" s="50"/>
      <c r="E133" s="50"/>
      <c r="F133" s="50"/>
      <c r="G133" s="50"/>
      <c r="H133" s="50"/>
      <c r="I133" s="68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</row>
    <row r="134" ht="15" customHeight="1">
      <c r="A134" s="50"/>
      <c r="B134" s="50"/>
      <c r="C134" s="59"/>
      <c r="D134" s="50"/>
      <c r="E134" s="50"/>
      <c r="F134" s="50"/>
      <c r="G134" s="50"/>
      <c r="H134" s="50"/>
      <c r="I134" s="68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</row>
    <row r="135" ht="15" customHeight="1">
      <c r="A135" s="50"/>
      <c r="B135" s="50"/>
      <c r="C135" s="59"/>
      <c r="D135" s="50"/>
      <c r="E135" s="50"/>
      <c r="F135" s="50"/>
      <c r="G135" s="50"/>
      <c r="H135" s="50"/>
      <c r="I135" s="68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</row>
    <row r="136" ht="15" customHeight="1">
      <c r="A136" s="50"/>
      <c r="B136" s="50"/>
      <c r="C136" s="59"/>
      <c r="D136" s="50"/>
      <c r="E136" s="50"/>
      <c r="F136" s="50"/>
      <c r="G136" s="50"/>
      <c r="H136" s="50"/>
      <c r="I136" s="68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</row>
    <row r="137" ht="15" customHeight="1">
      <c r="A137" s="50"/>
      <c r="B137" s="50"/>
      <c r="C137" s="59"/>
      <c r="D137" s="50"/>
      <c r="E137" s="50"/>
      <c r="F137" s="50"/>
      <c r="G137" s="50"/>
      <c r="H137" s="50"/>
      <c r="I137" s="68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</row>
    <row r="138" ht="15" customHeight="1">
      <c r="A138" s="50"/>
      <c r="B138" s="50"/>
      <c r="C138" s="59"/>
      <c r="D138" s="50"/>
      <c r="E138" s="50"/>
      <c r="F138" s="50"/>
      <c r="G138" s="50"/>
      <c r="H138" s="50"/>
      <c r="I138" s="68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</row>
    <row r="139" ht="15" customHeight="1">
      <c r="A139" s="50"/>
      <c r="B139" s="50"/>
      <c r="C139" s="59"/>
      <c r="D139" s="50"/>
      <c r="E139" s="50"/>
      <c r="F139" s="50"/>
      <c r="G139" s="50"/>
      <c r="H139" s="50"/>
      <c r="I139" s="68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</row>
    <row r="140" ht="15" customHeight="1">
      <c r="A140" s="50"/>
      <c r="B140" s="50"/>
      <c r="C140" s="59"/>
      <c r="D140" s="50"/>
      <c r="E140" s="50"/>
      <c r="F140" s="50"/>
      <c r="G140" s="50"/>
      <c r="H140" s="50"/>
      <c r="I140" s="68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</row>
    <row r="141" ht="15" customHeight="1">
      <c r="A141" s="50"/>
      <c r="B141" s="50"/>
      <c r="C141" s="59"/>
      <c r="D141" s="50"/>
      <c r="E141" s="50"/>
      <c r="F141" s="50"/>
      <c r="G141" s="50"/>
      <c r="H141" s="50"/>
      <c r="I141" s="68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</row>
    <row r="142" ht="15" customHeight="1">
      <c r="A142" s="50"/>
      <c r="B142" s="50"/>
      <c r="C142" s="59"/>
      <c r="D142" s="50"/>
      <c r="E142" s="50"/>
      <c r="F142" s="50"/>
      <c r="G142" s="50"/>
      <c r="H142" s="50"/>
      <c r="I142" s="68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</row>
    <row r="143" ht="15" customHeight="1">
      <c r="A143" s="50"/>
      <c r="B143" s="50"/>
      <c r="C143" s="59"/>
      <c r="D143" s="50"/>
      <c r="E143" s="50"/>
      <c r="F143" s="50"/>
      <c r="G143" s="50"/>
      <c r="H143" s="50"/>
      <c r="I143" s="68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</row>
    <row r="144" ht="15" customHeight="1">
      <c r="A144" s="50"/>
      <c r="B144" s="50"/>
      <c r="C144" s="59"/>
      <c r="D144" s="50"/>
      <c r="E144" s="50"/>
      <c r="F144" s="50"/>
      <c r="G144" s="50"/>
      <c r="H144" s="50"/>
      <c r="I144" s="68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</row>
    <row r="145" ht="15" customHeight="1">
      <c r="A145" s="50"/>
      <c r="B145" s="50"/>
      <c r="C145" s="59"/>
      <c r="D145" s="50"/>
      <c r="E145" s="50"/>
      <c r="F145" s="50"/>
      <c r="G145" s="50"/>
      <c r="H145" s="50"/>
      <c r="I145" s="68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</row>
    <row r="146" ht="15" customHeight="1">
      <c r="A146" s="50"/>
      <c r="B146" s="50"/>
      <c r="C146" s="59"/>
      <c r="D146" s="50"/>
      <c r="E146" s="50"/>
      <c r="F146" s="50"/>
      <c r="G146" s="50"/>
      <c r="H146" s="50"/>
      <c r="I146" s="68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</row>
  </sheetData>
  <conditionalFormatting sqref="A1:AO3 A4:G5 J4:AO4 H5:V5 X5:AO7 A6:D8 F6:V7 E8:V8 X8:AO9 A9:H9 A10:C11 E10:H10 X10:AO11 D11 F11:H11 A12:C13 E12:H12 X12:AO13 D13:H13 A14 C14 E14:H14 X14:AO20 A15:H20 A21:G24 W23:AO23 N24:AO24 A25:C25 E25:G25 W25 AA25:AO25 A26 C26:G26 L26:N26 R26:W26 AA26:AO27 A27:G28 W27 L28:N28 R28:W28 AA28:AO35 A29:G36 W29:W35 N36 R36:W36 AA36:AO36 A37:G37 L37:N37 R37:W37 AA37:AO37 A38:G38 L38:N38 R38:W38 AA38:AO41 A39:G41 W39:W42 A42:D43 F42:G42 AA42:AO43 E43:G43 W43:W46 A44:G46 AA44:AO46 A47 D47:G47 W47 AA47:AO47 A48 D48:G48 W48:W50 AA48:AO50 A49:G51 L51:N51 R51:W51 AA51:AO52 A52:G53 W52:W53 H53:N53 R53:U54 AA53:AO54 A54:N55 V54:W54 R55:W56 AA55:AO56 A56:N56 A57:I57 N57 R57:W57 AA57:AO57 A58:I58 N58 R58:W58 AA58:AO58 A59:I59 N59 R59:W59 AA59:AO59 A60:I60 N60 R60:W60 AA60:AO60 A61:I61 N61 R61:W61 AA61:AO61 A62:I62 N62 R62:W62 AA62:AO62 A63:I63 N63 R63:W63 AA63:AO63 A64:I64 N64 R64:W64 AA64:AO64 A65:I65 N65 R65:W65 AA65:AO65 A66:I66 N66 R66:W66 AA66:AO66 A67:I67 N67 R67:W67 AA67:AO67 A68:I68 N68 R68:W68 AA68:AO68 A69:I69 N69 R69:W69 AA69:AO69 A70:I70 N70 R70:W70 AA70:AO70 A71:I71 N71 R71:W71 AA71:AO71 A72:I72 N72 R72:W72 AA72:AO72 A73:I73 N73 R73:W73 AA73:AO73 A74:I74 N74 R74:W74 AA74:AO74 A75:I75 N75 R75:W75 AA75:AO75 A76:I76 N76 R76:W76 AA76:AO76 A77:I77 N77 R77:W77 AA77:AO77 A78:G79 I78 N78:AO86 H79 A80:G89 H87:I87 N87:AO95 H89:I89 A90:I95 A96:G103 N96:AO102 H97:I103 L103:AO112 A104:I146 J113:AO146">
    <cfRule type="cellIs" dxfId="3" priority="1" operator="lessThan" stopIfTrue="1">
      <formula>0</formula>
    </cfRule>
  </conditionalFormatting>
  <conditionalFormatting sqref="H4:I4 W5:W8 E6 I9:W20 D10 E11 H21:AO21 H22:V22 X22:AO22 I23 N23:V23 H24:H25 L24:M24 J25:V25 X25:Z25 I27:V27 H29:V35 K36:M36 K37:K38 H39:V39 I40:V42 H43:V49 I50:V50 V53 J57:M58 L59:M77 X77:Z77 L79:M102">
    <cfRule type="cellIs" dxfId="4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