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EE 520\Lectures\Trees\"/>
    </mc:Choice>
  </mc:AlternateContent>
  <bookViews>
    <workbookView xWindow="240" yWindow="60" windowWidth="15150" windowHeight="75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W15" i="1" l="1"/>
  <c r="Z15" i="1"/>
  <c r="AA21" i="1" s="1"/>
  <c r="AA20" i="1"/>
  <c r="F55" i="1"/>
  <c r="G3" i="1"/>
  <c r="H11" i="1" s="1"/>
  <c r="F51" i="1"/>
  <c r="D47" i="1"/>
  <c r="F47" i="1" s="1"/>
  <c r="E42" i="1"/>
  <c r="F42" i="1" s="1"/>
  <c r="D42" i="1"/>
  <c r="C10" i="1"/>
  <c r="A27" i="1" s="1"/>
  <c r="Q15" i="1"/>
  <c r="R17" i="1" s="1"/>
  <c r="T15" i="1"/>
  <c r="U19" i="1"/>
  <c r="C4" i="1"/>
  <c r="A21" i="1" s="1"/>
  <c r="C5" i="1"/>
  <c r="A22" i="1" s="1"/>
  <c r="C6" i="1"/>
  <c r="A23" i="1" s="1"/>
  <c r="C7" i="1"/>
  <c r="A24" i="1" s="1"/>
  <c r="C8" i="1"/>
  <c r="A25" i="1" s="1"/>
  <c r="C9" i="1"/>
  <c r="A26" i="1" s="1"/>
  <c r="C11" i="1"/>
  <c r="A28" i="1" s="1"/>
  <c r="C3" i="1"/>
  <c r="A20" i="1" s="1"/>
  <c r="K5" i="1"/>
  <c r="L5" i="1" s="1"/>
  <c r="N5" i="1"/>
  <c r="O5" i="1" s="1"/>
  <c r="L8" i="1"/>
  <c r="O9" i="1"/>
  <c r="K15" i="1"/>
  <c r="L15" i="1" s="1"/>
  <c r="N15" i="1"/>
  <c r="O15" i="1" s="1"/>
  <c r="L16" i="1"/>
  <c r="L18" i="1"/>
  <c r="L20" i="1"/>
  <c r="K26" i="1"/>
  <c r="L26" i="1" s="1"/>
  <c r="L35" i="1" s="1"/>
  <c r="N26" i="1"/>
  <c r="O26" i="1" s="1"/>
  <c r="Q26" i="1"/>
  <c r="R26" i="1" s="1"/>
  <c r="T26" i="1"/>
  <c r="U26" i="1" s="1"/>
  <c r="W26" i="1"/>
  <c r="X26" i="1" s="1"/>
  <c r="Z26" i="1"/>
  <c r="AA26" i="1" s="1"/>
  <c r="AC26" i="1"/>
  <c r="AD26" i="1" s="1"/>
  <c r="AF26" i="1"/>
  <c r="AG26" i="1" s="1"/>
  <c r="AI26" i="1"/>
  <c r="AJ26" i="1" s="1"/>
  <c r="AL26" i="1"/>
  <c r="AM26" i="1" s="1"/>
  <c r="AO26" i="1"/>
  <c r="AP26" i="1" s="1"/>
  <c r="AR26" i="1"/>
  <c r="AS26" i="1" s="1"/>
  <c r="AU26" i="1"/>
  <c r="AV26" i="1" s="1"/>
  <c r="AX26" i="1"/>
  <c r="AY26" i="1" s="1"/>
  <c r="BA26" i="1"/>
  <c r="BB26" i="1" s="1"/>
  <c r="BD26" i="1"/>
  <c r="BE26" i="1" s="1"/>
  <c r="BG26" i="1"/>
  <c r="BH26" i="1" s="1"/>
  <c r="BJ26" i="1"/>
  <c r="BK26" i="1" s="1"/>
  <c r="BK35" i="1" s="1"/>
  <c r="O27" i="1"/>
  <c r="U27" i="1"/>
  <c r="AA27" i="1"/>
  <c r="AG27" i="1"/>
  <c r="AM27" i="1"/>
  <c r="AS27" i="1"/>
  <c r="AY27" i="1"/>
  <c r="BE27" i="1"/>
  <c r="O28" i="1"/>
  <c r="U28" i="1"/>
  <c r="X28" i="1"/>
  <c r="AA28" i="1"/>
  <c r="AD28" i="1"/>
  <c r="AG28" i="1"/>
  <c r="AJ28" i="1"/>
  <c r="AM28" i="1"/>
  <c r="AP28" i="1"/>
  <c r="AS28" i="1"/>
  <c r="AV28" i="1"/>
  <c r="AY28" i="1"/>
  <c r="BB28" i="1"/>
  <c r="O29" i="1"/>
  <c r="U29" i="1"/>
  <c r="AA29" i="1"/>
  <c r="AG29" i="1"/>
  <c r="AM29" i="1"/>
  <c r="AS29" i="1"/>
  <c r="BB29" i="1"/>
  <c r="O30" i="1"/>
  <c r="U30" i="1"/>
  <c r="AA30" i="1"/>
  <c r="AG30" i="1"/>
  <c r="AJ30" i="1"/>
  <c r="AM30" i="1"/>
  <c r="AP30" i="1"/>
  <c r="BB30" i="1"/>
  <c r="O31" i="1"/>
  <c r="U31" i="1"/>
  <c r="AA31" i="1"/>
  <c r="AG31" i="1"/>
  <c r="AP31" i="1"/>
  <c r="BB31" i="1"/>
  <c r="O32" i="1"/>
  <c r="U32" i="1"/>
  <c r="AA32" i="1"/>
  <c r="BB32" i="1"/>
  <c r="O33" i="1"/>
  <c r="U33" i="1"/>
  <c r="BB33" i="1"/>
  <c r="O34" i="1"/>
  <c r="L6" i="1" l="1"/>
  <c r="BH33" i="1"/>
  <c r="BH32" i="1"/>
  <c r="AV31" i="1"/>
  <c r="AV30" i="1"/>
  <c r="BH29" i="1"/>
  <c r="AP29" i="1"/>
  <c r="AD29" i="1"/>
  <c r="BH28" i="1"/>
  <c r="L21" i="1"/>
  <c r="L17" i="1"/>
  <c r="BH34" i="1"/>
  <c r="AV32" i="1"/>
  <c r="BH31" i="1"/>
  <c r="BH30" i="1"/>
  <c r="AV29" i="1"/>
  <c r="AJ29" i="1"/>
  <c r="L19" i="1"/>
  <c r="L22" i="1" s="1"/>
  <c r="L7" i="1"/>
  <c r="X15" i="1"/>
  <c r="AA15" i="1"/>
  <c r="X16" i="1"/>
  <c r="AA16" i="1"/>
  <c r="X17" i="1"/>
  <c r="AA17" i="1"/>
  <c r="AA18" i="1"/>
  <c r="AA19" i="1"/>
  <c r="H4" i="1"/>
  <c r="H6" i="1"/>
  <c r="H8" i="1"/>
  <c r="H10" i="1"/>
  <c r="H12" i="1"/>
  <c r="H3" i="1"/>
  <c r="H5" i="1"/>
  <c r="B15" i="1" s="1"/>
  <c r="H7" i="1"/>
  <c r="H9" i="1"/>
  <c r="AV27" i="1"/>
  <c r="AP27" i="1"/>
  <c r="AP35" i="1" s="1"/>
  <c r="AJ27" i="1"/>
  <c r="AD27" i="1"/>
  <c r="AD35" i="1" s="1"/>
  <c r="X27" i="1"/>
  <c r="R27" i="1"/>
  <c r="R35" i="1" s="1"/>
  <c r="O17" i="1"/>
  <c r="U16" i="1"/>
  <c r="U18" i="1"/>
  <c r="U20" i="1"/>
  <c r="U15" i="1"/>
  <c r="U17" i="1"/>
  <c r="R16" i="1"/>
  <c r="R18" i="1"/>
  <c r="R15" i="1"/>
  <c r="L11" i="1"/>
  <c r="O16" i="1"/>
  <c r="O10" i="1"/>
  <c r="O8" i="1"/>
  <c r="O7" i="1"/>
  <c r="O6" i="1"/>
  <c r="AV35" i="1"/>
  <c r="AJ35" i="1"/>
  <c r="X35" i="1"/>
  <c r="BE35" i="1"/>
  <c r="AY35" i="1"/>
  <c r="AS35" i="1"/>
  <c r="AM35" i="1"/>
  <c r="AG35" i="1"/>
  <c r="AA35" i="1"/>
  <c r="U35" i="1"/>
  <c r="O35" i="1"/>
  <c r="L36" i="1" s="1"/>
  <c r="B20" i="1" s="1"/>
  <c r="BH27" i="1"/>
  <c r="BH35" i="1" s="1"/>
  <c r="BH36" i="1" s="1"/>
  <c r="B28" i="1" s="1"/>
  <c r="BB27" i="1"/>
  <c r="BB35" i="1" s="1"/>
  <c r="R22" i="1" l="1"/>
  <c r="AA22" i="1"/>
  <c r="X22" i="1"/>
  <c r="X23" i="1" s="1"/>
  <c r="B19" i="1" s="1"/>
  <c r="C19" i="1" s="1"/>
  <c r="U22" i="1"/>
  <c r="C28" i="1"/>
  <c r="C20" i="1"/>
  <c r="O11" i="1"/>
  <c r="L12" i="1" s="1"/>
  <c r="B16" i="1" s="1"/>
  <c r="C16" i="1" s="1"/>
  <c r="D16" i="1" s="1"/>
  <c r="O22" i="1"/>
  <c r="L23" i="1" s="1"/>
  <c r="B17" i="1" s="1"/>
  <c r="C17" i="1" s="1"/>
  <c r="BB36" i="1"/>
  <c r="B27" i="1" s="1"/>
  <c r="C27" i="1" s="1"/>
  <c r="X36" i="1"/>
  <c r="B22" i="1" s="1"/>
  <c r="C22" i="1" s="1"/>
  <c r="AJ36" i="1"/>
  <c r="B24" i="1" s="1"/>
  <c r="C24" i="1" s="1"/>
  <c r="AV36" i="1"/>
  <c r="B26" i="1" s="1"/>
  <c r="C26" i="1" s="1"/>
  <c r="R36" i="1"/>
  <c r="B21" i="1" s="1"/>
  <c r="C21" i="1" s="1"/>
  <c r="AD36" i="1"/>
  <c r="B23" i="1" s="1"/>
  <c r="C23" i="1" s="1"/>
  <c r="AP36" i="1"/>
  <c r="B25" i="1" s="1"/>
  <c r="C25" i="1" s="1"/>
  <c r="R23" i="1" l="1"/>
  <c r="B18" i="1" s="1"/>
  <c r="C18" i="1" s="1"/>
  <c r="D17" i="1"/>
  <c r="D2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Order the levels of x3 based on the average y scores</t>
        </r>
      </text>
    </comment>
  </commentList>
</comments>
</file>

<file path=xl/sharedStrings.xml><?xml version="1.0" encoding="utf-8"?>
<sst xmlns="http://schemas.openxmlformats.org/spreadsheetml/2006/main" count="235" uniqueCount="122">
  <si>
    <t>y</t>
  </si>
  <si>
    <t>x1</t>
  </si>
  <si>
    <t>x2</t>
  </si>
  <si>
    <t>x3</t>
  </si>
  <si>
    <t>lo</t>
  </si>
  <si>
    <t>hi</t>
  </si>
  <si>
    <t>c</t>
  </si>
  <si>
    <t>b</t>
  </si>
  <si>
    <t>a</t>
  </si>
  <si>
    <t>Data for regression tree</t>
  </si>
  <si>
    <t>Splitting Variable</t>
  </si>
  <si>
    <t>yi</t>
  </si>
  <si>
    <t>y lo-bar</t>
  </si>
  <si>
    <t>SS lo -&gt;</t>
  </si>
  <si>
    <t>y hi-bar</t>
  </si>
  <si>
    <t>SS hi -&gt;</t>
  </si>
  <si>
    <t>SS x2 -&gt;</t>
  </si>
  <si>
    <t>a,b</t>
  </si>
  <si>
    <t>y ab-bar</t>
  </si>
  <si>
    <t>SS ab -&gt;</t>
  </si>
  <si>
    <t>SS x3 split1 -&gt;</t>
  </si>
  <si>
    <t>SS c -&gt;</t>
  </si>
  <si>
    <t>y c-bar</t>
  </si>
  <si>
    <t>b,c</t>
  </si>
  <si>
    <t>y bc-bar</t>
  </si>
  <si>
    <t>y a-bar</t>
  </si>
  <si>
    <t>SS x3 split2 -&gt;</t>
  </si>
  <si>
    <t>SS a -&gt;</t>
  </si>
  <si>
    <t>Mid points of x1</t>
  </si>
  <si>
    <t>&lt;=1.7</t>
  </si>
  <si>
    <t>&gt;1.7</t>
  </si>
  <si>
    <t>&lt;=2.5</t>
  </si>
  <si>
    <t>&gt;2.5</t>
  </si>
  <si>
    <t>&lt;=3.2</t>
  </si>
  <si>
    <t>&gt;3.2</t>
  </si>
  <si>
    <t>&lt;=4.2</t>
  </si>
  <si>
    <t>&gt;4.2</t>
  </si>
  <si>
    <t>&lt;=4.85</t>
  </si>
  <si>
    <t>&gt;4.85</t>
  </si>
  <si>
    <t>&lt;=5.3</t>
  </si>
  <si>
    <t>&gt;5.3</t>
  </si>
  <si>
    <t>&lt;=6.1</t>
  </si>
  <si>
    <t>&gt;6.1</t>
  </si>
  <si>
    <t>&lt;=7.55</t>
  </si>
  <si>
    <t>&gt;7.55</t>
  </si>
  <si>
    <t>&lt;=9.05</t>
  </si>
  <si>
    <t>&gt;9.05</t>
  </si>
  <si>
    <t>y &lt;=1.7-bar</t>
  </si>
  <si>
    <t>y &gt;1.7-bar</t>
  </si>
  <si>
    <t>SS &lt;=1.7 -&gt;</t>
  </si>
  <si>
    <t>SS x1 split1 -&gt;</t>
  </si>
  <si>
    <t>SS &gt;1.7 -&gt;</t>
  </si>
  <si>
    <t>y &lt;=2.5-bar</t>
  </si>
  <si>
    <t>y &gt;2.5-bar</t>
  </si>
  <si>
    <t>SS &lt;=2.5 -&gt;</t>
  </si>
  <si>
    <t>SS x1 split2 -&gt;</t>
  </si>
  <si>
    <t>SS &gt;2.5 -&gt;</t>
  </si>
  <si>
    <t>y &lt;=3.2-bar</t>
  </si>
  <si>
    <t>y &gt;3.2-bar</t>
  </si>
  <si>
    <t>SS &lt;=3.2 -&gt;</t>
  </si>
  <si>
    <t>SS &gt;3.2 -&gt;</t>
  </si>
  <si>
    <t>SS x1 split3 -&gt;</t>
  </si>
  <si>
    <t>y &lt;=4.2-bar</t>
  </si>
  <si>
    <t>y &gt;4.2-bar</t>
  </si>
  <si>
    <t>y &lt;=4.85-bar</t>
  </si>
  <si>
    <t>y &gt;4.85-bar</t>
  </si>
  <si>
    <t>SS x1 split4 -&gt;</t>
  </si>
  <si>
    <t>SS x1 split5 -&gt;</t>
  </si>
  <si>
    <t>SS &lt;=4.2 -&gt;</t>
  </si>
  <si>
    <t>SS &gt;4.2 -&gt;</t>
  </si>
  <si>
    <t>SS &lt;=4.85 -&gt;</t>
  </si>
  <si>
    <t>SS &gt;4.85 -&gt;</t>
  </si>
  <si>
    <t>y &lt;=5.3-bar</t>
  </si>
  <si>
    <t>y &gt;5.3-bar</t>
  </si>
  <si>
    <t>SS x1 split6 -&gt;</t>
  </si>
  <si>
    <t>SS &lt;=5.3 -&gt;</t>
  </si>
  <si>
    <t>SS &gt;5.3 -&gt;</t>
  </si>
  <si>
    <t>y &lt;=6.1-bar</t>
  </si>
  <si>
    <t>y &gt;6.1-bar</t>
  </si>
  <si>
    <t>SS &lt;=6.1 -&gt;</t>
  </si>
  <si>
    <t>SS x1 split7 -&gt;</t>
  </si>
  <si>
    <t>SS &gt;6.1 -&gt;</t>
  </si>
  <si>
    <t>y &lt;=7.55-bar</t>
  </si>
  <si>
    <t>y &gt;7.55-bar</t>
  </si>
  <si>
    <t>SS &lt;=7.55 -&gt;</t>
  </si>
  <si>
    <t>SS &gt;7.55 -&gt;</t>
  </si>
  <si>
    <t>SS x1 split8 -&gt;</t>
  </si>
  <si>
    <t>y &lt;=9.05-bar</t>
  </si>
  <si>
    <t>y &gt;9.05-bar</t>
  </si>
  <si>
    <t>SS &gt;9.05 -&gt;</t>
  </si>
  <si>
    <t>SS &lt;=9.05 -&gt;</t>
  </si>
  <si>
    <t>ybar for x3</t>
  </si>
  <si>
    <t>a=6.25</t>
  </si>
  <si>
    <t>b=8.33</t>
  </si>
  <si>
    <t>c=8.67</t>
  </si>
  <si>
    <t>SS b,c -&gt;</t>
  </si>
  <si>
    <t>ybar</t>
  </si>
  <si>
    <t>Node</t>
  </si>
  <si>
    <t>parent</t>
  </si>
  <si>
    <t>(yi-ybar)^2</t>
  </si>
  <si>
    <t>x3{(a,b),(c)}</t>
  </si>
  <si>
    <t>x3{(a),(b,c)}</t>
  </si>
  <si>
    <t>Gain</t>
  </si>
  <si>
    <t>Best Split for each predictor</t>
  </si>
  <si>
    <t>Surrogate Split</t>
  </si>
  <si>
    <t>Surrogate Score</t>
  </si>
  <si>
    <t>Score</t>
  </si>
  <si>
    <t>Surrogate</t>
  </si>
  <si>
    <t>Complementary</t>
  </si>
  <si>
    <t>predict x1</t>
  </si>
  <si>
    <t>(yi-y-bar)^2</t>
  </si>
  <si>
    <t>Sum of Squares</t>
  </si>
  <si>
    <t>x1 &lt;=7.55 and 
x1 &gt; 7.55 
is the Best Split</t>
  </si>
  <si>
    <t>a,c</t>
  </si>
  <si>
    <t>All 3 possible binary splits for the variable x3 are considered for the surrogate score calculations</t>
  </si>
  <si>
    <t>Variable Importance</t>
  </si>
  <si>
    <t xml:space="preserve">x2 </t>
  </si>
  <si>
    <t>Split</t>
  </si>
  <si>
    <t>lo, hi</t>
  </si>
  <si>
    <t>left: {a,b} right: {c}</t>
  </si>
  <si>
    <t>x3{(b), (a,c)}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</si>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</sst>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0"/>
      <name val="Arial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81"/>
      <name val="Tahoma"/>
      <family val="2"/>
    </font>
    <font>
      <sz val="14"/>
      <name val="Arial"/>
      <family val="2"/>
    </font>
    <font>
      <sz val="10"/>
      <name val="Arial"/>
      <family val="2"/>
    </font>
    <font>
      <sz val="9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12" xfId="0" applyFont="1" applyBorder="1"/>
    <xf numFmtId="0" fontId="2" fillId="0" borderId="0" xfId="0" applyFont="1" applyBorder="1"/>
    <xf numFmtId="0" fontId="2" fillId="0" borderId="13" xfId="0" applyFont="1" applyBorder="1"/>
    <xf numFmtId="0" fontId="2" fillId="5" borderId="0" xfId="0" applyFont="1" applyFill="1" applyBorder="1"/>
    <xf numFmtId="0" fontId="2" fillId="5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7" borderId="15" xfId="0" applyFont="1" applyFill="1" applyBorder="1"/>
    <xf numFmtId="0" fontId="2" fillId="0" borderId="16" xfId="0" applyFont="1" applyBorder="1"/>
    <xf numFmtId="0" fontId="2" fillId="0" borderId="20" xfId="0" applyFont="1" applyBorder="1"/>
    <xf numFmtId="0" fontId="2" fillId="0" borderId="5" xfId="0" applyFont="1" applyBorder="1"/>
    <xf numFmtId="0" fontId="2" fillId="0" borderId="21" xfId="0" applyFont="1" applyBorder="1"/>
    <xf numFmtId="0" fontId="2" fillId="0" borderId="0" xfId="0" applyFont="1" applyFill="1" applyBorder="1"/>
    <xf numFmtId="0" fontId="2" fillId="0" borderId="4" xfId="0" applyFont="1" applyBorder="1"/>
    <xf numFmtId="0" fontId="3" fillId="0" borderId="0" xfId="0" applyFont="1"/>
    <xf numFmtId="164" fontId="2" fillId="0" borderId="0" xfId="0" applyNumberFormat="1" applyFont="1"/>
    <xf numFmtId="164" fontId="2" fillId="3" borderId="0" xfId="0" applyNumberFormat="1" applyFont="1" applyFill="1"/>
    <xf numFmtId="1" fontId="2" fillId="3" borderId="0" xfId="0" applyNumberFormat="1" applyFont="1" applyFill="1"/>
    <xf numFmtId="164" fontId="2" fillId="0" borderId="0" xfId="0" applyNumberFormat="1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" fontId="2" fillId="8" borderId="0" xfId="0" applyNumberFormat="1" applyFont="1" applyFill="1"/>
    <xf numFmtId="164" fontId="2" fillId="8" borderId="0" xfId="0" applyNumberFormat="1" applyFont="1" applyFill="1"/>
    <xf numFmtId="0" fontId="2" fillId="0" borderId="2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9" borderId="4" xfId="0" applyFont="1" applyFill="1" applyBorder="1"/>
    <xf numFmtId="0" fontId="2" fillId="4" borderId="4" xfId="0" applyFont="1" applyFill="1" applyBorder="1"/>
    <xf numFmtId="0" fontId="2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/>
    <xf numFmtId="0" fontId="2" fillId="10" borderId="4" xfId="0" applyFont="1" applyFill="1" applyBorder="1" applyAlignment="1">
      <alignment horizontal="center" vertical="center"/>
    </xf>
    <xf numFmtId="0" fontId="2" fillId="0" borderId="35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36" xfId="0" applyFont="1" applyBorder="1" applyAlignment="1">
      <alignment wrapText="1"/>
    </xf>
    <xf numFmtId="1" fontId="4" fillId="11" borderId="4" xfId="0" applyNumberFormat="1" applyFont="1" applyFill="1" applyBorder="1"/>
    <xf numFmtId="0" fontId="4" fillId="11" borderId="4" xfId="0" applyFont="1" applyFill="1" applyBorder="1"/>
    <xf numFmtId="0" fontId="2" fillId="0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wrapText="1"/>
    </xf>
    <xf numFmtId="164" fontId="2" fillId="0" borderId="0" xfId="0" applyNumberFormat="1" applyFont="1" applyFill="1"/>
    <xf numFmtId="0" fontId="7" fillId="0" borderId="0" xfId="0" applyFont="1"/>
    <xf numFmtId="0" fontId="7" fillId="0" borderId="0" xfId="0" applyFont="1" applyBorder="1"/>
    <xf numFmtId="0" fontId="7" fillId="0" borderId="30" xfId="0" applyFont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3" xfId="0" applyFont="1" applyBorder="1"/>
    <xf numFmtId="0" fontId="7" fillId="0" borderId="44" xfId="0" applyFont="1" applyBorder="1"/>
    <xf numFmtId="0" fontId="9" fillId="0" borderId="0" xfId="0" applyFont="1" applyAlignment="1">
      <alignment horizontal="left" indent="6"/>
    </xf>
    <xf numFmtId="0" fontId="8" fillId="0" borderId="0" xfId="0" applyFont="1"/>
    <xf numFmtId="0" fontId="2" fillId="0" borderId="4" xfId="0" applyFont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3</xdr:row>
      <xdr:rowOff>161925</xdr:rowOff>
    </xdr:from>
    <xdr:to>
      <xdr:col>16</xdr:col>
      <xdr:colOff>476250</xdr:colOff>
      <xdr:row>18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43475" y="647700"/>
          <a:ext cx="5286375" cy="2886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6"/>
  <sheetViews>
    <sheetView tabSelected="1" workbookViewId="0">
      <selection activeCell="F51" sqref="F51:F52"/>
    </sheetView>
  </sheetViews>
  <sheetFormatPr defaultColWidth="9.1796875" defaultRowHeight="15.5" x14ac:dyDescent="0.35"/>
  <cols>
    <col min="1" max="1" width="11.81640625" style="2" bestFit="1" customWidth="1"/>
    <col min="2" max="2" width="16.1796875" style="2" bestFit="1" customWidth="1"/>
    <col min="3" max="3" width="12" style="2" customWidth="1"/>
    <col min="4" max="4" width="15.26953125" style="2" customWidth="1"/>
    <col min="5" max="5" width="17.54296875" style="2" customWidth="1"/>
    <col min="6" max="6" width="10.453125" style="2" customWidth="1"/>
    <col min="7" max="7" width="6.54296875" style="2" customWidth="1"/>
    <col min="8" max="8" width="11.453125" style="2" customWidth="1"/>
    <col min="9" max="9" width="9.54296875" style="2" customWidth="1"/>
    <col min="10" max="10" width="4.7265625" style="2" customWidth="1"/>
    <col min="11" max="11" width="10" style="2" customWidth="1"/>
    <col min="12" max="12" width="11.7265625" style="2" customWidth="1"/>
    <col min="13" max="13" width="4.453125" style="2" customWidth="1"/>
    <col min="14" max="14" width="8.26953125" style="2" customWidth="1"/>
    <col min="15" max="15" width="6.26953125" style="2" customWidth="1"/>
    <col min="16" max="16" width="9.1796875" style="2"/>
    <col min="17" max="17" width="14" style="2" bestFit="1" customWidth="1"/>
    <col min="18" max="19" width="9.1796875" style="2"/>
    <col min="20" max="20" width="13.7265625" style="2" bestFit="1" customWidth="1"/>
    <col min="21" max="22" width="9.1796875" style="2"/>
    <col min="23" max="23" width="14" style="2" bestFit="1" customWidth="1"/>
    <col min="24" max="25" width="9.1796875" style="2"/>
    <col min="26" max="26" width="10.26953125" style="2" bestFit="1" customWidth="1"/>
    <col min="27" max="28" width="9.1796875" style="2"/>
    <col min="29" max="29" width="14" style="2" bestFit="1" customWidth="1"/>
    <col min="30" max="31" width="9.1796875" style="2"/>
    <col min="32" max="32" width="10.453125" style="2" customWidth="1"/>
    <col min="33" max="34" width="9.1796875" style="2"/>
    <col min="35" max="35" width="14.26953125" style="2" customWidth="1"/>
    <col min="36" max="37" width="9.1796875" style="2"/>
    <col min="38" max="38" width="11.7265625" style="2" customWidth="1"/>
    <col min="39" max="40" width="9.1796875" style="2"/>
    <col min="41" max="41" width="13.54296875" style="2" customWidth="1"/>
    <col min="42" max="43" width="9.1796875" style="2"/>
    <col min="44" max="44" width="10.54296875" style="2" customWidth="1"/>
    <col min="45" max="46" width="9.1796875" style="2"/>
    <col min="47" max="47" width="14.453125" style="2" customWidth="1"/>
    <col min="48" max="49" width="9.1796875" style="2"/>
    <col min="50" max="50" width="10.81640625" style="2" customWidth="1"/>
    <col min="51" max="52" width="9.1796875" style="2"/>
    <col min="53" max="53" width="13.453125" style="2" customWidth="1"/>
    <col min="54" max="55" width="9.1796875" style="2"/>
    <col min="56" max="56" width="11.81640625" style="2" customWidth="1"/>
    <col min="57" max="58" width="9.1796875" style="2"/>
    <col min="59" max="59" width="14.1796875" style="2" customWidth="1"/>
    <col min="60" max="61" width="9.1796875" style="2"/>
    <col min="62" max="62" width="11" style="2" customWidth="1"/>
    <col min="63" max="16384" width="9.1796875" style="2"/>
  </cols>
  <sheetData>
    <row r="1" spans="1:27" ht="16" thickBot="1" x14ac:dyDescent="0.4">
      <c r="A1" s="69" t="s">
        <v>9</v>
      </c>
      <c r="B1" s="70"/>
      <c r="C1" s="70"/>
      <c r="D1" s="70"/>
      <c r="E1" s="70"/>
      <c r="F1" s="70"/>
      <c r="G1" s="70"/>
      <c r="H1" s="71"/>
      <c r="I1" s="92" t="s">
        <v>10</v>
      </c>
    </row>
    <row r="2" spans="1:27" ht="33" customHeight="1" thickBot="1" x14ac:dyDescent="0.4">
      <c r="A2" s="39" t="s">
        <v>0</v>
      </c>
      <c r="B2" s="40" t="s">
        <v>1</v>
      </c>
      <c r="C2" s="40" t="s">
        <v>28</v>
      </c>
      <c r="D2" s="40" t="s">
        <v>2</v>
      </c>
      <c r="E2" s="40" t="s">
        <v>3</v>
      </c>
      <c r="F2" s="40" t="s">
        <v>91</v>
      </c>
      <c r="G2" s="40" t="s">
        <v>96</v>
      </c>
      <c r="H2" s="41" t="s">
        <v>99</v>
      </c>
      <c r="I2" s="93"/>
    </row>
    <row r="3" spans="1:27" x14ac:dyDescent="0.35">
      <c r="A3" s="44">
        <v>5</v>
      </c>
      <c r="B3" s="33">
        <v>1.2</v>
      </c>
      <c r="C3" s="18">
        <f>AVERAGE(B3:B4)</f>
        <v>1.7000000000000002</v>
      </c>
      <c r="D3" s="33" t="s">
        <v>5</v>
      </c>
      <c r="E3" s="33" t="s">
        <v>8</v>
      </c>
      <c r="F3" s="18" t="s">
        <v>92</v>
      </c>
      <c r="G3" s="18">
        <f>AVERAGE(A3:A12)</f>
        <v>7.6</v>
      </c>
      <c r="H3" s="18">
        <f t="shared" ref="H3:H12" si="0">(A3-G$3)^2</f>
        <v>6.759999999999998</v>
      </c>
      <c r="I3" s="94" t="s">
        <v>2</v>
      </c>
      <c r="J3" s="100" t="s">
        <v>4</v>
      </c>
      <c r="K3" s="101"/>
      <c r="L3" s="101"/>
      <c r="M3" s="101" t="s">
        <v>5</v>
      </c>
      <c r="N3" s="101"/>
      <c r="O3" s="102"/>
    </row>
    <row r="4" spans="1:27" x14ac:dyDescent="0.35">
      <c r="A4" s="44">
        <v>6</v>
      </c>
      <c r="B4" s="33">
        <v>2.2000000000000002</v>
      </c>
      <c r="C4" s="18">
        <f t="shared" ref="C4:C11" si="1">AVERAGE(B4:B5)</f>
        <v>2.5</v>
      </c>
      <c r="D4" s="33" t="s">
        <v>4</v>
      </c>
      <c r="E4" s="33" t="s">
        <v>8</v>
      </c>
      <c r="F4" s="18" t="s">
        <v>93</v>
      </c>
      <c r="G4" s="18"/>
      <c r="H4" s="18">
        <f t="shared" si="0"/>
        <v>2.5599999999999987</v>
      </c>
      <c r="I4" s="95"/>
      <c r="J4" s="5" t="s">
        <v>11</v>
      </c>
      <c r="K4" s="6" t="s">
        <v>12</v>
      </c>
      <c r="L4" s="6" t="s">
        <v>110</v>
      </c>
      <c r="M4" s="6" t="s">
        <v>11</v>
      </c>
      <c r="N4" s="6" t="s">
        <v>14</v>
      </c>
      <c r="O4" s="7"/>
    </row>
    <row r="5" spans="1:27" x14ac:dyDescent="0.35">
      <c r="A5" s="44">
        <v>6</v>
      </c>
      <c r="B5" s="33">
        <v>2.8</v>
      </c>
      <c r="C5" s="18">
        <f t="shared" si="1"/>
        <v>3.2</v>
      </c>
      <c r="D5" s="33" t="s">
        <v>5</v>
      </c>
      <c r="E5" s="33" t="s">
        <v>8</v>
      </c>
      <c r="F5" s="18" t="s">
        <v>94</v>
      </c>
      <c r="G5" s="18"/>
      <c r="H5" s="18">
        <f t="shared" si="0"/>
        <v>2.5599999999999987</v>
      </c>
      <c r="I5" s="95"/>
      <c r="J5" s="5">
        <v>7</v>
      </c>
      <c r="K5" s="6">
        <f>AVERAGE(J5:J8)</f>
        <v>9</v>
      </c>
      <c r="L5" s="6">
        <f>(J5-K$5)^2</f>
        <v>4</v>
      </c>
      <c r="M5" s="6">
        <v>7</v>
      </c>
      <c r="N5" s="6">
        <f>AVERAGE(M5:M10)</f>
        <v>6.666666666666667</v>
      </c>
      <c r="O5" s="7">
        <f>(M5-N$5)^2</f>
        <v>0.11111111111111091</v>
      </c>
    </row>
    <row r="6" spans="1:27" x14ac:dyDescent="0.35">
      <c r="A6" s="44">
        <v>7</v>
      </c>
      <c r="B6" s="33">
        <v>3.6</v>
      </c>
      <c r="C6" s="18">
        <f t="shared" si="1"/>
        <v>4.2</v>
      </c>
      <c r="D6" s="33" t="s">
        <v>5</v>
      </c>
      <c r="E6" s="33" t="s">
        <v>7</v>
      </c>
      <c r="F6" s="18"/>
      <c r="G6" s="18"/>
      <c r="H6" s="18">
        <f t="shared" si="0"/>
        <v>0.3599999999999996</v>
      </c>
      <c r="I6" s="95"/>
      <c r="J6" s="5">
        <v>12</v>
      </c>
      <c r="K6" s="6"/>
      <c r="L6" s="6">
        <f>(J6-K$5)^2</f>
        <v>9</v>
      </c>
      <c r="M6" s="6">
        <v>6</v>
      </c>
      <c r="N6" s="6"/>
      <c r="O6" s="7">
        <f t="shared" ref="O6:O10" si="2">(M6-N$5)^2</f>
        <v>0.44444444444444486</v>
      </c>
    </row>
    <row r="7" spans="1:27" x14ac:dyDescent="0.35">
      <c r="A7" s="44">
        <v>7</v>
      </c>
      <c r="B7" s="33">
        <v>4.8</v>
      </c>
      <c r="C7" s="18">
        <f t="shared" si="1"/>
        <v>4.8499999999999996</v>
      </c>
      <c r="D7" s="33" t="s">
        <v>5</v>
      </c>
      <c r="E7" s="33" t="s">
        <v>7</v>
      </c>
      <c r="F7" s="18"/>
      <c r="G7" s="18"/>
      <c r="H7" s="18">
        <f t="shared" si="0"/>
        <v>0.3599999999999996</v>
      </c>
      <c r="I7" s="95"/>
      <c r="J7" s="5">
        <v>11</v>
      </c>
      <c r="K7" s="6"/>
      <c r="L7" s="6">
        <f>(J7-K$5)^2</f>
        <v>4</v>
      </c>
      <c r="M7" s="6">
        <v>5</v>
      </c>
      <c r="N7" s="6"/>
      <c r="O7" s="7">
        <f t="shared" si="2"/>
        <v>2.7777777777777786</v>
      </c>
    </row>
    <row r="8" spans="1:27" x14ac:dyDescent="0.35">
      <c r="A8" s="44">
        <v>7</v>
      </c>
      <c r="B8" s="33">
        <v>4.9000000000000004</v>
      </c>
      <c r="C8" s="18">
        <f t="shared" si="1"/>
        <v>5.3000000000000007</v>
      </c>
      <c r="D8" s="33" t="s">
        <v>5</v>
      </c>
      <c r="E8" s="33" t="s">
        <v>6</v>
      </c>
      <c r="F8" s="18"/>
      <c r="G8" s="18"/>
      <c r="H8" s="18">
        <f t="shared" si="0"/>
        <v>0.3599999999999996</v>
      </c>
      <c r="I8" s="95"/>
      <c r="J8" s="5">
        <v>6</v>
      </c>
      <c r="K8" s="6"/>
      <c r="L8" s="6">
        <f>(J8-K$5)^2</f>
        <v>9</v>
      </c>
      <c r="M8" s="6">
        <v>7</v>
      </c>
      <c r="N8" s="6"/>
      <c r="O8" s="7">
        <f t="shared" si="2"/>
        <v>0.11111111111111091</v>
      </c>
    </row>
    <row r="9" spans="1:27" x14ac:dyDescent="0.35">
      <c r="A9" s="44">
        <v>7</v>
      </c>
      <c r="B9" s="33">
        <v>5.7</v>
      </c>
      <c r="C9" s="18">
        <f t="shared" si="1"/>
        <v>6.1</v>
      </c>
      <c r="D9" s="33" t="s">
        <v>4</v>
      </c>
      <c r="E9" s="33" t="s">
        <v>6</v>
      </c>
      <c r="F9" s="18"/>
      <c r="G9" s="18"/>
      <c r="H9" s="18">
        <f t="shared" si="0"/>
        <v>0.3599999999999996</v>
      </c>
      <c r="I9" s="95"/>
      <c r="J9" s="5"/>
      <c r="K9" s="6"/>
      <c r="L9" s="6"/>
      <c r="M9" s="6">
        <v>8</v>
      </c>
      <c r="N9" s="6"/>
      <c r="O9" s="7">
        <f t="shared" si="2"/>
        <v>1.777777777777777</v>
      </c>
    </row>
    <row r="10" spans="1:27" x14ac:dyDescent="0.35">
      <c r="A10" s="44">
        <v>8</v>
      </c>
      <c r="B10" s="33">
        <v>6.5</v>
      </c>
      <c r="C10" s="18">
        <f>AVERAGE(B10:B11)</f>
        <v>7.55</v>
      </c>
      <c r="D10" s="33" t="s">
        <v>5</v>
      </c>
      <c r="E10" s="33" t="s">
        <v>8</v>
      </c>
      <c r="F10" s="18"/>
      <c r="G10" s="18"/>
      <c r="H10" s="18">
        <f t="shared" si="0"/>
        <v>0.16000000000000028</v>
      </c>
      <c r="I10" s="95"/>
      <c r="J10" s="5"/>
      <c r="K10" s="6"/>
      <c r="L10" s="6"/>
      <c r="M10" s="6">
        <v>7</v>
      </c>
      <c r="N10" s="6"/>
      <c r="O10" s="7">
        <f t="shared" si="2"/>
        <v>0.11111111111111091</v>
      </c>
    </row>
    <row r="11" spans="1:27" x14ac:dyDescent="0.35">
      <c r="A11" s="44">
        <v>11</v>
      </c>
      <c r="B11" s="34">
        <v>8.6</v>
      </c>
      <c r="C11" s="18">
        <f t="shared" si="1"/>
        <v>9.0500000000000007</v>
      </c>
      <c r="D11" s="34" t="s">
        <v>4</v>
      </c>
      <c r="E11" s="34" t="s">
        <v>7</v>
      </c>
      <c r="F11" s="18"/>
      <c r="G11" s="18"/>
      <c r="H11" s="18">
        <f t="shared" si="0"/>
        <v>11.560000000000002</v>
      </c>
      <c r="I11" s="95"/>
      <c r="J11" s="5"/>
      <c r="K11" s="6" t="s">
        <v>13</v>
      </c>
      <c r="L11" s="8">
        <f>SUM(L5:L8)</f>
        <v>26</v>
      </c>
      <c r="M11" s="6"/>
      <c r="N11" s="6" t="s">
        <v>15</v>
      </c>
      <c r="O11" s="9">
        <f>SUM(O5:O10)</f>
        <v>5.333333333333333</v>
      </c>
    </row>
    <row r="12" spans="1:27" ht="16" thickBot="1" x14ac:dyDescent="0.4">
      <c r="A12" s="44">
        <v>12</v>
      </c>
      <c r="B12" s="34">
        <v>9.5</v>
      </c>
      <c r="C12" s="18"/>
      <c r="D12" s="34" t="s">
        <v>4</v>
      </c>
      <c r="E12" s="34" t="s">
        <v>6</v>
      </c>
      <c r="F12" s="18"/>
      <c r="G12" s="18"/>
      <c r="H12" s="18">
        <f t="shared" si="0"/>
        <v>19.360000000000003</v>
      </c>
      <c r="I12" s="96"/>
      <c r="J12" s="10"/>
      <c r="K12" s="11" t="s">
        <v>16</v>
      </c>
      <c r="L12" s="12">
        <f>L11+O11</f>
        <v>31.333333333333332</v>
      </c>
      <c r="M12" s="11"/>
      <c r="N12" s="11"/>
      <c r="O12" s="13"/>
    </row>
    <row r="13" spans="1:27" ht="16" thickBot="1" x14ac:dyDescent="0.4">
      <c r="I13" s="89" t="s">
        <v>3</v>
      </c>
      <c r="J13" s="100" t="s">
        <v>17</v>
      </c>
      <c r="K13" s="101"/>
      <c r="L13" s="101"/>
      <c r="M13" s="101" t="s">
        <v>6</v>
      </c>
      <c r="N13" s="101"/>
      <c r="O13" s="102"/>
      <c r="P13" s="103" t="s">
        <v>8</v>
      </c>
      <c r="Q13" s="104"/>
      <c r="R13" s="104"/>
      <c r="S13" s="104" t="s">
        <v>23</v>
      </c>
      <c r="T13" s="104"/>
      <c r="U13" s="108"/>
      <c r="V13" s="103" t="s">
        <v>7</v>
      </c>
      <c r="W13" s="104"/>
      <c r="X13" s="104"/>
      <c r="Y13" s="104" t="s">
        <v>113</v>
      </c>
      <c r="Z13" s="104"/>
      <c r="AA13" s="108"/>
    </row>
    <row r="14" spans="1:27" x14ac:dyDescent="0.35">
      <c r="A14" s="19" t="s">
        <v>97</v>
      </c>
      <c r="B14" s="19" t="s">
        <v>111</v>
      </c>
      <c r="C14" s="19" t="s">
        <v>102</v>
      </c>
      <c r="D14" s="72" t="s">
        <v>103</v>
      </c>
      <c r="I14" s="90"/>
      <c r="J14" s="5" t="s">
        <v>11</v>
      </c>
      <c r="K14" s="6" t="s">
        <v>18</v>
      </c>
      <c r="L14" s="6"/>
      <c r="M14" s="6" t="s">
        <v>11</v>
      </c>
      <c r="N14" s="6" t="s">
        <v>22</v>
      </c>
      <c r="O14" s="6"/>
      <c r="P14" s="14" t="s">
        <v>11</v>
      </c>
      <c r="Q14" s="15" t="s">
        <v>25</v>
      </c>
      <c r="R14" s="15"/>
      <c r="S14" s="15" t="s">
        <v>11</v>
      </c>
      <c r="T14" s="15" t="s">
        <v>24</v>
      </c>
      <c r="U14" s="16"/>
      <c r="V14" s="14" t="s">
        <v>11</v>
      </c>
      <c r="W14" s="15" t="s">
        <v>25</v>
      </c>
      <c r="X14" s="15"/>
      <c r="Y14" s="15" t="s">
        <v>11</v>
      </c>
      <c r="Z14" s="15" t="s">
        <v>24</v>
      </c>
      <c r="AA14" s="16"/>
    </row>
    <row r="15" spans="1:27" x14ac:dyDescent="0.35">
      <c r="A15" s="42" t="s">
        <v>98</v>
      </c>
      <c r="B15" s="43">
        <f>SUM(H3:H12)</f>
        <v>44.4</v>
      </c>
      <c r="D15" s="72"/>
      <c r="I15" s="90"/>
      <c r="J15" s="5">
        <v>7</v>
      </c>
      <c r="K15" s="6">
        <f>AVERAGE(J15:J21)</f>
        <v>7.1428571428571432</v>
      </c>
      <c r="L15" s="6">
        <f>(J15-K$15)^2</f>
        <v>2.0408163265306232E-2</v>
      </c>
      <c r="M15" s="6">
        <v>7</v>
      </c>
      <c r="N15" s="6">
        <f>AVERAGE(M15:M17)</f>
        <v>8.6666666666666661</v>
      </c>
      <c r="O15" s="6">
        <f>(M15-N$15)^2</f>
        <v>2.7777777777777759</v>
      </c>
      <c r="P15" s="5">
        <v>6</v>
      </c>
      <c r="Q15" s="6">
        <f>AVERAGE(P15:P18)</f>
        <v>6.25</v>
      </c>
      <c r="R15" s="6">
        <f>(P15-Q$15)^2</f>
        <v>6.25E-2</v>
      </c>
      <c r="S15" s="6">
        <v>7</v>
      </c>
      <c r="T15" s="6">
        <f>AVERAGE(S15:S20)</f>
        <v>8.5</v>
      </c>
      <c r="U15" s="7">
        <f t="shared" ref="U15:U20" si="3">(S15-T$15)^2</f>
        <v>2.25</v>
      </c>
      <c r="V15" s="5">
        <v>7</v>
      </c>
      <c r="W15" s="6">
        <f>AVERAGE(V15:V17)</f>
        <v>8.3333333333333339</v>
      </c>
      <c r="X15" s="6">
        <f>(V15-W$15)^2</f>
        <v>1.7777777777777795</v>
      </c>
      <c r="Y15" s="6">
        <v>5</v>
      </c>
      <c r="Z15" s="6">
        <f>AVERAGE(Y15:Y21)</f>
        <v>7.2857142857142856</v>
      </c>
      <c r="AA15" s="7">
        <f t="shared" ref="AA15:AA21" si="4">(Y15-Z$15)^2</f>
        <v>5.2244897959183669</v>
      </c>
    </row>
    <row r="16" spans="1:27" x14ac:dyDescent="0.35">
      <c r="A16" s="26" t="s">
        <v>2</v>
      </c>
      <c r="B16" s="27">
        <f>L12</f>
        <v>31.333333333333332</v>
      </c>
      <c r="C16" s="27">
        <f>B$15-B16</f>
        <v>13.066666666666666</v>
      </c>
      <c r="D16" s="23">
        <f>MAX(C16)</f>
        <v>13.066666666666666</v>
      </c>
      <c r="I16" s="90"/>
      <c r="J16" s="5">
        <v>6</v>
      </c>
      <c r="K16" s="6"/>
      <c r="L16" s="6">
        <f t="shared" ref="L16:L21" si="5">(J16-K$15)^2</f>
        <v>1.3061224489795926</v>
      </c>
      <c r="M16" s="6">
        <v>12</v>
      </c>
      <c r="N16" s="6"/>
      <c r="O16" s="6">
        <f t="shared" ref="O16:O17" si="6">(M16-N$15)^2</f>
        <v>11.111111111111114</v>
      </c>
      <c r="P16" s="5">
        <v>5</v>
      </c>
      <c r="Q16" s="6"/>
      <c r="R16" s="6">
        <f>(P16-Q$15)^2</f>
        <v>1.5625</v>
      </c>
      <c r="S16" s="6">
        <v>7</v>
      </c>
      <c r="T16" s="6"/>
      <c r="U16" s="7">
        <f t="shared" si="3"/>
        <v>2.25</v>
      </c>
      <c r="V16" s="5">
        <v>7</v>
      </c>
      <c r="W16" s="6"/>
      <c r="X16" s="6">
        <f>(V16-W$15)^2</f>
        <v>1.7777777777777795</v>
      </c>
      <c r="Y16" s="6">
        <v>6</v>
      </c>
      <c r="Z16" s="6"/>
      <c r="AA16" s="7">
        <f t="shared" si="4"/>
        <v>1.6530612244897955</v>
      </c>
    </row>
    <row r="17" spans="1:63" x14ac:dyDescent="0.35">
      <c r="A17" s="3" t="s">
        <v>100</v>
      </c>
      <c r="B17" s="20">
        <f>L23</f>
        <v>39.523809523809518</v>
      </c>
      <c r="C17" s="20">
        <f t="shared" ref="C17:C19" si="7">B$15-B17</f>
        <v>4.8761904761904802</v>
      </c>
      <c r="D17" s="111">
        <f>MAX(C17:C18)</f>
        <v>12.149999999999999</v>
      </c>
      <c r="I17" s="90"/>
      <c r="J17" s="5">
        <v>5</v>
      </c>
      <c r="K17" s="6"/>
      <c r="L17" s="6">
        <f t="shared" si="5"/>
        <v>4.5918367346938789</v>
      </c>
      <c r="M17" s="6">
        <v>7</v>
      </c>
      <c r="N17" s="6"/>
      <c r="O17" s="6">
        <f t="shared" si="6"/>
        <v>2.7777777777777759</v>
      </c>
      <c r="P17" s="5">
        <v>6</v>
      </c>
      <c r="Q17" s="6"/>
      <c r="R17" s="6">
        <f>(P17-Q$15)^2</f>
        <v>6.25E-2</v>
      </c>
      <c r="S17" s="6">
        <v>12</v>
      </c>
      <c r="T17" s="6"/>
      <c r="U17" s="7">
        <f t="shared" si="3"/>
        <v>12.25</v>
      </c>
      <c r="V17" s="5">
        <v>11</v>
      </c>
      <c r="W17" s="6"/>
      <c r="X17" s="6">
        <f>(V17-W$15)^2</f>
        <v>7.1111111111111081</v>
      </c>
      <c r="Y17" s="6">
        <v>6</v>
      </c>
      <c r="Z17" s="6"/>
      <c r="AA17" s="7">
        <f t="shared" si="4"/>
        <v>1.6530612244897955</v>
      </c>
    </row>
    <row r="18" spans="1:63" x14ac:dyDescent="0.35">
      <c r="A18" s="26" t="s">
        <v>101</v>
      </c>
      <c r="B18" s="27">
        <f>R23</f>
        <v>32.25</v>
      </c>
      <c r="C18" s="27">
        <f t="shared" si="7"/>
        <v>12.149999999999999</v>
      </c>
      <c r="D18" s="111"/>
      <c r="I18" s="90"/>
      <c r="J18" s="5">
        <v>7</v>
      </c>
      <c r="K18" s="6"/>
      <c r="L18" s="6">
        <f t="shared" si="5"/>
        <v>2.0408163265306232E-2</v>
      </c>
      <c r="M18" s="6"/>
      <c r="N18" s="6"/>
      <c r="O18" s="6"/>
      <c r="P18" s="5">
        <v>8</v>
      </c>
      <c r="Q18" s="6"/>
      <c r="R18" s="6">
        <f>(P18-Q$15)^2</f>
        <v>3.0625</v>
      </c>
      <c r="S18" s="6">
        <v>7</v>
      </c>
      <c r="T18" s="6"/>
      <c r="U18" s="7">
        <f t="shared" si="3"/>
        <v>2.25</v>
      </c>
      <c r="V18" s="5"/>
      <c r="W18" s="6"/>
      <c r="X18" s="6"/>
      <c r="Y18" s="6">
        <v>7</v>
      </c>
      <c r="Z18" s="6"/>
      <c r="AA18" s="7">
        <f t="shared" si="4"/>
        <v>8.1632653061224414E-2</v>
      </c>
    </row>
    <row r="19" spans="1:63" ht="15.75" customHeight="1" x14ac:dyDescent="0.35">
      <c r="A19" s="2" t="s">
        <v>120</v>
      </c>
      <c r="B19" s="20">
        <f>X23</f>
        <v>42.095238095238095</v>
      </c>
      <c r="C19" s="47">
        <f t="shared" si="7"/>
        <v>2.3047619047619037</v>
      </c>
      <c r="D19" s="111"/>
      <c r="I19" s="90"/>
      <c r="J19" s="5">
        <v>11</v>
      </c>
      <c r="K19" s="6"/>
      <c r="L19" s="6">
        <f t="shared" si="5"/>
        <v>14.877551020408161</v>
      </c>
      <c r="M19" s="6"/>
      <c r="N19" s="6"/>
      <c r="O19" s="6"/>
      <c r="P19" s="5"/>
      <c r="Q19" s="6"/>
      <c r="R19" s="6"/>
      <c r="S19" s="6">
        <v>11</v>
      </c>
      <c r="T19" s="6"/>
      <c r="U19" s="7">
        <f t="shared" si="3"/>
        <v>6.25</v>
      </c>
      <c r="V19" s="5"/>
      <c r="W19" s="6"/>
      <c r="X19" s="6"/>
      <c r="Y19" s="6">
        <v>7</v>
      </c>
      <c r="Z19" s="6"/>
      <c r="AA19" s="7">
        <f t="shared" si="4"/>
        <v>8.1632653061224414E-2</v>
      </c>
    </row>
    <row r="20" spans="1:63" ht="16.5" customHeight="1" x14ac:dyDescent="0.35">
      <c r="A20" s="3" t="str">
        <f t="shared" ref="A20:A28" si="8">CONCATENATE(B$2,"-",C3)</f>
        <v>x1-1.7</v>
      </c>
      <c r="B20" s="20">
        <f>L36</f>
        <v>36.888888888888886</v>
      </c>
      <c r="C20" s="20">
        <f t="shared" ref="C20:C28" si="9">B$15-B20</f>
        <v>7.5111111111111128</v>
      </c>
      <c r="D20" s="112">
        <f>MAX(C20:C28)</f>
        <v>38.024999999999999</v>
      </c>
      <c r="E20" s="113" t="s">
        <v>112</v>
      </c>
      <c r="I20" s="90"/>
      <c r="J20" s="5">
        <v>6</v>
      </c>
      <c r="K20" s="6"/>
      <c r="L20" s="6">
        <f t="shared" si="5"/>
        <v>1.3061224489795926</v>
      </c>
      <c r="M20" s="6"/>
      <c r="N20" s="6"/>
      <c r="O20" s="6"/>
      <c r="P20" s="5"/>
      <c r="Q20" s="6"/>
      <c r="R20" s="6"/>
      <c r="S20" s="6">
        <v>7</v>
      </c>
      <c r="T20" s="6"/>
      <c r="U20" s="7">
        <f t="shared" si="3"/>
        <v>2.25</v>
      </c>
      <c r="V20" s="5"/>
      <c r="W20" s="6"/>
      <c r="X20" s="6"/>
      <c r="Y20" s="6">
        <v>8</v>
      </c>
      <c r="Z20" s="6"/>
      <c r="AA20" s="7">
        <f t="shared" si="4"/>
        <v>0.51020408163265329</v>
      </c>
    </row>
    <row r="21" spans="1:63" x14ac:dyDescent="0.35">
      <c r="A21" s="3" t="str">
        <f t="shared" si="8"/>
        <v>x1-2.5</v>
      </c>
      <c r="B21" s="20">
        <f>R36</f>
        <v>33.375</v>
      </c>
      <c r="C21" s="20">
        <f t="shared" si="9"/>
        <v>11.024999999999999</v>
      </c>
      <c r="D21" s="112"/>
      <c r="E21" s="113"/>
      <c r="I21" s="90"/>
      <c r="J21" s="5">
        <v>8</v>
      </c>
      <c r="K21" s="6"/>
      <c r="L21" s="6">
        <f t="shared" si="5"/>
        <v>0.73469387755101978</v>
      </c>
      <c r="M21" s="6"/>
      <c r="N21" s="6"/>
      <c r="O21" s="6"/>
      <c r="P21" s="5"/>
      <c r="Q21" s="6"/>
      <c r="R21" s="6"/>
      <c r="S21" s="6"/>
      <c r="T21" s="6"/>
      <c r="U21" s="7"/>
      <c r="V21" s="5"/>
      <c r="W21" s="6"/>
      <c r="X21" s="6"/>
      <c r="Y21" s="6">
        <v>12</v>
      </c>
      <c r="Z21" s="6"/>
      <c r="AA21" s="7">
        <f t="shared" si="4"/>
        <v>22.22448979591837</v>
      </c>
    </row>
    <row r="22" spans="1:63" x14ac:dyDescent="0.35">
      <c r="A22" s="3" t="str">
        <f t="shared" si="8"/>
        <v>x1-3.2</v>
      </c>
      <c r="B22" s="20">
        <f>X36</f>
        <v>28.380952380952383</v>
      </c>
      <c r="C22" s="20">
        <f t="shared" si="9"/>
        <v>16.019047619047615</v>
      </c>
      <c r="D22" s="112"/>
      <c r="E22" s="113"/>
      <c r="I22" s="90"/>
      <c r="J22" s="5"/>
      <c r="K22" s="6" t="s">
        <v>19</v>
      </c>
      <c r="L22" s="8">
        <f>SUM(L15:L21)</f>
        <v>22.857142857142858</v>
      </c>
      <c r="M22" s="6"/>
      <c r="N22" s="6" t="s">
        <v>21</v>
      </c>
      <c r="O22" s="8">
        <f>SUM(O15:O17)</f>
        <v>16.666666666666664</v>
      </c>
      <c r="P22" s="5"/>
      <c r="Q22" s="6" t="s">
        <v>27</v>
      </c>
      <c r="R22" s="8">
        <f>SUM(R15:R20)</f>
        <v>4.75</v>
      </c>
      <c r="S22" s="6"/>
      <c r="T22" s="6" t="s">
        <v>95</v>
      </c>
      <c r="U22" s="9">
        <f>SUM(U15:U20)</f>
        <v>27.5</v>
      </c>
      <c r="V22" s="5"/>
      <c r="W22" s="6" t="s">
        <v>27</v>
      </c>
      <c r="X22" s="8">
        <f>SUM(X15:X20)</f>
        <v>10.666666666666668</v>
      </c>
      <c r="Y22" s="6"/>
      <c r="Z22" s="6" t="s">
        <v>95</v>
      </c>
      <c r="AA22" s="9">
        <f>SUM(AA15:AA21)</f>
        <v>31.428571428571427</v>
      </c>
    </row>
    <row r="23" spans="1:63" ht="16" thickBot="1" x14ac:dyDescent="0.4">
      <c r="A23" s="3" t="str">
        <f t="shared" si="8"/>
        <v>x1-4.2</v>
      </c>
      <c r="B23" s="20">
        <f>AD36</f>
        <v>27.333333333333332</v>
      </c>
      <c r="C23" s="20">
        <f t="shared" si="9"/>
        <v>17.066666666666666</v>
      </c>
      <c r="D23" s="112"/>
      <c r="E23" s="113"/>
      <c r="I23" s="91"/>
      <c r="J23" s="10"/>
      <c r="K23" s="11" t="s">
        <v>20</v>
      </c>
      <c r="L23" s="12">
        <f>L22+O22</f>
        <v>39.523809523809518</v>
      </c>
      <c r="M23" s="11"/>
      <c r="N23" s="11"/>
      <c r="O23" s="11"/>
      <c r="P23" s="10"/>
      <c r="Q23" s="11" t="s">
        <v>26</v>
      </c>
      <c r="R23" s="12">
        <f>R22+U22</f>
        <v>32.25</v>
      </c>
      <c r="S23" s="11"/>
      <c r="T23" s="11"/>
      <c r="U23" s="13"/>
      <c r="V23" s="10"/>
      <c r="W23" s="11" t="s">
        <v>26</v>
      </c>
      <c r="X23" s="12">
        <f>X22+AA22</f>
        <v>42.095238095238095</v>
      </c>
      <c r="Y23" s="11"/>
      <c r="Z23" s="11"/>
      <c r="AA23" s="13"/>
    </row>
    <row r="24" spans="1:63" ht="16" thickBot="1" x14ac:dyDescent="0.4">
      <c r="A24" s="3" t="str">
        <f t="shared" si="8"/>
        <v>x1-4.85</v>
      </c>
      <c r="B24" s="20">
        <f>AJ36</f>
        <v>24.8</v>
      </c>
      <c r="C24" s="20">
        <f t="shared" si="9"/>
        <v>19.599999999999998</v>
      </c>
      <c r="D24" s="112"/>
      <c r="E24" s="113"/>
      <c r="I24" s="89" t="s">
        <v>1</v>
      </c>
      <c r="J24" s="84" t="s">
        <v>29</v>
      </c>
      <c r="K24" s="85"/>
      <c r="L24" s="86"/>
      <c r="M24" s="87" t="s">
        <v>30</v>
      </c>
      <c r="N24" s="85"/>
      <c r="O24" s="88"/>
      <c r="P24" s="97" t="s">
        <v>31</v>
      </c>
      <c r="Q24" s="98"/>
      <c r="R24" s="99"/>
      <c r="S24" s="109" t="s">
        <v>32</v>
      </c>
      <c r="T24" s="98"/>
      <c r="U24" s="110"/>
      <c r="V24" s="84" t="s">
        <v>33</v>
      </c>
      <c r="W24" s="85"/>
      <c r="X24" s="86"/>
      <c r="Y24" s="87" t="s">
        <v>34</v>
      </c>
      <c r="Z24" s="85"/>
      <c r="AA24" s="88"/>
      <c r="AB24" s="84" t="s">
        <v>35</v>
      </c>
      <c r="AC24" s="85"/>
      <c r="AD24" s="86"/>
      <c r="AE24" s="87" t="s">
        <v>36</v>
      </c>
      <c r="AF24" s="85"/>
      <c r="AG24" s="88"/>
      <c r="AH24" s="84" t="s">
        <v>37</v>
      </c>
      <c r="AI24" s="85"/>
      <c r="AJ24" s="86"/>
      <c r="AK24" s="87" t="s">
        <v>38</v>
      </c>
      <c r="AL24" s="85"/>
      <c r="AM24" s="88"/>
      <c r="AN24" s="84" t="s">
        <v>39</v>
      </c>
      <c r="AO24" s="85"/>
      <c r="AP24" s="86"/>
      <c r="AQ24" s="87" t="s">
        <v>40</v>
      </c>
      <c r="AR24" s="85"/>
      <c r="AS24" s="88"/>
      <c r="AT24" s="84" t="s">
        <v>41</v>
      </c>
      <c r="AU24" s="85"/>
      <c r="AV24" s="86"/>
      <c r="AW24" s="87" t="s">
        <v>42</v>
      </c>
      <c r="AX24" s="85"/>
      <c r="AY24" s="88"/>
      <c r="AZ24" s="84" t="s">
        <v>43</v>
      </c>
      <c r="BA24" s="85"/>
      <c r="BB24" s="86"/>
      <c r="BC24" s="87" t="s">
        <v>44</v>
      </c>
      <c r="BD24" s="85"/>
      <c r="BE24" s="88"/>
      <c r="BF24" s="84" t="s">
        <v>45</v>
      </c>
      <c r="BG24" s="85"/>
      <c r="BH24" s="86"/>
      <c r="BI24" s="87" t="s">
        <v>46</v>
      </c>
      <c r="BJ24" s="85"/>
      <c r="BK24" s="88"/>
    </row>
    <row r="25" spans="1:63" x14ac:dyDescent="0.35">
      <c r="A25" s="3" t="str">
        <f t="shared" si="8"/>
        <v>x1-5.3</v>
      </c>
      <c r="B25" s="20">
        <f>AP36</f>
        <v>20.333333333333332</v>
      </c>
      <c r="C25" s="20">
        <f t="shared" si="9"/>
        <v>24.066666666666666</v>
      </c>
      <c r="D25" s="112"/>
      <c r="E25" s="113"/>
      <c r="I25" s="90"/>
      <c r="J25" s="14" t="s">
        <v>11</v>
      </c>
      <c r="K25" s="15" t="s">
        <v>47</v>
      </c>
      <c r="L25" s="15"/>
      <c r="M25" s="15" t="s">
        <v>11</v>
      </c>
      <c r="N25" s="15" t="s">
        <v>48</v>
      </c>
      <c r="O25" s="16"/>
      <c r="P25" s="14" t="s">
        <v>11</v>
      </c>
      <c r="Q25" s="15" t="s">
        <v>52</v>
      </c>
      <c r="R25" s="15"/>
      <c r="S25" s="15" t="s">
        <v>11</v>
      </c>
      <c r="T25" s="15" t="s">
        <v>53</v>
      </c>
      <c r="U25" s="16"/>
      <c r="V25" s="14" t="s">
        <v>11</v>
      </c>
      <c r="W25" s="15" t="s">
        <v>57</v>
      </c>
      <c r="X25" s="15"/>
      <c r="Y25" s="15" t="s">
        <v>11</v>
      </c>
      <c r="Z25" s="15" t="s">
        <v>58</v>
      </c>
      <c r="AA25" s="16"/>
      <c r="AB25" s="14" t="s">
        <v>11</v>
      </c>
      <c r="AC25" s="15" t="s">
        <v>62</v>
      </c>
      <c r="AD25" s="15"/>
      <c r="AE25" s="15" t="s">
        <v>11</v>
      </c>
      <c r="AF25" s="15" t="s">
        <v>63</v>
      </c>
      <c r="AG25" s="16"/>
      <c r="AH25" s="14" t="s">
        <v>11</v>
      </c>
      <c r="AI25" s="15" t="s">
        <v>64</v>
      </c>
      <c r="AJ25" s="15"/>
      <c r="AK25" s="15" t="s">
        <v>11</v>
      </c>
      <c r="AL25" s="15" t="s">
        <v>65</v>
      </c>
      <c r="AM25" s="16"/>
      <c r="AN25" s="14" t="s">
        <v>11</v>
      </c>
      <c r="AO25" s="15" t="s">
        <v>72</v>
      </c>
      <c r="AP25" s="15"/>
      <c r="AQ25" s="15" t="s">
        <v>11</v>
      </c>
      <c r="AR25" s="15" t="s">
        <v>73</v>
      </c>
      <c r="AS25" s="16"/>
      <c r="AT25" s="14" t="s">
        <v>11</v>
      </c>
      <c r="AU25" s="15" t="s">
        <v>77</v>
      </c>
      <c r="AV25" s="15"/>
      <c r="AW25" s="15" t="s">
        <v>11</v>
      </c>
      <c r="AX25" s="15" t="s">
        <v>78</v>
      </c>
      <c r="AY25" s="16"/>
      <c r="AZ25" s="14" t="s">
        <v>11</v>
      </c>
      <c r="BA25" s="15" t="s">
        <v>82</v>
      </c>
      <c r="BB25" s="15"/>
      <c r="BC25" s="15" t="s">
        <v>11</v>
      </c>
      <c r="BD25" s="15" t="s">
        <v>83</v>
      </c>
      <c r="BE25" s="16"/>
      <c r="BF25" s="14" t="s">
        <v>11</v>
      </c>
      <c r="BG25" s="15" t="s">
        <v>87</v>
      </c>
      <c r="BH25" s="15"/>
      <c r="BI25" s="15" t="s">
        <v>11</v>
      </c>
      <c r="BJ25" s="15" t="s">
        <v>88</v>
      </c>
      <c r="BK25" s="16"/>
    </row>
    <row r="26" spans="1:63" x14ac:dyDescent="0.35">
      <c r="A26" s="3" t="str">
        <f t="shared" si="8"/>
        <v>x1-6.1</v>
      </c>
      <c r="B26" s="20">
        <f>AV36</f>
        <v>12.380952380952381</v>
      </c>
      <c r="C26" s="20">
        <f t="shared" si="9"/>
        <v>32.019047619047619</v>
      </c>
      <c r="D26" s="112"/>
      <c r="E26" s="113"/>
      <c r="I26" s="90"/>
      <c r="J26" s="5">
        <v>5</v>
      </c>
      <c r="K26" s="6">
        <f>AVERAGE(J26)</f>
        <v>5</v>
      </c>
      <c r="L26" s="6">
        <f>(J26-K$26)^2</f>
        <v>0</v>
      </c>
      <c r="M26" s="6">
        <v>6</v>
      </c>
      <c r="N26" s="6">
        <f>AVERAGE(M26:M34)</f>
        <v>7.8888888888888893</v>
      </c>
      <c r="O26" s="7">
        <f>(M26-N$26)^2</f>
        <v>3.5679012345679029</v>
      </c>
      <c r="P26" s="5">
        <v>5</v>
      </c>
      <c r="Q26" s="6">
        <f>AVERAGE(P26:P34)</f>
        <v>5.5</v>
      </c>
      <c r="R26" s="6">
        <f>(P26-Q$26)^2</f>
        <v>0.25</v>
      </c>
      <c r="S26" s="6">
        <v>6</v>
      </c>
      <c r="T26" s="6">
        <f>AVERAGE(S26:S33)</f>
        <v>8.125</v>
      </c>
      <c r="U26" s="7">
        <f>(S26-T$26)^2</f>
        <v>4.515625</v>
      </c>
      <c r="V26" s="5">
        <v>5</v>
      </c>
      <c r="W26" s="6">
        <f>AVERAGE(V26:V34)</f>
        <v>5.666666666666667</v>
      </c>
      <c r="X26" s="6">
        <f>(V26-W$26)^2</f>
        <v>0.44444444444444486</v>
      </c>
      <c r="Y26" s="6">
        <v>7</v>
      </c>
      <c r="Z26" s="6">
        <f>AVERAGE(Y26:Y32)</f>
        <v>8.4285714285714288</v>
      </c>
      <c r="AA26" s="7">
        <f t="shared" ref="AA26:AA32" si="10">(Y26-Z$26)^2</f>
        <v>2.0408163265306132</v>
      </c>
      <c r="AB26" s="5">
        <v>5</v>
      </c>
      <c r="AC26" s="6">
        <f>AVERAGE(AB26:AB34)</f>
        <v>6</v>
      </c>
      <c r="AD26" s="6">
        <f>(AB26-AC$26)^2</f>
        <v>1</v>
      </c>
      <c r="AE26" s="6">
        <v>7</v>
      </c>
      <c r="AF26" s="6">
        <f>AVERAGE(AE26:AE31)</f>
        <v>8.6666666666666661</v>
      </c>
      <c r="AG26" s="7">
        <f>(AE26-AF$26)^2</f>
        <v>2.7777777777777759</v>
      </c>
      <c r="AH26" s="5">
        <v>5</v>
      </c>
      <c r="AI26" s="6">
        <f>AVERAGE(AH26:AH34)</f>
        <v>6.2</v>
      </c>
      <c r="AJ26" s="6">
        <f>(AH26-AI$26)^2</f>
        <v>1.4400000000000004</v>
      </c>
      <c r="AK26" s="6">
        <v>7</v>
      </c>
      <c r="AL26" s="6">
        <f>AVERAGE(AK26:AK30)</f>
        <v>9</v>
      </c>
      <c r="AM26" s="7">
        <f>(AK26-AL$26)^2</f>
        <v>4</v>
      </c>
      <c r="AN26" s="5">
        <v>5</v>
      </c>
      <c r="AO26" s="6">
        <f>AVERAGE(AN26:AN34)</f>
        <v>6.333333333333333</v>
      </c>
      <c r="AP26" s="6">
        <f t="shared" ref="AP26:AP31" si="11">(AN26-AO$26)^2</f>
        <v>1.777777777777777</v>
      </c>
      <c r="AQ26" s="6">
        <v>7</v>
      </c>
      <c r="AR26" s="6">
        <f>AVERAGE(AQ26:AQ30)</f>
        <v>9.5</v>
      </c>
      <c r="AS26" s="7">
        <f>(AQ26-AR$26)^2</f>
        <v>6.25</v>
      </c>
      <c r="AT26" s="5">
        <v>5</v>
      </c>
      <c r="AU26" s="6">
        <f>AVERAGE(AT26:AT34)</f>
        <v>6.4285714285714288</v>
      </c>
      <c r="AV26" s="6">
        <f t="shared" ref="AV26:AV32" si="12">(AT26-AU$26)^2</f>
        <v>2.0408163265306132</v>
      </c>
      <c r="AW26" s="6">
        <v>8</v>
      </c>
      <c r="AX26" s="6">
        <f>AVERAGE(AW26:AW30)</f>
        <v>10.333333333333334</v>
      </c>
      <c r="AY26" s="7">
        <f>(AW26-AX$26)^2</f>
        <v>5.4444444444444473</v>
      </c>
      <c r="AZ26" s="5">
        <v>5</v>
      </c>
      <c r="BA26" s="6">
        <f>AVERAGE(AZ26:AZ34)</f>
        <v>6.625</v>
      </c>
      <c r="BB26" s="6">
        <f t="shared" ref="BB26:BB33" si="13">(AZ26-BA$26)^2</f>
        <v>2.640625</v>
      </c>
      <c r="BC26" s="6">
        <v>11</v>
      </c>
      <c r="BD26" s="6">
        <f>AVERAGE(BC26:BC30)</f>
        <v>11.5</v>
      </c>
      <c r="BE26" s="7">
        <f>(BC26-BD$26)^2</f>
        <v>0.25</v>
      </c>
      <c r="BF26" s="5">
        <v>5</v>
      </c>
      <c r="BG26" s="6">
        <f>AVERAGE(BF26:BF34)</f>
        <v>7.1111111111111107</v>
      </c>
      <c r="BH26" s="6">
        <f t="shared" ref="BH26:BH34" si="14">(BF26-BG$26)^2</f>
        <v>4.4567901234567886</v>
      </c>
      <c r="BI26" s="6">
        <v>12</v>
      </c>
      <c r="BJ26" s="6">
        <f>AVERAGE(BI26:BI30)</f>
        <v>12</v>
      </c>
      <c r="BK26" s="7">
        <f>(BI26-BJ$26)^2</f>
        <v>0</v>
      </c>
    </row>
    <row r="27" spans="1:63" x14ac:dyDescent="0.35">
      <c r="A27" s="22" t="str">
        <f t="shared" si="8"/>
        <v>x1-7.55</v>
      </c>
      <c r="B27" s="21">
        <f>BB36</f>
        <v>6.375</v>
      </c>
      <c r="C27" s="21">
        <f t="shared" si="9"/>
        <v>38.024999999999999</v>
      </c>
      <c r="D27" s="112"/>
      <c r="E27" s="113"/>
      <c r="I27" s="90"/>
      <c r="J27" s="5"/>
      <c r="K27" s="6"/>
      <c r="L27" s="6"/>
      <c r="M27" s="6">
        <v>6</v>
      </c>
      <c r="N27" s="6"/>
      <c r="O27" s="7">
        <f t="shared" ref="O27:O33" si="15">(M27-N$26)^2</f>
        <v>3.5679012345679029</v>
      </c>
      <c r="P27" s="6">
        <v>6</v>
      </c>
      <c r="Q27" s="6"/>
      <c r="R27" s="6">
        <f>(P27-Q$26)^2</f>
        <v>0.25</v>
      </c>
      <c r="S27" s="6">
        <v>7</v>
      </c>
      <c r="T27" s="6"/>
      <c r="U27" s="7">
        <f t="shared" ref="U27:U33" si="16">(S27-T$26)^2</f>
        <v>1.265625</v>
      </c>
      <c r="V27" s="6">
        <v>6</v>
      </c>
      <c r="W27" s="6"/>
      <c r="X27" s="6">
        <f>(V27-W$26)^2</f>
        <v>0.11111111111111091</v>
      </c>
      <c r="Y27" s="6">
        <v>7</v>
      </c>
      <c r="Z27" s="6"/>
      <c r="AA27" s="7">
        <f t="shared" si="10"/>
        <v>2.0408163265306132</v>
      </c>
      <c r="AB27" s="6">
        <v>6</v>
      </c>
      <c r="AC27" s="6"/>
      <c r="AD27" s="6">
        <f>(AB27-AC$26)^2</f>
        <v>0</v>
      </c>
      <c r="AE27" s="6">
        <v>7</v>
      </c>
      <c r="AF27" s="6"/>
      <c r="AG27" s="7">
        <f t="shared" ref="AG27:AG31" si="17">(AE27-AF$26)^2</f>
        <v>2.7777777777777759</v>
      </c>
      <c r="AH27" s="6">
        <v>6</v>
      </c>
      <c r="AI27" s="6"/>
      <c r="AJ27" s="6">
        <f>(AH27-AI$26)^2</f>
        <v>4.000000000000007E-2</v>
      </c>
      <c r="AK27" s="6">
        <v>7</v>
      </c>
      <c r="AL27" s="6"/>
      <c r="AM27" s="7">
        <f>(AK27-AL$26)^2</f>
        <v>4</v>
      </c>
      <c r="AN27" s="6">
        <v>6</v>
      </c>
      <c r="AO27" s="6"/>
      <c r="AP27" s="6">
        <f t="shared" si="11"/>
        <v>0.11111111111111091</v>
      </c>
      <c r="AQ27" s="6">
        <v>8</v>
      </c>
      <c r="AR27" s="6"/>
      <c r="AS27" s="7">
        <f>(AQ27-AR$26)^2</f>
        <v>2.25</v>
      </c>
      <c r="AT27" s="6">
        <v>6</v>
      </c>
      <c r="AU27" s="6"/>
      <c r="AV27" s="6">
        <f t="shared" si="12"/>
        <v>0.18367346938775531</v>
      </c>
      <c r="AW27" s="6">
        <v>11</v>
      </c>
      <c r="AX27" s="6"/>
      <c r="AY27" s="7">
        <f>(AW27-AX$26)^2</f>
        <v>0.44444444444444364</v>
      </c>
      <c r="AZ27" s="6">
        <v>6</v>
      </c>
      <c r="BA27" s="6"/>
      <c r="BB27" s="6">
        <f t="shared" si="13"/>
        <v>0.390625</v>
      </c>
      <c r="BC27" s="6">
        <v>12</v>
      </c>
      <c r="BD27" s="6"/>
      <c r="BE27" s="7">
        <f>(BC27-BD$26)^2</f>
        <v>0.25</v>
      </c>
      <c r="BF27" s="6">
        <v>6</v>
      </c>
      <c r="BG27" s="6"/>
      <c r="BH27" s="6">
        <f t="shared" si="14"/>
        <v>1.2345679012345669</v>
      </c>
      <c r="BI27" s="6"/>
      <c r="BJ27" s="6"/>
      <c r="BK27" s="7"/>
    </row>
    <row r="28" spans="1:63" x14ac:dyDescent="0.35">
      <c r="A28" s="3" t="str">
        <f t="shared" si="8"/>
        <v>x1-9.05</v>
      </c>
      <c r="B28" s="20">
        <f>BH36</f>
        <v>22.888888888888889</v>
      </c>
      <c r="C28" s="20">
        <f t="shared" si="9"/>
        <v>21.511111111111109</v>
      </c>
      <c r="D28" s="112"/>
      <c r="E28" s="113"/>
      <c r="I28" s="90"/>
      <c r="J28" s="5"/>
      <c r="K28" s="6"/>
      <c r="L28" s="6"/>
      <c r="M28" s="6">
        <v>7</v>
      </c>
      <c r="N28" s="6"/>
      <c r="O28" s="7">
        <f t="shared" si="15"/>
        <v>0.79012345679012419</v>
      </c>
      <c r="P28" s="5"/>
      <c r="Q28" s="6"/>
      <c r="R28" s="6"/>
      <c r="S28" s="6">
        <v>7</v>
      </c>
      <c r="T28" s="6"/>
      <c r="U28" s="7">
        <f t="shared" si="16"/>
        <v>1.265625</v>
      </c>
      <c r="V28" s="6">
        <v>6</v>
      </c>
      <c r="W28" s="6"/>
      <c r="X28" s="6">
        <f>(V28-W$26)^2</f>
        <v>0.11111111111111091</v>
      </c>
      <c r="Y28" s="6">
        <v>7</v>
      </c>
      <c r="Z28" s="6"/>
      <c r="AA28" s="7">
        <f t="shared" si="10"/>
        <v>2.0408163265306132</v>
      </c>
      <c r="AB28" s="6">
        <v>6</v>
      </c>
      <c r="AC28" s="6"/>
      <c r="AD28" s="6">
        <f>(AB28-AC$26)^2</f>
        <v>0</v>
      </c>
      <c r="AE28" s="6">
        <v>7</v>
      </c>
      <c r="AF28" s="6"/>
      <c r="AG28" s="7">
        <f t="shared" si="17"/>
        <v>2.7777777777777759</v>
      </c>
      <c r="AH28" s="6">
        <v>6</v>
      </c>
      <c r="AI28" s="6"/>
      <c r="AJ28" s="6">
        <f>(AH28-AI$26)^2</f>
        <v>4.000000000000007E-2</v>
      </c>
      <c r="AK28" s="6">
        <v>8</v>
      </c>
      <c r="AL28" s="6"/>
      <c r="AM28" s="7">
        <f>(AK28-AL$26)^2</f>
        <v>1</v>
      </c>
      <c r="AN28" s="6">
        <v>6</v>
      </c>
      <c r="AO28" s="6"/>
      <c r="AP28" s="6">
        <f t="shared" si="11"/>
        <v>0.11111111111111091</v>
      </c>
      <c r="AQ28" s="6">
        <v>11</v>
      </c>
      <c r="AR28" s="6"/>
      <c r="AS28" s="7">
        <f>(AQ28-AR$26)^2</f>
        <v>2.25</v>
      </c>
      <c r="AT28" s="6">
        <v>6</v>
      </c>
      <c r="AU28" s="6"/>
      <c r="AV28" s="6">
        <f t="shared" si="12"/>
        <v>0.18367346938775531</v>
      </c>
      <c r="AW28" s="6">
        <v>12</v>
      </c>
      <c r="AX28" s="6"/>
      <c r="AY28" s="7">
        <f>(AW28-AX$26)^2</f>
        <v>2.7777777777777759</v>
      </c>
      <c r="AZ28" s="6">
        <v>6</v>
      </c>
      <c r="BA28" s="6"/>
      <c r="BB28" s="6">
        <f t="shared" si="13"/>
        <v>0.390625</v>
      </c>
      <c r="BC28" s="6"/>
      <c r="BD28" s="6"/>
      <c r="BE28" s="7"/>
      <c r="BF28" s="6">
        <v>6</v>
      </c>
      <c r="BG28" s="6"/>
      <c r="BH28" s="6">
        <f t="shared" si="14"/>
        <v>1.2345679012345669</v>
      </c>
      <c r="BI28" s="6"/>
      <c r="BJ28" s="6"/>
      <c r="BK28" s="7"/>
    </row>
    <row r="29" spans="1:63" x14ac:dyDescent="0.35">
      <c r="I29" s="90"/>
      <c r="J29" s="5"/>
      <c r="K29" s="6"/>
      <c r="L29" s="6"/>
      <c r="M29" s="6">
        <v>7</v>
      </c>
      <c r="N29" s="6"/>
      <c r="O29" s="7">
        <f t="shared" si="15"/>
        <v>0.79012345679012419</v>
      </c>
      <c r="P29" s="5"/>
      <c r="Q29" s="6"/>
      <c r="R29" s="6"/>
      <c r="S29" s="6">
        <v>7</v>
      </c>
      <c r="T29" s="6"/>
      <c r="U29" s="7">
        <f t="shared" si="16"/>
        <v>1.265625</v>
      </c>
      <c r="V29" s="5"/>
      <c r="W29" s="6"/>
      <c r="X29" s="6"/>
      <c r="Y29" s="6">
        <v>7</v>
      </c>
      <c r="Z29" s="6"/>
      <c r="AA29" s="7">
        <f t="shared" si="10"/>
        <v>2.0408163265306132</v>
      </c>
      <c r="AB29" s="6">
        <v>7</v>
      </c>
      <c r="AC29" s="6"/>
      <c r="AD29" s="6">
        <f>(AB29-AC$26)^2</f>
        <v>1</v>
      </c>
      <c r="AE29" s="6">
        <v>8</v>
      </c>
      <c r="AF29" s="6"/>
      <c r="AG29" s="7">
        <f t="shared" si="17"/>
        <v>0.44444444444444364</v>
      </c>
      <c r="AH29" s="6">
        <v>7</v>
      </c>
      <c r="AI29" s="6"/>
      <c r="AJ29" s="6">
        <f>(AH29-AI$26)^2</f>
        <v>0.63999999999999968</v>
      </c>
      <c r="AK29" s="6">
        <v>11</v>
      </c>
      <c r="AL29" s="6"/>
      <c r="AM29" s="7">
        <f>(AK29-AL$26)^2</f>
        <v>4</v>
      </c>
      <c r="AN29" s="6">
        <v>7</v>
      </c>
      <c r="AO29" s="6"/>
      <c r="AP29" s="6">
        <f t="shared" si="11"/>
        <v>0.44444444444444486</v>
      </c>
      <c r="AQ29" s="6">
        <v>12</v>
      </c>
      <c r="AR29" s="6"/>
      <c r="AS29" s="7">
        <f>(AQ29-AR$26)^2</f>
        <v>6.25</v>
      </c>
      <c r="AT29" s="6">
        <v>7</v>
      </c>
      <c r="AU29" s="6"/>
      <c r="AV29" s="6">
        <f t="shared" si="12"/>
        <v>0.32653061224489766</v>
      </c>
      <c r="AW29" s="6"/>
      <c r="AX29" s="6"/>
      <c r="AY29" s="7"/>
      <c r="AZ29" s="6">
        <v>7</v>
      </c>
      <c r="BA29" s="6"/>
      <c r="BB29" s="6">
        <f t="shared" si="13"/>
        <v>0.140625</v>
      </c>
      <c r="BC29" s="6"/>
      <c r="BD29" s="6"/>
      <c r="BE29" s="7"/>
      <c r="BF29" s="6">
        <v>7</v>
      </c>
      <c r="BG29" s="6"/>
      <c r="BH29" s="6">
        <f t="shared" si="14"/>
        <v>1.2345679012345592E-2</v>
      </c>
      <c r="BI29" s="6"/>
      <c r="BJ29" s="6"/>
      <c r="BK29" s="7"/>
    </row>
    <row r="30" spans="1:63" x14ac:dyDescent="0.35">
      <c r="I30" s="90"/>
      <c r="J30" s="5"/>
      <c r="K30" s="6"/>
      <c r="L30" s="6"/>
      <c r="M30" s="6">
        <v>7</v>
      </c>
      <c r="N30" s="6"/>
      <c r="O30" s="7">
        <f t="shared" si="15"/>
        <v>0.79012345679012419</v>
      </c>
      <c r="P30" s="5"/>
      <c r="Q30" s="6"/>
      <c r="R30" s="6"/>
      <c r="S30" s="6">
        <v>7</v>
      </c>
      <c r="T30" s="6"/>
      <c r="U30" s="7">
        <f t="shared" si="16"/>
        <v>1.265625</v>
      </c>
      <c r="V30" s="5"/>
      <c r="W30" s="6"/>
      <c r="X30" s="6"/>
      <c r="Y30" s="6">
        <v>8</v>
      </c>
      <c r="Z30" s="6"/>
      <c r="AA30" s="7">
        <f t="shared" si="10"/>
        <v>0.18367346938775531</v>
      </c>
      <c r="AB30" s="5"/>
      <c r="AC30" s="6"/>
      <c r="AD30" s="6"/>
      <c r="AE30" s="6">
        <v>11</v>
      </c>
      <c r="AF30" s="6"/>
      <c r="AG30" s="7">
        <f t="shared" si="17"/>
        <v>5.4444444444444473</v>
      </c>
      <c r="AH30" s="6">
        <v>7</v>
      </c>
      <c r="AI30" s="6"/>
      <c r="AJ30" s="6">
        <f>(AH30-AI$26)^2</f>
        <v>0.63999999999999968</v>
      </c>
      <c r="AK30" s="6">
        <v>12</v>
      </c>
      <c r="AL30" s="6"/>
      <c r="AM30" s="7">
        <f>(AK30-AL$26)^2</f>
        <v>9</v>
      </c>
      <c r="AN30" s="6">
        <v>7</v>
      </c>
      <c r="AO30" s="6"/>
      <c r="AP30" s="6">
        <f t="shared" si="11"/>
        <v>0.44444444444444486</v>
      </c>
      <c r="AQ30" s="6"/>
      <c r="AR30" s="6"/>
      <c r="AS30" s="7"/>
      <c r="AT30" s="6">
        <v>7</v>
      </c>
      <c r="AU30" s="6"/>
      <c r="AV30" s="6">
        <f t="shared" si="12"/>
        <v>0.32653061224489766</v>
      </c>
      <c r="AW30" s="6"/>
      <c r="AX30" s="6"/>
      <c r="AY30" s="7"/>
      <c r="AZ30" s="6">
        <v>7</v>
      </c>
      <c r="BA30" s="6"/>
      <c r="BB30" s="6">
        <f t="shared" si="13"/>
        <v>0.140625</v>
      </c>
      <c r="BC30" s="6"/>
      <c r="BD30" s="6"/>
      <c r="BE30" s="7"/>
      <c r="BF30" s="6">
        <v>7</v>
      </c>
      <c r="BG30" s="6"/>
      <c r="BH30" s="6">
        <f t="shared" si="14"/>
        <v>1.2345679012345592E-2</v>
      </c>
      <c r="BI30" s="6"/>
      <c r="BJ30" s="6"/>
      <c r="BK30" s="7"/>
    </row>
    <row r="31" spans="1:63" x14ac:dyDescent="0.35">
      <c r="I31" s="90"/>
      <c r="J31" s="5"/>
      <c r="K31" s="6"/>
      <c r="L31" s="6"/>
      <c r="M31" s="6">
        <v>7</v>
      </c>
      <c r="N31" s="6"/>
      <c r="O31" s="7">
        <f t="shared" si="15"/>
        <v>0.79012345679012419</v>
      </c>
      <c r="P31" s="5"/>
      <c r="Q31" s="6"/>
      <c r="R31" s="6"/>
      <c r="S31" s="6">
        <v>8</v>
      </c>
      <c r="T31" s="6"/>
      <c r="U31" s="7">
        <f t="shared" si="16"/>
        <v>1.5625E-2</v>
      </c>
      <c r="V31" s="5"/>
      <c r="W31" s="6"/>
      <c r="X31" s="6"/>
      <c r="Y31" s="6">
        <v>11</v>
      </c>
      <c r="Z31" s="6"/>
      <c r="AA31" s="7">
        <f t="shared" si="10"/>
        <v>6.6122448979591821</v>
      </c>
      <c r="AB31" s="5"/>
      <c r="AC31" s="6"/>
      <c r="AD31" s="6"/>
      <c r="AE31" s="6">
        <v>12</v>
      </c>
      <c r="AF31" s="6"/>
      <c r="AG31" s="7">
        <f t="shared" si="17"/>
        <v>11.111111111111114</v>
      </c>
      <c r="AH31" s="5"/>
      <c r="AI31" s="6"/>
      <c r="AJ31" s="6"/>
      <c r="AK31" s="6"/>
      <c r="AL31" s="6"/>
      <c r="AM31" s="7"/>
      <c r="AN31" s="5">
        <v>7</v>
      </c>
      <c r="AO31" s="6"/>
      <c r="AP31" s="6">
        <f t="shared" si="11"/>
        <v>0.44444444444444486</v>
      </c>
      <c r="AQ31" s="6"/>
      <c r="AR31" s="6"/>
      <c r="AS31" s="7"/>
      <c r="AT31" s="5">
        <v>7</v>
      </c>
      <c r="AU31" s="6"/>
      <c r="AV31" s="6">
        <f t="shared" si="12"/>
        <v>0.32653061224489766</v>
      </c>
      <c r="AW31" s="6"/>
      <c r="AX31" s="6"/>
      <c r="AY31" s="7"/>
      <c r="AZ31" s="5">
        <v>7</v>
      </c>
      <c r="BA31" s="6"/>
      <c r="BB31" s="6">
        <f t="shared" si="13"/>
        <v>0.140625</v>
      </c>
      <c r="BC31" s="6"/>
      <c r="BD31" s="6"/>
      <c r="BE31" s="7"/>
      <c r="BF31" s="5">
        <v>7</v>
      </c>
      <c r="BG31" s="6"/>
      <c r="BH31" s="6">
        <f t="shared" si="14"/>
        <v>1.2345679012345592E-2</v>
      </c>
      <c r="BI31" s="6"/>
      <c r="BJ31" s="6"/>
      <c r="BK31" s="7"/>
    </row>
    <row r="32" spans="1:63" ht="15.75" customHeight="1" x14ac:dyDescent="0.35">
      <c r="I32" s="90"/>
      <c r="J32" s="5"/>
      <c r="K32" s="6"/>
      <c r="L32" s="6"/>
      <c r="M32" s="6">
        <v>8</v>
      </c>
      <c r="N32" s="6"/>
      <c r="O32" s="7">
        <f t="shared" si="15"/>
        <v>1.2345679012345592E-2</v>
      </c>
      <c r="P32" s="5"/>
      <c r="Q32" s="6"/>
      <c r="R32" s="6"/>
      <c r="S32" s="6">
        <v>11</v>
      </c>
      <c r="T32" s="6"/>
      <c r="U32" s="7">
        <f t="shared" si="16"/>
        <v>8.265625</v>
      </c>
      <c r="V32" s="5"/>
      <c r="W32" s="6"/>
      <c r="X32" s="6"/>
      <c r="Y32" s="6">
        <v>12</v>
      </c>
      <c r="Z32" s="6"/>
      <c r="AA32" s="7">
        <f t="shared" si="10"/>
        <v>12.755102040816325</v>
      </c>
      <c r="AB32" s="5"/>
      <c r="AC32" s="6"/>
      <c r="AD32" s="6"/>
      <c r="AF32" s="6"/>
      <c r="AG32" s="7"/>
      <c r="AH32" s="5"/>
      <c r="AI32" s="6"/>
      <c r="AJ32" s="6"/>
      <c r="AL32" s="6"/>
      <c r="AM32" s="7"/>
      <c r="AN32" s="5"/>
      <c r="AO32" s="6"/>
      <c r="AP32" s="6"/>
      <c r="AR32" s="6"/>
      <c r="AS32" s="7"/>
      <c r="AT32" s="5">
        <v>7</v>
      </c>
      <c r="AU32" s="6"/>
      <c r="AV32" s="6">
        <f t="shared" si="12"/>
        <v>0.32653061224489766</v>
      </c>
      <c r="AX32" s="6"/>
      <c r="AY32" s="7"/>
      <c r="AZ32" s="5">
        <v>7</v>
      </c>
      <c r="BA32" s="6"/>
      <c r="BB32" s="6">
        <f t="shared" si="13"/>
        <v>0.140625</v>
      </c>
      <c r="BD32" s="6"/>
      <c r="BE32" s="7"/>
      <c r="BF32" s="5">
        <v>7</v>
      </c>
      <c r="BG32" s="6"/>
      <c r="BH32" s="6">
        <f t="shared" si="14"/>
        <v>1.2345679012345592E-2</v>
      </c>
      <c r="BJ32" s="6"/>
      <c r="BK32" s="7"/>
    </row>
    <row r="33" spans="1:63" ht="16.5" customHeight="1" x14ac:dyDescent="0.35">
      <c r="I33" s="90"/>
      <c r="J33" s="5"/>
      <c r="K33" s="6"/>
      <c r="L33" s="17"/>
      <c r="M33" s="6">
        <v>11</v>
      </c>
      <c r="N33" s="6"/>
      <c r="O33" s="7">
        <f t="shared" si="15"/>
        <v>9.6790123456790091</v>
      </c>
      <c r="P33" s="5"/>
      <c r="Q33" s="6"/>
      <c r="R33" s="17"/>
      <c r="S33" s="6">
        <v>12</v>
      </c>
      <c r="T33" s="6"/>
      <c r="U33" s="7">
        <f t="shared" si="16"/>
        <v>15.015625</v>
      </c>
      <c r="V33" s="5"/>
      <c r="W33" s="6"/>
      <c r="X33" s="17"/>
      <c r="Z33" s="6"/>
      <c r="AA33" s="7"/>
      <c r="AB33" s="5"/>
      <c r="AC33" s="6"/>
      <c r="AD33" s="17"/>
      <c r="AF33" s="6"/>
      <c r="AG33" s="7"/>
      <c r="AH33" s="5"/>
      <c r="AI33" s="6"/>
      <c r="AJ33" s="17"/>
      <c r="AL33" s="6"/>
      <c r="AM33" s="7"/>
      <c r="AN33" s="5"/>
      <c r="AO33" s="6"/>
      <c r="AP33" s="17"/>
      <c r="AR33" s="6"/>
      <c r="AS33" s="7"/>
      <c r="AT33" s="5"/>
      <c r="AU33" s="6"/>
      <c r="AV33" s="17"/>
      <c r="AX33" s="6"/>
      <c r="AY33" s="7"/>
      <c r="AZ33" s="5">
        <v>8</v>
      </c>
      <c r="BA33" s="6"/>
      <c r="BB33" s="17">
        <f t="shared" si="13"/>
        <v>1.890625</v>
      </c>
      <c r="BD33" s="6"/>
      <c r="BE33" s="7"/>
      <c r="BF33" s="5">
        <v>8</v>
      </c>
      <c r="BG33" s="6"/>
      <c r="BH33" s="17">
        <f t="shared" si="14"/>
        <v>0.79012345679012419</v>
      </c>
      <c r="BJ33" s="6"/>
      <c r="BK33" s="7"/>
    </row>
    <row r="34" spans="1:63" x14ac:dyDescent="0.35">
      <c r="I34" s="90"/>
      <c r="J34" s="5"/>
      <c r="K34" s="6"/>
      <c r="L34" s="17"/>
      <c r="M34" s="6">
        <v>12</v>
      </c>
      <c r="N34" s="6"/>
      <c r="O34" s="7">
        <f>(M34-N$26)^2</f>
        <v>16.901234567901231</v>
      </c>
      <c r="P34" s="5"/>
      <c r="Q34" s="6"/>
      <c r="R34" s="17"/>
      <c r="T34" s="6"/>
      <c r="U34" s="7"/>
      <c r="V34" s="5"/>
      <c r="W34" s="6"/>
      <c r="X34" s="17"/>
      <c r="Z34" s="6"/>
      <c r="AA34" s="7"/>
      <c r="AB34" s="5"/>
      <c r="AC34" s="6"/>
      <c r="AD34" s="17"/>
      <c r="AF34" s="6"/>
      <c r="AG34" s="7"/>
      <c r="AH34" s="5"/>
      <c r="AI34" s="6"/>
      <c r="AJ34" s="17"/>
      <c r="AL34" s="6"/>
      <c r="AM34" s="7"/>
      <c r="AN34" s="5"/>
      <c r="AO34" s="6"/>
      <c r="AP34" s="17"/>
      <c r="AR34" s="6"/>
      <c r="AS34" s="7"/>
      <c r="AT34" s="5"/>
      <c r="AU34" s="6"/>
      <c r="AV34" s="17"/>
      <c r="AX34" s="6"/>
      <c r="AY34" s="7"/>
      <c r="AZ34" s="5"/>
      <c r="BA34" s="6"/>
      <c r="BB34" s="17"/>
      <c r="BD34" s="6"/>
      <c r="BE34" s="7"/>
      <c r="BF34" s="5">
        <v>11</v>
      </c>
      <c r="BG34" s="6"/>
      <c r="BH34" s="17">
        <f t="shared" si="14"/>
        <v>15.123456790123459</v>
      </c>
      <c r="BJ34" s="6"/>
      <c r="BK34" s="7"/>
    </row>
    <row r="35" spans="1:63" x14ac:dyDescent="0.35">
      <c r="I35" s="90"/>
      <c r="J35" s="5"/>
      <c r="K35" s="6" t="s">
        <v>49</v>
      </c>
      <c r="L35" s="8">
        <f>SUM(L26)</f>
        <v>0</v>
      </c>
      <c r="M35" s="6"/>
      <c r="N35" s="6" t="s">
        <v>51</v>
      </c>
      <c r="O35" s="9">
        <f>SUM(O26:O34)</f>
        <v>36.888888888888886</v>
      </c>
      <c r="P35" s="5"/>
      <c r="Q35" s="6" t="s">
        <v>54</v>
      </c>
      <c r="R35" s="8">
        <f>SUM(R26:R27)</f>
        <v>0.5</v>
      </c>
      <c r="S35" s="6"/>
      <c r="T35" s="6" t="s">
        <v>56</v>
      </c>
      <c r="U35" s="9">
        <f>SUM(U26:U33)</f>
        <v>32.875</v>
      </c>
      <c r="V35" s="5"/>
      <c r="W35" s="6" t="s">
        <v>59</v>
      </c>
      <c r="X35" s="8">
        <f>SUM(X26:X34)</f>
        <v>0.66666666666666674</v>
      </c>
      <c r="Y35" s="6"/>
      <c r="Z35" s="6" t="s">
        <v>60</v>
      </c>
      <c r="AA35" s="9">
        <f>SUM(AA26:AA32)</f>
        <v>27.714285714285715</v>
      </c>
      <c r="AB35" s="5"/>
      <c r="AC35" s="6" t="s">
        <v>68</v>
      </c>
      <c r="AD35" s="8">
        <f>SUM(AD26:AD34)</f>
        <v>2</v>
      </c>
      <c r="AE35" s="6"/>
      <c r="AF35" s="6" t="s">
        <v>69</v>
      </c>
      <c r="AG35" s="9">
        <f>SUM(AG26:AG32)</f>
        <v>25.333333333333332</v>
      </c>
      <c r="AH35" s="5"/>
      <c r="AI35" s="6" t="s">
        <v>70</v>
      </c>
      <c r="AJ35" s="8">
        <f>SUM(AJ26:AJ34)</f>
        <v>2.8</v>
      </c>
      <c r="AK35" s="6"/>
      <c r="AL35" s="6" t="s">
        <v>71</v>
      </c>
      <c r="AM35" s="9">
        <f>SUM(AM26:AM32)</f>
        <v>22</v>
      </c>
      <c r="AN35" s="5"/>
      <c r="AO35" s="6" t="s">
        <v>75</v>
      </c>
      <c r="AP35" s="8">
        <f>SUM(AP26:AP34)</f>
        <v>3.333333333333333</v>
      </c>
      <c r="AQ35" s="6"/>
      <c r="AR35" s="6" t="s">
        <v>76</v>
      </c>
      <c r="AS35" s="9">
        <f>SUM(AS26:AS32)</f>
        <v>17</v>
      </c>
      <c r="AT35" s="5"/>
      <c r="AU35" s="6" t="s">
        <v>79</v>
      </c>
      <c r="AV35" s="8">
        <f>SUM(AV26:AV34)</f>
        <v>3.7142857142857135</v>
      </c>
      <c r="AW35" s="6"/>
      <c r="AX35" s="6" t="s">
        <v>81</v>
      </c>
      <c r="AY35" s="9">
        <f>SUM(AY26:AY32)</f>
        <v>8.6666666666666679</v>
      </c>
      <c r="AZ35" s="5"/>
      <c r="BA35" s="6" t="s">
        <v>84</v>
      </c>
      <c r="BB35" s="8">
        <f>SUM(BB26:BB34)</f>
        <v>5.875</v>
      </c>
      <c r="BC35" s="6"/>
      <c r="BD35" s="6" t="s">
        <v>85</v>
      </c>
      <c r="BE35" s="9">
        <f>SUM(BE26:BE32)</f>
        <v>0.5</v>
      </c>
      <c r="BF35" s="5"/>
      <c r="BG35" s="6" t="s">
        <v>90</v>
      </c>
      <c r="BH35" s="8">
        <f>SUM(BH26:BH34)</f>
        <v>22.888888888888889</v>
      </c>
      <c r="BI35" s="6"/>
      <c r="BJ35" s="6" t="s">
        <v>89</v>
      </c>
      <c r="BK35" s="9">
        <f>SUM(BK26:BK32)</f>
        <v>0</v>
      </c>
    </row>
    <row r="36" spans="1:63" ht="16" thickBot="1" x14ac:dyDescent="0.4">
      <c r="I36" s="91"/>
      <c r="J36" s="10"/>
      <c r="K36" s="11" t="s">
        <v>50</v>
      </c>
      <c r="L36" s="12">
        <f>L35+O35</f>
        <v>36.888888888888886</v>
      </c>
      <c r="M36" s="11"/>
      <c r="N36" s="11"/>
      <c r="O36" s="13"/>
      <c r="P36" s="10"/>
      <c r="Q36" s="11" t="s">
        <v>55</v>
      </c>
      <c r="R36" s="12">
        <f>R35+U35</f>
        <v>33.375</v>
      </c>
      <c r="S36" s="11"/>
      <c r="T36" s="11"/>
      <c r="U36" s="13"/>
      <c r="V36" s="10"/>
      <c r="W36" s="11" t="s">
        <v>61</v>
      </c>
      <c r="X36" s="12">
        <f>X35+AA35</f>
        <v>28.380952380952383</v>
      </c>
      <c r="Y36" s="11"/>
      <c r="Z36" s="11"/>
      <c r="AA36" s="13"/>
      <c r="AB36" s="10"/>
      <c r="AC36" s="11" t="s">
        <v>66</v>
      </c>
      <c r="AD36" s="12">
        <f>AD35+AG35</f>
        <v>27.333333333333332</v>
      </c>
      <c r="AE36" s="11"/>
      <c r="AF36" s="11"/>
      <c r="AG36" s="13"/>
      <c r="AH36" s="10"/>
      <c r="AI36" s="11" t="s">
        <v>67</v>
      </c>
      <c r="AJ36" s="12">
        <f>AJ35+AM35</f>
        <v>24.8</v>
      </c>
      <c r="AK36" s="11"/>
      <c r="AL36" s="11"/>
      <c r="AM36" s="13"/>
      <c r="AN36" s="10"/>
      <c r="AO36" s="11" t="s">
        <v>74</v>
      </c>
      <c r="AP36" s="12">
        <f>AP35+AS35</f>
        <v>20.333333333333332</v>
      </c>
      <c r="AQ36" s="11"/>
      <c r="AR36" s="11"/>
      <c r="AS36" s="13"/>
      <c r="AT36" s="10"/>
      <c r="AU36" s="11" t="s">
        <v>80</v>
      </c>
      <c r="AV36" s="12">
        <f>AV35+AY35</f>
        <v>12.380952380952381</v>
      </c>
      <c r="AW36" s="11"/>
      <c r="AX36" s="11"/>
      <c r="AY36" s="13"/>
      <c r="AZ36" s="10"/>
      <c r="BA36" s="11" t="s">
        <v>86</v>
      </c>
      <c r="BB36" s="12">
        <f>BB35+BE35</f>
        <v>6.375</v>
      </c>
      <c r="BC36" s="11"/>
      <c r="BD36" s="11"/>
      <c r="BE36" s="13"/>
      <c r="BF36" s="10"/>
      <c r="BG36" s="11" t="s">
        <v>86</v>
      </c>
      <c r="BH36" s="12">
        <f>BH35+BK35</f>
        <v>22.888888888888889</v>
      </c>
      <c r="BI36" s="11"/>
      <c r="BJ36" s="11"/>
      <c r="BK36" s="13"/>
    </row>
    <row r="39" spans="1:63" ht="16" thickBot="1" x14ac:dyDescent="0.4">
      <c r="A39" s="105" t="s">
        <v>104</v>
      </c>
      <c r="B39" s="106"/>
      <c r="C39" s="106"/>
      <c r="D39" s="106"/>
      <c r="E39" s="106"/>
      <c r="F39" s="106"/>
      <c r="G39" s="106"/>
      <c r="H39" s="107"/>
    </row>
    <row r="40" spans="1:63" x14ac:dyDescent="0.35">
      <c r="A40" s="14"/>
      <c r="B40" s="73" t="s">
        <v>2</v>
      </c>
      <c r="C40" s="74"/>
      <c r="D40" s="75" t="s">
        <v>106</v>
      </c>
      <c r="E40" s="76"/>
      <c r="F40" s="66" t="s">
        <v>105</v>
      </c>
    </row>
    <row r="41" spans="1:63" ht="16" thickBot="1" x14ac:dyDescent="0.4">
      <c r="A41" s="28" t="s">
        <v>1</v>
      </c>
      <c r="B41" s="24" t="s">
        <v>4</v>
      </c>
      <c r="C41" s="25" t="s">
        <v>5</v>
      </c>
      <c r="D41" s="31" t="s">
        <v>107</v>
      </c>
      <c r="E41" s="32" t="s">
        <v>108</v>
      </c>
      <c r="F41" s="67"/>
      <c r="G41" s="36" t="s">
        <v>2</v>
      </c>
      <c r="H41" s="37" t="s">
        <v>109</v>
      </c>
    </row>
    <row r="42" spans="1:63" x14ac:dyDescent="0.35">
      <c r="A42" s="28" t="s">
        <v>43</v>
      </c>
      <c r="B42" s="14">
        <v>2</v>
      </c>
      <c r="C42" s="15">
        <v>6</v>
      </c>
      <c r="D42" s="77">
        <f>0.2</f>
        <v>0.2</v>
      </c>
      <c r="E42" s="77">
        <f>0.8</f>
        <v>0.8</v>
      </c>
      <c r="F42" s="68">
        <f>E42</f>
        <v>0.8</v>
      </c>
      <c r="G42" s="38" t="s">
        <v>5</v>
      </c>
      <c r="H42" s="38" t="s">
        <v>43</v>
      </c>
    </row>
    <row r="43" spans="1:63" ht="16" thickBot="1" x14ac:dyDescent="0.4">
      <c r="A43" s="30" t="s">
        <v>44</v>
      </c>
      <c r="B43" s="10">
        <v>2</v>
      </c>
      <c r="C43" s="11">
        <v>0</v>
      </c>
      <c r="D43" s="60"/>
      <c r="E43" s="60"/>
      <c r="F43" s="68"/>
      <c r="G43" s="38" t="s">
        <v>4</v>
      </c>
      <c r="H43" s="38" t="s">
        <v>44</v>
      </c>
    </row>
    <row r="44" spans="1:63" ht="16" thickBot="1" x14ac:dyDescent="0.4"/>
    <row r="45" spans="1:63" x14ac:dyDescent="0.35">
      <c r="A45" s="14"/>
      <c r="B45" s="62" t="s">
        <v>3</v>
      </c>
      <c r="C45" s="63"/>
      <c r="D45" s="64"/>
      <c r="E45" s="65"/>
      <c r="G45" s="78" t="s">
        <v>114</v>
      </c>
      <c r="H45" s="79"/>
    </row>
    <row r="46" spans="1:63" ht="16" thickBot="1" x14ac:dyDescent="0.4">
      <c r="A46" s="28" t="s">
        <v>1</v>
      </c>
      <c r="B46" s="24" t="s">
        <v>8</v>
      </c>
      <c r="C46" s="29" t="s">
        <v>23</v>
      </c>
      <c r="D46" s="4"/>
      <c r="E46" s="4"/>
      <c r="G46" s="80"/>
      <c r="H46" s="81"/>
    </row>
    <row r="47" spans="1:63" x14ac:dyDescent="0.35">
      <c r="A47" s="28" t="s">
        <v>43</v>
      </c>
      <c r="B47" s="14">
        <v>4</v>
      </c>
      <c r="C47" s="15">
        <v>4</v>
      </c>
      <c r="D47" s="60">
        <f>0.6</f>
        <v>0.6</v>
      </c>
      <c r="E47" s="60">
        <v>0.4</v>
      </c>
      <c r="F47" s="61">
        <f>D47</f>
        <v>0.6</v>
      </c>
      <c r="G47" s="80"/>
      <c r="H47" s="81"/>
    </row>
    <row r="48" spans="1:63" ht="16" thickBot="1" x14ac:dyDescent="0.4">
      <c r="A48" s="30" t="s">
        <v>44</v>
      </c>
      <c r="B48" s="10">
        <v>0</v>
      </c>
      <c r="C48" s="11">
        <v>2</v>
      </c>
      <c r="D48" s="60"/>
      <c r="E48" s="60"/>
      <c r="F48" s="61"/>
      <c r="G48" s="80"/>
      <c r="H48" s="81"/>
    </row>
    <row r="49" spans="1:8" x14ac:dyDescent="0.35">
      <c r="A49" s="14"/>
      <c r="B49" s="62" t="s">
        <v>3</v>
      </c>
      <c r="C49" s="63"/>
      <c r="D49" s="64"/>
      <c r="E49" s="65"/>
      <c r="G49" s="80"/>
      <c r="H49" s="81"/>
    </row>
    <row r="50" spans="1:8" ht="16" thickBot="1" x14ac:dyDescent="0.4">
      <c r="A50" s="28" t="s">
        <v>1</v>
      </c>
      <c r="B50" s="24" t="s">
        <v>17</v>
      </c>
      <c r="C50" s="29" t="s">
        <v>6</v>
      </c>
      <c r="D50" s="35"/>
      <c r="E50" s="35"/>
      <c r="G50" s="80"/>
      <c r="H50" s="81"/>
    </row>
    <row r="51" spans="1:8" x14ac:dyDescent="0.35">
      <c r="A51" s="28" t="s">
        <v>43</v>
      </c>
      <c r="B51" s="14">
        <v>6</v>
      </c>
      <c r="C51" s="15">
        <v>2</v>
      </c>
      <c r="D51" s="60">
        <v>0.7</v>
      </c>
      <c r="E51" s="60">
        <v>0.3</v>
      </c>
      <c r="F51" s="61">
        <f>D51</f>
        <v>0.7</v>
      </c>
      <c r="G51" s="80"/>
      <c r="H51" s="81"/>
    </row>
    <row r="52" spans="1:8" ht="16" thickBot="1" x14ac:dyDescent="0.4">
      <c r="A52" s="30" t="s">
        <v>44</v>
      </c>
      <c r="B52" s="10">
        <v>1</v>
      </c>
      <c r="C52" s="11">
        <v>1</v>
      </c>
      <c r="D52" s="60"/>
      <c r="E52" s="60"/>
      <c r="F52" s="61"/>
      <c r="G52" s="80"/>
      <c r="H52" s="81"/>
    </row>
    <row r="53" spans="1:8" x14ac:dyDescent="0.35">
      <c r="A53" s="14"/>
      <c r="B53" s="62" t="s">
        <v>3</v>
      </c>
      <c r="C53" s="63"/>
      <c r="D53" s="64"/>
      <c r="E53" s="65"/>
      <c r="G53" s="80"/>
      <c r="H53" s="81"/>
    </row>
    <row r="54" spans="1:8" ht="16" thickBot="1" x14ac:dyDescent="0.4">
      <c r="A54" s="28" t="s">
        <v>1</v>
      </c>
      <c r="B54" s="24" t="s">
        <v>113</v>
      </c>
      <c r="C54" s="29" t="s">
        <v>7</v>
      </c>
      <c r="D54" s="45"/>
      <c r="E54" s="45"/>
      <c r="G54" s="80"/>
      <c r="H54" s="81"/>
    </row>
    <row r="55" spans="1:8" x14ac:dyDescent="0.35">
      <c r="A55" s="28" t="s">
        <v>43</v>
      </c>
      <c r="B55" s="14">
        <v>6</v>
      </c>
      <c r="C55" s="15">
        <v>2</v>
      </c>
      <c r="D55" s="60">
        <v>0.7</v>
      </c>
      <c r="E55" s="60">
        <v>0.3</v>
      </c>
      <c r="F55" s="61">
        <f>D55</f>
        <v>0.7</v>
      </c>
      <c r="G55" s="80"/>
      <c r="H55" s="81"/>
    </row>
    <row r="56" spans="1:8" ht="16" thickBot="1" x14ac:dyDescent="0.4">
      <c r="A56" s="30" t="s">
        <v>44</v>
      </c>
      <c r="B56" s="10">
        <v>1</v>
      </c>
      <c r="C56" s="11">
        <v>1</v>
      </c>
      <c r="D56" s="60"/>
      <c r="E56" s="60"/>
      <c r="F56" s="61"/>
      <c r="G56" s="82"/>
      <c r="H56" s="83"/>
    </row>
  </sheetData>
  <sortState ref="A3:D12">
    <sortCondition ref="B3:B12"/>
  </sortState>
  <mergeCells count="58">
    <mergeCell ref="A39:H39"/>
    <mergeCell ref="V13:X13"/>
    <mergeCell ref="Y13:AA13"/>
    <mergeCell ref="J3:L3"/>
    <mergeCell ref="M3:O3"/>
    <mergeCell ref="S24:U24"/>
    <mergeCell ref="S13:U13"/>
    <mergeCell ref="D17:D19"/>
    <mergeCell ref="D20:D28"/>
    <mergeCell ref="E20:E28"/>
    <mergeCell ref="I1:I2"/>
    <mergeCell ref="I3:I12"/>
    <mergeCell ref="I13:I23"/>
    <mergeCell ref="M24:O24"/>
    <mergeCell ref="P24:R24"/>
    <mergeCell ref="J13:L13"/>
    <mergeCell ref="M13:O13"/>
    <mergeCell ref="P13:R13"/>
    <mergeCell ref="BF24:BH24"/>
    <mergeCell ref="BI24:BK24"/>
    <mergeCell ref="I24:I36"/>
    <mergeCell ref="AN24:AP24"/>
    <mergeCell ref="AQ24:AS24"/>
    <mergeCell ref="AT24:AV24"/>
    <mergeCell ref="AW24:AY24"/>
    <mergeCell ref="AZ24:BB24"/>
    <mergeCell ref="BC24:BE24"/>
    <mergeCell ref="V24:X24"/>
    <mergeCell ref="Y24:AA24"/>
    <mergeCell ref="AB24:AD24"/>
    <mergeCell ref="AE24:AG24"/>
    <mergeCell ref="AH24:AJ24"/>
    <mergeCell ref="AK24:AM24"/>
    <mergeCell ref="J24:L24"/>
    <mergeCell ref="F40:F41"/>
    <mergeCell ref="F42:F43"/>
    <mergeCell ref="F47:F48"/>
    <mergeCell ref="A1:H1"/>
    <mergeCell ref="D14:D15"/>
    <mergeCell ref="B40:C40"/>
    <mergeCell ref="D40:E40"/>
    <mergeCell ref="D42:D43"/>
    <mergeCell ref="E42:E43"/>
    <mergeCell ref="B45:C45"/>
    <mergeCell ref="D45:E45"/>
    <mergeCell ref="D47:D48"/>
    <mergeCell ref="E47:E48"/>
    <mergeCell ref="G45:H56"/>
    <mergeCell ref="B53:C53"/>
    <mergeCell ref="D53:E53"/>
    <mergeCell ref="D55:D56"/>
    <mergeCell ref="E55:E56"/>
    <mergeCell ref="F55:F56"/>
    <mergeCell ref="B49:C49"/>
    <mergeCell ref="D49:E49"/>
    <mergeCell ref="D51:D52"/>
    <mergeCell ref="E51:E52"/>
    <mergeCell ref="F51:F5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workbookViewId="0">
      <selection activeCell="I8" sqref="I8"/>
    </sheetView>
  </sheetViews>
  <sheetFormatPr defaultRowHeight="12.5" x14ac:dyDescent="0.25"/>
  <sheetData>
    <row r="3" spans="2:12" ht="15.5" x14ac:dyDescent="0.35">
      <c r="B3" s="46" t="s">
        <v>0</v>
      </c>
      <c r="C3" s="46" t="s">
        <v>1</v>
      </c>
      <c r="D3" s="46" t="s">
        <v>2</v>
      </c>
      <c r="E3" s="46" t="s">
        <v>3</v>
      </c>
    </row>
    <row r="4" spans="2:12" ht="15.5" x14ac:dyDescent="0.35">
      <c r="B4" s="44">
        <v>5</v>
      </c>
      <c r="C4" s="44">
        <v>1.2</v>
      </c>
      <c r="D4" s="44" t="s">
        <v>5</v>
      </c>
      <c r="E4" s="44" t="s">
        <v>8</v>
      </c>
    </row>
    <row r="5" spans="2:12" ht="15.5" x14ac:dyDescent="0.35">
      <c r="B5" s="44">
        <v>6</v>
      </c>
      <c r="C5" s="44">
        <v>2.2000000000000002</v>
      </c>
      <c r="D5" s="44" t="s">
        <v>4</v>
      </c>
      <c r="E5" s="44" t="s">
        <v>8</v>
      </c>
    </row>
    <row r="6" spans="2:12" ht="15.5" x14ac:dyDescent="0.35">
      <c r="B6" s="44">
        <v>6</v>
      </c>
      <c r="C6" s="44">
        <v>2.8</v>
      </c>
      <c r="D6" s="44" t="s">
        <v>5</v>
      </c>
      <c r="E6" s="44" t="s">
        <v>8</v>
      </c>
    </row>
    <row r="7" spans="2:12" ht="15.5" x14ac:dyDescent="0.35">
      <c r="B7" s="44">
        <v>7</v>
      </c>
      <c r="C7" s="44">
        <v>3.6</v>
      </c>
      <c r="D7" s="44" t="s">
        <v>5</v>
      </c>
      <c r="E7" s="44" t="s">
        <v>7</v>
      </c>
    </row>
    <row r="8" spans="2:12" ht="15.5" x14ac:dyDescent="0.35">
      <c r="B8" s="44">
        <v>7</v>
      </c>
      <c r="C8" s="44">
        <v>4.8</v>
      </c>
      <c r="D8" s="44" t="s">
        <v>5</v>
      </c>
      <c r="E8" s="44" t="s">
        <v>7</v>
      </c>
    </row>
    <row r="9" spans="2:12" ht="15.5" x14ac:dyDescent="0.35">
      <c r="B9" s="44">
        <v>7</v>
      </c>
      <c r="C9" s="44">
        <v>4.9000000000000004</v>
      </c>
      <c r="D9" s="44" t="s">
        <v>5</v>
      </c>
      <c r="E9" s="44" t="s">
        <v>6</v>
      </c>
    </row>
    <row r="10" spans="2:12" ht="15.5" x14ac:dyDescent="0.35">
      <c r="B10" s="44">
        <v>7</v>
      </c>
      <c r="C10" s="44">
        <v>5.7</v>
      </c>
      <c r="D10" s="44" t="s">
        <v>4</v>
      </c>
      <c r="E10" s="44" t="s">
        <v>6</v>
      </c>
    </row>
    <row r="11" spans="2:12" ht="15.5" x14ac:dyDescent="0.35">
      <c r="B11" s="44">
        <v>8</v>
      </c>
      <c r="C11" s="44">
        <v>6.5</v>
      </c>
      <c r="D11" s="44" t="s">
        <v>5</v>
      </c>
      <c r="E11" s="44" t="s">
        <v>8</v>
      </c>
    </row>
    <row r="12" spans="2:12" ht="15.5" x14ac:dyDescent="0.35">
      <c r="B12" s="44">
        <v>11</v>
      </c>
      <c r="C12" s="44">
        <v>8.6</v>
      </c>
      <c r="D12" s="44" t="s">
        <v>4</v>
      </c>
      <c r="E12" s="44" t="s">
        <v>7</v>
      </c>
      <c r="J12" s="1"/>
    </row>
    <row r="13" spans="2:12" ht="15.5" x14ac:dyDescent="0.35">
      <c r="B13" s="44">
        <v>12</v>
      </c>
      <c r="C13" s="44">
        <v>9.5</v>
      </c>
      <c r="D13" s="44" t="s">
        <v>4</v>
      </c>
      <c r="E13" s="44" t="s">
        <v>6</v>
      </c>
    </row>
    <row r="15" spans="2:12" ht="13" x14ac:dyDescent="0.3">
      <c r="L15" s="1"/>
    </row>
    <row r="16" spans="2:12" ht="13" x14ac:dyDescent="0.3">
      <c r="L16" s="1"/>
    </row>
    <row r="21" spans="3:12" ht="13" x14ac:dyDescent="0.3">
      <c r="C21" s="1"/>
    </row>
    <row r="27" spans="3:12" ht="13" x14ac:dyDescent="0.3">
      <c r="J27" s="1"/>
    </row>
    <row r="30" spans="3:12" ht="13" x14ac:dyDescent="0.3">
      <c r="L30" s="1"/>
    </row>
    <row r="31" spans="3:12" ht="13" x14ac:dyDescent="0.3">
      <c r="L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"/>
  <sheetViews>
    <sheetView topLeftCell="B1" workbookViewId="0">
      <selection activeCell="G5" sqref="G5"/>
    </sheetView>
  </sheetViews>
  <sheetFormatPr defaultRowHeight="12.5" x14ac:dyDescent="0.25"/>
  <sheetData>
    <row r="4" spans="2:7" ht="17.5" x14ac:dyDescent="0.35">
      <c r="B4" s="48" t="s">
        <v>115</v>
      </c>
      <c r="C4" s="48"/>
      <c r="D4" s="48"/>
      <c r="E4" s="48"/>
      <c r="F4" s="48"/>
      <c r="G4" s="48"/>
    </row>
    <row r="5" spans="2:7" ht="17.5" x14ac:dyDescent="0.35">
      <c r="B5" s="48"/>
      <c r="C5" s="48"/>
      <c r="D5" s="48"/>
      <c r="E5" s="48"/>
      <c r="F5" s="48"/>
      <c r="G5" s="48"/>
    </row>
    <row r="6" spans="2:7" ht="17.5" x14ac:dyDescent="0.35">
      <c r="B6" s="48"/>
      <c r="C6" s="48" t="s">
        <v>107</v>
      </c>
      <c r="D6" s="48"/>
      <c r="E6" s="48"/>
      <c r="F6" s="48"/>
      <c r="G6" s="48"/>
    </row>
    <row r="7" spans="2:7" ht="17.5" x14ac:dyDescent="0.35">
      <c r="B7" s="48"/>
      <c r="C7" s="48" t="s">
        <v>117</v>
      </c>
      <c r="D7" s="48"/>
      <c r="E7" s="48"/>
      <c r="F7" s="48"/>
      <c r="G7" s="48" t="s">
        <v>102</v>
      </c>
    </row>
    <row r="8" spans="2:7" ht="17.5" x14ac:dyDescent="0.35">
      <c r="B8" s="50" t="s">
        <v>1</v>
      </c>
      <c r="C8" s="51" t="s">
        <v>121</v>
      </c>
      <c r="D8" s="51"/>
      <c r="E8" s="51"/>
      <c r="F8" s="51"/>
      <c r="G8" s="52">
        <v>38.024999999999999</v>
      </c>
    </row>
    <row r="9" spans="2:7" ht="17.5" x14ac:dyDescent="0.35">
      <c r="B9" s="53" t="s">
        <v>116</v>
      </c>
      <c r="C9" s="49" t="s">
        <v>118</v>
      </c>
      <c r="D9" s="49"/>
      <c r="E9" s="49"/>
      <c r="F9" s="49"/>
      <c r="G9" s="54">
        <v>13.067</v>
      </c>
    </row>
    <row r="10" spans="2:7" ht="17.5" x14ac:dyDescent="0.35">
      <c r="B10" s="53" t="s">
        <v>3</v>
      </c>
      <c r="C10" s="49" t="s">
        <v>119</v>
      </c>
      <c r="E10" s="49"/>
      <c r="F10" s="49"/>
      <c r="G10" s="54">
        <v>4.8761904761904802</v>
      </c>
    </row>
    <row r="11" spans="2:7" ht="17.5" x14ac:dyDescent="0.35">
      <c r="B11" s="55"/>
      <c r="C11" s="56" t="s">
        <v>119</v>
      </c>
      <c r="E11" s="56"/>
      <c r="F11" s="56"/>
      <c r="G11" s="57">
        <v>2.3050000000000002</v>
      </c>
    </row>
    <row r="12" spans="2:7" ht="17.5" x14ac:dyDescent="0.35">
      <c r="B12" s="48"/>
      <c r="C12" s="48"/>
      <c r="D12" s="48"/>
      <c r="E12" s="48"/>
      <c r="F12" s="48"/>
      <c r="G12" s="48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D5" sqref="D5:U27"/>
    </sheetView>
  </sheetViews>
  <sheetFormatPr defaultRowHeight="12.5" x14ac:dyDescent="0.25"/>
  <cols>
    <col min="6" max="6" width="12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AB290"/>
    </sheetView>
  </sheetViews>
  <sheetFormatPr defaultRowHeight="12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3"/>
  <sheetViews>
    <sheetView workbookViewId="0">
      <selection activeCell="C5" sqref="C5:J23"/>
    </sheetView>
  </sheetViews>
  <sheetFormatPr defaultRowHeight="12.5" x14ac:dyDescent="0.25"/>
  <cols>
    <col min="4" max="4" width="16.1796875" customWidth="1"/>
  </cols>
  <sheetData>
    <row r="6" spans="3:3" ht="13" x14ac:dyDescent="0.3">
      <c r="C6" s="58"/>
    </row>
    <row r="7" spans="3:3" ht="13" x14ac:dyDescent="0.3">
      <c r="C7" s="58"/>
    </row>
    <row r="9" spans="3:3" ht="13" x14ac:dyDescent="0.3">
      <c r="C9" s="58"/>
    </row>
    <row r="10" spans="3:3" ht="13" x14ac:dyDescent="0.3">
      <c r="C10" s="58"/>
    </row>
    <row r="11" spans="3:3" ht="13" x14ac:dyDescent="0.3">
      <c r="C11" s="58"/>
    </row>
    <row r="13" spans="3:3" ht="13" x14ac:dyDescent="0.3">
      <c r="C13" s="58"/>
    </row>
    <row r="14" spans="3:3" ht="13" x14ac:dyDescent="0.3">
      <c r="C14" s="58"/>
    </row>
    <row r="15" spans="3:3" ht="13" x14ac:dyDescent="0.3">
      <c r="C15" s="58"/>
    </row>
    <row r="17" spans="3:3" ht="13" x14ac:dyDescent="0.3">
      <c r="C17" s="58"/>
    </row>
    <row r="18" spans="3:3" ht="13" x14ac:dyDescent="0.3">
      <c r="C18" s="58"/>
    </row>
    <row r="19" spans="3:3" ht="13" x14ac:dyDescent="0.3">
      <c r="C19" s="58"/>
    </row>
    <row r="20" spans="3:3" x14ac:dyDescent="0.25">
      <c r="C20" s="59"/>
    </row>
    <row r="21" spans="3:3" ht="13" x14ac:dyDescent="0.3">
      <c r="C21" s="58"/>
    </row>
    <row r="22" spans="3:3" ht="13" x14ac:dyDescent="0.3">
      <c r="C22" s="58"/>
    </row>
    <row r="23" spans="3:3" ht="13" x14ac:dyDescent="0.3">
      <c r="C23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Fulton School of Engineering - 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Runger</dc:creator>
  <cp:lastModifiedBy>George Runger</cp:lastModifiedBy>
  <cp:lastPrinted>2009-09-16T01:23:18Z</cp:lastPrinted>
  <dcterms:created xsi:type="dcterms:W3CDTF">2006-09-23T16:57:28Z</dcterms:created>
  <dcterms:modified xsi:type="dcterms:W3CDTF">2015-09-10T19:39:50Z</dcterms:modified>
</cp:coreProperties>
</file>