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ions - The Ultimately Va" sheetId="1" r:id="rId4"/>
  </sheets>
</workbook>
</file>

<file path=xl/sharedStrings.xml><?xml version="1.0" encoding="utf-8"?>
<sst xmlns="http://schemas.openxmlformats.org/spreadsheetml/2006/main" uniqueCount="370">
  <si>
    <t>The Ultimately Vainglorious Bastion Of Subliminal Factuality Vortex of Projection</t>
  </si>
  <si>
    <t>Team</t>
  </si>
  <si>
    <t>VoA_Ranking</t>
  </si>
  <si>
    <t>CFB_Week</t>
  </si>
  <si>
    <t>Conference</t>
  </si>
  <si>
    <t>Conference_Strength</t>
  </si>
  <si>
    <t>Previous_VoA_Rank</t>
  </si>
  <si>
    <t>Previous_VoA_Rank_Col2</t>
  </si>
  <si>
    <t>Previous_VoA_Rank_Col3</t>
  </si>
  <si>
    <t>Second_Previous_Season_VoA_Rank</t>
  </si>
  <si>
    <t>Second_Previous_Season_VoA_Rank_Col2</t>
  </si>
  <si>
    <t>Third_Previous_Season_VoA_Rank</t>
  </si>
  <si>
    <t>Mean_Previous_VoAs</t>
  </si>
  <si>
    <t>AP_Ranking</t>
  </si>
  <si>
    <t>Coaches_Ranking</t>
  </si>
  <si>
    <t>Previous_FPI_Ranking</t>
  </si>
  <si>
    <t>Preseason_FPI_Ranking</t>
  </si>
  <si>
    <t>FPI_Rankings_Mean</t>
  </si>
  <si>
    <t>Previous_SP_Ranking</t>
  </si>
  <si>
    <t>Preseason_SP_Ranking</t>
  </si>
  <si>
    <t>SP_Rankings_Mean</t>
  </si>
  <si>
    <t>FPI_SP_Mean</t>
  </si>
  <si>
    <t>Mean_Of_Polls_Algorithms</t>
  </si>
  <si>
    <t>Median_Polls_Algorithms</t>
  </si>
  <si>
    <t>SOR</t>
  </si>
  <si>
    <t>SOS</t>
  </si>
  <si>
    <t>Preseason_Rem_SOS</t>
  </si>
  <si>
    <t>Game_Control_Rank</t>
  </si>
  <si>
    <t>Avg_Win_Prob</t>
  </si>
  <si>
    <t>Previous_Mean_MOV</t>
  </si>
  <si>
    <t>RANKING_Previous_Mean_MOV</t>
  </si>
  <si>
    <t>Previous_Mean_MOV_Col2</t>
  </si>
  <si>
    <t>RANKING_Previous_Mean_MOV_Col2</t>
  </si>
  <si>
    <t>Second_Previous_Mean_MOV</t>
  </si>
  <si>
    <t>RANKING_Second_Previous_Mean_MOV</t>
  </si>
  <si>
    <t>Previous_Adj_Mean_MOV</t>
  </si>
  <si>
    <t>RANKING_Previous_Adj_Mean_MOV</t>
  </si>
  <si>
    <t>Previous_Adj_Mean_MOV_Col2</t>
  </si>
  <si>
    <t>RANKING_Previous_Adj_Mean_MOV_Col2</t>
  </si>
  <si>
    <t>Second_Previous_Adj_Mean_MOV</t>
  </si>
  <si>
    <t>RANKING_Adj_Mean_MOV</t>
  </si>
  <si>
    <t>Second_Previous_Mean_MOL</t>
  </si>
  <si>
    <t>RANKING_Secon_Previous_Mean_MOL</t>
  </si>
  <si>
    <t>Previous_Total_Wins</t>
  </si>
  <si>
    <t>RANKING_Previous_Total_Wins</t>
  </si>
  <si>
    <t>Previous_Total_Wins_Col2</t>
  </si>
  <si>
    <t>RANKING_Previous_Total_Wins_Col2</t>
  </si>
  <si>
    <t>Second_Previous_Total_Wins</t>
  </si>
  <si>
    <t>RANKING_Second_Previous_Total_Wins</t>
  </si>
  <si>
    <t>Previous_Total_Losses</t>
  </si>
  <si>
    <t>RANKING_Previous_Total_Losses</t>
  </si>
  <si>
    <t>Previous_Total_Losses_Col2</t>
  </si>
  <si>
    <t>RANKING_Previous_Total_Losses_Col2</t>
  </si>
  <si>
    <t>Second_Previous_Total_Losses</t>
  </si>
  <si>
    <t>RANKING_Second_Previous_Total_Losses</t>
  </si>
  <si>
    <t>Previous_Win_Percent</t>
  </si>
  <si>
    <t>RANKING_Previous_Win_Percent</t>
  </si>
  <si>
    <t>Previous_Win_Percent_Col2</t>
  </si>
  <si>
    <t>RANKING_Previous_Win_Percent_Col2</t>
  </si>
  <si>
    <t>Second_Previous_Win_Percent</t>
  </si>
  <si>
    <t>RANKING_Second_Previous_Win_Percent</t>
  </si>
  <si>
    <t>Previous_Avg_Pts_Scored</t>
  </si>
  <si>
    <t>RANKING_Previous_Avg_Pts_Scored</t>
  </si>
  <si>
    <t>Previous_Avg_Pts_Scored_Col2</t>
  </si>
  <si>
    <t>RANKING_Previous_Avg_Pts_Scored_Col2</t>
  </si>
  <si>
    <t>Second_Previous_Avg_Pts_Scored</t>
  </si>
  <si>
    <t>RANKING_Second_Previous_Avg_Pts_Scored</t>
  </si>
  <si>
    <t>Previous_Avg_Offensive_Yds</t>
  </si>
  <si>
    <t>RANKING_Previous_Avg_Offensive_Yds</t>
  </si>
  <si>
    <t>Previous_Avg_Offensive_Yds_Col2</t>
  </si>
  <si>
    <t>RANKING_Previous_Avg_Offensive_Yds_Col2</t>
  </si>
  <si>
    <t>Second_Previous_Avg_Offensive_Yds</t>
  </si>
  <si>
    <t>RANKING_Second_Previous_Avg_Offensive_Yds</t>
  </si>
  <si>
    <t>Previous_Avg_Passing_Yds</t>
  </si>
  <si>
    <t>RANKING_ Previous_Avg_Passing_Yds</t>
  </si>
  <si>
    <t>Previous_Avg_Passing_Yds_Col2</t>
  </si>
  <si>
    <t>RANKING_ Previous_Avg_Passing_Yds_Col2</t>
  </si>
  <si>
    <t>Second_Previous_Avg_Passing_Yds</t>
  </si>
  <si>
    <t>RANKING_Second_Previous_Avg_Passing_Yds</t>
  </si>
  <si>
    <t>Previous_Avg_Rushing_Yds</t>
  </si>
  <si>
    <t>RANKING_Previous_Avg_Rushing_Yds</t>
  </si>
  <si>
    <t>Previous_Avg_Rushing_Yds_Col2</t>
  </si>
  <si>
    <t>RANKING_Previous_Avg_Rushing_Yds_Col2</t>
  </si>
  <si>
    <t>Second_Previous_Avg_Rushing_Yds</t>
  </si>
  <si>
    <t>RANKING_Second_Previous_Avg_Rushing_Yds</t>
  </si>
  <si>
    <t>Previous_PPY</t>
  </si>
  <si>
    <t>RANKING_Previous_PPY</t>
  </si>
  <si>
    <t>Previous_PPY_Col2</t>
  </si>
  <si>
    <t>RANKING_Previous_PPY_Col2</t>
  </si>
  <si>
    <t>Second_Previous_PPY</t>
  </si>
  <si>
    <t>RANKING_Second_Previous_PPY</t>
  </si>
  <si>
    <t>Previous_Avg_Pts_Allowed</t>
  </si>
  <si>
    <t>RANKING_Previous_Avg_Pts_allowed</t>
  </si>
  <si>
    <t>Previous_Avg_Pts_Allowed_Col2</t>
  </si>
  <si>
    <t>RANKING_Previous_Avg_Pts_allowed_Col2</t>
  </si>
  <si>
    <t>Second_Previous_Avg_Pts_Allowed</t>
  </si>
  <si>
    <t>RANKING_Second_Previous_Avg_Pts_Allowed</t>
  </si>
  <si>
    <t>Previous_Avg_Yds_Allowed</t>
  </si>
  <si>
    <t>RANKING_Previous_Avg_Yds_Allowed</t>
  </si>
  <si>
    <t>Previous_Avg_Yds_Allowed_Col2</t>
  </si>
  <si>
    <t>RANKING_Previous_Avg_Yds_Allowed_Col2</t>
  </si>
  <si>
    <t>Second_Previous_Avg_Yds_Allowed</t>
  </si>
  <si>
    <t>RANKING_Second_Previous_Avg_Yds_Allowed</t>
  </si>
  <si>
    <t>Previous_Avg_Passing_Yds_Allowed</t>
  </si>
  <si>
    <t>RANKING_Previous_Avg_Passing_Yds_Allowed</t>
  </si>
  <si>
    <t>Previous_Avg_Passing_Yds_Allowed_Col2</t>
  </si>
  <si>
    <t>RANKING_Previous_Avg_Passing_Yds_Allowed_Col2</t>
  </si>
  <si>
    <t>Second_Previous_Avg_Passing_Yds_Allowed</t>
  </si>
  <si>
    <t>RANKING_Second_Previous_Avg_Passing_Yds_Allowed</t>
  </si>
  <si>
    <t>Previous_Avg_Rushing_Yds_Allowed</t>
  </si>
  <si>
    <t>RANKING_Previous_Avg_Rushing_Yds_Allowed</t>
  </si>
  <si>
    <t>Previous_Avg_Rushing_Yds_Allowed_Col2</t>
  </si>
  <si>
    <t>RANKING_Previous_Avg_Rushing_Yds_Allowed_Col2</t>
  </si>
  <si>
    <t>Second_Previous_Avg_Rushing_Yds_Allowed</t>
  </si>
  <si>
    <t>RANKING_Second_Previous_Avg_Rushing_Yds_Allowed</t>
  </si>
  <si>
    <t>Previous_Interceptions_Per_Game</t>
  </si>
  <si>
    <t>RANKING_Previous_Interceptions_Per_Game</t>
  </si>
  <si>
    <t>Previous_Fumbles_Forced_Per_Game</t>
  </si>
  <si>
    <t>RANKING_Previous_Fumbles_Forced_Per_Game</t>
  </si>
  <si>
    <t>Previous_Comp_Percent_Allowed</t>
  </si>
  <si>
    <t>RANKING_Previous_Comp_Percent_Allowed</t>
  </si>
  <si>
    <t>Previous_Yds_Per_Pass_Attempt_Allowed</t>
  </si>
  <si>
    <t>RANKING_Previous_Yds_Per_Pass_Attempt_Allowed</t>
  </si>
  <si>
    <t>Previous_Yds_Per_Rush_Attempt_Allowed</t>
  </si>
  <si>
    <t>RANKING_Previous_Yds_Per_Rush_Attempt_Allowed</t>
  </si>
  <si>
    <t>Previous_Yd_Diff</t>
  </si>
  <si>
    <t>RANKING_Previous_Yd_Diff</t>
  </si>
  <si>
    <t>Previous_Yd_Diff_Col2</t>
  </si>
  <si>
    <t>RANKING_Previous_Yd_Diff_Col2</t>
  </si>
  <si>
    <t>Second_Previous_Yd_Differential</t>
  </si>
  <si>
    <t>RANKING_Second_Previous_Yd_Differential</t>
  </si>
  <si>
    <t>Previous_Sacks_Per_Game</t>
  </si>
  <si>
    <t>RANKING_Previous_Sacks_Per_Game</t>
  </si>
  <si>
    <t>Previous_Sack_Yds_Lost_Per_Game</t>
  </si>
  <si>
    <t>RANKING_Previous_Sack_Yds_Lost_Per_Game</t>
  </si>
  <si>
    <t>Previous_Kick_Return_Yd_Avg</t>
  </si>
  <si>
    <t>Ranking_Previous_Kick_Return_Yd_Avg</t>
  </si>
  <si>
    <t>Previous_Kick_Return_TD_Per_Game</t>
  </si>
  <si>
    <t>RANKING_Previous_Kick_Return_TD_Per_Game</t>
  </si>
  <si>
    <t>Previous_Punt_Return_Yd_Avg</t>
  </si>
  <si>
    <t>RANKING_Previous_Punt_Return_Yd_Avg</t>
  </si>
  <si>
    <t>Previous_Punt_Return_TD_Per_Game</t>
  </si>
  <si>
    <t>RANKING_Previous_Punt_Return_TD_Per_Game</t>
  </si>
  <si>
    <t>Previous_FG_Percent</t>
  </si>
  <si>
    <t>RANKING_Previous_FG_Percent</t>
  </si>
  <si>
    <t>Previous_XP_Percent</t>
  </si>
  <si>
    <t>RANKING_Previous_XP_Percent</t>
  </si>
  <si>
    <t>Previous_First_Downs_Per_Game</t>
  </si>
  <si>
    <t>RANKING_Previous_First_Downs_Per_Game</t>
  </si>
  <si>
    <t>Previous_Third_Down_Percent</t>
  </si>
  <si>
    <t>RANKING_Previous_Third_Down_Percent</t>
  </si>
  <si>
    <t>Previous_Third_Down_Percent_Col2</t>
  </si>
  <si>
    <t>RANKING_Previous_Third_Down_Percent_Col2</t>
  </si>
  <si>
    <t>Second_Previous_Third_Down_Percent</t>
  </si>
  <si>
    <t>RANKING_Second_Previous_Third_Down_Percent</t>
  </si>
  <si>
    <t>Previous_Fourth_Down_Percent</t>
  </si>
  <si>
    <t>RANKING_Previous_Fourth_Down_Percent</t>
  </si>
  <si>
    <t>Previous_Penalties_Per_Game</t>
  </si>
  <si>
    <t>RANKING_Penalties_Per_Game</t>
  </si>
  <si>
    <t>Previous_Penalty_Yds_Per_Game</t>
  </si>
  <si>
    <t>RANKING_Previous_Penalty_Yds_Per_Game</t>
  </si>
  <si>
    <t>Previous_FPI_Overall_Index</t>
  </si>
  <si>
    <t>RANKING_Previous_FPI_Overall_Index</t>
  </si>
  <si>
    <t>Second_Previous_FPI_Overall_Index</t>
  </si>
  <si>
    <t>RANKING_Second_Previous_FPI_Overall_Index</t>
  </si>
  <si>
    <t>Previous_FPI_Offensive_Index</t>
  </si>
  <si>
    <t>RANKING_Previous_FPI_Offensive_Index</t>
  </si>
  <si>
    <t>Second_Previous_FPI_Offensive_Index</t>
  </si>
  <si>
    <t>RANKING_Second_Previous_FPI_Offensive_Index</t>
  </si>
  <si>
    <t>Previous_FPI_Defensive_Index</t>
  </si>
  <si>
    <t>RANKING_Previous_FPI_Defensive_Index</t>
  </si>
  <si>
    <t>Second_Previous_FPI_Defensive_Index</t>
  </si>
  <si>
    <t>RANKING_Second_Previous_FPI_Defensive_Index</t>
  </si>
  <si>
    <t>Previous_FPI_SpecialTeams_Index</t>
  </si>
  <si>
    <t>RANKING_Previous_FPI_SpecialTeams_Index</t>
  </si>
  <si>
    <t>Previous_FPI_SpecialTeams_Index_Col2</t>
  </si>
  <si>
    <t>RANKING_Previous_FPI_SpecialTeams_Index_Col2</t>
  </si>
  <si>
    <t>Preseason_SP_Offensive_Index</t>
  </si>
  <si>
    <t>RANKING_Preseason_SP_Offensive_Index</t>
  </si>
  <si>
    <t>Preseason_SP_Offensive_Index_Col2</t>
  </si>
  <si>
    <t>RANKING_Preseason_SP_Offensive_Index_Col2</t>
  </si>
  <si>
    <t>Previous_SP_Offensive_Index</t>
  </si>
  <si>
    <t>RANKING_Previous_SP_Offensive_Index</t>
  </si>
  <si>
    <t>Preseason_SP_Defensive_Index</t>
  </si>
  <si>
    <t>RANKING_Preseason_SP_Defensive_Index</t>
  </si>
  <si>
    <t>Preseason_SP_Defensive_Index_Col2</t>
  </si>
  <si>
    <t>RANKING_Preseason_SP_Defensive_Index_Col2</t>
  </si>
  <si>
    <t>Previous_SP_Defensive_Index</t>
  </si>
  <si>
    <t>RANKING_Previous_SP_Defensive_Index</t>
  </si>
  <si>
    <t>Previous_SP_SpecialTeams_Index</t>
  </si>
  <si>
    <t>RANKING_Previous_SP_SpecialTeams_Index</t>
  </si>
  <si>
    <t>Conference_Champ</t>
  </si>
  <si>
    <t>RANKING_Conference_Champ</t>
  </si>
  <si>
    <t>Most_Recent_RCR</t>
  </si>
  <si>
    <t>Most_Recent_RCR_Col2</t>
  </si>
  <si>
    <t>Year2_RCR</t>
  </si>
  <si>
    <t>Year2_RCR_Col2</t>
  </si>
  <si>
    <t>Year3_RCR</t>
  </si>
  <si>
    <t>Year3_RCR_Col2</t>
  </si>
  <si>
    <t>Year3_RCR_Col3</t>
  </si>
  <si>
    <t>Year4_RCR</t>
  </si>
  <si>
    <t>Year4_RCR_Col2</t>
  </si>
  <si>
    <t>Mean_RCR</t>
  </si>
  <si>
    <t>Weighted_Mean_RCR</t>
  </si>
  <si>
    <t>VoA_Output</t>
  </si>
  <si>
    <t>Same_Numbers_Test</t>
  </si>
  <si>
    <t>TEST1_Raw_RCR</t>
  </si>
  <si>
    <t>Test1_Ranking</t>
  </si>
  <si>
    <t>Test1_VoP_Rank_Difference</t>
  </si>
  <si>
    <t>TEST2_Only_FPI</t>
  </si>
  <si>
    <t>Test2_Ranking</t>
  </si>
  <si>
    <t>Test2_VoP_Rank_Difference</t>
  </si>
  <si>
    <t>TEST3_Only_SP</t>
  </si>
  <si>
    <t>Test3_Ranking</t>
  </si>
  <si>
    <t>Test3_VoP_Rank_Difference</t>
  </si>
  <si>
    <t>TEST4_Just_VoA_Rankings</t>
  </si>
  <si>
    <t>Test4_Ranking</t>
  </si>
  <si>
    <t>Test4_VoP_Rank_Difference</t>
  </si>
  <si>
    <t>TEST5_No_Model_Influence</t>
  </si>
  <si>
    <t>Test5_Ranking</t>
  </si>
  <si>
    <t>Test5_VoP_Rank_Difference</t>
  </si>
  <si>
    <t>Test_Output_Deviation</t>
  </si>
  <si>
    <t>Conferences_For_FPI_SP_Averages</t>
  </si>
  <si>
    <t>Teams</t>
  </si>
  <si>
    <t>FPI_Sums</t>
  </si>
  <si>
    <t>SP_Sums</t>
  </si>
  <si>
    <t>FPI_Means</t>
  </si>
  <si>
    <t>Average FPI Ranking</t>
  </si>
  <si>
    <t>Alabama Crimson Tide</t>
  </si>
  <si>
    <t>SEC</t>
  </si>
  <si>
    <t>NOOOO</t>
  </si>
  <si>
    <t>Clemson Tigers</t>
  </si>
  <si>
    <t>ACC</t>
  </si>
  <si>
    <t>Oklahoma Sooners</t>
  </si>
  <si>
    <t>Big 12</t>
  </si>
  <si>
    <t>Ohio State Buckeyes</t>
  </si>
  <si>
    <t>Big 10</t>
  </si>
  <si>
    <t>Georgia Bulldogs</t>
  </si>
  <si>
    <t>Notre Dame Fighting Irish</t>
  </si>
  <si>
    <t>Independent</t>
  </si>
  <si>
    <t>Florida Gators</t>
  </si>
  <si>
    <t>Texas A&amp;M Aggies</t>
  </si>
  <si>
    <t>Iowa Hawkeyes</t>
  </si>
  <si>
    <t>Penn State Nittany Lions</t>
  </si>
  <si>
    <t>Cincinnati Bearcats</t>
  </si>
  <si>
    <t>American</t>
  </si>
  <si>
    <t>Texas Longhorns</t>
  </si>
  <si>
    <t>Iowa State Cyclones</t>
  </si>
  <si>
    <t>Oregon Ducks</t>
  </si>
  <si>
    <t>Pac12</t>
  </si>
  <si>
    <t>BYU Cougars</t>
  </si>
  <si>
    <t>Wisconsin Badgers</t>
  </si>
  <si>
    <t>North Carolina Tar Heels</t>
  </si>
  <si>
    <t>LSU Tigers</t>
  </si>
  <si>
    <t>USC Trojans</t>
  </si>
  <si>
    <t>Miami Hurricanes</t>
  </si>
  <si>
    <t>Washington Huskies</t>
  </si>
  <si>
    <t>Oklahoma State Cowboys</t>
  </si>
  <si>
    <t>Auburn Tigers</t>
  </si>
  <si>
    <t>Utah Utes</t>
  </si>
  <si>
    <t>Indiana Hoosiers</t>
  </si>
  <si>
    <t>Appalachian State Mountaineers</t>
  </si>
  <si>
    <t>Sun Belt</t>
  </si>
  <si>
    <t>Arizona State Sun Devils</t>
  </si>
  <si>
    <t>Louisiana Ragin' Cajuns</t>
  </si>
  <si>
    <t>TCU Horned Frogs</t>
  </si>
  <si>
    <t>UCF Knights</t>
  </si>
  <si>
    <t>Boise State Broncos</t>
  </si>
  <si>
    <t>MWC</t>
  </si>
  <si>
    <t>Buffalo Bulls</t>
  </si>
  <si>
    <t>MAC</t>
  </si>
  <si>
    <t>Coastal Carolina Chanticleers</t>
  </si>
  <si>
    <t>Minnesota Golden Gophers</t>
  </si>
  <si>
    <t>Northwestern Wildcats</t>
  </si>
  <si>
    <t>Pittsburgh Panthers</t>
  </si>
  <si>
    <t>Liberty Flames</t>
  </si>
  <si>
    <t>Michigan Wolverines</t>
  </si>
  <si>
    <t>UCLA Bruins</t>
  </si>
  <si>
    <t>Ole Miss Rebels</t>
  </si>
  <si>
    <t>West Virginia Mountaineers</t>
  </si>
  <si>
    <t>SMU Mustangs</t>
  </si>
  <si>
    <t>Kentucky Wildcats</t>
  </si>
  <si>
    <t>Virginia Tech Hokies</t>
  </si>
  <si>
    <t>Memphis Tigers</t>
  </si>
  <si>
    <t>Virginia Cavaliers</t>
  </si>
  <si>
    <t>Wake Forest Demon Deacons</t>
  </si>
  <si>
    <t>Nebraska Cornhuskers</t>
  </si>
  <si>
    <t>Louisville Cardinals</t>
  </si>
  <si>
    <t>Army Black Knights</t>
  </si>
  <si>
    <t>Tulane Green Wave</t>
  </si>
  <si>
    <t>Missouri Tigers</t>
  </si>
  <si>
    <t>Air Force Falcons</t>
  </si>
  <si>
    <t>UAB Blazers</t>
  </si>
  <si>
    <t>CUSA</t>
  </si>
  <si>
    <t>Baylor Bears</t>
  </si>
  <si>
    <t>Ball State Cardinals</t>
  </si>
  <si>
    <t>Mississippi State Bulldogs</t>
  </si>
  <si>
    <t>Marshall Thundering Herd</t>
  </si>
  <si>
    <t>NC State Wolfpack</t>
  </si>
  <si>
    <t>San Diego State Aztecs</t>
  </si>
  <si>
    <t>Stanford Cardinal</t>
  </si>
  <si>
    <t>Colorado Buffaloes</t>
  </si>
  <si>
    <t>Tennessee Volunteers</t>
  </si>
  <si>
    <t>Kansas State Wildcats</t>
  </si>
  <si>
    <t>Tulsa Golden Hurricane</t>
  </si>
  <si>
    <t>Boston College Eagles</t>
  </si>
  <si>
    <t>San José State Spartans</t>
  </si>
  <si>
    <t>Toledo Rockets</t>
  </si>
  <si>
    <t>Western Michigan Broncos</t>
  </si>
  <si>
    <t>Purdue Boilermakers</t>
  </si>
  <si>
    <t>Washington State Cougars</t>
  </si>
  <si>
    <t>Ohio Bobcats</t>
  </si>
  <si>
    <t>Georgia Southern Eagles</t>
  </si>
  <si>
    <t>Houston Cougars</t>
  </si>
  <si>
    <t>Florida Atlantic Owls</t>
  </si>
  <si>
    <t>Maryland Terrapins</t>
  </si>
  <si>
    <t>California Golden Bears</t>
  </si>
  <si>
    <t>Wyoming Cowboys</t>
  </si>
  <si>
    <t>Kent State Golden Flashes</t>
  </si>
  <si>
    <t>Nevada Wolf Pack</t>
  </si>
  <si>
    <t>Florida State Seminoles</t>
  </si>
  <si>
    <t>Texas Tech Red Raiders</t>
  </si>
  <si>
    <t>Arkansas Razorbacks</t>
  </si>
  <si>
    <t>Georgia State Panthers</t>
  </si>
  <si>
    <t>Oregon State Beavers</t>
  </si>
  <si>
    <t>Fresno State Bulldogs</t>
  </si>
  <si>
    <t>Michigan State Spartans</t>
  </si>
  <si>
    <t>Central Michigan Chippewas</t>
  </si>
  <si>
    <t>Troy Trojans</t>
  </si>
  <si>
    <t>Miami (OH) RedHawks</t>
  </si>
  <si>
    <t>South Carolina Gamecocks</t>
  </si>
  <si>
    <t>Hawai'i Rainbow Warriors</t>
  </si>
  <si>
    <t>Duke Blue Devils</t>
  </si>
  <si>
    <t>Eastern Michigan Eagles</t>
  </si>
  <si>
    <t>Arkansas State Red Wolves</t>
  </si>
  <si>
    <t>Louisiana Tech Bulldogs</t>
  </si>
  <si>
    <t>Western Kentucky Hilltoppers</t>
  </si>
  <si>
    <t>Georgia Tech Yellow Jackets</t>
  </si>
  <si>
    <t>Navy Midshipmen</t>
  </si>
  <si>
    <t>Illinois Fighting Illini</t>
  </si>
  <si>
    <t>UTSA Roadrunners</t>
  </si>
  <si>
    <t>Rutgers Scarlet Knights</t>
  </si>
  <si>
    <t>Colorado State Rams</t>
  </si>
  <si>
    <t>North Texas Mean Green</t>
  </si>
  <si>
    <t>Rice Owls</t>
  </si>
  <si>
    <t>Southern Miss Golden Eagles</t>
  </si>
  <si>
    <t>East Carolina Pirates</t>
  </si>
  <si>
    <t>Charlotte 49ers</t>
  </si>
  <si>
    <t>Syracuse Orange</t>
  </si>
  <si>
    <t>Florida International Panthers</t>
  </si>
  <si>
    <t>Arizona Wildcats</t>
  </si>
  <si>
    <t>South Florida Bulls</t>
  </si>
  <si>
    <t>Temple Owls</t>
  </si>
  <si>
    <t>Middle Tennessee Blue Raiders</t>
  </si>
  <si>
    <t>Northern Illinois Huskies</t>
  </si>
  <si>
    <t>Utah State Aggies</t>
  </si>
  <si>
    <t>New Mexico Lobos</t>
  </si>
  <si>
    <t>Vanderbilt Commodores</t>
  </si>
  <si>
    <t>South Alabama Jaguars</t>
  </si>
  <si>
    <t>UTEP Miners</t>
  </si>
  <si>
    <t>Kansas Jayhawks</t>
  </si>
  <si>
    <t>Texas State Bobcats</t>
  </si>
  <si>
    <t>UL Monroe Warhawks</t>
  </si>
  <si>
    <t>Old Dominion Monarchs</t>
  </si>
  <si>
    <t>UNLV Rebels</t>
  </si>
  <si>
    <t>Akron Zips</t>
  </si>
  <si>
    <t>New Mexico State Aggies</t>
  </si>
  <si>
    <t>Bowling Green Falcons</t>
  </si>
  <si>
    <t>UConn Huskies</t>
  </si>
  <si>
    <t>UMass Minutemen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</si>
</sst>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1"/>
      </top>
      <bottom style="thin">
        <color indexed="10"/>
      </bottom>
      <diagonal/>
    </border>
    <border>
      <left style="thin">
        <color indexed="21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6"/>
      </right>
      <top style="thin">
        <color indexed="11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23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2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23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49" fontId="2" fillId="4" borderId="2" applyNumberFormat="1" applyFont="1" applyFill="1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2" fillId="6" borderId="1" applyNumberFormat="1" applyFont="1" applyFill="1" applyBorder="1" applyAlignment="1" applyProtection="0">
      <alignment vertical="top" wrapText="1"/>
    </xf>
    <xf numFmtId="49" fontId="2" fillId="7" borderId="1" applyNumberFormat="1" applyFont="1" applyFill="1" applyBorder="1" applyAlignment="1" applyProtection="0">
      <alignment vertical="top" wrapText="1"/>
    </xf>
    <xf numFmtId="49" fontId="2" fillId="8" borderId="1" applyNumberFormat="1" applyFont="1" applyFill="1" applyBorder="1" applyAlignment="1" applyProtection="0">
      <alignment vertical="top" wrapText="1"/>
    </xf>
    <xf numFmtId="49" fontId="2" fillId="9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center" wrapText="1" readingOrder="1"/>
    </xf>
    <xf numFmtId="0" fontId="0" borderId="9" applyNumberFormat="1" applyFont="1" applyFill="0" applyBorder="1" applyAlignment="1" applyProtection="0">
      <alignment vertical="center" wrapText="1" readingOrder="1"/>
    </xf>
    <xf numFmtId="0" fontId="0" borderId="10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center" wrapText="1"/>
    </xf>
    <xf numFmtId="0" fontId="0" borderId="12" applyNumberFormat="1" applyFont="1" applyFill="0" applyBorder="1" applyAlignment="1" applyProtection="0">
      <alignment vertical="center" wrapText="1" readingOrder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center" wrapText="1" readingOrder="1"/>
    </xf>
    <xf numFmtId="0" fontId="0" borderId="15" applyNumberFormat="1" applyFont="1" applyFill="0" applyBorder="1" applyAlignment="1" applyProtection="0">
      <alignment vertical="center" wrapText="1" readingOrder="1"/>
    </xf>
    <xf numFmtId="0" fontId="0" borderId="1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49" fontId="2" fillId="9" borderId="17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center" wrapText="1" readingOrder="1"/>
    </xf>
    <xf numFmtId="0" fontId="0" borderId="22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3" applyNumberFormat="1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center" wrapText="1" readingOrder="1"/>
    </xf>
    <xf numFmtId="0" fontId="0" borderId="26" applyNumberFormat="1" applyFont="1" applyFill="0" applyBorder="1" applyAlignment="1" applyProtection="0">
      <alignment vertical="top" wrapText="1"/>
    </xf>
    <xf numFmtId="2" fontId="0" borderId="19" applyNumberFormat="1" applyFont="1" applyFill="0" applyBorder="1" applyAlignment="1" applyProtection="0">
      <alignment vertical="top" wrapText="1"/>
    </xf>
    <xf numFmtId="49" fontId="0" fillId="8" borderId="19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center" wrapText="1"/>
    </xf>
    <xf numFmtId="0" fontId="0" borderId="2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d220b"/>
      <rgbColor rgb="ff88f94e"/>
      <rgbColor rgb="ffc6c6c6"/>
      <rgbColor rgb="fffefb66"/>
      <rgbColor rgb="ffbcbcbc"/>
      <rgbColor rgb="ff1cb000"/>
      <rgbColor rgb="ff72fce9"/>
      <rgbColor rgb="ffff9300"/>
      <rgbColor rgb="ffdbdbdb"/>
      <rgbColor rgb="ffcacaca"/>
      <rgbColor rgb="ff7b7b7b"/>
      <rgbColor rgb="ff71717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Y1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1" style="1" customWidth="1"/>
    <col min="2" max="3" width="8" style="1" customWidth="1"/>
    <col min="4" max="5" width="10.8516" style="1" customWidth="1"/>
    <col min="6" max="8" width="12.3516" style="1" customWidth="1"/>
    <col min="9" max="12" width="13" style="1" customWidth="1"/>
    <col min="13" max="13" width="11.3438" style="1" customWidth="1"/>
    <col min="14" max="14" width="12" style="1" customWidth="1"/>
    <col min="15" max="17" width="12.8516" style="1" customWidth="1"/>
    <col min="18" max="20" width="11.5" style="1" customWidth="1"/>
    <col min="21" max="21" width="12.3516" style="1" customWidth="1"/>
    <col min="22" max="23" width="16" style="1" customWidth="1"/>
    <col min="24" max="24" width="14.3516" style="1" customWidth="1"/>
    <col min="25" max="28" width="9.70312" style="1" customWidth="1"/>
    <col min="29" max="29" width="12.8203" style="1" customWidth="1"/>
    <col min="30" max="30" width="9.70312" style="1" customWidth="1"/>
    <col min="31" max="31" width="13.8203" style="1" customWidth="1"/>
    <col min="32" max="32" width="9.70312" style="1" customWidth="1"/>
    <col min="33" max="40" width="12.3516" style="1" customWidth="1"/>
    <col min="41" max="46" width="14.1719" style="1" customWidth="1"/>
    <col min="47" max="47" width="10" style="1" customWidth="1"/>
    <col min="48" max="52" width="14.1719" style="1" customWidth="1"/>
    <col min="53" max="53" width="11.8516" style="1" customWidth="1"/>
    <col min="54" max="58" width="16" style="1" customWidth="1"/>
    <col min="59" max="59" width="12.4844" style="1" customWidth="1"/>
    <col min="60" max="60" width="13.6719" style="1" customWidth="1"/>
    <col min="61" max="61" width="13" style="1" customWidth="1"/>
    <col min="62" max="62" width="13.6719" style="1" customWidth="1"/>
    <col min="63" max="63" width="13" style="1" customWidth="1"/>
    <col min="64" max="70" width="13.6719" style="1" customWidth="1"/>
    <col min="71" max="76" width="13.8516" style="1" customWidth="1"/>
    <col min="77" max="77" width="15.5" style="1" customWidth="1"/>
    <col min="78" max="82" width="16.3516" style="1" customWidth="1"/>
    <col min="83" max="83" width="15.6719" style="1" customWidth="1"/>
    <col min="84" max="84" width="16.3516" style="1" customWidth="1"/>
    <col min="85" max="100" width="14.3516" style="1" customWidth="1"/>
    <col min="101" max="106" width="14.1719" style="1" customWidth="1"/>
    <col min="107" max="107" width="16.6719" style="1" customWidth="1"/>
    <col min="108" max="112" width="13.8516" style="1" customWidth="1"/>
    <col min="113" max="113" width="16.8516" style="1" customWidth="1"/>
    <col min="114" max="114" width="13.8516" style="1" customWidth="1"/>
    <col min="115" max="115" width="12" style="1" customWidth="1"/>
    <col min="116" max="128" width="15.5" style="1" customWidth="1"/>
    <col min="129" max="129" width="13.1719" style="1" customWidth="1"/>
    <col min="130" max="131" width="15.5" style="1" customWidth="1"/>
    <col min="132" max="132" width="15" style="1" customWidth="1"/>
    <col min="133" max="133" width="13.6719" style="1" customWidth="1"/>
    <col min="134" max="136" width="15.5" style="1" customWidth="1"/>
    <col min="137" max="137" width="14.3516" style="1" customWidth="1"/>
    <col min="138" max="140" width="15.5" style="1" customWidth="1"/>
    <col min="141" max="141" width="14.5" style="1" customWidth="1"/>
    <col min="142" max="142" width="14.6719" style="1" customWidth="1"/>
    <col min="143" max="143" width="10.6719" style="1" customWidth="1"/>
    <col min="144" max="144" width="15.5" style="1" customWidth="1"/>
    <col min="145" max="145" width="10.6719" style="1" customWidth="1"/>
    <col min="146" max="146" width="15.5" style="1" customWidth="1"/>
    <col min="147" max="147" width="11.3516" style="1" customWidth="1"/>
    <col min="148" max="152" width="14.5" style="1" customWidth="1"/>
    <col min="153" max="156" width="15.5" style="1" customWidth="1"/>
    <col min="157" max="157" width="10.2109" style="1" customWidth="1"/>
    <col min="158" max="158" width="15.5" style="1" customWidth="1"/>
    <col min="159" max="159" width="11.1719" style="1" customWidth="1"/>
    <col min="160" max="170" width="15.5" style="1" customWidth="1"/>
    <col min="171" max="176" width="13.6719" style="1" customWidth="1"/>
    <col min="177" max="182" width="14.1719" style="1" customWidth="1"/>
    <col min="183" max="186" width="13.5" style="1" customWidth="1"/>
    <col min="187" max="193" width="13.8516" style="1" customWidth="1"/>
    <col min="194" max="195" width="14.1719" style="1" customWidth="1"/>
    <col min="196" max="196" width="13.6719" style="1" customWidth="1"/>
    <col min="197" max="198" width="11.1719" style="1" customWidth="1"/>
    <col min="199" max="200" width="14.3516" style="1" customWidth="1"/>
    <col min="201" max="201" width="10.3516" style="1" customWidth="1"/>
    <col min="202" max="202" width="9.35156" style="1" customWidth="1"/>
    <col min="203" max="203" width="10.5" style="1" customWidth="1"/>
    <col min="204" max="204" width="9.35156" style="1" customWidth="1"/>
    <col min="205" max="205" width="14.8516" style="1" customWidth="1"/>
    <col min="206" max="207" width="10.5" style="1" customWidth="1"/>
    <col min="208" max="208" width="10.3516" style="1" customWidth="1"/>
    <col min="209" max="209" width="15.8516" style="1" customWidth="1"/>
    <col min="210" max="210" width="12.5703" style="1" customWidth="1"/>
    <col min="211" max="212" width="15" style="1" customWidth="1"/>
    <col min="213" max="213" width="13.1719" style="1" customWidth="1"/>
    <col min="214" max="214" width="11.6719" style="1" customWidth="1"/>
    <col min="215" max="233" width="15" style="1" customWidth="1"/>
    <col min="23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  <c r="L2" t="s" s="5">
        <v>12</v>
      </c>
      <c r="M2" t="s" s="6">
        <v>13</v>
      </c>
      <c r="N2" t="s" s="6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4">
        <v>24</v>
      </c>
      <c r="Y2" t="s" s="4">
        <v>25</v>
      </c>
      <c r="Z2" t="s" s="4">
        <v>26</v>
      </c>
      <c r="AA2" t="s" s="4">
        <v>27</v>
      </c>
      <c r="AB2" t="s" s="4">
        <v>28</v>
      </c>
      <c r="AC2" t="s" s="3">
        <v>29</v>
      </c>
      <c r="AD2" t="s" s="4">
        <v>30</v>
      </c>
      <c r="AE2" t="s" s="3">
        <v>31</v>
      </c>
      <c r="AF2" t="s" s="4">
        <v>32</v>
      </c>
      <c r="AG2" t="s" s="3">
        <v>33</v>
      </c>
      <c r="AH2" t="s" s="4">
        <v>34</v>
      </c>
      <c r="AI2" t="s" s="3">
        <v>35</v>
      </c>
      <c r="AJ2" t="s" s="4">
        <v>36</v>
      </c>
      <c r="AK2" t="s" s="3">
        <v>37</v>
      </c>
      <c r="AL2" t="s" s="4">
        <v>38</v>
      </c>
      <c r="AM2" t="s" s="3">
        <v>39</v>
      </c>
      <c r="AN2" t="s" s="4">
        <v>40</v>
      </c>
      <c r="AO2" t="s" s="3">
        <v>41</v>
      </c>
      <c r="AP2" t="s" s="4">
        <v>42</v>
      </c>
      <c r="AQ2" t="s" s="3">
        <v>43</v>
      </c>
      <c r="AR2" t="s" s="4">
        <v>44</v>
      </c>
      <c r="AS2" t="s" s="3">
        <v>45</v>
      </c>
      <c r="AT2" t="s" s="4">
        <v>46</v>
      </c>
      <c r="AU2" t="s" s="3">
        <v>47</v>
      </c>
      <c r="AV2" t="s" s="4">
        <v>48</v>
      </c>
      <c r="AW2" t="s" s="3">
        <v>49</v>
      </c>
      <c r="AX2" t="s" s="4">
        <v>50</v>
      </c>
      <c r="AY2" t="s" s="3">
        <v>51</v>
      </c>
      <c r="AZ2" t="s" s="4">
        <v>52</v>
      </c>
      <c r="BA2" t="s" s="3">
        <v>53</v>
      </c>
      <c r="BB2" t="s" s="4">
        <v>54</v>
      </c>
      <c r="BC2" t="s" s="3">
        <v>55</v>
      </c>
      <c r="BD2" t="s" s="4">
        <v>56</v>
      </c>
      <c r="BE2" t="s" s="3">
        <v>57</v>
      </c>
      <c r="BF2" t="s" s="4">
        <v>58</v>
      </c>
      <c r="BG2" t="s" s="3">
        <v>59</v>
      </c>
      <c r="BH2" t="s" s="4">
        <v>60</v>
      </c>
      <c r="BI2" t="s" s="3">
        <v>61</v>
      </c>
      <c r="BJ2" t="s" s="4">
        <v>62</v>
      </c>
      <c r="BK2" t="s" s="3">
        <v>63</v>
      </c>
      <c r="BL2" t="s" s="4">
        <v>64</v>
      </c>
      <c r="BM2" t="s" s="3">
        <v>65</v>
      </c>
      <c r="BN2" t="s" s="4">
        <v>66</v>
      </c>
      <c r="BO2" t="s" s="3">
        <v>67</v>
      </c>
      <c r="BP2" t="s" s="4">
        <v>68</v>
      </c>
      <c r="BQ2" t="s" s="3">
        <v>69</v>
      </c>
      <c r="BR2" t="s" s="4">
        <v>70</v>
      </c>
      <c r="BS2" t="s" s="3">
        <v>71</v>
      </c>
      <c r="BT2" t="s" s="4">
        <v>72</v>
      </c>
      <c r="BU2" t="s" s="3">
        <v>73</v>
      </c>
      <c r="BV2" t="s" s="4">
        <v>74</v>
      </c>
      <c r="BW2" t="s" s="3">
        <v>75</v>
      </c>
      <c r="BX2" t="s" s="4">
        <v>76</v>
      </c>
      <c r="BY2" t="s" s="3">
        <v>77</v>
      </c>
      <c r="BZ2" t="s" s="4">
        <v>78</v>
      </c>
      <c r="CA2" t="s" s="3">
        <v>79</v>
      </c>
      <c r="CB2" t="s" s="4">
        <v>80</v>
      </c>
      <c r="CC2" t="s" s="3">
        <v>81</v>
      </c>
      <c r="CD2" t="s" s="4">
        <v>82</v>
      </c>
      <c r="CE2" t="s" s="3">
        <v>83</v>
      </c>
      <c r="CF2" t="s" s="4">
        <v>84</v>
      </c>
      <c r="CG2" t="s" s="3">
        <v>85</v>
      </c>
      <c r="CH2" t="s" s="4">
        <v>86</v>
      </c>
      <c r="CI2" t="s" s="3">
        <v>87</v>
      </c>
      <c r="CJ2" t="s" s="4">
        <v>88</v>
      </c>
      <c r="CK2" t="s" s="3">
        <v>89</v>
      </c>
      <c r="CL2" t="s" s="4">
        <v>90</v>
      </c>
      <c r="CM2" t="s" s="3">
        <v>91</v>
      </c>
      <c r="CN2" t="s" s="4">
        <v>92</v>
      </c>
      <c r="CO2" t="s" s="3">
        <v>93</v>
      </c>
      <c r="CP2" t="s" s="4">
        <v>94</v>
      </c>
      <c r="CQ2" t="s" s="3">
        <v>95</v>
      </c>
      <c r="CR2" t="s" s="4">
        <v>96</v>
      </c>
      <c r="CS2" t="s" s="3">
        <v>97</v>
      </c>
      <c r="CT2" t="s" s="4">
        <v>98</v>
      </c>
      <c r="CU2" t="s" s="3">
        <v>99</v>
      </c>
      <c r="CV2" t="s" s="4">
        <v>100</v>
      </c>
      <c r="CW2" t="s" s="3">
        <v>101</v>
      </c>
      <c r="CX2" t="s" s="4">
        <v>102</v>
      </c>
      <c r="CY2" t="s" s="3">
        <v>103</v>
      </c>
      <c r="CZ2" t="s" s="4">
        <v>104</v>
      </c>
      <c r="DA2" t="s" s="3">
        <v>105</v>
      </c>
      <c r="DB2" t="s" s="4">
        <v>106</v>
      </c>
      <c r="DC2" t="s" s="3">
        <v>107</v>
      </c>
      <c r="DD2" t="s" s="4">
        <v>108</v>
      </c>
      <c r="DE2" t="s" s="3">
        <v>109</v>
      </c>
      <c r="DF2" t="s" s="4">
        <v>110</v>
      </c>
      <c r="DG2" t="s" s="3">
        <v>111</v>
      </c>
      <c r="DH2" t="s" s="4">
        <v>112</v>
      </c>
      <c r="DI2" t="s" s="3">
        <v>113</v>
      </c>
      <c r="DJ2" t="s" s="4">
        <v>114</v>
      </c>
      <c r="DK2" t="s" s="3">
        <v>115</v>
      </c>
      <c r="DL2" t="s" s="4">
        <v>116</v>
      </c>
      <c r="DM2" t="s" s="3">
        <v>117</v>
      </c>
      <c r="DN2" t="s" s="4">
        <v>118</v>
      </c>
      <c r="DO2" t="s" s="3">
        <v>119</v>
      </c>
      <c r="DP2" t="s" s="4">
        <v>120</v>
      </c>
      <c r="DQ2" t="s" s="3">
        <v>121</v>
      </c>
      <c r="DR2" t="s" s="4">
        <v>122</v>
      </c>
      <c r="DS2" t="s" s="3">
        <v>123</v>
      </c>
      <c r="DT2" t="s" s="4">
        <v>124</v>
      </c>
      <c r="DU2" t="s" s="3">
        <v>125</v>
      </c>
      <c r="DV2" t="s" s="4">
        <v>126</v>
      </c>
      <c r="DW2" t="s" s="3">
        <v>127</v>
      </c>
      <c r="DX2" t="s" s="4">
        <v>128</v>
      </c>
      <c r="DY2" t="s" s="3">
        <v>129</v>
      </c>
      <c r="DZ2" t="s" s="4">
        <v>130</v>
      </c>
      <c r="EA2" t="s" s="3">
        <v>131</v>
      </c>
      <c r="EB2" t="s" s="4">
        <v>132</v>
      </c>
      <c r="EC2" t="s" s="3">
        <v>133</v>
      </c>
      <c r="ED2" t="s" s="4">
        <v>134</v>
      </c>
      <c r="EE2" t="s" s="3">
        <v>135</v>
      </c>
      <c r="EF2" t="s" s="4">
        <v>136</v>
      </c>
      <c r="EG2" t="s" s="3">
        <v>137</v>
      </c>
      <c r="EH2" t="s" s="4">
        <v>138</v>
      </c>
      <c r="EI2" t="s" s="3">
        <v>139</v>
      </c>
      <c r="EJ2" t="s" s="4">
        <v>140</v>
      </c>
      <c r="EK2" t="s" s="3">
        <v>141</v>
      </c>
      <c r="EL2" t="s" s="4">
        <v>142</v>
      </c>
      <c r="EM2" t="s" s="3">
        <v>143</v>
      </c>
      <c r="EN2" t="s" s="4">
        <v>144</v>
      </c>
      <c r="EO2" t="s" s="3">
        <v>145</v>
      </c>
      <c r="EP2" t="s" s="4">
        <v>146</v>
      </c>
      <c r="EQ2" t="s" s="3">
        <v>147</v>
      </c>
      <c r="ER2" t="s" s="4">
        <v>148</v>
      </c>
      <c r="ES2" t="s" s="3">
        <v>149</v>
      </c>
      <c r="ET2" t="s" s="4">
        <v>150</v>
      </c>
      <c r="EU2" t="s" s="3">
        <v>151</v>
      </c>
      <c r="EV2" t="s" s="4">
        <v>152</v>
      </c>
      <c r="EW2" t="s" s="3">
        <v>153</v>
      </c>
      <c r="EX2" t="s" s="4">
        <v>154</v>
      </c>
      <c r="EY2" t="s" s="3">
        <v>155</v>
      </c>
      <c r="EZ2" t="s" s="4">
        <v>156</v>
      </c>
      <c r="FA2" t="s" s="3">
        <v>157</v>
      </c>
      <c r="FB2" t="s" s="4">
        <v>158</v>
      </c>
      <c r="FC2" t="s" s="3">
        <v>159</v>
      </c>
      <c r="FD2" t="s" s="4">
        <v>160</v>
      </c>
      <c r="FE2" t="s" s="7">
        <v>161</v>
      </c>
      <c r="FF2" t="s" s="4">
        <v>162</v>
      </c>
      <c r="FG2" t="s" s="7">
        <v>161</v>
      </c>
      <c r="FH2" t="s" s="4">
        <v>162</v>
      </c>
      <c r="FI2" t="s" s="7">
        <v>163</v>
      </c>
      <c r="FJ2" t="s" s="4">
        <v>164</v>
      </c>
      <c r="FK2" t="s" s="7">
        <v>165</v>
      </c>
      <c r="FL2" t="s" s="4">
        <v>166</v>
      </c>
      <c r="FM2" t="s" s="7">
        <v>165</v>
      </c>
      <c r="FN2" t="s" s="4">
        <v>166</v>
      </c>
      <c r="FO2" t="s" s="7">
        <v>167</v>
      </c>
      <c r="FP2" t="s" s="4">
        <v>168</v>
      </c>
      <c r="FQ2" t="s" s="7">
        <v>169</v>
      </c>
      <c r="FR2" t="s" s="4">
        <v>170</v>
      </c>
      <c r="FS2" t="s" s="7">
        <v>169</v>
      </c>
      <c r="FT2" t="s" s="4">
        <v>170</v>
      </c>
      <c r="FU2" t="s" s="7">
        <v>171</v>
      </c>
      <c r="FV2" t="s" s="4">
        <v>172</v>
      </c>
      <c r="FW2" t="s" s="7">
        <v>173</v>
      </c>
      <c r="FX2" t="s" s="4">
        <v>174</v>
      </c>
      <c r="FY2" t="s" s="7">
        <v>175</v>
      </c>
      <c r="FZ2" t="s" s="4">
        <v>176</v>
      </c>
      <c r="GA2" t="s" s="3">
        <v>177</v>
      </c>
      <c r="GB2" t="s" s="4">
        <v>178</v>
      </c>
      <c r="GC2" t="s" s="8">
        <v>179</v>
      </c>
      <c r="GD2" t="s" s="9">
        <v>180</v>
      </c>
      <c r="GE2" t="s" s="8">
        <v>181</v>
      </c>
      <c r="GF2" t="s" s="9">
        <v>182</v>
      </c>
      <c r="GG2" t="s" s="8">
        <v>183</v>
      </c>
      <c r="GH2" t="s" s="9">
        <v>184</v>
      </c>
      <c r="GI2" t="s" s="8">
        <v>185</v>
      </c>
      <c r="GJ2" t="s" s="9">
        <v>186</v>
      </c>
      <c r="GK2" t="s" s="8">
        <v>187</v>
      </c>
      <c r="GL2" t="s" s="4">
        <v>188</v>
      </c>
      <c r="GM2" t="s" s="3">
        <v>189</v>
      </c>
      <c r="GN2" t="s" s="4">
        <v>190</v>
      </c>
      <c r="GO2" t="s" s="3">
        <v>191</v>
      </c>
      <c r="GP2" t="s" s="4">
        <v>192</v>
      </c>
      <c r="GQ2" t="s" s="4">
        <v>193</v>
      </c>
      <c r="GR2" t="s" s="4">
        <v>194</v>
      </c>
      <c r="GS2" t="s" s="4">
        <v>195</v>
      </c>
      <c r="GT2" t="s" s="4">
        <v>196</v>
      </c>
      <c r="GU2" t="s" s="4">
        <v>197</v>
      </c>
      <c r="GV2" t="s" s="4">
        <v>198</v>
      </c>
      <c r="GW2" t="s" s="4">
        <v>199</v>
      </c>
      <c r="GX2" t="s" s="10">
        <v>200</v>
      </c>
      <c r="GY2" t="s" s="10">
        <v>201</v>
      </c>
      <c r="GZ2" t="s" s="4">
        <v>202</v>
      </c>
      <c r="HA2" t="s" s="4">
        <v>203</v>
      </c>
      <c r="HB2" t="s" s="11">
        <v>204</v>
      </c>
      <c r="HC2" t="s" s="3">
        <v>205</v>
      </c>
      <c r="HD2" t="s" s="12">
        <v>206</v>
      </c>
      <c r="HE2" t="s" s="3">
        <v>207</v>
      </c>
      <c r="HF2" t="s" s="3">
        <v>208</v>
      </c>
      <c r="HG2" t="s" s="12">
        <v>209</v>
      </c>
      <c r="HH2" t="s" s="3">
        <v>210</v>
      </c>
      <c r="HI2" t="s" s="3">
        <v>211</v>
      </c>
      <c r="HJ2" t="s" s="12">
        <v>212</v>
      </c>
      <c r="HK2" t="s" s="3">
        <v>213</v>
      </c>
      <c r="HL2" t="s" s="3">
        <v>214</v>
      </c>
      <c r="HM2" t="s" s="12">
        <v>215</v>
      </c>
      <c r="HN2" t="s" s="3">
        <v>216</v>
      </c>
      <c r="HO2" t="s" s="3">
        <v>217</v>
      </c>
      <c r="HP2" t="s" s="12">
        <v>218</v>
      </c>
      <c r="HQ2" t="s" s="3">
        <v>219</v>
      </c>
      <c r="HR2" t="s" s="3">
        <v>220</v>
      </c>
      <c r="HS2" t="s" s="3">
        <v>221</v>
      </c>
      <c r="HT2" t="s" s="13">
        <v>222</v>
      </c>
      <c r="HU2" t="s" s="13">
        <v>223</v>
      </c>
      <c r="HV2" t="s" s="13">
        <v>224</v>
      </c>
      <c r="HW2" t="s" s="13">
        <v>225</v>
      </c>
      <c r="HX2" t="s" s="13">
        <v>226</v>
      </c>
      <c r="HY2" t="s" s="13">
        <v>227</v>
      </c>
    </row>
    <row r="3" ht="44.45" customHeight="1">
      <c r="A3" t="s" s="14">
        <v>228</v>
      </c>
      <c r="B3" s="15">
        <v>1</v>
      </c>
      <c r="C3" s="16">
        <v>0</v>
      </c>
      <c r="D3" t="s" s="17">
        <v>229</v>
      </c>
      <c r="E3" s="16">
        <f>IF(D3="ACC",5,IF(D3="SEC",3,IF(D3="Pac12",4,IF(D3="Big 10",1,IF(D3="Big 12",2,IF(D3="Independent",7,IF(D3="American",6,IF(D3="MWC",9,IF(D3="Sun Belt",8,IF(D3="CUSA",11,10))))))))))</f>
        <v>3</v>
      </c>
      <c r="F3" s="16">
        <v>1</v>
      </c>
      <c r="G3" s="16">
        <f>F3</f>
        <v>1</v>
      </c>
      <c r="H3" s="16">
        <f>F3</f>
        <v>1</v>
      </c>
      <c r="I3" s="16">
        <v>4</v>
      </c>
      <c r="J3" s="16">
        <v>4</v>
      </c>
      <c r="K3" s="16">
        <v>3</v>
      </c>
      <c r="L3" s="18">
        <f>AVERAGE(F3:K3)</f>
        <v>2.33333333333333</v>
      </c>
      <c r="M3" s="19">
        <v>1</v>
      </c>
      <c r="N3" s="20">
        <v>1</v>
      </c>
      <c r="O3" s="21">
        <v>1</v>
      </c>
      <c r="P3" s="16">
        <v>1</v>
      </c>
      <c r="Q3" s="16">
        <f>AVERAGE(O3:P3)</f>
        <v>1</v>
      </c>
      <c r="R3" s="16">
        <v>1</v>
      </c>
      <c r="S3" s="16">
        <v>1</v>
      </c>
      <c r="T3" s="16">
        <f>AVERAGE(R3:S3)</f>
        <v>1</v>
      </c>
      <c r="U3" s="16">
        <f>AVERAGE(O3,P3,Q3,R3,S3,T3)</f>
        <v>1</v>
      </c>
      <c r="V3" s="16">
        <f>AVERAGE(F3:U3)</f>
        <v>1.58333333333333</v>
      </c>
      <c r="W3" s="16">
        <f>MEDIAN(F3:U3)</f>
        <v>1</v>
      </c>
      <c r="X3" s="16">
        <v>1</v>
      </c>
      <c r="Y3" s="16">
        <v>6</v>
      </c>
      <c r="Z3" s="16">
        <v>7</v>
      </c>
      <c r="AA3" s="16">
        <v>1</v>
      </c>
      <c r="AB3" s="16">
        <v>1</v>
      </c>
      <c r="AC3" s="16">
        <v>29.1</v>
      </c>
      <c r="AD3" s="16">
        <v>1</v>
      </c>
      <c r="AE3" s="16">
        <v>29.1</v>
      </c>
      <c r="AF3" s="16">
        <v>1</v>
      </c>
      <c r="AG3" s="16">
        <f>BM3-CQ3</f>
        <v>28.7</v>
      </c>
      <c r="AH3" s="16">
        <v>2</v>
      </c>
      <c r="AI3" s="16">
        <v>6.455</v>
      </c>
      <c r="AJ3" s="16">
        <v>15</v>
      </c>
      <c r="AK3" s="16">
        <v>6.455</v>
      </c>
      <c r="AL3" s="16">
        <f>AJ3</f>
        <v>15</v>
      </c>
      <c r="AM3" s="16">
        <v>0.485150317278685</v>
      </c>
      <c r="AN3" s="16">
        <v>3</v>
      </c>
      <c r="AO3" s="16">
        <v>4</v>
      </c>
      <c r="AP3" s="16">
        <v>4</v>
      </c>
      <c r="AQ3" s="16">
        <v>13</v>
      </c>
      <c r="AR3" s="16">
        <f>MAX($AQ$3:$AQ$132)-AQ3+1</f>
        <v>1</v>
      </c>
      <c r="AS3" s="16">
        <v>13</v>
      </c>
      <c r="AT3" s="16">
        <f>AR3</f>
        <v>1</v>
      </c>
      <c r="AU3" s="16">
        <v>11</v>
      </c>
      <c r="AV3" s="16">
        <f>MAX($AU$3:$AU$132)-AU3+1</f>
        <v>5</v>
      </c>
      <c r="AW3" s="16">
        <v>0</v>
      </c>
      <c r="AX3" s="16">
        <f>AW3+1</f>
        <v>1</v>
      </c>
      <c r="AY3" s="16">
        <v>0</v>
      </c>
      <c r="AZ3" s="16">
        <f>AX3</f>
        <v>1</v>
      </c>
      <c r="BA3" s="16">
        <v>2</v>
      </c>
      <c r="BB3" s="16">
        <f>BA3+1</f>
        <v>3</v>
      </c>
      <c r="BC3" s="16">
        <f>AQ3/(AQ3+AW3)</f>
        <v>1</v>
      </c>
      <c r="BD3" s="16">
        <v>1</v>
      </c>
      <c r="BE3" s="16">
        <f>BC3</f>
        <v>1</v>
      </c>
      <c r="BF3" s="16">
        <f>BD3</f>
        <v>1</v>
      </c>
      <c r="BG3" s="16">
        <f>AU3/(AU3+BA3)</f>
        <v>0.846153846153846</v>
      </c>
      <c r="BH3" s="16">
        <v>5</v>
      </c>
      <c r="BI3" s="16">
        <v>48.5</v>
      </c>
      <c r="BJ3" s="16">
        <v>2</v>
      </c>
      <c r="BK3" s="16">
        <v>48.5</v>
      </c>
      <c r="BL3" s="16">
        <v>2</v>
      </c>
      <c r="BM3" s="16">
        <v>47.3</v>
      </c>
      <c r="BN3" s="16">
        <v>2</v>
      </c>
      <c r="BO3" s="16">
        <v>541.6</v>
      </c>
      <c r="BP3" s="16">
        <v>4</v>
      </c>
      <c r="BQ3" s="16">
        <v>541.6</v>
      </c>
      <c r="BR3" s="16">
        <v>4</v>
      </c>
      <c r="BS3" s="16">
        <v>510.7</v>
      </c>
      <c r="BT3" s="16">
        <v>6</v>
      </c>
      <c r="BU3" s="16">
        <v>358.2</v>
      </c>
      <c r="BV3" s="16">
        <v>3</v>
      </c>
      <c r="BW3" s="16">
        <v>358.2</v>
      </c>
      <c r="BX3" s="16">
        <v>3</v>
      </c>
      <c r="BY3" s="16">
        <v>342.2</v>
      </c>
      <c r="BZ3" s="16">
        <v>3</v>
      </c>
      <c r="CA3" s="16">
        <v>183.5</v>
      </c>
      <c r="CB3" s="16">
        <v>45</v>
      </c>
      <c r="CC3" s="16">
        <v>183.5</v>
      </c>
      <c r="CD3" s="16">
        <v>45</v>
      </c>
      <c r="CE3" s="16">
        <v>168.5</v>
      </c>
      <c r="CF3" s="16">
        <v>54</v>
      </c>
      <c r="CG3" s="16">
        <v>0.08954948301329391</v>
      </c>
      <c r="CH3" s="16">
        <v>5</v>
      </c>
      <c r="CI3" s="16">
        <v>0.08954948301329391</v>
      </c>
      <c r="CJ3" s="16">
        <v>5</v>
      </c>
      <c r="CK3" s="16">
        <f>BM3/BS3</f>
        <v>0.0926179753279812</v>
      </c>
      <c r="CL3" s="16">
        <v>1</v>
      </c>
      <c r="CM3" s="16">
        <v>19.4</v>
      </c>
      <c r="CN3" s="16">
        <v>12</v>
      </c>
      <c r="CO3" s="16">
        <v>19.4</v>
      </c>
      <c r="CP3" s="16">
        <v>12</v>
      </c>
      <c r="CQ3" s="16">
        <v>18.6</v>
      </c>
      <c r="CR3" s="16">
        <v>13</v>
      </c>
      <c r="CS3" s="16">
        <v>352.2</v>
      </c>
      <c r="CT3" s="16">
        <v>31</v>
      </c>
      <c r="CU3" s="16">
        <v>352.2</v>
      </c>
      <c r="CV3" s="16">
        <v>31</v>
      </c>
      <c r="CW3" s="16">
        <v>324.4</v>
      </c>
      <c r="CX3" s="16">
        <v>21</v>
      </c>
      <c r="CY3" s="16">
        <v>239.2</v>
      </c>
      <c r="CZ3" s="16">
        <v>68</v>
      </c>
      <c r="DA3" s="16">
        <v>239.2</v>
      </c>
      <c r="DB3" s="16">
        <v>68</v>
      </c>
      <c r="DC3" s="16">
        <v>187.2</v>
      </c>
      <c r="DD3" s="16">
        <v>11</v>
      </c>
      <c r="DE3" s="16">
        <v>113.1</v>
      </c>
      <c r="DF3" s="16">
        <v>17</v>
      </c>
      <c r="DG3" s="16">
        <v>113.1</v>
      </c>
      <c r="DH3" s="16">
        <v>17</v>
      </c>
      <c r="DI3" s="16">
        <v>137.2</v>
      </c>
      <c r="DJ3" s="16">
        <v>36</v>
      </c>
      <c r="DK3" s="16">
        <v>0.923076923076923</v>
      </c>
      <c r="DL3" s="16">
        <v>24</v>
      </c>
      <c r="DM3" s="16">
        <v>1.15384615384615</v>
      </c>
      <c r="DN3" s="16">
        <v>17</v>
      </c>
      <c r="DO3" s="16">
        <v>58.1</v>
      </c>
      <c r="DP3" s="16">
        <v>27</v>
      </c>
      <c r="DQ3" s="16">
        <v>6.6</v>
      </c>
      <c r="DR3" s="16">
        <v>10</v>
      </c>
      <c r="DS3" s="16">
        <v>3.3</v>
      </c>
      <c r="DT3" s="16">
        <v>8</v>
      </c>
      <c r="DU3" s="16">
        <v>189.4</v>
      </c>
      <c r="DV3" s="16">
        <v>2</v>
      </c>
      <c r="DW3" s="16">
        <v>189.4</v>
      </c>
      <c r="DX3" s="16">
        <v>2</v>
      </c>
      <c r="DY3" s="16">
        <f>BS3-CW3</f>
        <v>186.3</v>
      </c>
      <c r="DZ3" s="16">
        <v>5</v>
      </c>
      <c r="EA3" s="16">
        <v>2.76923076923077</v>
      </c>
      <c r="EB3" s="16">
        <v>22</v>
      </c>
      <c r="EC3" s="16">
        <v>16.6923076923077</v>
      </c>
      <c r="ED3" s="16">
        <v>38</v>
      </c>
      <c r="EE3" s="16">
        <v>16.5</v>
      </c>
      <c r="EF3" s="16">
        <v>69</v>
      </c>
      <c r="EG3" s="16">
        <v>0</v>
      </c>
      <c r="EH3" s="16">
        <v>14</v>
      </c>
      <c r="EI3" s="16">
        <v>15.4</v>
      </c>
      <c r="EJ3" s="16">
        <v>9</v>
      </c>
      <c r="EK3" s="16">
        <v>0.0909090909090909</v>
      </c>
      <c r="EL3" s="16">
        <v>10</v>
      </c>
      <c r="EM3" s="16">
        <v>100</v>
      </c>
      <c r="EN3" s="16">
        <v>1</v>
      </c>
      <c r="EO3" s="16">
        <v>100</v>
      </c>
      <c r="EP3" s="16">
        <v>1</v>
      </c>
      <c r="EQ3" s="16">
        <v>28</v>
      </c>
      <c r="ER3" s="16">
        <v>3</v>
      </c>
      <c r="ES3" s="16">
        <v>59.2</v>
      </c>
      <c r="ET3" s="16">
        <v>1</v>
      </c>
      <c r="EU3" s="16">
        <v>59.2</v>
      </c>
      <c r="EV3" s="16">
        <v>1</v>
      </c>
      <c r="EW3" s="16">
        <v>52.2</v>
      </c>
      <c r="EX3" s="16">
        <v>3</v>
      </c>
      <c r="EY3" s="16">
        <v>42.9</v>
      </c>
      <c r="EZ3" s="16">
        <v>50</v>
      </c>
      <c r="FA3" s="16">
        <v>6</v>
      </c>
      <c r="FB3" s="16">
        <v>46</v>
      </c>
      <c r="FC3" s="16">
        <v>47.4545454545455</v>
      </c>
      <c r="FD3" s="16">
        <v>46</v>
      </c>
      <c r="FE3" s="22"/>
      <c r="FF3" s="16">
        <v>1</v>
      </c>
      <c r="FG3" s="22"/>
      <c r="FH3" s="16">
        <v>1</v>
      </c>
      <c r="FI3" s="16">
        <v>92.7</v>
      </c>
      <c r="FJ3" s="16">
        <v>4</v>
      </c>
      <c r="FK3" s="22"/>
      <c r="FL3" s="16">
        <v>1</v>
      </c>
      <c r="FM3" s="22"/>
      <c r="FN3" s="16">
        <v>1</v>
      </c>
      <c r="FO3" s="16">
        <v>94.43000000000001</v>
      </c>
      <c r="FP3" s="16">
        <v>3</v>
      </c>
      <c r="FQ3" s="22"/>
      <c r="FR3" s="16">
        <v>7</v>
      </c>
      <c r="FS3" s="22"/>
      <c r="FT3" s="16">
        <v>7</v>
      </c>
      <c r="FU3" s="16">
        <v>80.28</v>
      </c>
      <c r="FV3" s="16">
        <v>10</v>
      </c>
      <c r="FW3" s="22"/>
      <c r="FX3" s="16">
        <v>27</v>
      </c>
      <c r="FY3" s="22"/>
      <c r="FZ3" s="16">
        <v>27</v>
      </c>
      <c r="GA3" s="16">
        <v>44.8</v>
      </c>
      <c r="GB3" s="23">
        <v>3</v>
      </c>
      <c r="GC3" s="24">
        <f>GA3</f>
        <v>44.8</v>
      </c>
      <c r="GD3" s="24">
        <f>GB3</f>
        <v>3</v>
      </c>
      <c r="GE3" s="25">
        <v>50.3</v>
      </c>
      <c r="GF3" s="25">
        <v>1</v>
      </c>
      <c r="GG3" s="25">
        <v>13.1</v>
      </c>
      <c r="GH3" s="25">
        <v>3</v>
      </c>
      <c r="GI3" s="24">
        <f>GG3</f>
        <v>13.1</v>
      </c>
      <c r="GJ3" s="24">
        <f>GH3</f>
        <v>3</v>
      </c>
      <c r="GK3" s="25">
        <v>15.6</v>
      </c>
      <c r="GL3" s="21">
        <v>5</v>
      </c>
      <c r="GM3" s="16">
        <v>0.6</v>
      </c>
      <c r="GN3" s="16">
        <v>12</v>
      </c>
      <c r="GO3" s="16">
        <v>1</v>
      </c>
      <c r="GP3" s="16">
        <f>IF(GO3=1,1,IF(GO3=2,20,40))</f>
        <v>1</v>
      </c>
      <c r="GQ3" s="16">
        <v>1</v>
      </c>
      <c r="GR3" s="16">
        <f>GQ3</f>
        <v>1</v>
      </c>
      <c r="GS3" s="16">
        <v>3</v>
      </c>
      <c r="GT3" s="16">
        <f>GS3</f>
        <v>3</v>
      </c>
      <c r="GU3" s="16">
        <v>1</v>
      </c>
      <c r="GV3" s="16">
        <f>GU3</f>
        <v>1</v>
      </c>
      <c r="GW3" s="26">
        <f>GU3</f>
        <v>1</v>
      </c>
      <c r="GX3" s="27">
        <v>6</v>
      </c>
      <c r="GY3" s="28">
        <f>GX3</f>
        <v>6</v>
      </c>
      <c r="GZ3" s="29">
        <f>AVERAGE(GQ3,GS3,GU3)</f>
        <v>1.66666666666667</v>
      </c>
      <c r="HA3" s="16">
        <f>AVERAGE(GQ3:GW3)</f>
        <v>1.57142857142857</v>
      </c>
      <c r="HB3" s="16">
        <f>SUM(GX3,GY3,GZ3,HA3)/120</f>
        <v>9.859623015873019</v>
      </c>
      <c r="HC3" t="s" s="17">
        <f>IF(HB3=HB2,"YES","NOOOO")</f>
        <v>230</v>
      </c>
      <c r="HD3" s="16">
        <f>SUM(SUM(E3,F3,G3,I3,L3,M3,N3,O3,R3,U3,V3,W3,Y3,AH3,AN3,AP3,AV3,BB3,BH3,BN3,BT3,BZ3,CF3,CL3,CR3,CX3,DD3,DJ3,DL3,DZ3),SUM(EX3,FJ3,FP3,FV3,GF3,GL3,GN3,GP3,GQ3,GS3,GU3,GX3,GZ3,H3,J3,K3,P3,Q3,S3,T3,X3,Z3,AA3,AB3,AD3,AF3,AJ3,AL3,AR3,AT3),SUM(AX3,AZ3,BD3,BF3,BJ3,BL3,BP3,BR3,BV3,BX3,CB3,CD3,CH3,CJ3,CN3,CP3,CT3,CV3,CZ3,DB3,DF3,DH3,DN3,DP3,DR3,DT3,DV3,DX3,EB3,ED3),EF3,EH3,EJ3,EL3,EN3,EP3,ER3,ET3,EV3,EZ3,FB3,FD3,FF3,FH3,FL3,FN3,FR3,FT3,FX3,FZ3,GB3,GD3,GH3,GJ3)/114</f>
        <v>10.2595029239766</v>
      </c>
      <c r="HE3" s="16">
        <v>1</v>
      </c>
      <c r="HF3" s="16">
        <f>HE3-B3</f>
        <v>0</v>
      </c>
      <c r="HG3" s="16">
        <f>SUM(SUM(E3,F3,G3,I3,L3,M3,N3,O3,V3,W3,Y3,H3,J3,K3,P3,Q3,CH3,CJ3,CN3,CP3,CT3,CV3,CZ3,DB3,DF3,DH3,DN3,DP3,DR3,DT3),SUM(DV3,DX3,EB3,ED3,EF3,EH3,EJ3,EL3,EN3,EP3,ER3,ET3,EV3,EZ3,FB3,FD3,FF3,FH3,FL3,FN3,FR3,FT3,FX3,FZ3,GR3,GX3,GY3,X3,AA3,Z3),SUM(AB3,AD3,AF3,AJ3,AL3,AR3,AT3,AX3,AZ3,BD3,BF3,BJ3,BL3,BP3,BR3,BV3,BX3,CB3,CD3,AH3,AN3,AP3,AV3,BB3,BH3,BN3,BT3,BZ3,CF3,CL3),CR3,CX3,DD3,DJ3,DL3,DZ3,EX3,FJ3,FP3,FV3,GP3,GQ3,GS3,GT3,GU3,GV3,GW3,GZ3,HA3)/109</f>
        <v>10.5427042376584</v>
      </c>
      <c r="HH3" s="16">
        <v>1</v>
      </c>
      <c r="HI3" s="16">
        <f>HH3-B3</f>
        <v>0</v>
      </c>
      <c r="HJ3" s="16">
        <f>SUM(SUM(E3,F3,G3,I3,L3,M3,N3,R3,V3,W3,AD3,AF3,AJ3,AL3,AR3,AT3,AX3,AZ3,BD3,BF3,BJ3,BL3,BP3,BR3,BV3,BX3,CB3,CD3,CH3,CJ3),SUM(CN3,CP3,CT3,CV3,CZ3,DB3,DF3,DH3,DN3,DP3,DR3,DT3,DV3,DX3,EB3,ED3,EF3,EH3,EJ3,EL3,EN3,EP3,ER3,ET3,EV3,EZ3,FB3,FD3,GB3,GD3),SUM(GH3,GJ3,GR3,GX3,GY3,AH3,AN3,AP3,AV3,BB3,BH3,BN3,BT3,BZ3,CF3,CL3,CR3,CX3,DD3,DJ3,DL3,DZ3,EX3,GF3,GL3,GN3,GP3,GQ3,GS3,GT3),GU3,GV3,GW3,GZ3,HA3,H3,J3,K3,S3,T3,)/101</f>
        <v>10.6351956624234</v>
      </c>
      <c r="HK3" s="16">
        <v>1</v>
      </c>
      <c r="HL3" s="16">
        <f>HK3-B3</f>
        <v>0</v>
      </c>
      <c r="HM3" s="16">
        <f>SUM(SUM(F3,G3,H3,J3,K3,AD3,AF3,AJ3,AL3,AN3,AR3,AT3,AX3,AZ3,BD3,BF3,BJ3,BL3,BP3,BR3,BV3,BX3,CB3,CD3,CH3,CJ3,CN3,CP3,CT3,CV3),SUM(CZ3,DB3,DF3,DH3,DN3,DP3,DR3,DT3,DV3,DX3,EB3,ED3,EF3,EH3,EJ3,EL3,EN3,EP3,ER3,ET3,EV3,EZ3,FB3,FD3,GR3,GX3,GY3,I3,L3,AH3),AP3,AV3,BB3,BH3,BN3,BT3,BZ3,CF3,CL3,CR3,CX3,DD3,DJ3,DL3,DZ3,EX3,GP3,GQ3,GS3,GT3,GU3,GV3,GW3,GZ3,HA3)/85</f>
        <v>12.1596638655462</v>
      </c>
      <c r="HN3" s="16">
        <v>1</v>
      </c>
      <c r="HO3" s="16">
        <f>HN3-B3</f>
        <v>0</v>
      </c>
      <c r="HP3" s="16">
        <f>SUM(SUM(AH3,AP3,AV3,BB3,BH3,BN3,BT3,BZ3,CF3,CL3,CR3,CX3,DD3,DJ3,DL3,DZ3,EX3,GP3,GQ3,GS3,GT3,GU3,GV3,GW3,GZ3,HA3,AD3,AF3,AR3,AT3),SUM(AX3,AZ3,BD3,BF3,BJ3,BL3,BP3,BR3,BV3,BX3,CB3,CD3,CH3,CJ3,CN3,CP3,CT3,CV3,CZ3,DB3,DF3,DH3,DN3,DP3,DR3,DT3,DV3,DX3,EB3,ED3),EF3,EH3,EJ3,EL3,EN3,EP3,ER3,ET3,EV3,EZ3,FB3,FD3,GR3,GX3,GY3)/75</f>
        <v>13.1231746031746</v>
      </c>
      <c r="HQ3" s="16">
        <v>2</v>
      </c>
      <c r="HR3" s="16">
        <f>HQ3-B3</f>
        <v>1</v>
      </c>
      <c r="HS3" s="30">
        <f>AVERAGE(HD3-HB3,HG3-HB3,HJ3-HB3,HM3-HB3,HP3-HB3)</f>
        <v>1.48442524268282</v>
      </c>
      <c r="HT3" s="16"/>
      <c r="HU3" s="16"/>
      <c r="HV3" s="16"/>
      <c r="HW3" s="16"/>
      <c r="HX3" s="16"/>
      <c r="HY3" s="16"/>
    </row>
    <row r="4" ht="32.45" customHeight="1">
      <c r="A4" t="s" s="31">
        <v>231</v>
      </c>
      <c r="B4" s="32">
        <v>2</v>
      </c>
      <c r="C4" s="33">
        <v>0</v>
      </c>
      <c r="D4" t="s" s="34">
        <v>232</v>
      </c>
      <c r="E4" s="33">
        <f>IF(D4="ACC",5,IF(D4="SEC",3,IF(D4="Pac12",4,IF(D4="Big 10",1,IF(D4="Big 12",2,IF(D4="Independent",7,IF(D4="American",6,IF(D4="MWC",9,IF(D4="Sun Belt",8,IF(D4="CUSA",11,10))))))))))</f>
        <v>5</v>
      </c>
      <c r="F4" s="33">
        <v>2</v>
      </c>
      <c r="G4" s="33">
        <f>F4</f>
        <v>2</v>
      </c>
      <c r="H4" s="33">
        <f>F4</f>
        <v>2</v>
      </c>
      <c r="I4" s="33">
        <v>3</v>
      </c>
      <c r="J4" s="33">
        <v>3</v>
      </c>
      <c r="K4" s="33">
        <v>1</v>
      </c>
      <c r="L4" s="35">
        <f>AVERAGE(F4:K4)</f>
        <v>2.16666666666667</v>
      </c>
      <c r="M4" s="19">
        <v>3</v>
      </c>
      <c r="N4" s="36">
        <v>2</v>
      </c>
      <c r="O4" s="37">
        <v>3</v>
      </c>
      <c r="P4" s="33">
        <v>2</v>
      </c>
      <c r="Q4" s="33">
        <f>AVERAGE(O4:P4)</f>
        <v>2.5</v>
      </c>
      <c r="R4" s="33">
        <v>3</v>
      </c>
      <c r="S4" s="33">
        <v>2</v>
      </c>
      <c r="T4" s="33">
        <f>AVERAGE(R4:S4)</f>
        <v>2.5</v>
      </c>
      <c r="U4" s="33">
        <f>AVERAGE(O4,P4,Q4,R4,S4,T4)</f>
        <v>2.5</v>
      </c>
      <c r="V4" s="33">
        <f>AVERAGE(F4:U4)</f>
        <v>2.35416666666667</v>
      </c>
      <c r="W4" s="33">
        <f>MEDIAN(F4:U4)</f>
        <v>2.33333333333334</v>
      </c>
      <c r="X4" s="33">
        <v>6</v>
      </c>
      <c r="Y4" s="33">
        <v>20</v>
      </c>
      <c r="Z4" s="33">
        <v>51</v>
      </c>
      <c r="AA4" s="33">
        <v>4</v>
      </c>
      <c r="AB4" s="33">
        <v>6</v>
      </c>
      <c r="AC4" s="33">
        <v>23.3</v>
      </c>
      <c r="AD4" s="33">
        <v>3</v>
      </c>
      <c r="AE4" s="33">
        <v>23.3</v>
      </c>
      <c r="AF4" s="33">
        <v>3</v>
      </c>
      <c r="AG4" s="33">
        <f>BM4-CQ4</f>
        <v>30.4</v>
      </c>
      <c r="AH4" s="33">
        <v>1</v>
      </c>
      <c r="AI4" s="33">
        <v>1.81323529411765</v>
      </c>
      <c r="AJ4" s="33">
        <v>55</v>
      </c>
      <c r="AK4" s="33">
        <v>1.81323529411765</v>
      </c>
      <c r="AL4" s="33">
        <f>AJ4</f>
        <v>55</v>
      </c>
      <c r="AM4" s="33">
        <v>0.481999027545821</v>
      </c>
      <c r="AN4" s="33">
        <v>4</v>
      </c>
      <c r="AO4" s="33">
        <v>17</v>
      </c>
      <c r="AP4" s="33">
        <v>57</v>
      </c>
      <c r="AQ4" s="33">
        <v>10</v>
      </c>
      <c r="AR4" s="33">
        <f>MAX($AQ$3:$AQ$132)-AQ4+1</f>
        <v>4</v>
      </c>
      <c r="AS4" s="33">
        <v>10</v>
      </c>
      <c r="AT4" s="33">
        <f>AR4</f>
        <v>4</v>
      </c>
      <c r="AU4" s="33">
        <v>14</v>
      </c>
      <c r="AV4" s="33">
        <f>MAX($AU$3:$AU$132)-AU4+1</f>
        <v>2</v>
      </c>
      <c r="AW4" s="33">
        <v>2</v>
      </c>
      <c r="AX4" s="33">
        <f>AW4+1</f>
        <v>3</v>
      </c>
      <c r="AY4" s="33">
        <v>2</v>
      </c>
      <c r="AZ4" s="33">
        <f>AX4</f>
        <v>3</v>
      </c>
      <c r="BA4" s="33">
        <v>1</v>
      </c>
      <c r="BB4" s="33">
        <f>BA4+1</f>
        <v>2</v>
      </c>
      <c r="BC4" s="33">
        <f>AQ4/(AQ4+AW4)</f>
        <v>0.833333333333333</v>
      </c>
      <c r="BD4" s="33">
        <v>7</v>
      </c>
      <c r="BE4" s="33">
        <f>BC4</f>
        <v>0.833333333333333</v>
      </c>
      <c r="BF4" s="33">
        <f>BD4</f>
        <v>7</v>
      </c>
      <c r="BG4" s="33">
        <f>AU4/(AU4+BA4)</f>
        <v>0.933333333333333</v>
      </c>
      <c r="BH4" s="33">
        <v>2</v>
      </c>
      <c r="BI4" s="33">
        <v>43.5</v>
      </c>
      <c r="BJ4" s="33">
        <v>3</v>
      </c>
      <c r="BK4" s="33">
        <v>43.5</v>
      </c>
      <c r="BL4" s="33">
        <v>3</v>
      </c>
      <c r="BM4" s="33">
        <v>43.9</v>
      </c>
      <c r="BN4" s="33">
        <v>4</v>
      </c>
      <c r="BO4" s="33">
        <v>502.3</v>
      </c>
      <c r="BP4" s="33">
        <v>10</v>
      </c>
      <c r="BQ4" s="33">
        <v>502.3</v>
      </c>
      <c r="BR4" s="33">
        <v>10</v>
      </c>
      <c r="BS4" s="33">
        <v>528.8</v>
      </c>
      <c r="BT4" s="33">
        <v>5</v>
      </c>
      <c r="BU4" s="33">
        <v>348.5</v>
      </c>
      <c r="BV4" s="33">
        <v>6</v>
      </c>
      <c r="BW4" s="33">
        <v>348.5</v>
      </c>
      <c r="BX4" s="33">
        <v>6</v>
      </c>
      <c r="BY4" s="33">
        <v>288.3</v>
      </c>
      <c r="BZ4" s="33">
        <v>24</v>
      </c>
      <c r="CA4" s="33">
        <v>153.8</v>
      </c>
      <c r="CB4" s="33">
        <v>71</v>
      </c>
      <c r="CC4" s="33">
        <v>153.8</v>
      </c>
      <c r="CD4" s="33">
        <v>71</v>
      </c>
      <c r="CE4" s="33">
        <v>240.4</v>
      </c>
      <c r="CF4" s="33">
        <v>13</v>
      </c>
      <c r="CG4" s="33">
        <v>0.08660163249054351</v>
      </c>
      <c r="CH4" s="33">
        <v>10</v>
      </c>
      <c r="CI4" s="33">
        <v>0.08660163249054351</v>
      </c>
      <c r="CJ4" s="33">
        <v>10</v>
      </c>
      <c r="CK4" s="33">
        <f>BM4/BS4</f>
        <v>0.083018154311649</v>
      </c>
      <c r="CL4" s="33">
        <v>10</v>
      </c>
      <c r="CM4" s="33">
        <v>20.2</v>
      </c>
      <c r="CN4" s="33">
        <v>16</v>
      </c>
      <c r="CO4" s="33">
        <v>20.2</v>
      </c>
      <c r="CP4" s="33">
        <v>16</v>
      </c>
      <c r="CQ4" s="33">
        <v>13.5</v>
      </c>
      <c r="CR4" s="33">
        <v>3</v>
      </c>
      <c r="CS4" s="33">
        <v>326.8</v>
      </c>
      <c r="CT4" s="33">
        <v>15</v>
      </c>
      <c r="CU4" s="33">
        <v>326.8</v>
      </c>
      <c r="CV4" s="33">
        <v>15</v>
      </c>
      <c r="CW4" s="33">
        <v>288.4</v>
      </c>
      <c r="CX4" s="33">
        <v>6</v>
      </c>
      <c r="CY4" s="33">
        <v>214.2</v>
      </c>
      <c r="CZ4" s="33">
        <v>39</v>
      </c>
      <c r="DA4" s="33">
        <v>214.2</v>
      </c>
      <c r="DB4" s="33">
        <v>39</v>
      </c>
      <c r="DC4" s="33">
        <v>172.3</v>
      </c>
      <c r="DD4" s="33">
        <v>4</v>
      </c>
      <c r="DE4" s="33">
        <v>112.7</v>
      </c>
      <c r="DF4" s="33">
        <v>15</v>
      </c>
      <c r="DG4" s="33">
        <v>112.7</v>
      </c>
      <c r="DH4" s="33">
        <v>15</v>
      </c>
      <c r="DI4" s="33">
        <v>116.1</v>
      </c>
      <c r="DJ4" s="33">
        <v>19</v>
      </c>
      <c r="DK4" s="33">
        <v>1.16666666666667</v>
      </c>
      <c r="DL4" s="33">
        <v>18</v>
      </c>
      <c r="DM4" s="33">
        <v>1.66666666666667</v>
      </c>
      <c r="DN4" s="33">
        <v>4</v>
      </c>
      <c r="DO4" s="33">
        <v>55.4</v>
      </c>
      <c r="DP4" s="33">
        <v>14</v>
      </c>
      <c r="DQ4" s="33">
        <v>7.5</v>
      </c>
      <c r="DR4" s="33">
        <v>19</v>
      </c>
      <c r="DS4" s="33">
        <v>3.1</v>
      </c>
      <c r="DT4" s="33">
        <v>6</v>
      </c>
      <c r="DU4" s="33">
        <v>175.5</v>
      </c>
      <c r="DV4" s="33">
        <v>4</v>
      </c>
      <c r="DW4" s="33">
        <v>175.5</v>
      </c>
      <c r="DX4" s="33">
        <v>4</v>
      </c>
      <c r="DY4" s="33">
        <f>BS4-CW4</f>
        <v>240.4</v>
      </c>
      <c r="DZ4" s="33">
        <v>2</v>
      </c>
      <c r="EA4" s="33">
        <v>3.83333333333333</v>
      </c>
      <c r="EB4" s="33">
        <v>5</v>
      </c>
      <c r="EC4" s="33">
        <v>25.5833333333333</v>
      </c>
      <c r="ED4" s="33">
        <v>3</v>
      </c>
      <c r="EE4" s="33">
        <v>23.1</v>
      </c>
      <c r="EF4" s="33">
        <v>27</v>
      </c>
      <c r="EG4" s="33">
        <v>0</v>
      </c>
      <c r="EH4" s="33">
        <v>14</v>
      </c>
      <c r="EI4" s="33">
        <v>9.5</v>
      </c>
      <c r="EJ4" s="33">
        <v>27</v>
      </c>
      <c r="EK4" s="33">
        <v>0</v>
      </c>
      <c r="EL4" s="33">
        <v>12</v>
      </c>
      <c r="EM4" s="33">
        <v>81.8</v>
      </c>
      <c r="EN4" s="33">
        <v>14</v>
      </c>
      <c r="EO4" s="33">
        <v>98.40000000000001</v>
      </c>
      <c r="EP4" s="33">
        <v>2</v>
      </c>
      <c r="EQ4" s="33">
        <v>24.7272727272727</v>
      </c>
      <c r="ER4" s="33">
        <v>14</v>
      </c>
      <c r="ES4" s="33">
        <v>46.7</v>
      </c>
      <c r="ET4" s="33">
        <v>24</v>
      </c>
      <c r="EU4" s="33">
        <v>46.7</v>
      </c>
      <c r="EV4" s="33">
        <v>24</v>
      </c>
      <c r="EW4" s="33">
        <v>44.1</v>
      </c>
      <c r="EX4" s="33">
        <v>23</v>
      </c>
      <c r="EY4" s="33">
        <v>76.90000000000001</v>
      </c>
      <c r="EZ4" s="33">
        <v>8</v>
      </c>
      <c r="FA4" s="33">
        <v>5.63636363636364</v>
      </c>
      <c r="FB4" s="33">
        <v>38</v>
      </c>
      <c r="FC4" s="33">
        <v>50.7272727272727</v>
      </c>
      <c r="FD4" s="33">
        <v>58</v>
      </c>
      <c r="FE4" s="38"/>
      <c r="FF4" s="33">
        <v>3</v>
      </c>
      <c r="FG4" s="38"/>
      <c r="FH4" s="33">
        <v>3</v>
      </c>
      <c r="FI4" s="33">
        <v>94.51000000000001</v>
      </c>
      <c r="FJ4" s="33">
        <v>3</v>
      </c>
      <c r="FK4" s="38"/>
      <c r="FL4" s="33">
        <v>9</v>
      </c>
      <c r="FM4" s="38"/>
      <c r="FN4" s="33">
        <v>9</v>
      </c>
      <c r="FO4" s="33">
        <v>89.06999999999999</v>
      </c>
      <c r="FP4" s="33">
        <v>5</v>
      </c>
      <c r="FQ4" s="38"/>
      <c r="FR4" s="33">
        <v>2</v>
      </c>
      <c r="FS4" s="38"/>
      <c r="FT4" s="33">
        <v>2</v>
      </c>
      <c r="FU4" s="33">
        <v>93.26000000000001</v>
      </c>
      <c r="FV4" s="33">
        <v>1</v>
      </c>
      <c r="FW4" s="38"/>
      <c r="FX4" s="33">
        <v>89</v>
      </c>
      <c r="FY4" s="38"/>
      <c r="FZ4" s="33">
        <v>89</v>
      </c>
      <c r="GA4" s="33">
        <v>41.9</v>
      </c>
      <c r="GB4" s="39">
        <v>5</v>
      </c>
      <c r="GC4" s="24">
        <f>GA4</f>
        <v>41.9</v>
      </c>
      <c r="GD4" s="24">
        <f>GB4</f>
        <v>5</v>
      </c>
      <c r="GE4" s="25">
        <v>43.8</v>
      </c>
      <c r="GF4" s="25">
        <v>5</v>
      </c>
      <c r="GG4" s="25">
        <v>13.3</v>
      </c>
      <c r="GH4" s="25">
        <v>4</v>
      </c>
      <c r="GI4" s="24">
        <f>GG4</f>
        <v>13.3</v>
      </c>
      <c r="GJ4" s="24">
        <f>GH4</f>
        <v>4</v>
      </c>
      <c r="GK4" s="25">
        <v>17.5</v>
      </c>
      <c r="GL4" s="37">
        <v>9</v>
      </c>
      <c r="GM4" s="33">
        <v>1.1</v>
      </c>
      <c r="GN4" s="33">
        <v>8</v>
      </c>
      <c r="GO4" s="33">
        <v>1</v>
      </c>
      <c r="GP4" s="33">
        <f>IF(GO4=1,1,IF(GO4=2,20,40))</f>
        <v>1</v>
      </c>
      <c r="GQ4" s="33">
        <v>4</v>
      </c>
      <c r="GR4" s="33">
        <f>GQ4</f>
        <v>4</v>
      </c>
      <c r="GS4" s="33">
        <v>1</v>
      </c>
      <c r="GT4" s="33">
        <f>GS4</f>
        <v>1</v>
      </c>
      <c r="GU4" s="33">
        <v>10</v>
      </c>
      <c r="GV4" s="33">
        <f>GU4</f>
        <v>10</v>
      </c>
      <c r="GW4" s="40">
        <f>GU4</f>
        <v>10</v>
      </c>
      <c r="GX4" s="41">
        <v>5</v>
      </c>
      <c r="GY4" s="28">
        <f>GX4</f>
        <v>5</v>
      </c>
      <c r="GZ4" s="42">
        <f>AVERAGE(GQ4,GS4,GU4)</f>
        <v>5</v>
      </c>
      <c r="HA4" s="33">
        <f>AVERAGE(GQ4:GW4)</f>
        <v>5.71428571428571</v>
      </c>
      <c r="HB4" s="33">
        <f>SUM(GX4,GY4,GZ4,HA4)/120</f>
        <v>12.3755704365079</v>
      </c>
      <c r="HC4" t="s" s="34">
        <f>IF(HB4=HB3,"YES","NOOOO")</f>
        <v>230</v>
      </c>
      <c r="HD4" s="33">
        <f>SUM(SUM(E4,F4,G4,I4,L4,M4,N4,O4,R4,U4,V4,W4,Y4,AH4,AN4,AP4,AV4,BB4,BH4,BN4,BT4,BZ4,CF4,CL4,CR4,CX4,DD4,DJ4,DL4,DZ4),SUM(EX4,FJ4,FP4,FV4,GF4,GL4,GN4,GP4,GQ4,GS4,GU4,GX4,GZ4,H4,J4,K4,P4,Q4,S4,T4,X4,Z4,AA4,AB4,AD4,AF4,AJ4,AL4,AR4,AT4),SUM(AX4,AZ4,BD4,BF4,BJ4,BL4,BP4,BR4,BV4,BX4,CB4,CD4,CH4,CJ4,CN4,CP4,CT4,CV4,CZ4,DB4,DF4,DH4,DN4,DP4,DR4,DT4,DV4,DX4,EB4,ED4),EF4,EH4,EJ4,EL4,EN4,EP4,ER4,ET4,EV4,EZ4,FB4,FD4,FF4,FH4,FL4,FN4,FR4,FT4,FX4,FZ4,GB4,GD4,GH4,GJ4)/114</f>
        <v>12.7136330409357</v>
      </c>
      <c r="HE4" s="33">
        <v>2</v>
      </c>
      <c r="HF4" s="33">
        <f>HE4-B4</f>
        <v>0</v>
      </c>
      <c r="HG4" s="33">
        <f>SUM(SUM(E4,F4,G4,I4,L4,M4,N4,O4,V4,W4,Y4,H4,J4,K4,P4,Q4,CH4,CJ4,CN4,CP4,CT4,CV4,CZ4,DB4,DF4,DH4,DN4,DP4,DR4,DT4),SUM(DV4,DX4,EB4,ED4,EF4,EH4,EJ4,EL4,EN4,EP4,ER4,ET4,EV4,EZ4,FB4,FD4,FF4,FH4,FL4,FN4,FR4,FT4,FX4,FZ4,GR4,GX4,GY4,X4,AA4,Z4),SUM(AB4,AD4,AF4,AJ4,AL4,AR4,AT4,AX4,AZ4,BD4,BF4,BJ4,BL4,BP4,BR4,BV4,BX4,CB4,CD4,AH4,AN4,AP4,AV4,BB4,BH4,BN4,BT4,BZ4,CF4,CL4),CR4,CX4,DD4,DJ4,DL4,DZ4,EX4,FJ4,FP4,FV4,GP4,GQ4,GS4,GT4,GU4,GV4,GW4,GZ4,HA4)/109</f>
        <v>13.1657656181739</v>
      </c>
      <c r="HH4" s="33">
        <v>2</v>
      </c>
      <c r="HI4" s="33">
        <f>HH4-B4</f>
        <v>0</v>
      </c>
      <c r="HJ4" s="33">
        <f>SUM(SUM(E4,F4,G4,I4,L4,M4,N4,R4,V4,W4,AD4,AF4,AJ4,AL4,AR4,AT4,AX4,AZ4,BD4,BF4,BJ4,BL4,BP4,BR4,BV4,BX4,CB4,CD4,CH4,CJ4),SUM(CN4,CP4,CT4,CV4,CZ4,DB4,DF4,DH4,DN4,DP4,DR4,DT4,DV4,DX4,EB4,ED4,EF4,EH4,EJ4,EL4,EN4,EP4,ER4,ET4,EV4,EZ4,FB4,FD4,GB4,GD4),SUM(GH4,GJ4,GR4,GX4,GY4,AH4,AN4,AP4,AV4,BB4,BH4,BN4,BT4,BZ4,CF4,CL4,CR4,CX4,DD4,DJ4,DL4,DZ4,EX4,GF4,GL4,GN4,GP4,GQ4,GS4,GT4),GU4,GV4,GW4,GZ4,HA4,H4,J4,K4,S4,T4,)/101</f>
        <v>11.6145391324847</v>
      </c>
      <c r="HK4" s="33">
        <v>2</v>
      </c>
      <c r="HL4" s="33">
        <f>HK4-B4</f>
        <v>0</v>
      </c>
      <c r="HM4" s="33">
        <f>SUM(SUM(F4,G4,H4,J4,K4,AD4,AF4,AJ4,AL4,AN4,AR4,AT4,AX4,AZ4,BD4,BF4,BJ4,BL4,BP4,BR4,BV4,BX4,CB4,CD4,CH4,CJ4,CN4,CP4,CT4,CV4),SUM(CZ4,DB4,DF4,DH4,DN4,DP4,DR4,DT4,DV4,DX4,EB4,ED4,EF4,EH4,EJ4,EL4,EN4,EP4,ER4,ET4,EV4,EZ4,FB4,FD4,GR4,GX4,GY4,I4,L4,AH4),AP4,AV4,BB4,BH4,BN4,BT4,BZ4,CF4,CL4,CR4,CX4,DD4,DJ4,DL4,DZ4,EX4,GP4,GQ4,GS4,GT4,GU4,GV4,GW4,GZ4,HA4)/85</f>
        <v>13.069187675070</v>
      </c>
      <c r="HN4" s="33">
        <v>2</v>
      </c>
      <c r="HO4" s="33">
        <f>HN4-B4</f>
        <v>0</v>
      </c>
      <c r="HP4" s="33">
        <f>SUM(SUM(AH4,AP4,AV4,BB4,BH4,BN4,BT4,BZ4,CF4,CL4,CR4,CX4,DD4,DJ4,DL4,DZ4,EX4,GP4,GQ4,GS4,GT4,GU4,GV4,GW4,GZ4,HA4,AD4,AF4,AR4,AT4),SUM(AX4,AZ4,BD4,BF4,BJ4,BL4,BP4,BR4,BV4,BX4,CB4,CD4,CH4,CJ4,CN4,CP4,CT4,CV4,CZ4,DB4,DF4,DH4,DN4,DP4,DR4,DT4,DV4,DX4,EB4,ED4),EF4,EH4,EJ4,EL4,EN4,EP4,ER4,ET4,EV4,EZ4,FB4,FD4,GR4,GX4,GY4)/75</f>
        <v>13.0895238095238</v>
      </c>
      <c r="HQ4" s="33">
        <v>1</v>
      </c>
      <c r="HR4" s="33">
        <f>HQ4-B4</f>
        <v>-1</v>
      </c>
      <c r="HS4" s="43">
        <f>AVERAGE(HD4-HB4,HG4-HB4,HJ4-HB4,HM4-HB4,HP4-HB4)</f>
        <v>0.35495941872972</v>
      </c>
      <c r="HT4" t="s" s="44">
        <v>232</v>
      </c>
      <c r="HU4" s="33">
        <f>COUNTIF($D$3:$D$132,"ACC")</f>
        <v>14</v>
      </c>
      <c r="HV4" s="33">
        <f>SUMIF($D$3:$D$132,"ACC",$R$3:$R$132)</f>
        <v>782</v>
      </c>
      <c r="HW4" s="33">
        <f>SUMIF($D$3:$D$132,"ACC",$O$3:$O$132)</f>
        <v>762</v>
      </c>
      <c r="HX4" s="33">
        <f>(HV4+HW4)/(HU4*2)</f>
        <v>55.1428571428571</v>
      </c>
      <c r="HY4" s="33">
        <v>5</v>
      </c>
    </row>
    <row r="5" ht="32.45" customHeight="1">
      <c r="A5" t="s" s="31">
        <v>233</v>
      </c>
      <c r="B5" s="32">
        <v>3</v>
      </c>
      <c r="C5" s="33">
        <v>0</v>
      </c>
      <c r="D5" t="s" s="34">
        <v>234</v>
      </c>
      <c r="E5" s="33">
        <f>IF(D5="ACC",5,IF(D5="SEC",3,IF(D5="Pac12",4,IF(D5="Big 10",1,IF(D5="Big 12",2,IF(D5="Independent",7,IF(D5="American",6,IF(D5="MWC",9,IF(D5="Sun Belt",8,IF(D5="CUSA",11,10))))))))))</f>
        <v>2</v>
      </c>
      <c r="F5" s="33">
        <v>3</v>
      </c>
      <c r="G5" s="33">
        <f>F5</f>
        <v>3</v>
      </c>
      <c r="H5" s="33">
        <f>F5</f>
        <v>3</v>
      </c>
      <c r="I5" s="33">
        <v>10</v>
      </c>
      <c r="J5" s="33">
        <v>10</v>
      </c>
      <c r="K5" s="33">
        <v>5</v>
      </c>
      <c r="L5" s="35">
        <f>AVERAGE(F5:K5)</f>
        <v>5.66666666666667</v>
      </c>
      <c r="M5" s="19">
        <v>2</v>
      </c>
      <c r="N5" s="25">
        <v>3</v>
      </c>
      <c r="O5" s="37">
        <v>4</v>
      </c>
      <c r="P5" s="33">
        <v>3</v>
      </c>
      <c r="Q5" s="33">
        <f>AVERAGE(O5:P5)</f>
        <v>3.5</v>
      </c>
      <c r="R5" s="33">
        <v>4</v>
      </c>
      <c r="S5" s="33">
        <v>3</v>
      </c>
      <c r="T5" s="33">
        <f>AVERAGE(R5:S5)</f>
        <v>3.5</v>
      </c>
      <c r="U5" s="33">
        <f>AVERAGE(O5,P5,Q5,R5,S5,T5)</f>
        <v>3.5</v>
      </c>
      <c r="V5" s="33">
        <f>AVERAGE(F5:U5)</f>
        <v>4.32291666666667</v>
      </c>
      <c r="W5" s="33">
        <f>MEDIAN(F5:U5)</f>
        <v>3.5</v>
      </c>
      <c r="X5" s="33">
        <v>5</v>
      </c>
      <c r="Y5" s="33">
        <v>19</v>
      </c>
      <c r="Z5" s="33">
        <v>39</v>
      </c>
      <c r="AA5" s="33">
        <v>2</v>
      </c>
      <c r="AB5" s="33">
        <v>2</v>
      </c>
      <c r="AC5" s="33">
        <v>21.3</v>
      </c>
      <c r="AD5" s="33">
        <v>5</v>
      </c>
      <c r="AE5" s="33">
        <v>21.3</v>
      </c>
      <c r="AF5" s="33">
        <v>5</v>
      </c>
      <c r="AG5" s="33">
        <f>BM5-CQ5</f>
        <v>14.8</v>
      </c>
      <c r="AH5" s="33">
        <v>11</v>
      </c>
      <c r="AI5" s="33">
        <v>1.27684210526316</v>
      </c>
      <c r="AJ5" s="33">
        <v>82</v>
      </c>
      <c r="AK5" s="33">
        <v>1.27684210526316</v>
      </c>
      <c r="AL5" s="33">
        <f>AJ5</f>
        <v>82</v>
      </c>
      <c r="AM5" s="33">
        <v>0.279256573715919</v>
      </c>
      <c r="AN5" s="33">
        <v>13</v>
      </c>
      <c r="AO5" s="33">
        <v>21</v>
      </c>
      <c r="AP5" s="33">
        <v>76</v>
      </c>
      <c r="AQ5" s="33">
        <v>9</v>
      </c>
      <c r="AR5" s="33">
        <f>MAX($AQ$3:$AQ$132)-AQ5+1</f>
        <v>5</v>
      </c>
      <c r="AS5" s="33">
        <v>9</v>
      </c>
      <c r="AT5" s="33">
        <f>AR5</f>
        <v>5</v>
      </c>
      <c r="AU5" s="33">
        <v>12</v>
      </c>
      <c r="AV5" s="33">
        <f>MAX($AU$3:$AU$132)-AU5+1</f>
        <v>4</v>
      </c>
      <c r="AW5" s="33">
        <v>2</v>
      </c>
      <c r="AX5" s="33">
        <f>AW5+1</f>
        <v>3</v>
      </c>
      <c r="AY5" s="33">
        <v>2</v>
      </c>
      <c r="AZ5" s="33">
        <f>AX5</f>
        <v>3</v>
      </c>
      <c r="BA5" s="33">
        <v>2</v>
      </c>
      <c r="BB5" s="33">
        <f>BA5+1</f>
        <v>3</v>
      </c>
      <c r="BC5" s="33">
        <f>AQ5/(AQ5+AW5)</f>
        <v>0.818181818181818</v>
      </c>
      <c r="BD5" s="33">
        <v>8</v>
      </c>
      <c r="BE5" s="33">
        <f>BC5</f>
        <v>0.818181818181818</v>
      </c>
      <c r="BF5" s="33">
        <f>BD5</f>
        <v>8</v>
      </c>
      <c r="BG5" s="33">
        <f>AU5/(AU5+BA5)</f>
        <v>0.857142857142857</v>
      </c>
      <c r="BH5" s="33">
        <v>4</v>
      </c>
      <c r="BI5" s="33">
        <v>43</v>
      </c>
      <c r="BJ5" s="33">
        <v>5</v>
      </c>
      <c r="BK5" s="33">
        <v>43</v>
      </c>
      <c r="BL5" s="33">
        <v>5</v>
      </c>
      <c r="BM5" s="33">
        <v>42.1</v>
      </c>
      <c r="BN5" s="33">
        <v>6</v>
      </c>
      <c r="BO5" s="33">
        <v>494.7</v>
      </c>
      <c r="BP5" s="33">
        <v>11</v>
      </c>
      <c r="BQ5" s="33">
        <v>494.7</v>
      </c>
      <c r="BR5" s="33">
        <v>11</v>
      </c>
      <c r="BS5" s="33">
        <v>537.6</v>
      </c>
      <c r="BT5" s="33">
        <v>3</v>
      </c>
      <c r="BU5" s="33">
        <v>315</v>
      </c>
      <c r="BV5" s="33">
        <v>14</v>
      </c>
      <c r="BW5" s="33">
        <v>315</v>
      </c>
      <c r="BX5" s="33">
        <v>14</v>
      </c>
      <c r="BY5" s="33">
        <v>297.4</v>
      </c>
      <c r="BZ5" s="33">
        <v>18</v>
      </c>
      <c r="CA5" s="33">
        <v>179.7</v>
      </c>
      <c r="CB5" s="33">
        <v>47</v>
      </c>
      <c r="CC5" s="33">
        <v>179.7</v>
      </c>
      <c r="CD5" s="33">
        <v>47</v>
      </c>
      <c r="CE5" s="33">
        <v>240.2</v>
      </c>
      <c r="CF5" s="33">
        <v>14</v>
      </c>
      <c r="CG5" s="33">
        <v>0.08692136648473819</v>
      </c>
      <c r="CH5" s="33">
        <v>9</v>
      </c>
      <c r="CI5" s="33">
        <v>0.08692136648473819</v>
      </c>
      <c r="CJ5" s="33">
        <v>9</v>
      </c>
      <c r="CK5" s="33">
        <f>BM5/BS5</f>
        <v>0.0783110119047619</v>
      </c>
      <c r="CL5" s="33">
        <v>29</v>
      </c>
      <c r="CM5" s="33">
        <v>21.7</v>
      </c>
      <c r="CN5" s="33">
        <v>23</v>
      </c>
      <c r="CO5" s="33">
        <v>21.7</v>
      </c>
      <c r="CP5" s="33">
        <v>23</v>
      </c>
      <c r="CQ5" s="33">
        <v>27.3</v>
      </c>
      <c r="CR5" s="33">
        <v>51</v>
      </c>
      <c r="CS5" s="33">
        <v>350.6</v>
      </c>
      <c r="CT5" s="33">
        <v>28</v>
      </c>
      <c r="CU5" s="33">
        <v>350.6</v>
      </c>
      <c r="CV5" s="33">
        <v>28</v>
      </c>
      <c r="CW5" s="33">
        <v>356.4</v>
      </c>
      <c r="CX5" s="33">
        <v>38</v>
      </c>
      <c r="CY5" s="33">
        <v>245.5</v>
      </c>
      <c r="CZ5" s="33">
        <v>79</v>
      </c>
      <c r="DA5" s="33">
        <v>245.5</v>
      </c>
      <c r="DB5" s="33">
        <v>79</v>
      </c>
      <c r="DC5" s="33">
        <v>222.3</v>
      </c>
      <c r="DD5" s="33">
        <v>55</v>
      </c>
      <c r="DE5" s="33">
        <v>105.1</v>
      </c>
      <c r="DF5" s="33">
        <v>9</v>
      </c>
      <c r="DG5" s="33">
        <v>105.1</v>
      </c>
      <c r="DH5" s="33">
        <v>9</v>
      </c>
      <c r="DI5" s="33">
        <v>134.1</v>
      </c>
      <c r="DJ5" s="33">
        <v>32</v>
      </c>
      <c r="DK5" s="33">
        <v>1.45454545454546</v>
      </c>
      <c r="DL5" s="33">
        <v>6</v>
      </c>
      <c r="DM5" s="33">
        <v>0.636363636363636</v>
      </c>
      <c r="DN5" s="33">
        <v>41</v>
      </c>
      <c r="DO5" s="33">
        <v>55.4</v>
      </c>
      <c r="DP5" s="33">
        <v>14</v>
      </c>
      <c r="DQ5" s="33">
        <v>6.6</v>
      </c>
      <c r="DR5" s="33">
        <v>10</v>
      </c>
      <c r="DS5" s="33">
        <v>3.5</v>
      </c>
      <c r="DT5" s="33">
        <v>10</v>
      </c>
      <c r="DU5" s="33">
        <v>144.1</v>
      </c>
      <c r="DV5" s="33">
        <v>6</v>
      </c>
      <c r="DW5" s="33">
        <v>144.1</v>
      </c>
      <c r="DX5" s="33">
        <v>6</v>
      </c>
      <c r="DY5" s="33">
        <f>BS5-CW5</f>
        <v>181.2</v>
      </c>
      <c r="DZ5" s="33">
        <v>6</v>
      </c>
      <c r="EA5" s="33">
        <v>3.36363636363636</v>
      </c>
      <c r="EB5" s="33">
        <v>8</v>
      </c>
      <c r="EC5" s="33">
        <v>21.9090909090909</v>
      </c>
      <c r="ED5" s="33">
        <v>9</v>
      </c>
      <c r="EE5" s="33">
        <v>25.8</v>
      </c>
      <c r="EF5" s="33">
        <v>12</v>
      </c>
      <c r="EG5" s="33">
        <v>0</v>
      </c>
      <c r="EH5" s="33">
        <v>14</v>
      </c>
      <c r="EI5" s="33">
        <v>12.4</v>
      </c>
      <c r="EJ5" s="33">
        <v>17</v>
      </c>
      <c r="EK5" s="33">
        <v>0</v>
      </c>
      <c r="EL5" s="33">
        <v>12</v>
      </c>
      <c r="EM5" s="33">
        <v>76.90000000000001</v>
      </c>
      <c r="EN5" s="33">
        <v>19</v>
      </c>
      <c r="EO5" s="33">
        <v>100</v>
      </c>
      <c r="EP5" s="33">
        <v>1</v>
      </c>
      <c r="EQ5" s="33">
        <v>24.9</v>
      </c>
      <c r="ER5" s="33">
        <v>11</v>
      </c>
      <c r="ES5" s="33">
        <v>39.8</v>
      </c>
      <c r="ET5" s="33">
        <v>53</v>
      </c>
      <c r="EU5" s="33">
        <v>39.8</v>
      </c>
      <c r="EV5" s="33">
        <v>53</v>
      </c>
      <c r="EW5" s="33">
        <v>49.8</v>
      </c>
      <c r="EX5" s="33">
        <v>5</v>
      </c>
      <c r="EY5" s="33">
        <v>80</v>
      </c>
      <c r="EZ5" s="33">
        <v>6</v>
      </c>
      <c r="FA5" s="33">
        <v>7.6</v>
      </c>
      <c r="FB5" s="33">
        <v>69</v>
      </c>
      <c r="FC5" s="33">
        <v>69.8</v>
      </c>
      <c r="FD5" s="33">
        <v>108</v>
      </c>
      <c r="FE5" s="38"/>
      <c r="FF5" s="33">
        <v>4</v>
      </c>
      <c r="FG5" s="38"/>
      <c r="FH5" s="33">
        <v>4</v>
      </c>
      <c r="FI5" s="33">
        <v>82.31999999999999</v>
      </c>
      <c r="FJ5" s="33">
        <v>10</v>
      </c>
      <c r="FK5" s="38"/>
      <c r="FL5" s="33">
        <v>8</v>
      </c>
      <c r="FM5" s="38"/>
      <c r="FN5" s="33">
        <v>8</v>
      </c>
      <c r="FO5" s="33">
        <v>89.09</v>
      </c>
      <c r="FP5" s="33">
        <v>4</v>
      </c>
      <c r="FQ5" s="38"/>
      <c r="FR5" s="33">
        <v>5</v>
      </c>
      <c r="FS5" s="38"/>
      <c r="FT5" s="33">
        <v>5</v>
      </c>
      <c r="FU5" s="33">
        <v>60.36</v>
      </c>
      <c r="FV5" s="33">
        <v>44</v>
      </c>
      <c r="FW5" s="38"/>
      <c r="FX5" s="33">
        <v>22</v>
      </c>
      <c r="FY5" s="38"/>
      <c r="FZ5" s="33">
        <v>22</v>
      </c>
      <c r="GA5" s="33">
        <v>46.5</v>
      </c>
      <c r="GB5" s="39">
        <v>2</v>
      </c>
      <c r="GC5" s="24">
        <f>GA5</f>
        <v>46.5</v>
      </c>
      <c r="GD5" s="24">
        <f>GB5</f>
        <v>2</v>
      </c>
      <c r="GE5" s="24">
        <v>44.9</v>
      </c>
      <c r="GF5" s="24">
        <v>3</v>
      </c>
      <c r="GG5" s="24">
        <v>17.9</v>
      </c>
      <c r="GH5" s="24">
        <v>14</v>
      </c>
      <c r="GI5" s="24">
        <f>GG5</f>
        <v>17.9</v>
      </c>
      <c r="GJ5" s="24">
        <f>GH5</f>
        <v>14</v>
      </c>
      <c r="GK5" s="24">
        <v>19.6</v>
      </c>
      <c r="GL5" s="37">
        <v>15</v>
      </c>
      <c r="GM5" s="33">
        <v>0.4</v>
      </c>
      <c r="GN5" s="33">
        <v>14</v>
      </c>
      <c r="GO5" s="33">
        <v>1</v>
      </c>
      <c r="GP5" s="33">
        <f>IF(GO5=1,1,IF(GO5=2,20,40))</f>
        <v>1</v>
      </c>
      <c r="GQ5" s="33">
        <v>15</v>
      </c>
      <c r="GR5" s="33">
        <f>GQ5</f>
        <v>15</v>
      </c>
      <c r="GS5" s="33">
        <v>10</v>
      </c>
      <c r="GT5" s="33">
        <f>GS5</f>
        <v>10</v>
      </c>
      <c r="GU5" s="33">
        <v>4</v>
      </c>
      <c r="GV5" s="33">
        <f>GU5</f>
        <v>4</v>
      </c>
      <c r="GW5" s="40">
        <f>GU5</f>
        <v>4</v>
      </c>
      <c r="GX5" s="28">
        <v>10</v>
      </c>
      <c r="GY5" s="28">
        <f>GX5</f>
        <v>10</v>
      </c>
      <c r="GZ5" s="42">
        <f>AVERAGE(GQ5,GS5,GU5)</f>
        <v>9.66666666666667</v>
      </c>
      <c r="HA5" s="33">
        <f>AVERAGE(GQ5:GW5)</f>
        <v>8.857142857142859</v>
      </c>
      <c r="HB5" s="33">
        <f>SUM(GX5,GY5,GZ5,HA5)/120</f>
        <v>16.3042782738095</v>
      </c>
      <c r="HC5" t="s" s="34">
        <f>IF(HB5=HB4,"YES","NOOOO")</f>
        <v>230</v>
      </c>
      <c r="HD5" s="33">
        <f>SUM(SUM(E5,F5,G5,I5,L5,M5,N5,O5,R5,U5,V5,W5,Y5,AH5,AN5,AP5,AV5,BB5,BH5,BN5,BT5,BZ5,CF5,CL5,CR5,CX5,DD5,DJ5,DL5,DZ5),SUM(EX5,FJ5,FP5,FV5,GF5,GL5,GN5,GP5,GQ5,GS5,GU5,GX5,GZ5,H5,J5,K5,P5,Q5,S5,T5,X5,Z5,AA5,AB5,AD5,AF5,AJ5,AL5,AR5,AT5),SUM(AX5,AZ5,BD5,BF5,BJ5,BL5,BP5,BR5,BV5,BX5,CB5,CD5,CH5,CJ5,CN5,CP5,CT5,CV5,CZ5,DB5,DF5,DH5,DN5,DP5,DR5,DT5,DV5,DX5,EB5,ED5),EF5,EH5,EJ5,EL5,EN5,EP5,ER5,ET5,EV5,EZ5,FB5,FD5,FF5,FH5,FL5,FN5,FR5,FT5,FX5,FZ5,GB5,GD5,GH5,GJ5)/114</f>
        <v>16.7075109649123</v>
      </c>
      <c r="HE5" s="33">
        <v>3</v>
      </c>
      <c r="HF5" s="33">
        <f>HE5-B5</f>
        <v>0</v>
      </c>
      <c r="HG5" s="33">
        <f>SUM(SUM(E5,F5,G5,I5,L5,M5,N5,O5,V5,W5,Y5,H5,J5,K5,P5,Q5,CH5,CJ5,CN5,CP5,CT5,CV5,CZ5,DB5,DF5,DH5,DN5,DP5,DR5,DT5),SUM(DV5,DX5,EB5,ED5,EF5,EH5,EJ5,EL5,EN5,EP5,ER5,ET5,EV5,EZ5,FB5,FD5,FF5,FH5,FL5,FN5,FR5,FT5,FX5,FZ5,GR5,GX5,GY5,X5,AA5,Z5),SUM(AB5,AD5,AF5,AJ5,AL5,AR5,AT5,AX5,AZ5,BD5,BF5,BJ5,BL5,BP5,BR5,BV5,BX5,CB5,CD5,AH5,AN5,AP5,AV5,BB5,BH5,BN5,BT5,BZ5,CF5,CL5),CR5,CX5,DD5,DJ5,DL5,DZ5,EX5,FJ5,FP5,FV5,GP5,GQ5,GS5,GT5,GU5,GV5,GW5,GZ5,HA5)/109</f>
        <v>17.2340678243775</v>
      </c>
      <c r="HH5" s="33">
        <v>3</v>
      </c>
      <c r="HI5" s="33">
        <f>HH5-B5</f>
        <v>0</v>
      </c>
      <c r="HJ5" s="33">
        <f>SUM(SUM(E5,F5,G5,I5,L5,M5,N5,R5,V5,W5,AD5,AF5,AJ5,AL5,AR5,AT5,AX5,AZ5,BD5,BF5,BJ5,BL5,BP5,BR5,BV5,BX5,CB5,CD5,CH5,CJ5),SUM(CN5,CP5,CT5,CV5,CZ5,DB5,DF5,DH5,DN5,DP5,DR5,DT5,DV5,DX5,EB5,ED5,EF5,EH5,EJ5,EL5,EN5,EP5,ER5,ET5,EV5,EZ5,FB5,FD5,GB5,GD5),SUM(GH5,GJ5,GR5,GX5,GY5,AH5,AN5,AP5,AV5,BB5,BH5,BN5,BT5,BZ5,CF5,CL5,CR5,CX5,DD5,DJ5,DL5,DZ5,EX5,GF5,GL5,GN5,GP5,GQ5,GS5,GT5),GU5,GV5,GW5,GZ5,HA5,H5,J5,K5,S5,T5,)/101</f>
        <v>17.2229048797737</v>
      </c>
      <c r="HK5" s="33">
        <v>3</v>
      </c>
      <c r="HL5" s="33">
        <f>HK5-B5</f>
        <v>0</v>
      </c>
      <c r="HM5" s="33">
        <f>SUM(SUM(F5,G5,H5,J5,K5,AD5,AF5,AJ5,AL5,AN5,AR5,AT5,AX5,AZ5,BD5,BF5,BJ5,BL5,BP5,BR5,BV5,BX5,CB5,CD5,CH5,CJ5,CN5,CP5,CT5,CV5),SUM(CZ5,DB5,DF5,DH5,DN5,DP5,DR5,DT5,DV5,DX5,EB5,ED5,EF5,EH5,EJ5,EL5,EN5,EP5,ER5,ET5,EV5,EZ5,FB5,FD5,GR5,GX5,GY5,I5,L5,AH5),AP5,AV5,BB5,BH5,BN5,BT5,BZ5,CF5,CL5,CR5,CX5,DD5,DJ5,DL5,DZ5,EX5,GP5,GQ5,GS5,GT5,GU5,GV5,GW5,GZ5,HA5)/85</f>
        <v>19.4140056022409</v>
      </c>
      <c r="HN5" s="33">
        <v>4</v>
      </c>
      <c r="HO5" s="33">
        <f>HN5-B5</f>
        <v>1</v>
      </c>
      <c r="HP5" s="33">
        <f>SUM(SUM(AH5,AP5,AV5,BB5,BH5,BN5,BT5,BZ5,CF5,CL5,CR5,CX5,DD5,DJ5,DL5,DZ5,EX5,GP5,GQ5,GS5,GT5,GU5,GV5,GW5,GZ5,HA5,AD5,AF5,AR5,AT5),SUM(AX5,AZ5,BD5,BF5,BJ5,BL5,BP5,BR5,BV5,BX5,CB5,CD5,CH5,CJ5,CN5,CP5,CT5,CV5,CZ5,DB5,DF5,DH5,DN5,DP5,DR5,DT5,DV5,DX5,EB5,ED5),EF5,EH5,EJ5,EL5,EN5,EP5,ER5,ET5,EV5,EZ5,FB5,FD5,GR5,GX5,GY5)/75</f>
        <v>19.1136507936508</v>
      </c>
      <c r="HQ5" s="33">
        <v>4</v>
      </c>
      <c r="HR5" s="33">
        <f>HQ5-B5</f>
        <v>1</v>
      </c>
      <c r="HS5" s="43">
        <f>AVERAGE(HD5-HB5,HG5-HB5,HJ5-HB5,HM5-HB5,HP5-HB5)</f>
        <v>1.63414973918154</v>
      </c>
      <c r="HT5" s="33"/>
      <c r="HU5" s="33"/>
      <c r="HV5" s="33"/>
      <c r="HW5" s="33"/>
      <c r="HX5" s="33"/>
      <c r="HY5" s="33"/>
    </row>
    <row r="6" ht="32.45" customHeight="1">
      <c r="A6" t="s" s="31">
        <v>235</v>
      </c>
      <c r="B6" s="32">
        <v>4</v>
      </c>
      <c r="C6" s="33">
        <v>0</v>
      </c>
      <c r="D6" t="s" s="34">
        <v>236</v>
      </c>
      <c r="E6" s="33">
        <f>IF(D6="ACC",5,IF(D6="SEC",3,IF(D6="Pac12",4,IF(D6="Big 10",1,IF(D6="Big 12",2,IF(D6="Independent",7,IF(D6="American",6,IF(D6="MWC",9,IF(D6="Sun Belt",8,IF(D6="CUSA",11,10))))))))))</f>
        <v>1</v>
      </c>
      <c r="F6" s="33">
        <v>12</v>
      </c>
      <c r="G6" s="33">
        <f>F6</f>
        <v>12</v>
      </c>
      <c r="H6" s="33">
        <f>F6</f>
        <v>12</v>
      </c>
      <c r="I6" s="33">
        <v>1</v>
      </c>
      <c r="J6" s="33">
        <v>1</v>
      </c>
      <c r="K6" s="33">
        <v>10</v>
      </c>
      <c r="L6" s="35">
        <f>AVERAGE(F6:K6)</f>
        <v>8</v>
      </c>
      <c r="M6" s="19">
        <v>4</v>
      </c>
      <c r="N6" s="25">
        <v>4</v>
      </c>
      <c r="O6" s="37">
        <v>2</v>
      </c>
      <c r="P6" s="33">
        <v>4</v>
      </c>
      <c r="Q6" s="33">
        <f>AVERAGE(O6:P6)</f>
        <v>3</v>
      </c>
      <c r="R6" s="33">
        <v>2</v>
      </c>
      <c r="S6" s="33">
        <v>4</v>
      </c>
      <c r="T6" s="33">
        <f>AVERAGE(R6:S6)</f>
        <v>3</v>
      </c>
      <c r="U6" s="33">
        <f>AVERAGE(O6,P6,Q6,R6,S6,T6)</f>
        <v>3</v>
      </c>
      <c r="V6" s="33">
        <f>AVERAGE(F6:U6)</f>
        <v>5.3125</v>
      </c>
      <c r="W6" s="33">
        <f>MEDIAN(F6:U6)</f>
        <v>4</v>
      </c>
      <c r="X6" s="33">
        <v>2</v>
      </c>
      <c r="Y6" s="33">
        <v>15</v>
      </c>
      <c r="Z6" s="33">
        <v>54</v>
      </c>
      <c r="AA6" s="33">
        <v>3</v>
      </c>
      <c r="AB6" s="33">
        <v>8</v>
      </c>
      <c r="AC6" s="33">
        <v>15.2</v>
      </c>
      <c r="AD6" s="33">
        <v>13</v>
      </c>
      <c r="AE6" s="33">
        <v>15.2</v>
      </c>
      <c r="AF6" s="33">
        <v>13</v>
      </c>
      <c r="AG6" s="33">
        <f>BM6-CQ6</f>
        <v>33.2</v>
      </c>
      <c r="AH6" s="33">
        <v>8</v>
      </c>
      <c r="AI6" s="33">
        <v>1.14059405940594</v>
      </c>
      <c r="AJ6" s="33">
        <v>89</v>
      </c>
      <c r="AK6" s="33">
        <v>1.14059405940594</v>
      </c>
      <c r="AL6" s="33">
        <f>AJ6</f>
        <v>89</v>
      </c>
      <c r="AM6" s="33">
        <v>0.568201266472702</v>
      </c>
      <c r="AN6" s="33">
        <v>1</v>
      </c>
      <c r="AO6" s="33">
        <v>6</v>
      </c>
      <c r="AP6" s="33">
        <v>9</v>
      </c>
      <c r="AQ6" s="33">
        <v>7</v>
      </c>
      <c r="AR6" s="33">
        <f>MAX($AQ$3:$AQ$132)-AQ6+1</f>
        <v>7</v>
      </c>
      <c r="AS6" s="33">
        <v>7</v>
      </c>
      <c r="AT6" s="33">
        <f>AR6</f>
        <v>7</v>
      </c>
      <c r="AU6" s="33">
        <v>13</v>
      </c>
      <c r="AV6" s="33">
        <f>MAX($AU$3:$AU$132)-AU6+1</f>
        <v>3</v>
      </c>
      <c r="AW6" s="33">
        <v>1</v>
      </c>
      <c r="AX6" s="33">
        <f>AW6+1</f>
        <v>2</v>
      </c>
      <c r="AY6" s="33">
        <v>1</v>
      </c>
      <c r="AZ6" s="33">
        <f>AX6</f>
        <v>2</v>
      </c>
      <c r="BA6" s="33">
        <v>1</v>
      </c>
      <c r="BB6" s="33">
        <f>BA6+1</f>
        <v>2</v>
      </c>
      <c r="BC6" s="33">
        <f>AQ6/(AQ6+AW6)</f>
        <v>0.875</v>
      </c>
      <c r="BD6" s="33">
        <v>5</v>
      </c>
      <c r="BE6" s="33">
        <f>BC6</f>
        <v>0.875</v>
      </c>
      <c r="BF6" s="33">
        <f>BD6</f>
        <v>5</v>
      </c>
      <c r="BG6" s="33">
        <f>AU6/(AU6+BA6)</f>
        <v>0.928571428571429</v>
      </c>
      <c r="BH6" s="33">
        <v>3</v>
      </c>
      <c r="BI6" s="33">
        <v>41</v>
      </c>
      <c r="BJ6" s="33">
        <v>9</v>
      </c>
      <c r="BK6" s="33">
        <v>41</v>
      </c>
      <c r="BL6" s="33">
        <v>9</v>
      </c>
      <c r="BM6" s="33">
        <v>46.9</v>
      </c>
      <c r="BN6" s="33">
        <v>3</v>
      </c>
      <c r="BO6" s="33">
        <v>519.4</v>
      </c>
      <c r="BP6" s="33">
        <v>7</v>
      </c>
      <c r="BQ6" s="33">
        <v>519.4</v>
      </c>
      <c r="BR6" s="33">
        <v>7</v>
      </c>
      <c r="BS6" s="33">
        <v>529.9</v>
      </c>
      <c r="BT6" s="33">
        <v>4</v>
      </c>
      <c r="BU6" s="33">
        <v>262.5</v>
      </c>
      <c r="BV6" s="33">
        <v>37</v>
      </c>
      <c r="BW6" s="33">
        <v>262.5</v>
      </c>
      <c r="BX6" s="33">
        <v>37</v>
      </c>
      <c r="BY6" s="33">
        <v>263.2</v>
      </c>
      <c r="BZ6" s="33">
        <v>36</v>
      </c>
      <c r="CA6" s="33">
        <v>256.9</v>
      </c>
      <c r="CB6" s="33">
        <v>8</v>
      </c>
      <c r="CC6" s="33">
        <v>256.9</v>
      </c>
      <c r="CD6" s="33">
        <v>8</v>
      </c>
      <c r="CE6" s="33">
        <v>266.8</v>
      </c>
      <c r="CF6" s="33">
        <v>5</v>
      </c>
      <c r="CG6" s="33">
        <v>0.07893723527146709</v>
      </c>
      <c r="CH6" s="33">
        <v>25</v>
      </c>
      <c r="CI6" s="33">
        <v>0.07893723527146709</v>
      </c>
      <c r="CJ6" s="33">
        <v>25</v>
      </c>
      <c r="CK6" s="33">
        <f>BM6/BS6</f>
        <v>0.08850726552179659</v>
      </c>
      <c r="CL6" s="33">
        <v>3</v>
      </c>
      <c r="CM6" s="33">
        <v>25.8</v>
      </c>
      <c r="CN6" s="33">
        <v>35</v>
      </c>
      <c r="CO6" s="33">
        <v>25.8</v>
      </c>
      <c r="CP6" s="33">
        <v>35</v>
      </c>
      <c r="CQ6" s="33">
        <v>13.7</v>
      </c>
      <c r="CR6" s="33">
        <v>4</v>
      </c>
      <c r="CS6" s="33">
        <v>401.6</v>
      </c>
      <c r="CT6" s="33">
        <v>58</v>
      </c>
      <c r="CU6" s="33">
        <v>401.6</v>
      </c>
      <c r="CV6" s="33">
        <v>58</v>
      </c>
      <c r="CW6" s="33">
        <v>259.7</v>
      </c>
      <c r="CX6" s="33">
        <v>1</v>
      </c>
      <c r="CY6" s="33">
        <v>304</v>
      </c>
      <c r="CZ6" s="33">
        <v>117</v>
      </c>
      <c r="DA6" s="33">
        <v>304</v>
      </c>
      <c r="DB6" s="33">
        <v>117</v>
      </c>
      <c r="DC6" s="33">
        <v>156</v>
      </c>
      <c r="DD6" s="33">
        <v>1</v>
      </c>
      <c r="DE6" s="33">
        <v>97.59999999999999</v>
      </c>
      <c r="DF6" s="33">
        <v>6</v>
      </c>
      <c r="DG6" s="33">
        <v>97.59999999999999</v>
      </c>
      <c r="DH6" s="33">
        <v>6</v>
      </c>
      <c r="DI6" s="33">
        <v>103.7</v>
      </c>
      <c r="DJ6" s="33">
        <v>9</v>
      </c>
      <c r="DK6" s="33">
        <v>0.875</v>
      </c>
      <c r="DL6" s="33">
        <v>28</v>
      </c>
      <c r="DM6" s="33">
        <v>1.375</v>
      </c>
      <c r="DN6" s="33">
        <v>9</v>
      </c>
      <c r="DO6" s="33">
        <v>66.09999999999999</v>
      </c>
      <c r="DP6" s="33">
        <v>75</v>
      </c>
      <c r="DQ6" s="33">
        <v>7.7</v>
      </c>
      <c r="DR6" s="33">
        <v>21</v>
      </c>
      <c r="DS6" s="33">
        <v>3.4</v>
      </c>
      <c r="DT6" s="33">
        <v>9</v>
      </c>
      <c r="DU6" s="33">
        <v>117.8</v>
      </c>
      <c r="DV6" s="33">
        <v>14</v>
      </c>
      <c r="DW6" s="33">
        <v>117.8</v>
      </c>
      <c r="DX6" s="33">
        <v>14</v>
      </c>
      <c r="DY6" s="33">
        <f>BS6-CW6</f>
        <v>270.2</v>
      </c>
      <c r="DZ6" s="33">
        <v>1</v>
      </c>
      <c r="EA6" s="33">
        <v>2.625</v>
      </c>
      <c r="EB6" s="33">
        <v>27</v>
      </c>
      <c r="EC6" s="33">
        <v>16.125</v>
      </c>
      <c r="ED6" s="33">
        <v>41</v>
      </c>
      <c r="EE6" s="33">
        <v>13.3</v>
      </c>
      <c r="EF6" s="33">
        <v>77</v>
      </c>
      <c r="EG6" s="33">
        <v>0</v>
      </c>
      <c r="EH6" s="33">
        <v>14</v>
      </c>
      <c r="EI6" s="33">
        <v>6.4</v>
      </c>
      <c r="EJ6" s="33">
        <v>48</v>
      </c>
      <c r="EK6" s="33">
        <v>0</v>
      </c>
      <c r="EL6" s="33">
        <v>12</v>
      </c>
      <c r="EM6" s="33">
        <v>60</v>
      </c>
      <c r="EN6" s="33">
        <v>40</v>
      </c>
      <c r="EO6" s="33">
        <v>100</v>
      </c>
      <c r="EP6" s="33">
        <v>1</v>
      </c>
      <c r="EQ6" s="33">
        <v>25.6666666666667</v>
      </c>
      <c r="ER6" s="33">
        <v>8</v>
      </c>
      <c r="ES6" s="33">
        <v>51.3</v>
      </c>
      <c r="ET6" s="33">
        <v>7</v>
      </c>
      <c r="EU6" s="33">
        <v>51.3</v>
      </c>
      <c r="EV6" s="33">
        <v>7</v>
      </c>
      <c r="EW6" s="33">
        <v>55.7</v>
      </c>
      <c r="EX6" s="33">
        <v>1</v>
      </c>
      <c r="EY6" s="33">
        <v>71.40000000000001</v>
      </c>
      <c r="EZ6" s="33">
        <v>12</v>
      </c>
      <c r="FA6" s="33">
        <v>6</v>
      </c>
      <c r="FB6" s="33">
        <v>46</v>
      </c>
      <c r="FC6" s="33">
        <v>51.8333333333333</v>
      </c>
      <c r="FD6" s="33">
        <v>65</v>
      </c>
      <c r="FE6" s="38"/>
      <c r="FF6" s="33">
        <v>2</v>
      </c>
      <c r="FG6" s="38"/>
      <c r="FH6" s="33">
        <v>2</v>
      </c>
      <c r="FI6" s="33">
        <v>96.63</v>
      </c>
      <c r="FJ6" s="33">
        <v>1</v>
      </c>
      <c r="FK6" s="38"/>
      <c r="FL6" s="33">
        <v>2</v>
      </c>
      <c r="FM6" s="38"/>
      <c r="FN6" s="33">
        <v>2</v>
      </c>
      <c r="FO6" s="33">
        <v>95.39</v>
      </c>
      <c r="FP6" s="33">
        <v>2</v>
      </c>
      <c r="FQ6" s="38"/>
      <c r="FR6" s="33">
        <v>17</v>
      </c>
      <c r="FS6" s="38"/>
      <c r="FT6" s="33">
        <v>17</v>
      </c>
      <c r="FU6" s="33">
        <v>87.98999999999999</v>
      </c>
      <c r="FV6" s="33">
        <v>4</v>
      </c>
      <c r="FW6" s="38"/>
      <c r="FX6" s="33">
        <v>106</v>
      </c>
      <c r="FY6" s="38"/>
      <c r="FZ6" s="33">
        <v>106</v>
      </c>
      <c r="GA6" s="33">
        <v>46.6</v>
      </c>
      <c r="GB6" s="39">
        <v>1</v>
      </c>
      <c r="GC6" s="24">
        <f>GA6</f>
        <v>46.6</v>
      </c>
      <c r="GD6" s="24">
        <f>GB6</f>
        <v>1</v>
      </c>
      <c r="GE6" s="24">
        <v>47.3</v>
      </c>
      <c r="GF6" s="24">
        <v>2</v>
      </c>
      <c r="GG6" s="24">
        <v>20</v>
      </c>
      <c r="GH6" s="24">
        <v>22</v>
      </c>
      <c r="GI6" s="24">
        <f>GG6</f>
        <v>20</v>
      </c>
      <c r="GJ6" s="24">
        <f>GH6</f>
        <v>22</v>
      </c>
      <c r="GK6" s="24">
        <v>16.2</v>
      </c>
      <c r="GL6" s="37">
        <v>7</v>
      </c>
      <c r="GM6" s="33">
        <v>-0.1</v>
      </c>
      <c r="GN6" s="33">
        <v>19</v>
      </c>
      <c r="GO6" s="33">
        <v>1</v>
      </c>
      <c r="GP6" s="33">
        <f>IF(GO6=1,1,IF(GO6=2,20,40))</f>
        <v>1</v>
      </c>
      <c r="GQ6" s="33">
        <v>2</v>
      </c>
      <c r="GR6" s="33">
        <f>GQ6</f>
        <v>2</v>
      </c>
      <c r="GS6" s="33">
        <v>5</v>
      </c>
      <c r="GT6" s="33">
        <f>GS6</f>
        <v>5</v>
      </c>
      <c r="GU6" s="33">
        <v>16</v>
      </c>
      <c r="GV6" s="33">
        <f>GU6</f>
        <v>16</v>
      </c>
      <c r="GW6" s="40">
        <f>GU6</f>
        <v>16</v>
      </c>
      <c r="GX6" s="28">
        <v>2</v>
      </c>
      <c r="GY6" s="28">
        <f>GX6</f>
        <v>2</v>
      </c>
      <c r="GZ6" s="42">
        <f>AVERAGE(GQ6,GS6,GU6)</f>
        <v>7.66666666666667</v>
      </c>
      <c r="HA6" s="33">
        <f>AVERAGE(GQ6:GW6)</f>
        <v>8.857142857142859</v>
      </c>
      <c r="HB6" s="33">
        <f>SUM(GX6,GY6,GZ6,HA6)/120</f>
        <v>17.5069692460317</v>
      </c>
      <c r="HC6" t="s" s="34">
        <f>IF(HB6=HB5,"YES","NOOOO")</f>
        <v>230</v>
      </c>
      <c r="HD6" s="33">
        <f>SUM(SUM(E6,F6,G6,I6,L6,M6,N6,O6,R6,U6,V6,W6,Y6,AH6,AN6,AP6,AV6,BB6,BH6,BN6,BT6,BZ6,CF6,CL6,CR6,CX6,DD6,DJ6,DL6,DZ6),SUM(EX6,FJ6,FP6,FV6,GF6,GL6,GN6,GP6,GQ6,GS6,GU6,GX6,GZ6,H6,J6,K6,P6,Q6,S6,T6,X6,Z6,AA6,AB6,AD6,AF6,AJ6,AL6,AR6,AT6),SUM(AX6,AZ6,BD6,BF6,BJ6,BL6,BP6,BR6,BV6,BX6,CB6,CD6,CH6,CJ6,CN6,CP6,CT6,CV6,CZ6,DB6,DF6,DH6,DN6,DP6,DR6,DT6,DV6,DX6,EB6,ED6),EF6,EH6,EJ6,EL6,EN6,EP6,ER6,ET6,EV6,EZ6,FB6,FD6,FF6,FH6,FL6,FN6,FR6,FT6,FX6,FZ6,GB6,GD6,GH6,GJ6)/114</f>
        <v>17.9910453216374</v>
      </c>
      <c r="HE6" s="33">
        <v>4</v>
      </c>
      <c r="HF6" s="33">
        <f>HE6-B6</f>
        <v>0</v>
      </c>
      <c r="HG6" s="33">
        <f>SUM(SUM(E6,F6,G6,I6,L6,M6,N6,O6,V6,W6,Y6,H6,J6,K6,P6,Q6,CH6,CJ6,CN6,CP6,CT6,CV6,CZ6,DB6,DF6,DH6,DN6,DP6,DR6,DT6),SUM(DV6,DX6,EB6,ED6,EF6,EH6,EJ6,EL6,EN6,EP6,ER6,ET6,EV6,EZ6,FB6,FD6,FF6,FH6,FL6,FN6,FR6,FT6,FX6,FZ6,GR6,GX6,GY6,X6,AA6,Z6),SUM(AB6,AD6,AF6,AJ6,AL6,AR6,AT6,AX6,AZ6,BD6,BF6,BJ6,BL6,BP6,BR6,BV6,BX6,CB6,CD6,AH6,AN6,AP6,AV6,BB6,BH6,BN6,BT6,BZ6,CF6,CL6),CR6,CX6,DD6,DJ6,DL6,DZ6,EX6,FJ6,FP6,FV6,GP6,GQ6,GS6,GT6,GU6,GV6,GW6,GZ6,HA6)/109</f>
        <v>18.4847367846221</v>
      </c>
      <c r="HH6" s="33">
        <v>4</v>
      </c>
      <c r="HI6" s="33">
        <f>HH6-B6</f>
        <v>0</v>
      </c>
      <c r="HJ6" s="33">
        <f>SUM(SUM(E6,F6,G6,I6,L6,M6,N6,R6,V6,W6,AD6,AF6,AJ6,AL6,AR6,AT6,AX6,AZ6,BD6,BF6,BJ6,BL6,BP6,BR6,BV6,BX6,CB6,CD6,CH6,CJ6),SUM(CN6,CP6,CT6,CV6,CZ6,DB6,DF6,DH6,DN6,DP6,DR6,DT6,DV6,DX6,EB6,ED6,EF6,EH6,EJ6,EL6,EN6,EP6,ER6,ET6,EV6,EZ6,FB6,FD6,GB6,GD6),SUM(GH6,GJ6,GR6,GX6,GY6,AH6,AN6,AP6,AV6,BB6,BH6,BN6,BT6,BZ6,CF6,CL6,CR6,CX6,DD6,DJ6,DL6,DZ6,EX6,GF6,GL6,GN6,GP6,GQ6,GS6,GT6),GU6,GV6,GW6,GZ6,HA6,H6,J6,K6,S6,T6,)/101</f>
        <v>17.2855080150872</v>
      </c>
      <c r="HK6" s="33">
        <v>4</v>
      </c>
      <c r="HL6" s="33">
        <f>HK6-B6</f>
        <v>0</v>
      </c>
      <c r="HM6" s="33">
        <f>SUM(SUM(F6,G6,H6,J6,K6,AD6,AF6,AJ6,AL6,AN6,AR6,AT6,AX6,AZ6,BD6,BF6,BJ6,BL6,BP6,BR6,BV6,BX6,CB6,CD6,CH6,CJ6,CN6,CP6,CT6,CV6),SUM(CZ6,DB6,DF6,DH6,DN6,DP6,DR6,DT6,DV6,DX6,EB6,ED6,EF6,EH6,EJ6,EL6,EN6,EP6,ER6,ET6,EV6,EZ6,FB6,FD6,GR6,GX6,GY6,I6,L6,AH6),AP6,AV6,BB6,BH6,BN6,BT6,BZ6,CF6,CL6,CR6,CX6,DD6,DJ6,DL6,DZ6,EX6,GP6,GQ6,GS6,GT6,GU6,GV6,GW6,GZ6,HA6)/85</f>
        <v>19.3473389355742</v>
      </c>
      <c r="HN6" s="33">
        <v>3</v>
      </c>
      <c r="HO6" s="33">
        <f>HN6-B6</f>
        <v>-1</v>
      </c>
      <c r="HP6" s="33">
        <f>SUM(SUM(AH6,AP6,AV6,BB6,BH6,BN6,BT6,BZ6,CF6,CL6,CR6,CX6,DD6,DJ6,DL6,DZ6,EX6,GP6,GQ6,GS6,GT6,GU6,GV6,GW6,GZ6,HA6,AD6,AF6,AR6,AT6),SUM(AX6,AZ6,BD6,BF6,BJ6,BL6,BP6,BR6,BV6,BX6,CB6,CD6,CH6,CJ6,CN6,CP6,CT6,CV6,CZ6,DB6,DF6,DH6,DN6,DP6,DR6,DT6,DV6,DX6,EB6,ED6),EF6,EH6,EJ6,EL6,EN6,EP6,ER6,ET6,EV6,EZ6,FB6,FD6,GR6,GX6,GY6)/75</f>
        <v>18.7936507936508</v>
      </c>
      <c r="HQ6" s="33">
        <v>3</v>
      </c>
      <c r="HR6" s="33">
        <f>HQ6-B6</f>
        <v>-1</v>
      </c>
      <c r="HS6" s="43">
        <f>AVERAGE(HD6-HB6,HG6-HB6,HJ6-HB6,HM6-HB6,HP6-HB6)</f>
        <v>0.8734867240826401</v>
      </c>
      <c r="HT6" s="33"/>
      <c r="HU6" s="33"/>
      <c r="HV6" s="33"/>
      <c r="HW6" s="33"/>
      <c r="HX6" s="33"/>
      <c r="HY6" s="33"/>
    </row>
    <row r="7" ht="32.45" customHeight="1">
      <c r="A7" t="s" s="31">
        <v>237</v>
      </c>
      <c r="B7" s="32">
        <v>5</v>
      </c>
      <c r="C7" s="33">
        <v>0</v>
      </c>
      <c r="D7" t="s" s="34">
        <v>229</v>
      </c>
      <c r="E7" s="33">
        <f>IF(D7="ACC",5,IF(D7="SEC",3,IF(D7="Pac12",4,IF(D7="Big 10",1,IF(D7="Big 12",2,IF(D7="Independent",7,IF(D7="American",6,IF(D7="MWC",9,IF(D7="Sun Belt",8,IF(D7="CUSA",11,10))))))))))</f>
        <v>3</v>
      </c>
      <c r="F7" s="33">
        <v>6</v>
      </c>
      <c r="G7" s="33">
        <f>F7</f>
        <v>6</v>
      </c>
      <c r="H7" s="33">
        <f>F7</f>
        <v>6</v>
      </c>
      <c r="I7" s="33">
        <v>8</v>
      </c>
      <c r="J7" s="33">
        <v>8</v>
      </c>
      <c r="K7" s="33">
        <v>2</v>
      </c>
      <c r="L7" s="35">
        <f>AVERAGE(F7:K7)</f>
        <v>6</v>
      </c>
      <c r="M7" s="19">
        <v>5</v>
      </c>
      <c r="N7" s="25">
        <v>5</v>
      </c>
      <c r="O7" s="37">
        <v>5</v>
      </c>
      <c r="P7" s="33">
        <v>5</v>
      </c>
      <c r="Q7" s="33">
        <f>AVERAGE(O7:P7)</f>
        <v>5</v>
      </c>
      <c r="R7" s="33">
        <v>5</v>
      </c>
      <c r="S7" s="33">
        <v>5</v>
      </c>
      <c r="T7" s="33">
        <f>AVERAGE(R7:S7)</f>
        <v>5</v>
      </c>
      <c r="U7" s="33">
        <f>AVERAGE(O7,P7,Q7,R7,S7,T7)</f>
        <v>5</v>
      </c>
      <c r="V7" s="33">
        <f>AVERAGE(F7:U7)</f>
        <v>5.4375</v>
      </c>
      <c r="W7" s="33">
        <f>MEDIAN(F7:U7)</f>
        <v>5</v>
      </c>
      <c r="X7" s="33">
        <v>7</v>
      </c>
      <c r="Y7" s="33">
        <v>11</v>
      </c>
      <c r="Z7" s="33">
        <v>10</v>
      </c>
      <c r="AA7" s="33">
        <v>13</v>
      </c>
      <c r="AB7" s="33">
        <v>34</v>
      </c>
      <c r="AC7" s="33">
        <v>12.3</v>
      </c>
      <c r="AD7" s="33">
        <v>18</v>
      </c>
      <c r="AE7" s="33">
        <v>12.3</v>
      </c>
      <c r="AF7" s="33">
        <v>18</v>
      </c>
      <c r="AG7" s="33">
        <f>BM7-CQ7</f>
        <v>18.2</v>
      </c>
      <c r="AH7" s="33">
        <v>7</v>
      </c>
      <c r="AI7" s="33">
        <v>1.84098360655738</v>
      </c>
      <c r="AJ7" s="33">
        <v>53</v>
      </c>
      <c r="AK7" s="33">
        <v>1.84098360655738</v>
      </c>
      <c r="AL7" s="33">
        <f>AJ7</f>
        <v>53</v>
      </c>
      <c r="AM7" s="33">
        <v>0.3671469740634</v>
      </c>
      <c r="AN7" s="33">
        <v>6</v>
      </c>
      <c r="AO7" s="33">
        <v>15</v>
      </c>
      <c r="AP7" s="33">
        <v>49</v>
      </c>
      <c r="AQ7" s="33">
        <v>8</v>
      </c>
      <c r="AR7" s="33">
        <f>MAX($AQ$3:$AQ$132)-AQ7+1</f>
        <v>6</v>
      </c>
      <c r="AS7" s="33">
        <v>8</v>
      </c>
      <c r="AT7" s="33">
        <f>AR7</f>
        <v>6</v>
      </c>
      <c r="AU7" s="33">
        <v>12</v>
      </c>
      <c r="AV7" s="33">
        <f>MAX($AU$3:$AU$132)-AU7+1</f>
        <v>4</v>
      </c>
      <c r="AW7" s="33">
        <v>2</v>
      </c>
      <c r="AX7" s="33">
        <f>AW7+1</f>
        <v>3</v>
      </c>
      <c r="AY7" s="33">
        <v>2</v>
      </c>
      <c r="AZ7" s="33">
        <f>AX7</f>
        <v>3</v>
      </c>
      <c r="BA7" s="33">
        <v>2</v>
      </c>
      <c r="BB7" s="33">
        <f>BA7+1</f>
        <v>3</v>
      </c>
      <c r="BC7" s="33">
        <f>AQ7/(AQ7+AW7)</f>
        <v>0.8</v>
      </c>
      <c r="BD7" s="33">
        <v>9</v>
      </c>
      <c r="BE7" s="33">
        <f>BC7</f>
        <v>0.8</v>
      </c>
      <c r="BF7" s="33">
        <f>BD7</f>
        <v>9</v>
      </c>
      <c r="BG7" s="33">
        <f>AU7/(AU7+BA7)</f>
        <v>0.857142857142857</v>
      </c>
      <c r="BH7" s="33">
        <v>4</v>
      </c>
      <c r="BI7" s="33">
        <v>32.3</v>
      </c>
      <c r="BJ7" s="33">
        <v>33</v>
      </c>
      <c r="BK7" s="33">
        <v>32.3</v>
      </c>
      <c r="BL7" s="33">
        <v>33</v>
      </c>
      <c r="BM7" s="33">
        <v>30.8</v>
      </c>
      <c r="BN7" s="33">
        <v>41</v>
      </c>
      <c r="BO7" s="33">
        <v>424.1</v>
      </c>
      <c r="BP7" s="33">
        <v>41</v>
      </c>
      <c r="BQ7" s="33">
        <v>424.1</v>
      </c>
      <c r="BR7" s="33">
        <v>41</v>
      </c>
      <c r="BS7" s="33">
        <v>408</v>
      </c>
      <c r="BT7" s="33">
        <v>57</v>
      </c>
      <c r="BU7" s="33">
        <v>249.9</v>
      </c>
      <c r="BV7" s="33">
        <v>45</v>
      </c>
      <c r="BW7" s="33">
        <v>249.9</v>
      </c>
      <c r="BX7" s="33">
        <v>45</v>
      </c>
      <c r="BY7" s="33">
        <v>223</v>
      </c>
      <c r="BZ7" s="33">
        <v>68</v>
      </c>
      <c r="CA7" s="33">
        <v>174.2</v>
      </c>
      <c r="CB7" s="33">
        <v>54</v>
      </c>
      <c r="CC7" s="33">
        <v>174.2</v>
      </c>
      <c r="CD7" s="33">
        <v>54</v>
      </c>
      <c r="CE7" s="33">
        <v>185.1</v>
      </c>
      <c r="CF7" s="33">
        <v>39</v>
      </c>
      <c r="CG7" s="33">
        <v>0.0761612827163405</v>
      </c>
      <c r="CH7" s="33">
        <v>38</v>
      </c>
      <c r="CI7" s="33">
        <v>0.0761612827163405</v>
      </c>
      <c r="CJ7" s="33">
        <v>38</v>
      </c>
      <c r="CK7" s="33">
        <f>BM7/BS7</f>
        <v>0.0754901960784314</v>
      </c>
      <c r="CL7" s="33">
        <v>41</v>
      </c>
      <c r="CM7" s="33">
        <v>20</v>
      </c>
      <c r="CN7" s="33">
        <v>15</v>
      </c>
      <c r="CO7" s="33">
        <v>20</v>
      </c>
      <c r="CP7" s="33">
        <v>15</v>
      </c>
      <c r="CQ7" s="33">
        <v>12.6</v>
      </c>
      <c r="CR7" s="33">
        <v>1</v>
      </c>
      <c r="CS7" s="33">
        <v>321</v>
      </c>
      <c r="CT7" s="33">
        <v>12</v>
      </c>
      <c r="CU7" s="33">
        <v>321</v>
      </c>
      <c r="CV7" s="33">
        <v>12</v>
      </c>
      <c r="CW7" s="33">
        <v>275.7</v>
      </c>
      <c r="CX7" s="33">
        <v>3</v>
      </c>
      <c r="CY7" s="33">
        <v>248.7</v>
      </c>
      <c r="CZ7" s="33">
        <v>83</v>
      </c>
      <c r="DA7" s="33">
        <v>248.7</v>
      </c>
      <c r="DB7" s="33">
        <v>83</v>
      </c>
      <c r="DC7" s="33">
        <v>201</v>
      </c>
      <c r="DD7" s="33">
        <v>30</v>
      </c>
      <c r="DE7" s="33">
        <v>72.3</v>
      </c>
      <c r="DF7" s="33">
        <v>1</v>
      </c>
      <c r="DG7" s="33">
        <v>72.3</v>
      </c>
      <c r="DH7" s="33">
        <v>1</v>
      </c>
      <c r="DI7" s="33">
        <v>74.7</v>
      </c>
      <c r="DJ7" s="33">
        <v>1</v>
      </c>
      <c r="DK7" s="33">
        <v>0.9</v>
      </c>
      <c r="DL7" s="33">
        <v>26</v>
      </c>
      <c r="DM7" s="33">
        <v>0.9</v>
      </c>
      <c r="DN7" s="33">
        <v>27</v>
      </c>
      <c r="DO7" s="33">
        <v>65.7</v>
      </c>
      <c r="DP7" s="33">
        <v>73</v>
      </c>
      <c r="DQ7" s="33">
        <v>6.9</v>
      </c>
      <c r="DR7" s="33">
        <v>13</v>
      </c>
      <c r="DS7" s="33">
        <v>2.4</v>
      </c>
      <c r="DT7" s="33">
        <v>1</v>
      </c>
      <c r="DU7" s="33">
        <v>103.1</v>
      </c>
      <c r="DV7" s="33">
        <v>17</v>
      </c>
      <c r="DW7" s="33">
        <v>103.1</v>
      </c>
      <c r="DX7" s="33">
        <v>17</v>
      </c>
      <c r="DY7" s="33">
        <f>BS7-CW7</f>
        <v>132.3</v>
      </c>
      <c r="DZ7" s="33">
        <v>10</v>
      </c>
      <c r="EA7" s="33">
        <v>3.2</v>
      </c>
      <c r="EB7" s="33">
        <v>12</v>
      </c>
      <c r="EC7" s="33">
        <v>22.4</v>
      </c>
      <c r="ED7" s="33">
        <v>6</v>
      </c>
      <c r="EE7" s="33">
        <v>31.3</v>
      </c>
      <c r="EF7" s="33">
        <v>3</v>
      </c>
      <c r="EG7" s="33">
        <v>0</v>
      </c>
      <c r="EH7" s="33">
        <v>14</v>
      </c>
      <c r="EI7" s="33">
        <v>8.199999999999999</v>
      </c>
      <c r="EJ7" s="33">
        <v>37</v>
      </c>
      <c r="EK7" s="33">
        <v>0</v>
      </c>
      <c r="EL7" s="33">
        <v>12</v>
      </c>
      <c r="EM7" s="33">
        <v>76.90000000000001</v>
      </c>
      <c r="EN7" s="33">
        <v>19</v>
      </c>
      <c r="EO7" s="33">
        <v>100</v>
      </c>
      <c r="EP7" s="33">
        <v>1</v>
      </c>
      <c r="EQ7" s="33">
        <v>21.1111111111111</v>
      </c>
      <c r="ER7" s="33">
        <v>56</v>
      </c>
      <c r="ES7" s="33">
        <v>49.2</v>
      </c>
      <c r="ET7" s="33">
        <v>9</v>
      </c>
      <c r="EU7" s="33">
        <v>49.2</v>
      </c>
      <c r="EV7" s="33">
        <v>9</v>
      </c>
      <c r="EW7" s="33">
        <v>41.1</v>
      </c>
      <c r="EX7" s="33">
        <v>36</v>
      </c>
      <c r="EY7" s="33">
        <v>36.4</v>
      </c>
      <c r="EZ7" s="33">
        <v>60</v>
      </c>
      <c r="FA7" s="33">
        <v>5.44444444444444</v>
      </c>
      <c r="FB7" s="33">
        <v>34</v>
      </c>
      <c r="FC7" s="33">
        <v>51.3333333333333</v>
      </c>
      <c r="FD7" s="33">
        <v>62</v>
      </c>
      <c r="FE7" s="38"/>
      <c r="FF7" s="33">
        <v>8</v>
      </c>
      <c r="FG7" s="38"/>
      <c r="FH7" s="33">
        <v>8</v>
      </c>
      <c r="FI7" s="33">
        <v>85.77</v>
      </c>
      <c r="FJ7" s="33">
        <v>6</v>
      </c>
      <c r="FK7" s="38"/>
      <c r="FL7" s="33">
        <v>17</v>
      </c>
      <c r="FM7" s="38"/>
      <c r="FN7" s="33">
        <v>17</v>
      </c>
      <c r="FO7" s="33">
        <v>69.36</v>
      </c>
      <c r="FP7" s="33">
        <v>23</v>
      </c>
      <c r="FQ7" s="38"/>
      <c r="FR7" s="33">
        <v>11</v>
      </c>
      <c r="FS7" s="38"/>
      <c r="FT7" s="33">
        <v>11</v>
      </c>
      <c r="FU7" s="33">
        <v>88.87</v>
      </c>
      <c r="FV7" s="33">
        <v>2</v>
      </c>
      <c r="FW7" s="38"/>
      <c r="FX7" s="33">
        <v>20</v>
      </c>
      <c r="FY7" s="38"/>
      <c r="FZ7" s="33">
        <v>20</v>
      </c>
      <c r="GA7" s="33">
        <v>38.8</v>
      </c>
      <c r="GB7" s="39">
        <v>16</v>
      </c>
      <c r="GC7" s="24">
        <f>GA7</f>
        <v>38.8</v>
      </c>
      <c r="GD7" s="24">
        <f>GB7</f>
        <v>16</v>
      </c>
      <c r="GE7" s="25">
        <v>35.9</v>
      </c>
      <c r="GF7" s="25">
        <v>19</v>
      </c>
      <c r="GG7" s="25">
        <v>13.4</v>
      </c>
      <c r="GH7" s="25">
        <v>5</v>
      </c>
      <c r="GI7" s="24">
        <f>GG7</f>
        <v>13.4</v>
      </c>
      <c r="GJ7" s="24">
        <f>GH7</f>
        <v>5</v>
      </c>
      <c r="GK7" s="25">
        <v>11.7</v>
      </c>
      <c r="GL7" s="37">
        <v>1</v>
      </c>
      <c r="GM7" s="33">
        <v>0.3</v>
      </c>
      <c r="GN7" s="33">
        <v>15</v>
      </c>
      <c r="GO7" s="33">
        <v>3</v>
      </c>
      <c r="GP7" s="33">
        <f>IF(GO7=1,1,IF(GO7=2,20,40))</f>
        <v>40</v>
      </c>
      <c r="GQ7" s="33">
        <v>12</v>
      </c>
      <c r="GR7" s="33">
        <f>GQ7</f>
        <v>12</v>
      </c>
      <c r="GS7" s="33">
        <v>2</v>
      </c>
      <c r="GT7" s="33">
        <f>GS7</f>
        <v>2</v>
      </c>
      <c r="GU7" s="33">
        <v>2</v>
      </c>
      <c r="GV7" s="33">
        <f>GU7</f>
        <v>2</v>
      </c>
      <c r="GW7" s="40">
        <f>GU7</f>
        <v>2</v>
      </c>
      <c r="GX7" s="28">
        <v>1</v>
      </c>
      <c r="GY7" s="28">
        <f>GX7</f>
        <v>1</v>
      </c>
      <c r="GZ7" s="42">
        <f>AVERAGE(GQ7,GS7,GU7)</f>
        <v>5.33333333333333</v>
      </c>
      <c r="HA7" s="33">
        <f>AVERAGE(GQ7:GW7)</f>
        <v>4.85714285714286</v>
      </c>
      <c r="HB7" s="33">
        <f>SUM(GX7,GY7,GZ7,HA7)/120</f>
        <v>18.4302331349206</v>
      </c>
      <c r="HC7" t="s" s="34">
        <f>IF(HB7=HB6,"YES","NOOOO")</f>
        <v>230</v>
      </c>
      <c r="HD7" s="33">
        <f>SUM(SUM(E7,F7,G7,I7,L7,M7,N7,O7,R7,U7,V7,W7,Y7,AH7,AN7,AP7,AV7,BB7,BH7,BN7,BT7,BZ7,CF7,CL7,CR7,CX7,DD7,DJ7,DL7,DZ7),SUM(EX7,FJ7,FP7,FV7,GF7,GL7,GN7,GP7,GQ7,GS7,GU7,GX7,GZ7,H7,J7,K7,P7,Q7,S7,T7,X7,Z7,AA7,AB7,AD7,AF7,AJ7,AL7,AR7,AT7),SUM(AX7,AZ7,BD7,BF7,BJ7,BL7,BP7,BR7,BV7,BX7,CB7,CD7,CH7,CJ7,CN7,CP7,CT7,CV7,CZ7,DB7,DF7,DH7,DN7,DP7,DR7,DT7,DV7,DX7,EB7,ED7),EF7,EH7,EJ7,EL7,EN7,EP7,ER7,ET7,EV7,EZ7,FB7,FD7,FF7,FH7,FL7,FN7,FR7,FT7,FX7,FZ7,GB7,GD7,GH7,GJ7)/114</f>
        <v>19.1909722222222</v>
      </c>
      <c r="HE7" s="33">
        <v>5</v>
      </c>
      <c r="HF7" s="33">
        <f>HE7-B7</f>
        <v>0</v>
      </c>
      <c r="HG7" s="33">
        <f>SUM(SUM(E7,F7,G7,I7,L7,M7,N7,O7,V7,W7,Y7,H7,J7,K7,P7,Q7,CH7,CJ7,CN7,CP7,CT7,CV7,CZ7,DB7,DF7,DH7,DN7,DP7,DR7,DT7),SUM(DV7,DX7,EB7,ED7,EF7,EH7,EJ7,EL7,EN7,EP7,ER7,ET7,EV7,EZ7,FB7,FD7,FF7,FH7,FL7,FN7,FR7,FT7,FX7,FZ7,GR7,GX7,GY7,X7,AA7,Z7),SUM(AB7,AD7,AF7,AJ7,AL7,AR7,AT7,AX7,AZ7,BD7,BF7,BJ7,BL7,BP7,BR7,BV7,BX7,CB7,CD7,AH7,AN7,AP7,AV7,BB7,BH7,BN7,BT7,BZ7,CF7,CL7),CR7,CX7,DD7,DJ7,DL7,DZ7,EX7,FJ7,FP7,FV7,GP7,GQ7,GS7,GT7,GU7,GV7,GW7,GZ7,HA7)/109</f>
        <v>19.4002566622979</v>
      </c>
      <c r="HH7" s="33">
        <v>5</v>
      </c>
      <c r="HI7" s="33">
        <f>HH7-B7</f>
        <v>0</v>
      </c>
      <c r="HJ7" s="33">
        <f>SUM(SUM(E7,F7,G7,I7,L7,M7,N7,R7,V7,W7,AD7,AF7,AJ7,AL7,AR7,AT7,AX7,AZ7,BD7,BF7,BJ7,BL7,BP7,BR7,BV7,BX7,CB7,CD7,CH7,CJ7),SUM(CN7,CP7,CT7,CV7,CZ7,DB7,DF7,DH7,DN7,DP7,DR7,DT7,DV7,DX7,EB7,ED7,EF7,EH7,EJ7,EL7,EN7,EP7,ER7,ET7,EV7,EZ7,FB7,FD7,GB7,GD7),SUM(GH7,GJ7,GR7,GX7,GY7,AH7,AN7,AP7,AV7,BB7,BH7,BN7,BT7,BZ7,CF7,CL7,CR7,CX7,DD7,DJ7,DL7,DZ7,EX7,GF7,GL7,GN7,GP7,GQ7,GS7,GT7),GU7,GV7,GW7,GZ7,HA7,H7,J7,K7,S7,T7,)/101</f>
        <v>19.5408710513909</v>
      </c>
      <c r="HK7" s="33">
        <v>5</v>
      </c>
      <c r="HL7" s="33">
        <f>HK7-B7</f>
        <v>0</v>
      </c>
      <c r="HM7" s="33">
        <f>SUM(SUM(F7,G7,H7,J7,K7,AD7,AF7,AJ7,AL7,AN7,AR7,AT7,AX7,AZ7,BD7,BF7,BJ7,BL7,BP7,BR7,BV7,BX7,CB7,CD7,CH7,CJ7,CN7,CP7,CT7,CV7),SUM(CZ7,DB7,DF7,DH7,DN7,DP7,DR7,DT7,DV7,DX7,EB7,ED7,EF7,EH7,EJ7,EL7,EN7,EP7,ER7,ET7,EV7,EZ7,FB7,FD7,GR7,GX7,GY7,I7,L7,AH7),AP7,AV7,BB7,BH7,BN7,BT7,BZ7,CF7,CL7,CR7,CX7,DD7,DJ7,DL7,DZ7,EX7,GP7,GQ7,GS7,GT7,GU7,GV7,GW7,GZ7,HA7)/85</f>
        <v>21.8610644257703</v>
      </c>
      <c r="HN7" s="33">
        <v>5</v>
      </c>
      <c r="HO7" s="33">
        <f>HN7-B7</f>
        <v>0</v>
      </c>
      <c r="HP7" s="33">
        <f>SUM(SUM(AH7,AP7,AV7,BB7,BH7,BN7,BT7,BZ7,CF7,CL7,CR7,CX7,DD7,DJ7,DL7,DZ7,EX7,GP7,GQ7,GS7,GT7,GU7,GV7,GW7,GZ7,HA7,AD7,AF7,AR7,AT7),SUM(AX7,AZ7,BD7,BF7,BJ7,BL7,BP7,BR7,BV7,BX7,CB7,CD7,CH7,CJ7,CN7,CP7,CT7,CV7,CZ7,DB7,DF7,DH7,DN7,DP7,DR7,DT7,DV7,DX7,EB7,ED7),EF7,EH7,EJ7,EL7,EN7,EP7,ER7,ET7,EV7,EZ7,FB7,FD7,GR7,GX7,GY7)/75</f>
        <v>22.7225396825397</v>
      </c>
      <c r="HQ7" s="33">
        <v>6</v>
      </c>
      <c r="HR7" s="33">
        <f>HQ7-B7</f>
        <v>1</v>
      </c>
      <c r="HS7" s="43">
        <f>AVERAGE(HD7-HB7,HG7-HB7,HJ7-HB7,HM7-HB7,HP7-HB7)</f>
        <v>2.1129076739236</v>
      </c>
      <c r="HT7" s="33"/>
      <c r="HU7" s="33"/>
      <c r="HV7" s="33"/>
      <c r="HW7" s="33"/>
      <c r="HX7" s="33"/>
      <c r="HY7" s="33"/>
    </row>
    <row r="8" ht="44.45" customHeight="1">
      <c r="A8" t="s" s="31">
        <v>238</v>
      </c>
      <c r="B8" s="32">
        <v>6</v>
      </c>
      <c r="C8" s="33">
        <v>0</v>
      </c>
      <c r="D8" t="s" s="34">
        <v>239</v>
      </c>
      <c r="E8" s="33">
        <f>IF(D8="ACC",5,IF(D8="SEC",3,IF(D8="Pac12",4,IF(D8="Big 10",1,IF(D8="Big 12",2,IF(D8="Independent",7,IF(D8="American",6,IF(D8="MWC",9,IF(D8="Sun Belt",8,IF(D8="CUSA",11,10))))))))))</f>
        <v>7</v>
      </c>
      <c r="F8" s="33">
        <v>8</v>
      </c>
      <c r="G8" s="33">
        <f>F8</f>
        <v>8</v>
      </c>
      <c r="H8" s="33">
        <f>F8</f>
        <v>8</v>
      </c>
      <c r="I8" s="33">
        <v>12</v>
      </c>
      <c r="J8" s="33">
        <v>12</v>
      </c>
      <c r="K8" s="33">
        <v>9</v>
      </c>
      <c r="L8" s="35">
        <f>AVERAGE(F8:K8)</f>
        <v>9.5</v>
      </c>
      <c r="M8" s="19">
        <v>9</v>
      </c>
      <c r="N8" s="25">
        <v>7</v>
      </c>
      <c r="O8" s="37">
        <v>7</v>
      </c>
      <c r="P8" s="33">
        <v>7</v>
      </c>
      <c r="Q8" s="33">
        <f>AVERAGE(O8:P8)</f>
        <v>7</v>
      </c>
      <c r="R8" s="33">
        <v>16</v>
      </c>
      <c r="S8" s="33">
        <v>18</v>
      </c>
      <c r="T8" s="33">
        <f>AVERAGE(R8:S8)</f>
        <v>17</v>
      </c>
      <c r="U8" s="33">
        <f>AVERAGE(O8,P8,Q8,R8,S8,T8)</f>
        <v>12</v>
      </c>
      <c r="V8" s="33">
        <f>AVERAGE(F8:U8)</f>
        <v>10.40625</v>
      </c>
      <c r="W8" s="33">
        <f>MEDIAN(F8:U8)</f>
        <v>9</v>
      </c>
      <c r="X8" s="33">
        <v>4</v>
      </c>
      <c r="Y8" s="33">
        <v>8</v>
      </c>
      <c r="Z8" s="33">
        <v>48</v>
      </c>
      <c r="AA8" s="33">
        <v>12</v>
      </c>
      <c r="AB8" s="33">
        <v>21</v>
      </c>
      <c r="AC8" s="33">
        <v>13.7</v>
      </c>
      <c r="AD8" s="33">
        <v>16</v>
      </c>
      <c r="AE8" s="33">
        <v>13.7</v>
      </c>
      <c r="AF8" s="33">
        <v>16</v>
      </c>
      <c r="AG8" s="33">
        <f>BM8-CQ8</f>
        <v>18.8</v>
      </c>
      <c r="AH8" s="33">
        <v>19</v>
      </c>
      <c r="AI8" s="33">
        <v>0.971794871794872</v>
      </c>
      <c r="AJ8" s="33">
        <v>100</v>
      </c>
      <c r="AK8" s="33">
        <v>0.971794871794872</v>
      </c>
      <c r="AL8" s="33">
        <f>AJ8</f>
        <v>100</v>
      </c>
      <c r="AM8" s="33">
        <v>0.357278601292284</v>
      </c>
      <c r="AN8" s="33">
        <v>7</v>
      </c>
      <c r="AO8" s="33">
        <v>18.5</v>
      </c>
      <c r="AP8" s="33">
        <v>65</v>
      </c>
      <c r="AQ8" s="33">
        <v>10</v>
      </c>
      <c r="AR8" s="33">
        <f>MAX($AQ$3:$AQ$132)-AQ8+1</f>
        <v>4</v>
      </c>
      <c r="AS8" s="33">
        <v>10</v>
      </c>
      <c r="AT8" s="33">
        <f>AR8</f>
        <v>4</v>
      </c>
      <c r="AU8" s="33">
        <v>11</v>
      </c>
      <c r="AV8" s="33">
        <f>MAX($AU$3:$AU$132)-AU8+1</f>
        <v>5</v>
      </c>
      <c r="AW8" s="33">
        <v>2</v>
      </c>
      <c r="AX8" s="33">
        <f>AW8+1</f>
        <v>3</v>
      </c>
      <c r="AY8" s="33">
        <v>2</v>
      </c>
      <c r="AZ8" s="33">
        <f>AX8</f>
        <v>3</v>
      </c>
      <c r="BA8" s="33">
        <v>2</v>
      </c>
      <c r="BB8" s="33">
        <f>BA8+1</f>
        <v>3</v>
      </c>
      <c r="BC8" s="33">
        <f>AQ8/(AQ8+AW8)</f>
        <v>0.833333333333333</v>
      </c>
      <c r="BD8" s="33">
        <v>7</v>
      </c>
      <c r="BE8" s="33">
        <f>BC8</f>
        <v>0.833333333333333</v>
      </c>
      <c r="BF8" s="33">
        <f>BD8</f>
        <v>7</v>
      </c>
      <c r="BG8" s="33">
        <f>AU8/(AU8+BA8)</f>
        <v>0.846153846153846</v>
      </c>
      <c r="BH8" s="33">
        <v>5</v>
      </c>
      <c r="BI8" s="33">
        <v>33.4</v>
      </c>
      <c r="BJ8" s="33">
        <v>27</v>
      </c>
      <c r="BK8" s="33">
        <v>33.4</v>
      </c>
      <c r="BL8" s="33">
        <v>27</v>
      </c>
      <c r="BM8" s="33">
        <v>36.8</v>
      </c>
      <c r="BN8" s="33">
        <v>13</v>
      </c>
      <c r="BO8" s="33">
        <v>448.5</v>
      </c>
      <c r="BP8" s="33">
        <v>26</v>
      </c>
      <c r="BQ8" s="33">
        <v>448.5</v>
      </c>
      <c r="BR8" s="33">
        <v>26</v>
      </c>
      <c r="BS8" s="33">
        <v>431.2</v>
      </c>
      <c r="BT8" s="33">
        <v>43</v>
      </c>
      <c r="BU8" s="33">
        <v>237.4</v>
      </c>
      <c r="BV8" s="33">
        <v>58</v>
      </c>
      <c r="BW8" s="33">
        <v>237.4</v>
      </c>
      <c r="BX8" s="33">
        <v>58</v>
      </c>
      <c r="BY8" s="33">
        <v>252.2</v>
      </c>
      <c r="BZ8" s="33">
        <v>46</v>
      </c>
      <c r="CA8" s="33">
        <v>211.1</v>
      </c>
      <c r="CB8" s="33">
        <v>24</v>
      </c>
      <c r="CC8" s="33">
        <v>211.1</v>
      </c>
      <c r="CD8" s="33">
        <v>24</v>
      </c>
      <c r="CE8" s="33">
        <v>179</v>
      </c>
      <c r="CF8" s="33">
        <v>43</v>
      </c>
      <c r="CG8" s="33">
        <v>0.0744704570791527</v>
      </c>
      <c r="CH8" s="33">
        <v>47</v>
      </c>
      <c r="CI8" s="33">
        <v>0.0744704570791527</v>
      </c>
      <c r="CJ8" s="33">
        <v>47</v>
      </c>
      <c r="CK8" s="33">
        <f>BM8/BS8</f>
        <v>0.0853432282003711</v>
      </c>
      <c r="CL8" s="33">
        <v>6</v>
      </c>
      <c r="CM8" s="33">
        <v>19.7</v>
      </c>
      <c r="CN8" s="33">
        <v>13</v>
      </c>
      <c r="CO8" s="33">
        <v>19.7</v>
      </c>
      <c r="CP8" s="33">
        <v>13</v>
      </c>
      <c r="CQ8" s="33">
        <v>18</v>
      </c>
      <c r="CR8" s="33">
        <v>12</v>
      </c>
      <c r="CS8" s="33">
        <v>343.6</v>
      </c>
      <c r="CT8" s="33">
        <v>24</v>
      </c>
      <c r="CU8" s="33">
        <v>343.6</v>
      </c>
      <c r="CV8" s="33">
        <v>24</v>
      </c>
      <c r="CW8" s="33">
        <v>320.3</v>
      </c>
      <c r="CX8" s="33">
        <v>18</v>
      </c>
      <c r="CY8" s="33">
        <v>230.6</v>
      </c>
      <c r="CZ8" s="33">
        <v>59</v>
      </c>
      <c r="DA8" s="33">
        <v>230.6</v>
      </c>
      <c r="DB8" s="33">
        <v>59</v>
      </c>
      <c r="DC8" s="33">
        <v>168.6</v>
      </c>
      <c r="DD8" s="33">
        <v>3</v>
      </c>
      <c r="DE8" s="33">
        <v>113</v>
      </c>
      <c r="DF8" s="33">
        <v>16</v>
      </c>
      <c r="DG8" s="33">
        <v>113</v>
      </c>
      <c r="DH8" s="33">
        <v>16</v>
      </c>
      <c r="DI8" s="33">
        <v>151.7</v>
      </c>
      <c r="DJ8" s="33">
        <v>56</v>
      </c>
      <c r="DK8" s="33">
        <v>0.583333333333333</v>
      </c>
      <c r="DL8" s="33">
        <v>41</v>
      </c>
      <c r="DM8" s="33">
        <v>0.75</v>
      </c>
      <c r="DN8" s="33">
        <v>36</v>
      </c>
      <c r="DO8" s="33">
        <v>58</v>
      </c>
      <c r="DP8" s="33">
        <v>26</v>
      </c>
      <c r="DQ8" s="33">
        <v>7.1</v>
      </c>
      <c r="DR8" s="33">
        <v>15</v>
      </c>
      <c r="DS8" s="33">
        <v>3.8</v>
      </c>
      <c r="DT8" s="33">
        <v>13</v>
      </c>
      <c r="DU8" s="33">
        <v>104.9</v>
      </c>
      <c r="DV8" s="33">
        <v>16</v>
      </c>
      <c r="DW8" s="33">
        <v>104.9</v>
      </c>
      <c r="DX8" s="33">
        <v>16</v>
      </c>
      <c r="DY8" s="33">
        <f>BS8-CW8</f>
        <v>110.9</v>
      </c>
      <c r="DZ8" s="33">
        <v>14</v>
      </c>
      <c r="EA8" s="33">
        <v>2.58333333333333</v>
      </c>
      <c r="EB8" s="33">
        <v>29</v>
      </c>
      <c r="EC8" s="33">
        <v>14.3333333333333</v>
      </c>
      <c r="ED8" s="33">
        <v>59</v>
      </c>
      <c r="EE8" s="33">
        <v>22</v>
      </c>
      <c r="EF8" s="33">
        <v>33</v>
      </c>
      <c r="EG8" s="33">
        <v>0</v>
      </c>
      <c r="EH8" s="33">
        <v>14</v>
      </c>
      <c r="EI8" s="33">
        <v>9.1</v>
      </c>
      <c r="EJ8" s="33">
        <v>31</v>
      </c>
      <c r="EK8" s="33">
        <v>0.181818181818182</v>
      </c>
      <c r="EL8" s="33">
        <v>4</v>
      </c>
      <c r="EM8" s="33">
        <v>68.2</v>
      </c>
      <c r="EN8" s="33">
        <v>32</v>
      </c>
      <c r="EO8" s="33">
        <v>100</v>
      </c>
      <c r="EP8" s="33">
        <v>1</v>
      </c>
      <c r="EQ8" s="33">
        <v>24.2727272727273</v>
      </c>
      <c r="ER8" s="33">
        <v>19</v>
      </c>
      <c r="ES8" s="33">
        <v>49</v>
      </c>
      <c r="ET8" s="33">
        <v>10</v>
      </c>
      <c r="EU8" s="33">
        <v>49</v>
      </c>
      <c r="EV8" s="33">
        <v>10</v>
      </c>
      <c r="EW8" s="33">
        <v>39.9</v>
      </c>
      <c r="EX8" s="33">
        <v>45</v>
      </c>
      <c r="EY8" s="33">
        <v>61.5</v>
      </c>
      <c r="EZ8" s="33">
        <v>23</v>
      </c>
      <c r="FA8" s="33">
        <v>4.54545454545455</v>
      </c>
      <c r="FB8" s="33">
        <v>12</v>
      </c>
      <c r="FC8" s="33">
        <v>39.1818181818182</v>
      </c>
      <c r="FD8" s="33">
        <v>13</v>
      </c>
      <c r="FE8" s="38"/>
      <c r="FF8" s="33">
        <v>12</v>
      </c>
      <c r="FG8" s="38"/>
      <c r="FH8" s="33">
        <v>12</v>
      </c>
      <c r="FI8" s="33">
        <v>80.84999999999999</v>
      </c>
      <c r="FJ8" s="33">
        <v>13</v>
      </c>
      <c r="FK8" s="38"/>
      <c r="FL8" s="33">
        <v>11</v>
      </c>
      <c r="FM8" s="38"/>
      <c r="FN8" s="33">
        <v>11</v>
      </c>
      <c r="FO8" s="33">
        <v>66.37</v>
      </c>
      <c r="FP8" s="33">
        <v>26</v>
      </c>
      <c r="FQ8" s="38"/>
      <c r="FR8" s="33">
        <v>22</v>
      </c>
      <c r="FS8" s="38"/>
      <c r="FT8" s="33">
        <v>22</v>
      </c>
      <c r="FU8" s="33">
        <v>84.26000000000001</v>
      </c>
      <c r="FV8" s="33">
        <v>5</v>
      </c>
      <c r="FW8" s="38"/>
      <c r="FX8" s="33">
        <v>98</v>
      </c>
      <c r="FY8" s="38"/>
      <c r="FZ8" s="33">
        <v>98</v>
      </c>
      <c r="GA8" s="33">
        <v>35.4</v>
      </c>
      <c r="GB8" s="39">
        <v>26</v>
      </c>
      <c r="GC8" s="24">
        <f>GA8</f>
        <v>35.4</v>
      </c>
      <c r="GD8" s="24">
        <f>GB8</f>
        <v>26</v>
      </c>
      <c r="GE8" s="24">
        <v>36.3</v>
      </c>
      <c r="GF8" s="24">
        <v>18</v>
      </c>
      <c r="GG8" s="24">
        <v>18.3</v>
      </c>
      <c r="GH8" s="24">
        <v>17</v>
      </c>
      <c r="GI8" s="24">
        <f>GG8</f>
        <v>18.3</v>
      </c>
      <c r="GJ8" s="24">
        <f>GH8</f>
        <v>17</v>
      </c>
      <c r="GK8" s="24">
        <v>20.1</v>
      </c>
      <c r="GL8" s="37">
        <v>20</v>
      </c>
      <c r="GM8" s="33">
        <v>-0.2</v>
      </c>
      <c r="GN8" s="33">
        <v>20</v>
      </c>
      <c r="GO8" s="33">
        <v>2</v>
      </c>
      <c r="GP8" s="33">
        <f>IF(GO8=1,1,IF(GO8=2,20,40))</f>
        <v>20</v>
      </c>
      <c r="GQ8" s="33">
        <v>11</v>
      </c>
      <c r="GR8" s="33">
        <f>GQ8</f>
        <v>11</v>
      </c>
      <c r="GS8" s="33">
        <v>14</v>
      </c>
      <c r="GT8" s="33">
        <f>GS8</f>
        <v>14</v>
      </c>
      <c r="GU8" s="33">
        <v>14</v>
      </c>
      <c r="GV8" s="33">
        <f>GU8</f>
        <v>14</v>
      </c>
      <c r="GW8" s="40">
        <f>GU8</f>
        <v>14</v>
      </c>
      <c r="GX8" s="28">
        <v>9</v>
      </c>
      <c r="GY8" s="28">
        <f>GX8</f>
        <v>9</v>
      </c>
      <c r="GZ8" s="42">
        <f>AVERAGE(GQ8,GS8,GU8)</f>
        <v>13</v>
      </c>
      <c r="HA8" s="33">
        <f>AVERAGE(GQ8:GW8)</f>
        <v>13.1428571428571</v>
      </c>
      <c r="HB8" s="33">
        <f>SUM(GX8,GY8,GZ8,HA8)/120</f>
        <v>21.8337425595238</v>
      </c>
      <c r="HC8" t="s" s="34">
        <f>IF(HB8=HB7,"YES","NOOOO")</f>
        <v>230</v>
      </c>
      <c r="HD8" s="33">
        <f>SUM(SUM(E8,F8,G8,I8,L8,M8,N8,O8,R8,U8,V8,W8,Y8,AH8,AN8,AP8,AV8,BB8,BH8,BN8,BT8,BZ8,CF8,CL8,CR8,CX8,DD8,DJ8,DL8,DZ8),SUM(EX8,FJ8,FP8,FV8,GF8,GL8,GN8,GP8,GQ8,GS8,GU8,GX8,GZ8,H8,J8,K8,P8,Q8,S8,T8,X8,Z8,AA8,AB8,AD8,AF8,AJ8,AL8,AR8,AT8),SUM(AX8,AZ8,BD8,BF8,BJ8,BL8,BP8,BR8,BV8,BX8,CB8,CD8,CH8,CJ8,CN8,CP8,CT8,CV8,CZ8,DB8,DF8,DH8,DN8,DP8,DR8,DT8,DV8,DX8,EB8,ED8),EF8,EH8,EJ8,EL8,EN8,EP8,ER8,ET8,EV8,EZ8,FB8,FD8,FF8,FH8,FL8,FN8,FR8,FT8,FX8,FZ8,GB8,GD8,GH8,GJ8)/114</f>
        <v>22.3237390350877</v>
      </c>
      <c r="HE8" s="33">
        <v>6</v>
      </c>
      <c r="HF8" s="33">
        <f>HE8-B8</f>
        <v>0</v>
      </c>
      <c r="HG8" s="33">
        <f>SUM(SUM(E8,F8,G8,I8,L8,M8,N8,O8,V8,W8,Y8,H8,J8,K8,P8,Q8,CH8,CJ8,CN8,CP8,CT8,CV8,CZ8,DB8,DF8,DH8,DN8,DP8,DR8,DT8),SUM(DV8,DX8,EB8,ED8,EF8,EH8,EJ8,EL8,EN8,EP8,ER8,ET8,EV8,EZ8,FB8,FD8,FF8,FH8,FL8,FN8,FR8,FT8,FX8,FZ8,GR8,GX8,GY8,X8,AA8,Z8),SUM(AB8,AD8,AF8,AJ8,AL8,AR8,AT8,AX8,AZ8,BD8,BF8,BJ8,BL8,BP8,BR8,BV8,BX8,CB8,CD8,AH8,AN8,AP8,AV8,BB8,BH8,BN8,BT8,BZ8,CF8,CL8),CR8,CX8,DD8,DJ8,DL8,DZ8,EX8,FJ8,FP8,FV8,GP8,GQ8,GS8,GT8,GU8,GV8,GW8,GZ8,HA8)/109</f>
        <v>22.1380652031455</v>
      </c>
      <c r="HH8" s="33">
        <v>6</v>
      </c>
      <c r="HI8" s="33">
        <f>HH8-B8</f>
        <v>0</v>
      </c>
      <c r="HJ8" s="33">
        <f>SUM(SUM(E8,F8,G8,I8,L8,M8,N8,R8,V8,W8,AD8,AF8,AJ8,AL8,AR8,AT8,AX8,AZ8,BD8,BF8,BJ8,BL8,BP8,BR8,BV8,BX8,CB8,CD8,CH8,CJ8),SUM(CN8,CP8,CT8,CV8,CZ8,DB8,DF8,DH8,DN8,DP8,DR8,DT8,DV8,DX8,EB8,ED8,EF8,EH8,EJ8,EL8,EN8,EP8,ER8,ET8,EV8,EZ8,FB8,FD8,GB8,GD8),SUM(GH8,GJ8,GR8,GX8,GY8,AH8,AN8,AP8,AV8,BB8,BH8,BN8,BT8,BZ8,CF8,CL8,CR8,CX8,DD8,DJ8,DL8,DZ8,EX8,GF8,GL8,GN8,GP8,GQ8,GS8,GT8),GU8,GV8,GW8,GZ8,HA8,H8,J8,K8,S8,T8,)/101</f>
        <v>21.4262287835926</v>
      </c>
      <c r="HK8" s="33">
        <v>6</v>
      </c>
      <c r="HL8" s="33">
        <f>HK8-B8</f>
        <v>0</v>
      </c>
      <c r="HM8" s="33">
        <f>SUM(SUM(F8,G8,H8,J8,K8,AD8,AF8,AJ8,AL8,AN8,AR8,AT8,AX8,AZ8,BD8,BF8,BJ8,BL8,BP8,BR8,BV8,BX8,CB8,CD8,CH8,CJ8,CN8,CP8,CT8,CV8),SUM(CZ8,DB8,DF8,DH8,DN8,DP8,DR8,DT8,DV8,DX8,EB8,ED8,EF8,EH8,EJ8,EL8,EN8,EP8,ER8,ET8,EV8,EZ8,FB8,FD8,GR8,GX8,GY8,I8,L8,AH8),AP8,AV8,BB8,BH8,BN8,BT8,BZ8,CF8,CL8,CR8,CX8,DD8,DJ8,DL8,DZ8,EX8,GP8,GQ8,GS8,GT8,GU8,GV8,GW8,GZ8,HA8)/85</f>
        <v>22.6663865546218</v>
      </c>
      <c r="HN8" s="33">
        <v>6</v>
      </c>
      <c r="HO8" s="33">
        <f>HN8-B8</f>
        <v>0</v>
      </c>
      <c r="HP8" s="33">
        <f>SUM(SUM(AH8,AP8,AV8,BB8,BH8,BN8,BT8,BZ8,CF8,CL8,CR8,CX8,DD8,DJ8,DL8,DZ8,EX8,GP8,GQ8,GS8,GT8,GU8,GV8,GW8,GZ8,HA8,AD8,AF8,AR8,AT8),SUM(AX8,AZ8,BD8,BF8,BJ8,BL8,BP8,BR8,BV8,BX8,CB8,CD8,CH8,CJ8,CN8,CP8,CT8,CV8,CZ8,DB8,DF8,DH8,DN8,DP8,DR8,DT8,DV8,DX8,EB8,ED8),EF8,EH8,EJ8,EL8,EN8,EP8,ER8,ET8,EV8,EZ8,FB8,FD8,GR8,GX8,GY8)/75</f>
        <v>22.0419047619048</v>
      </c>
      <c r="HQ8" s="33">
        <v>5</v>
      </c>
      <c r="HR8" s="33">
        <f>HQ8-B8</f>
        <v>-1</v>
      </c>
      <c r="HS8" s="43">
        <f>AVERAGE(HD8-HB8,HG8-HB8,HJ8-HB8,HM8-HB8,HP8-HB8)</f>
        <v>0.28552230814668</v>
      </c>
      <c r="HT8" s="33"/>
      <c r="HU8" s="33"/>
      <c r="HV8" s="33"/>
      <c r="HW8" s="33"/>
      <c r="HX8" s="33"/>
      <c r="HY8" s="33"/>
    </row>
    <row r="9" ht="32.45" customHeight="1">
      <c r="A9" t="s" s="31">
        <v>240</v>
      </c>
      <c r="B9" s="32">
        <v>7</v>
      </c>
      <c r="C9" s="33">
        <v>0</v>
      </c>
      <c r="D9" t="s" s="34">
        <v>229</v>
      </c>
      <c r="E9" s="33">
        <f>IF(D9="ACC",5,IF(D9="SEC",3,IF(D9="Pac12",4,IF(D9="Big 10",1,IF(D9="Big 12",2,IF(D9="Independent",7,IF(D9="American",6,IF(D9="MWC",9,IF(D9="Sun Belt",8,IF(D9="CUSA",11,10))))))))))</f>
        <v>3</v>
      </c>
      <c r="F9" s="33">
        <v>13</v>
      </c>
      <c r="G9" s="33">
        <f>F9</f>
        <v>13</v>
      </c>
      <c r="H9" s="33">
        <f>F9</f>
        <v>13</v>
      </c>
      <c r="I9" s="33">
        <v>6</v>
      </c>
      <c r="J9" s="33">
        <v>6</v>
      </c>
      <c r="K9" s="33">
        <v>8</v>
      </c>
      <c r="L9" s="35">
        <f>AVERAGE(F9:K9)</f>
        <v>9.83333333333333</v>
      </c>
      <c r="M9" s="19">
        <v>13</v>
      </c>
      <c r="N9" s="25">
        <v>11</v>
      </c>
      <c r="O9" s="37">
        <v>11</v>
      </c>
      <c r="P9" s="33">
        <v>9</v>
      </c>
      <c r="Q9" s="33">
        <f>AVERAGE(O9:P9)</f>
        <v>10</v>
      </c>
      <c r="R9" s="33">
        <v>6</v>
      </c>
      <c r="S9" s="33">
        <v>12</v>
      </c>
      <c r="T9" s="33">
        <f>AVERAGE(R9:S9)</f>
        <v>9</v>
      </c>
      <c r="U9" s="33">
        <f>AVERAGE(O9,P9,Q9,R9,S9,T9)</f>
        <v>9.5</v>
      </c>
      <c r="V9" s="33">
        <f>AVERAGE(F9:U9)</f>
        <v>9.95833333333333</v>
      </c>
      <c r="W9" s="33">
        <f>MEDIAN(F9:U9)</f>
        <v>9.91666666666667</v>
      </c>
      <c r="X9" s="33">
        <v>17</v>
      </c>
      <c r="Y9" s="33">
        <v>1</v>
      </c>
      <c r="Z9" s="33">
        <v>22</v>
      </c>
      <c r="AA9" s="33">
        <v>9</v>
      </c>
      <c r="AB9" s="33">
        <v>28</v>
      </c>
      <c r="AC9" s="33">
        <v>9</v>
      </c>
      <c r="AD9" s="33">
        <v>27</v>
      </c>
      <c r="AE9" s="33">
        <v>9</v>
      </c>
      <c r="AF9" s="33">
        <v>27</v>
      </c>
      <c r="AG9" s="33">
        <f>BM9-CQ9</f>
        <v>17.8</v>
      </c>
      <c r="AH9" s="33">
        <v>12</v>
      </c>
      <c r="AI9" s="33">
        <v>1.3974358974359</v>
      </c>
      <c r="AJ9" s="33">
        <v>72</v>
      </c>
      <c r="AK9" s="33">
        <v>1.3974358974359</v>
      </c>
      <c r="AL9" s="33">
        <f>AJ9</f>
        <v>72</v>
      </c>
      <c r="AM9" s="33">
        <v>0.296271637816245</v>
      </c>
      <c r="AN9" s="33">
        <v>12</v>
      </c>
      <c r="AO9" s="33">
        <v>14</v>
      </c>
      <c r="AP9" s="33">
        <v>47</v>
      </c>
      <c r="AQ9" s="33">
        <v>8</v>
      </c>
      <c r="AR9" s="33">
        <f>MAX($AQ$3:$AQ$132)-AQ9+1</f>
        <v>6</v>
      </c>
      <c r="AS9" s="33">
        <v>8</v>
      </c>
      <c r="AT9" s="33">
        <f>AR9</f>
        <v>6</v>
      </c>
      <c r="AU9" s="33">
        <v>11</v>
      </c>
      <c r="AV9" s="33">
        <f>MAX($AU$3:$AU$132)-AU9+1</f>
        <v>5</v>
      </c>
      <c r="AW9" s="33">
        <v>4</v>
      </c>
      <c r="AX9" s="33">
        <f>AW9+1</f>
        <v>5</v>
      </c>
      <c r="AY9" s="33">
        <v>4</v>
      </c>
      <c r="AZ9" s="33">
        <f>AX9</f>
        <v>5</v>
      </c>
      <c r="BA9" s="33">
        <v>2</v>
      </c>
      <c r="BB9" s="33">
        <f>BA9+1</f>
        <v>3</v>
      </c>
      <c r="BC9" s="33">
        <f>AQ9/(AQ9+AW9)</f>
        <v>0.666666666666667</v>
      </c>
      <c r="BD9" s="33">
        <v>15</v>
      </c>
      <c r="BE9" s="33">
        <f>BC9</f>
        <v>0.666666666666667</v>
      </c>
      <c r="BF9" s="33">
        <f>BD9</f>
        <v>15</v>
      </c>
      <c r="BG9" s="33">
        <f>AU9/(AU9+BA9)</f>
        <v>0.846153846153846</v>
      </c>
      <c r="BH9" s="33">
        <v>5</v>
      </c>
      <c r="BI9" s="33">
        <v>39.8</v>
      </c>
      <c r="BJ9" s="33">
        <v>11</v>
      </c>
      <c r="BK9" s="33">
        <v>39.8</v>
      </c>
      <c r="BL9" s="33">
        <v>11</v>
      </c>
      <c r="BM9" s="33">
        <v>33.2</v>
      </c>
      <c r="BN9" s="33">
        <v>25</v>
      </c>
      <c r="BO9" s="33">
        <v>509.8</v>
      </c>
      <c r="BP9" s="33">
        <v>9</v>
      </c>
      <c r="BQ9" s="33">
        <v>509.8</v>
      </c>
      <c r="BR9" s="33">
        <v>9</v>
      </c>
      <c r="BS9" s="33">
        <v>430.6</v>
      </c>
      <c r="BT9" s="33">
        <v>44</v>
      </c>
      <c r="BU9" s="33">
        <v>378.6</v>
      </c>
      <c r="BV9" s="33">
        <v>1</v>
      </c>
      <c r="BW9" s="33">
        <v>378.6</v>
      </c>
      <c r="BX9" s="33">
        <v>1</v>
      </c>
      <c r="BY9" s="33">
        <v>300.8</v>
      </c>
      <c r="BZ9" s="33">
        <v>16</v>
      </c>
      <c r="CA9" s="33">
        <v>131.3</v>
      </c>
      <c r="CB9" s="33">
        <v>91</v>
      </c>
      <c r="CC9" s="33">
        <v>131.3</v>
      </c>
      <c r="CD9" s="33">
        <v>91</v>
      </c>
      <c r="CE9" s="33">
        <v>129.8</v>
      </c>
      <c r="CF9" s="33">
        <v>102</v>
      </c>
      <c r="CG9" s="33">
        <v>0.07806983130639469</v>
      </c>
      <c r="CH9" s="33">
        <v>31</v>
      </c>
      <c r="CI9" s="33">
        <v>0.07806983130639469</v>
      </c>
      <c r="CJ9" s="33">
        <v>31</v>
      </c>
      <c r="CK9" s="33">
        <f>BM9/BS9</f>
        <v>0.0771017185322805</v>
      </c>
      <c r="CL9" s="33">
        <v>33</v>
      </c>
      <c r="CM9" s="33">
        <v>30.8</v>
      </c>
      <c r="CN9" s="33">
        <v>60</v>
      </c>
      <c r="CO9" s="33">
        <v>30.8</v>
      </c>
      <c r="CP9" s="33">
        <v>60</v>
      </c>
      <c r="CQ9" s="33">
        <v>15.4</v>
      </c>
      <c r="CR9" s="33">
        <v>7</v>
      </c>
      <c r="CS9" s="33">
        <v>428</v>
      </c>
      <c r="CT9" s="33">
        <v>82</v>
      </c>
      <c r="CU9" s="33">
        <v>428</v>
      </c>
      <c r="CV9" s="33">
        <v>82</v>
      </c>
      <c r="CW9" s="33">
        <v>304.8</v>
      </c>
      <c r="CX9" s="33">
        <v>9</v>
      </c>
      <c r="CY9" s="33">
        <v>257.5</v>
      </c>
      <c r="CZ9" s="33">
        <v>95</v>
      </c>
      <c r="DA9" s="33">
        <v>257.5</v>
      </c>
      <c r="DB9" s="33">
        <v>95</v>
      </c>
      <c r="DC9" s="33">
        <v>202.1</v>
      </c>
      <c r="DD9" s="33">
        <v>31</v>
      </c>
      <c r="DE9" s="33">
        <v>170.5</v>
      </c>
      <c r="DF9" s="33">
        <v>68</v>
      </c>
      <c r="DG9" s="33">
        <v>170.5</v>
      </c>
      <c r="DH9" s="33">
        <v>68</v>
      </c>
      <c r="DI9" s="33">
        <v>102.8</v>
      </c>
      <c r="DJ9" s="33">
        <v>8</v>
      </c>
      <c r="DK9" s="33">
        <v>0.75</v>
      </c>
      <c r="DL9" s="33">
        <v>33</v>
      </c>
      <c r="DM9" s="33">
        <v>0.75</v>
      </c>
      <c r="DN9" s="33">
        <v>36</v>
      </c>
      <c r="DO9" s="33">
        <v>64.09999999999999</v>
      </c>
      <c r="DP9" s="33">
        <v>63</v>
      </c>
      <c r="DQ9" s="33">
        <v>7.8</v>
      </c>
      <c r="DR9" s="33">
        <v>22</v>
      </c>
      <c r="DS9" s="33">
        <v>4.6</v>
      </c>
      <c r="DT9" s="33">
        <v>21</v>
      </c>
      <c r="DU9" s="33">
        <v>81.8</v>
      </c>
      <c r="DV9" s="33">
        <v>24</v>
      </c>
      <c r="DW9" s="33">
        <v>81.8</v>
      </c>
      <c r="DX9" s="33">
        <v>24</v>
      </c>
      <c r="DY9" s="33">
        <f>BS9-CW9</f>
        <v>125.8</v>
      </c>
      <c r="DZ9" s="33">
        <v>11</v>
      </c>
      <c r="EA9" s="33">
        <v>2.91666666666667</v>
      </c>
      <c r="EB9" s="33">
        <v>16</v>
      </c>
      <c r="EC9" s="33">
        <v>20</v>
      </c>
      <c r="ED9" s="33">
        <v>16</v>
      </c>
      <c r="EE9" s="33">
        <v>19.8</v>
      </c>
      <c r="EF9" s="33">
        <v>46</v>
      </c>
      <c r="EG9" s="33">
        <v>0</v>
      </c>
      <c r="EH9" s="33">
        <v>14</v>
      </c>
      <c r="EI9" s="33">
        <v>12.6</v>
      </c>
      <c r="EJ9" s="33">
        <v>15</v>
      </c>
      <c r="EK9" s="33">
        <v>0.0909090909090909</v>
      </c>
      <c r="EL9" s="33">
        <v>10</v>
      </c>
      <c r="EM9" s="33">
        <v>81</v>
      </c>
      <c r="EN9" s="33">
        <v>15</v>
      </c>
      <c r="EO9" s="33">
        <v>100</v>
      </c>
      <c r="EP9" s="33">
        <v>1</v>
      </c>
      <c r="EQ9" s="33">
        <v>26.1818181818182</v>
      </c>
      <c r="ER9" s="33">
        <v>7</v>
      </c>
      <c r="ES9" s="33">
        <v>52</v>
      </c>
      <c r="ET9" s="33">
        <v>5</v>
      </c>
      <c r="EU9" s="33">
        <v>52</v>
      </c>
      <c r="EV9" s="33">
        <v>5</v>
      </c>
      <c r="EW9" s="33">
        <v>41.1</v>
      </c>
      <c r="EX9" s="33">
        <v>36</v>
      </c>
      <c r="EY9" s="33">
        <v>60</v>
      </c>
      <c r="EZ9" s="33">
        <v>25</v>
      </c>
      <c r="FA9" s="33">
        <v>5.09090909090909</v>
      </c>
      <c r="FB9" s="33">
        <v>22</v>
      </c>
      <c r="FC9" s="33">
        <v>43.7272727272727</v>
      </c>
      <c r="FD9" s="33">
        <v>27</v>
      </c>
      <c r="FE9" s="38"/>
      <c r="FF9" s="33">
        <v>10</v>
      </c>
      <c r="FG9" s="38"/>
      <c r="FH9" s="33">
        <v>10</v>
      </c>
      <c r="FI9" s="33">
        <v>83.03</v>
      </c>
      <c r="FJ9" s="33">
        <v>8</v>
      </c>
      <c r="FK9" s="38"/>
      <c r="FL9" s="33">
        <v>4</v>
      </c>
      <c r="FM9" s="38"/>
      <c r="FN9" s="33">
        <v>4</v>
      </c>
      <c r="FO9" s="33">
        <v>76.65000000000001</v>
      </c>
      <c r="FP9" s="33">
        <v>11</v>
      </c>
      <c r="FQ9" s="38"/>
      <c r="FR9" s="33">
        <v>48</v>
      </c>
      <c r="FS9" s="38"/>
      <c r="FT9" s="33">
        <v>48</v>
      </c>
      <c r="FU9" s="33">
        <v>76.72</v>
      </c>
      <c r="FV9" s="33">
        <v>14</v>
      </c>
      <c r="FW9" s="38"/>
      <c r="FX9" s="33">
        <v>26</v>
      </c>
      <c r="FY9" s="38"/>
      <c r="FZ9" s="33">
        <v>26</v>
      </c>
      <c r="GA9" s="33">
        <v>41.7</v>
      </c>
      <c r="GB9" s="39">
        <v>6</v>
      </c>
      <c r="GC9" s="24">
        <f>GA9</f>
        <v>41.7</v>
      </c>
      <c r="GD9" s="24">
        <f>GB9</f>
        <v>6</v>
      </c>
      <c r="GE9" s="25">
        <v>44.3</v>
      </c>
      <c r="GF9" s="25">
        <v>4</v>
      </c>
      <c r="GG9" s="25">
        <v>21</v>
      </c>
      <c r="GH9" s="25">
        <v>28</v>
      </c>
      <c r="GI9" s="24">
        <f>GG9</f>
        <v>21</v>
      </c>
      <c r="GJ9" s="24">
        <f>GH9</f>
        <v>28</v>
      </c>
      <c r="GK9" s="25">
        <v>22.4</v>
      </c>
      <c r="GL9" s="37">
        <v>31</v>
      </c>
      <c r="GM9" s="33">
        <v>2.5</v>
      </c>
      <c r="GN9" s="33">
        <v>1</v>
      </c>
      <c r="GO9" s="33">
        <v>2</v>
      </c>
      <c r="GP9" s="33">
        <f>IF(GO9=1,1,IF(GO9=2,20,40))</f>
        <v>20</v>
      </c>
      <c r="GQ9" s="33">
        <v>5</v>
      </c>
      <c r="GR9" s="33">
        <f>GQ9</f>
        <v>5</v>
      </c>
      <c r="GS9" s="33">
        <v>8</v>
      </c>
      <c r="GT9" s="33">
        <f>GS9</f>
        <v>8</v>
      </c>
      <c r="GU9" s="33">
        <v>9</v>
      </c>
      <c r="GV9" s="33">
        <f>GU9</f>
        <v>9</v>
      </c>
      <c r="GW9" s="40">
        <f>GU9</f>
        <v>9</v>
      </c>
      <c r="GX9" s="28">
        <v>13</v>
      </c>
      <c r="GY9" s="28">
        <f>GX9</f>
        <v>13</v>
      </c>
      <c r="GZ9" s="42">
        <f>AVERAGE(GQ9,GS9,GU9)</f>
        <v>7.33333333333333</v>
      </c>
      <c r="HA9" s="33">
        <f>AVERAGE(GQ9:GW9)</f>
        <v>7.57142857142857</v>
      </c>
      <c r="HB9" s="33">
        <f>SUM(GX9,GY9,GZ9,HA9)/120</f>
        <v>22.3759424603175</v>
      </c>
      <c r="HC9" t="s" s="34">
        <f>IF(HB9=HB8,"YES","NOOOO")</f>
        <v>230</v>
      </c>
      <c r="HD9" s="33">
        <f>SUM(SUM(E9,F9,G9,I9,L9,M9,N9,O9,R9,U9,V9,W9,Y9,AH9,AN9,AP9,AV9,BB9,BH9,BN9,BT9,BZ9,CF9,CL9,CR9,CX9,DD9,DJ9,DL9,DZ9),SUM(EX9,FJ9,FP9,FV9,GF9,GL9,GN9,GP9,GQ9,GS9,GU9,GX9,GZ9,H9,J9,K9,P9,Q9,S9,T9,X9,Z9,AA9,AB9,AD9,AF9,AJ9,AL9,AR9,AT9),SUM(AX9,AZ9,BD9,BF9,BJ9,BL9,BP9,BR9,BV9,BX9,CB9,CD9,CH9,CJ9,CN9,CP9,CT9,CV9,CZ9,DB9,DF9,DH9,DN9,DP9,DR9,DT9,DV9,DX9,EB9,ED9),EF9,EH9,EJ9,EL9,EN9,EP9,ER9,ET9,EV9,EZ9,FB9,FD9,FF9,FH9,FL9,FN9,FR9,FT9,FX9,FZ9,GB9,GD9,GH9,GJ9)/114</f>
        <v>23.1012426900585</v>
      </c>
      <c r="HE9" s="33">
        <v>7</v>
      </c>
      <c r="HF9" s="33">
        <f>HE9-B9</f>
        <v>0</v>
      </c>
      <c r="HG9" s="33">
        <f>SUM(SUM(E9,F9,G9,I9,L9,M9,N9,O9,V9,W9,Y9,H9,J9,K9,P9,Q9,CH9,CJ9,CN9,CP9,CT9,CV9,CZ9,DB9,DF9,DH9,DN9,DP9,DR9,DT9),SUM(DV9,DX9,EB9,ED9,EF9,EH9,EJ9,EL9,EN9,EP9,ER9,ET9,EV9,EZ9,FB9,FD9,FF9,FH9,FL9,FN9,FR9,FT9,FX9,FZ9,GR9,GX9,GY9,X9,AA9,Z9),SUM(AB9,AD9,AF9,AJ9,AL9,AR9,AT9,AX9,AZ9,BD9,BF9,BJ9,BL9,BP9,BR9,BV9,BX9,CB9,CD9,AH9,AN9,AP9,AV9,BB9,BH9,BN9,BT9,BZ9,CF9,CL9),CR9,CX9,DD9,DJ9,DL9,DZ9,EX9,FJ9,FP9,FV9,GP9,GQ9,GS9,GT9,GU9,GV9,GW9,GZ9,HA9)/109</f>
        <v>23.3450742682394</v>
      </c>
      <c r="HH9" s="33">
        <v>7</v>
      </c>
      <c r="HI9" s="33">
        <f>HH9-B9</f>
        <v>0</v>
      </c>
      <c r="HJ9" s="33">
        <f>SUM(SUM(E9,F9,G9,I9,L9,M9,N9,R9,V9,W9,AD9,AF9,AJ9,AL9,AR9,AT9,AX9,AZ9,BD9,BF9,BJ9,BL9,BP9,BR9,BV9,BX9,CB9,CD9,CH9,CJ9),SUM(CN9,CP9,CT9,CV9,CZ9,DB9,DF9,DH9,DN9,DP9,DR9,DT9,DV9,DX9,EB9,ED9,EF9,EH9,EJ9,EL9,EN9,EP9,ER9,ET9,EV9,EZ9,FB9,FD9,GB9,GD9),SUM(GH9,GJ9,GR9,GX9,GY9,AH9,AN9,AP9,AV9,BB9,BH9,BN9,BT9,BZ9,CF9,CL9,CR9,CX9,DD9,DJ9,DL9,DZ9,EX9,GF9,GL9,GN9,GP9,GQ9,GS9,GT9),GU9,GV9,GW9,GZ9,HA9,H9,J9,K9,S9,T9,)/101</f>
        <v>23.3625058934465</v>
      </c>
      <c r="HK9" s="33">
        <v>7</v>
      </c>
      <c r="HL9" s="33">
        <f>HK9-B9</f>
        <v>0</v>
      </c>
      <c r="HM9" s="33">
        <f>SUM(SUM(F9,G9,H9,J9,K9,AD9,AF9,AJ9,AL9,AN9,AR9,AT9,AX9,AZ9,BD9,BF9,BJ9,BL9,BP9,BR9,BV9,BX9,CB9,CD9,CH9,CJ9,CN9,CP9,CT9,CV9),SUM(CZ9,DB9,DF9,DH9,DN9,DP9,DR9,DT9,DV9,DX9,EB9,ED9,EF9,EH9,EJ9,EL9,EN9,EP9,ER9,ET9,EV9,EZ9,FB9,FD9,GR9,GX9,GY9,I9,L9,AH9),AP9,AV9,BB9,BH9,BN9,BT9,BZ9,CF9,CL9,CR9,CX9,DD9,DJ9,DL9,DZ9,EX9,GP9,GQ9,GS9,GT9,GU9,GV9,GW9,GZ9,HA9)/85</f>
        <v>25.6675070028011</v>
      </c>
      <c r="HN9" s="33">
        <v>7</v>
      </c>
      <c r="HO9" s="33">
        <f>HN9-B9</f>
        <v>0</v>
      </c>
      <c r="HP9" s="33">
        <f>SUM(SUM(AH9,AP9,AV9,BB9,BH9,BN9,BT9,BZ9,CF9,CL9,CR9,CX9,DD9,DJ9,DL9,DZ9,EX9,GP9,GQ9,GS9,GT9,GU9,GV9,GW9,GZ9,HA9,AD9,AF9,AR9,AT9),SUM(AX9,AZ9,BD9,BF9,BJ9,BL9,BP9,BR9,BV9,BX9,CB9,CD9,CH9,CJ9,CN9,CP9,CT9,CV9,CZ9,DB9,DF9,DH9,DN9,DP9,DR9,DT9,DV9,DX9,EB9,ED9),EF9,EH9,EJ9,EL9,EN9,EP9,ER9,ET9,EV9,EZ9,FB9,FD9,GR9,GX9,GY9)/75</f>
        <v>26.0920634920635</v>
      </c>
      <c r="HQ9" s="33">
        <v>7</v>
      </c>
      <c r="HR9" s="33">
        <f>HQ9-B9</f>
        <v>0</v>
      </c>
      <c r="HS9" s="43">
        <f>AVERAGE(HD9-HB9,HG9-HB9,HJ9-HB9,HM9-HB9,HP9-HB9)</f>
        <v>1.9377362090043</v>
      </c>
      <c r="HT9" s="33"/>
      <c r="HU9" s="33"/>
      <c r="HV9" s="33"/>
      <c r="HW9" s="33"/>
      <c r="HX9" s="33"/>
      <c r="HY9" s="33"/>
    </row>
    <row r="10" ht="32.45" customHeight="1">
      <c r="A10" t="s" s="31">
        <v>241</v>
      </c>
      <c r="B10" s="32">
        <v>8</v>
      </c>
      <c r="C10" s="33">
        <v>0</v>
      </c>
      <c r="D10" t="s" s="34">
        <v>229</v>
      </c>
      <c r="E10" s="33">
        <f>IF(D10="ACC",5,IF(D10="SEC",3,IF(D10="Pac12",4,IF(D10="Big 10",1,IF(D10="Big 12",2,IF(D10="Independent",7,IF(D10="American",6,IF(D10="MWC",9,IF(D10="Sun Belt",8,IF(D10="CUSA",11,10))))))))))</f>
        <v>3</v>
      </c>
      <c r="F10" s="33">
        <v>10</v>
      </c>
      <c r="G10" s="33">
        <f>F10</f>
        <v>10</v>
      </c>
      <c r="H10" s="33">
        <f>F10</f>
        <v>10</v>
      </c>
      <c r="I10" s="33">
        <v>23</v>
      </c>
      <c r="J10" s="33">
        <v>23</v>
      </c>
      <c r="K10" s="33">
        <v>7</v>
      </c>
      <c r="L10" s="35">
        <f>AVERAGE(F10:K10)</f>
        <v>13.8333333333333</v>
      </c>
      <c r="M10" s="19">
        <v>6</v>
      </c>
      <c r="N10" s="25">
        <v>6</v>
      </c>
      <c r="O10" s="37">
        <v>8</v>
      </c>
      <c r="P10" s="33">
        <v>6</v>
      </c>
      <c r="Q10" s="33">
        <f>AVERAGE(O10:P10)</f>
        <v>7</v>
      </c>
      <c r="R10" s="33">
        <v>8</v>
      </c>
      <c r="S10" s="33">
        <v>9</v>
      </c>
      <c r="T10" s="33">
        <f>AVERAGE(R10:S10)</f>
        <v>8.5</v>
      </c>
      <c r="U10" s="33">
        <f>AVERAGE(O10,P10,Q10,R10,S10,T10)</f>
        <v>7.75</v>
      </c>
      <c r="V10" s="33">
        <f>AVERAGE(F10:U10)</f>
        <v>10.1927083333333</v>
      </c>
      <c r="W10" s="33">
        <f>MEDIAN(F10:U10)</f>
        <v>8.25</v>
      </c>
      <c r="X10" s="33">
        <v>3</v>
      </c>
      <c r="Y10" s="33">
        <v>12</v>
      </c>
      <c r="Z10" s="33">
        <v>28</v>
      </c>
      <c r="AA10" s="33">
        <v>8</v>
      </c>
      <c r="AB10" s="33">
        <v>22</v>
      </c>
      <c r="AC10" s="33">
        <v>10.9</v>
      </c>
      <c r="AD10" s="33">
        <v>23</v>
      </c>
      <c r="AE10" s="33">
        <v>10.9</v>
      </c>
      <c r="AF10" s="33">
        <v>23</v>
      </c>
      <c r="AG10" s="33">
        <f>BM10-CQ10</f>
        <v>6.9</v>
      </c>
      <c r="AH10" s="33">
        <v>26</v>
      </c>
      <c r="AI10" s="33">
        <v>1.44025974025974</v>
      </c>
      <c r="AJ10" s="33">
        <v>70</v>
      </c>
      <c r="AK10" s="33">
        <v>1.44025974025974</v>
      </c>
      <c r="AL10" s="33">
        <f>AJ10</f>
        <v>70</v>
      </c>
      <c r="AM10" s="33">
        <v>0.12758875739645</v>
      </c>
      <c r="AN10" s="33">
        <v>31</v>
      </c>
      <c r="AO10" s="33">
        <v>18</v>
      </c>
      <c r="AP10" s="33">
        <v>63</v>
      </c>
      <c r="AQ10" s="33">
        <v>9</v>
      </c>
      <c r="AR10" s="33">
        <f>MAX($AQ$3:$AQ$132)-AQ10+1</f>
        <v>5</v>
      </c>
      <c r="AS10" s="33">
        <v>9</v>
      </c>
      <c r="AT10" s="33">
        <f>AR10</f>
        <v>5</v>
      </c>
      <c r="AU10" s="33">
        <v>8</v>
      </c>
      <c r="AV10" s="33">
        <f>MAX($AU$3:$AU$132)-AU10+1</f>
        <v>8</v>
      </c>
      <c r="AW10" s="33">
        <v>1</v>
      </c>
      <c r="AX10" s="33">
        <f>AW10+1</f>
        <v>2</v>
      </c>
      <c r="AY10" s="33">
        <v>1</v>
      </c>
      <c r="AZ10" s="33">
        <f>AX10</f>
        <v>2</v>
      </c>
      <c r="BA10" s="33">
        <v>5</v>
      </c>
      <c r="BB10" s="33">
        <f>BA10+1</f>
        <v>6</v>
      </c>
      <c r="BC10" s="33">
        <f>AQ10/(AQ10+AW10)</f>
        <v>0.9</v>
      </c>
      <c r="BD10" s="33">
        <v>4</v>
      </c>
      <c r="BE10" s="33">
        <f>BC10</f>
        <v>0.9</v>
      </c>
      <c r="BF10" s="33">
        <f>BD10</f>
        <v>4</v>
      </c>
      <c r="BG10" s="33">
        <f>AU10/(AU10+BA10)</f>
        <v>0.615384615384615</v>
      </c>
      <c r="BH10" s="33">
        <v>12</v>
      </c>
      <c r="BI10" s="33">
        <v>32.6</v>
      </c>
      <c r="BJ10" s="33">
        <v>32</v>
      </c>
      <c r="BK10" s="33">
        <v>32.6</v>
      </c>
      <c r="BL10" s="33">
        <v>32</v>
      </c>
      <c r="BM10" s="33">
        <v>29.5</v>
      </c>
      <c r="BN10" s="33">
        <v>51</v>
      </c>
      <c r="BO10" s="33">
        <v>439.2</v>
      </c>
      <c r="BP10" s="33">
        <v>33</v>
      </c>
      <c r="BQ10" s="33">
        <v>439.2</v>
      </c>
      <c r="BR10" s="33">
        <v>33</v>
      </c>
      <c r="BS10" s="33">
        <v>394.5</v>
      </c>
      <c r="BT10" s="33">
        <v>69</v>
      </c>
      <c r="BU10" s="33">
        <v>234.1</v>
      </c>
      <c r="BV10" s="33">
        <v>59</v>
      </c>
      <c r="BW10" s="33">
        <v>234.1</v>
      </c>
      <c r="BX10" s="33">
        <v>59</v>
      </c>
      <c r="BY10" s="33">
        <v>235.4</v>
      </c>
      <c r="BZ10" s="33">
        <v>60</v>
      </c>
      <c r="CA10" s="33">
        <v>205.1</v>
      </c>
      <c r="CB10" s="33">
        <v>27</v>
      </c>
      <c r="CC10" s="33">
        <v>205.1</v>
      </c>
      <c r="CD10" s="33">
        <v>27</v>
      </c>
      <c r="CE10" s="33">
        <v>159.1</v>
      </c>
      <c r="CF10" s="33">
        <v>66</v>
      </c>
      <c r="CG10" s="33">
        <v>0.0742258652094718</v>
      </c>
      <c r="CH10" s="33">
        <v>50</v>
      </c>
      <c r="CI10" s="33">
        <v>0.0742258652094718</v>
      </c>
      <c r="CJ10" s="33">
        <v>50</v>
      </c>
      <c r="CK10" s="33">
        <f>BM10/BS10</f>
        <v>0.0747782002534854</v>
      </c>
      <c r="CL10" s="33">
        <v>47</v>
      </c>
      <c r="CM10" s="33">
        <v>21.7</v>
      </c>
      <c r="CN10" s="33">
        <v>23</v>
      </c>
      <c r="CO10" s="33">
        <v>21.7</v>
      </c>
      <c r="CP10" s="33">
        <v>23</v>
      </c>
      <c r="CQ10" s="33">
        <v>22.6</v>
      </c>
      <c r="CR10" s="33">
        <v>33</v>
      </c>
      <c r="CS10" s="33">
        <v>317.3</v>
      </c>
      <c r="CT10" s="33">
        <v>9</v>
      </c>
      <c r="CU10" s="33">
        <v>317.3</v>
      </c>
      <c r="CV10" s="33">
        <v>9</v>
      </c>
      <c r="CW10" s="33">
        <v>340.3</v>
      </c>
      <c r="CX10" s="33">
        <v>29</v>
      </c>
      <c r="CY10" s="33">
        <v>225.3</v>
      </c>
      <c r="CZ10" s="33">
        <v>54</v>
      </c>
      <c r="DA10" s="33">
        <v>225.3</v>
      </c>
      <c r="DB10" s="33">
        <v>54</v>
      </c>
      <c r="DC10" s="33">
        <v>209.6</v>
      </c>
      <c r="DD10" s="33">
        <v>39</v>
      </c>
      <c r="DE10" s="33">
        <v>92</v>
      </c>
      <c r="DF10" s="33">
        <v>2</v>
      </c>
      <c r="DG10" s="33">
        <v>92</v>
      </c>
      <c r="DH10" s="33">
        <v>2</v>
      </c>
      <c r="DI10" s="33">
        <v>130.7</v>
      </c>
      <c r="DJ10" s="33">
        <v>30</v>
      </c>
      <c r="DK10" s="33">
        <v>1</v>
      </c>
      <c r="DL10" s="33">
        <v>23</v>
      </c>
      <c r="DM10" s="33">
        <v>0.7</v>
      </c>
      <c r="DN10" s="33">
        <v>39</v>
      </c>
      <c r="DO10" s="33">
        <v>63.2</v>
      </c>
      <c r="DP10" s="33">
        <v>55</v>
      </c>
      <c r="DQ10" s="33">
        <v>7.3</v>
      </c>
      <c r="DR10" s="33">
        <v>17</v>
      </c>
      <c r="DS10" s="33">
        <v>3.3</v>
      </c>
      <c r="DT10" s="33">
        <v>8</v>
      </c>
      <c r="DU10" s="33">
        <v>121.9</v>
      </c>
      <c r="DV10" s="33">
        <v>11</v>
      </c>
      <c r="DW10" s="33">
        <v>121.9</v>
      </c>
      <c r="DX10" s="33">
        <v>11</v>
      </c>
      <c r="DY10" s="33">
        <f>BS10-CW10</f>
        <v>54.2</v>
      </c>
      <c r="DZ10" s="33">
        <v>40</v>
      </c>
      <c r="EA10" s="33">
        <v>2.8</v>
      </c>
      <c r="EB10" s="33">
        <v>20</v>
      </c>
      <c r="EC10" s="33">
        <v>18</v>
      </c>
      <c r="ED10" s="33">
        <v>31</v>
      </c>
      <c r="EE10" s="33">
        <v>10</v>
      </c>
      <c r="EF10" s="33">
        <v>78</v>
      </c>
      <c r="EG10" s="33">
        <v>0</v>
      </c>
      <c r="EH10" s="33">
        <v>14</v>
      </c>
      <c r="EI10" s="33">
        <v>6.5</v>
      </c>
      <c r="EJ10" s="33">
        <v>47</v>
      </c>
      <c r="EK10" s="33">
        <v>0</v>
      </c>
      <c r="EL10" s="33">
        <v>12</v>
      </c>
      <c r="EM10" s="33">
        <v>81.8</v>
      </c>
      <c r="EN10" s="33">
        <v>14</v>
      </c>
      <c r="EO10" s="33">
        <v>97.3</v>
      </c>
      <c r="EP10" s="33">
        <v>6</v>
      </c>
      <c r="EQ10" s="33">
        <v>23.8888888888889</v>
      </c>
      <c r="ER10" s="33">
        <v>21</v>
      </c>
      <c r="ES10" s="33">
        <v>56.7</v>
      </c>
      <c r="ET10" s="33">
        <v>2</v>
      </c>
      <c r="EU10" s="33">
        <v>56.7</v>
      </c>
      <c r="EV10" s="33">
        <v>2</v>
      </c>
      <c r="EW10" s="33">
        <v>40.1</v>
      </c>
      <c r="EX10" s="33">
        <v>43</v>
      </c>
      <c r="EY10" s="33">
        <v>28.6</v>
      </c>
      <c r="EZ10" s="33">
        <v>65</v>
      </c>
      <c r="FA10" s="33">
        <v>5.88888888888889</v>
      </c>
      <c r="FB10" s="33">
        <v>44</v>
      </c>
      <c r="FC10" s="33">
        <v>54.6666666666667</v>
      </c>
      <c r="FD10" s="33">
        <v>75</v>
      </c>
      <c r="FE10" s="38"/>
      <c r="FF10" s="33">
        <v>9</v>
      </c>
      <c r="FG10" s="38"/>
      <c r="FH10" s="33">
        <v>9</v>
      </c>
      <c r="FI10" s="33">
        <v>69.13</v>
      </c>
      <c r="FJ10" s="33">
        <v>24</v>
      </c>
      <c r="FK10" s="38"/>
      <c r="FL10" s="33">
        <v>12</v>
      </c>
      <c r="FM10" s="38"/>
      <c r="FN10" s="33">
        <v>12</v>
      </c>
      <c r="FO10" s="33">
        <v>61.13</v>
      </c>
      <c r="FP10" s="33">
        <v>35</v>
      </c>
      <c r="FQ10" s="38"/>
      <c r="FR10" s="33">
        <v>19</v>
      </c>
      <c r="FS10" s="38"/>
      <c r="FT10" s="33">
        <v>19</v>
      </c>
      <c r="FU10" s="33">
        <v>68.05</v>
      </c>
      <c r="FV10" s="33">
        <v>28</v>
      </c>
      <c r="FW10" s="38"/>
      <c r="FX10" s="33">
        <v>30</v>
      </c>
      <c r="FY10" s="38"/>
      <c r="FZ10" s="33">
        <v>30</v>
      </c>
      <c r="GA10" s="33">
        <v>36.7</v>
      </c>
      <c r="GB10" s="39">
        <v>20</v>
      </c>
      <c r="GC10" s="24">
        <f>GA10</f>
        <v>36.7</v>
      </c>
      <c r="GD10" s="24">
        <f>GB10</f>
        <v>20</v>
      </c>
      <c r="GE10" s="24">
        <v>39.1</v>
      </c>
      <c r="GF10" s="24">
        <v>9</v>
      </c>
      <c r="GG10" s="24">
        <v>15.1</v>
      </c>
      <c r="GH10" s="24">
        <v>6</v>
      </c>
      <c r="GI10" s="24">
        <f>GG10</f>
        <v>15.1</v>
      </c>
      <c r="GJ10" s="24">
        <f>GH10</f>
        <v>6</v>
      </c>
      <c r="GK10" s="24">
        <v>19.1</v>
      </c>
      <c r="GL10" s="37">
        <v>14</v>
      </c>
      <c r="GM10" s="33">
        <v>0.1</v>
      </c>
      <c r="GN10" s="33">
        <v>17</v>
      </c>
      <c r="GO10" s="33">
        <v>3</v>
      </c>
      <c r="GP10" s="33">
        <f>IF(GO10=1,1,IF(GO10=2,20,40))</f>
        <v>40</v>
      </c>
      <c r="GQ10" s="33">
        <v>16</v>
      </c>
      <c r="GR10" s="33">
        <f>GQ10</f>
        <v>16</v>
      </c>
      <c r="GS10" s="33">
        <v>6</v>
      </c>
      <c r="GT10" s="33">
        <f>GS10</f>
        <v>6</v>
      </c>
      <c r="GU10" s="33">
        <v>3</v>
      </c>
      <c r="GV10" s="33">
        <f>GU10</f>
        <v>3</v>
      </c>
      <c r="GW10" s="40">
        <f>GU10</f>
        <v>3</v>
      </c>
      <c r="GX10" s="28">
        <v>16</v>
      </c>
      <c r="GY10" s="28">
        <f>GX10</f>
        <v>16</v>
      </c>
      <c r="GZ10" s="42">
        <f>AVERAGE(GQ10,GS10,GU10)</f>
        <v>8.33333333333333</v>
      </c>
      <c r="HA10" s="33">
        <f>AVERAGE(GQ10:GW10)</f>
        <v>7.57142857142857</v>
      </c>
      <c r="HB10" s="33">
        <f>SUM(GX10,GY10,GZ10,HA10)/120</f>
        <v>22.9285900297619</v>
      </c>
      <c r="HC10" t="s" s="34">
        <f>IF(HB10=HB9,"YES","NOOOO")</f>
        <v>230</v>
      </c>
      <c r="HD10" s="33">
        <f>SUM(SUM(E10,F10,G10,I10,L10,M10,N10,O10,R10,U10,V10,W10,Y10,AH10,AN10,AP10,AV10,BB10,BH10,BN10,BT10,BZ10,CF10,CL10,CR10,CX10,DD10,DJ10,DL10,DZ10),SUM(EX10,FJ10,FP10,FV10,GF10,GL10,GN10,GP10,GQ10,GS10,GU10,GX10,GZ10,H10,J10,K10,P10,Q10,S10,T10,X10,Z10,AA10,AB10,AD10,AF10,AJ10,AL10,AR10,AT10),SUM(AX10,AZ10,BD10,BF10,BJ10,BL10,BP10,BR10,BV10,BX10,CB10,CD10,CH10,CJ10,CN10,CP10,CT10,CV10,CZ10,DB10,DF10,DH10,DN10,DP10,DR10,DT10,DV10,DX10,EB10,ED10),EF10,EH10,EJ10,EL10,EN10,EP10,ER10,ET10,EV10,EZ10,FB10,FD10,FF10,FH10,FL10,FN10,FR10,FT10,FX10,FZ10,GB10,GD10,GH10,GJ10)/114</f>
        <v>23.6829769736842</v>
      </c>
      <c r="HE10" s="33">
        <v>8</v>
      </c>
      <c r="HF10" s="33">
        <f>HE10-B10</f>
        <v>0</v>
      </c>
      <c r="HG10" s="33">
        <f>SUM(SUM(E10,F10,G10,I10,L10,M10,N10,O10,V10,W10,Y10,H10,J10,K10,P10,Q10,CH10,CJ10,CN10,CP10,CT10,CV10,CZ10,DB10,DF10,DH10,DN10,DP10,DR10,DT10),SUM(DV10,DX10,EB10,ED10,EF10,EH10,EJ10,EL10,EN10,EP10,ER10,ET10,EV10,EZ10,FB10,FD10,FF10,FH10,FL10,FN10,FR10,FT10,FX10,FZ10,GR10,GX10,GY10,X10,AA10,Z10),SUM(AB10,AD10,AF10,AJ10,AL10,AR10,AT10,AX10,AZ10,BD10,BF10,BJ10,BL10,BP10,BR10,BV10,BX10,CB10,CD10,AH10,AN10,AP10,AV10,BB10,BH10,BN10,BT10,BZ10,CF10,CL10),CR10,CX10,DD10,DJ10,DL10,DZ10,EX10,FJ10,FP10,FV10,GP10,GQ10,GS10,GT10,GU10,GV10,GW10,GZ10,HA10)/109</f>
        <v>24.0934018676278</v>
      </c>
      <c r="HH10" s="33">
        <v>8</v>
      </c>
      <c r="HI10" s="33">
        <f>HH10-B10</f>
        <v>0</v>
      </c>
      <c r="HJ10" s="33">
        <f>SUM(SUM(E10,F10,G10,I10,L10,M10,N10,R10,V10,W10,AD10,AF10,AJ10,AL10,AR10,AT10,AX10,AZ10,BD10,BF10,BJ10,BL10,BP10,BR10,BV10,BX10,CB10,CD10,CH10,CJ10),SUM(CN10,CP10,CT10,CV10,CZ10,DB10,DF10,DH10,DN10,DP10,DR10,DT10,DV10,DX10,EB10,ED10,EF10,EH10,EJ10,EL10,EN10,EP10,ER10,ET10,EV10,EZ10,FB10,FD10,GB10,GD10),SUM(GH10,GJ10,GR10,GX10,GY10,AH10,AN10,AP10,AV10,BB10,BH10,BN10,BT10,BZ10,CF10,CL10,CR10,CX10,DD10,DJ10,DL10,DZ10,EX10,GF10,GL10,GN10,GP10,GQ10,GS10,GT10),GU10,GV10,GW10,GZ10,HA10,H10,J10,K10,S10,T10,)/101</f>
        <v>23.9869386492221</v>
      </c>
      <c r="HK10" s="33">
        <v>8</v>
      </c>
      <c r="HL10" s="33">
        <f>HK10-B10</f>
        <v>0</v>
      </c>
      <c r="HM10" s="33">
        <f>SUM(SUM(F10,G10,H10,J10,K10,AD10,AF10,AJ10,AL10,AN10,AR10,AT10,AX10,AZ10,BD10,BF10,BJ10,BL10,BP10,BR10,BV10,BX10,CB10,CD10,CH10,CJ10,CN10,CP10,CT10,CV10),SUM(CZ10,DB10,DF10,DH10,DN10,DP10,DR10,DT10,DV10,DX10,EB10,ED10,EF10,EH10,EJ10,EL10,EN10,EP10,ER10,ET10,EV10,EZ10,FB10,FD10,GR10,GX10,GY10,I10,L10,AH10),AP10,AV10,BB10,BH10,BN10,BT10,BZ10,CF10,CL10,CR10,CX10,DD10,DJ10,DL10,DZ10,EX10,GP10,GQ10,GS10,GT10,GU10,GV10,GW10,GZ10,HA10)/85</f>
        <v>26.7263305322129</v>
      </c>
      <c r="HN10" s="33">
        <v>9</v>
      </c>
      <c r="HO10" s="33">
        <f>HN10-B10</f>
        <v>1</v>
      </c>
      <c r="HP10" s="33">
        <f>SUM(SUM(AH10,AP10,AV10,BB10,BH10,BN10,BT10,BZ10,CF10,CL10,CR10,CX10,DD10,DJ10,DL10,DZ10,EX10,GP10,GQ10,GS10,GT10,GU10,GV10,GW10,GZ10,HA10,AD10,AF10,AR10,AT10),SUM(AX10,AZ10,BD10,BF10,BJ10,BL10,BP10,BR10,BV10,BX10,CB10,CD10,CH10,CJ10,CN10,CP10,CT10,CV10,CZ10,DB10,DF10,DH10,DN10,DP10,DR10,DT10,DV10,DX10,EB10,ED10),EF10,EH10,EJ10,EL10,EN10,EP10,ER10,ET10,EV10,EZ10,FB10,FD10,GR10,GX10,GY10)/75</f>
        <v>26.7187301587302</v>
      </c>
      <c r="HQ10" s="33">
        <v>8</v>
      </c>
      <c r="HR10" s="33">
        <f>HQ10-B10</f>
        <v>0</v>
      </c>
      <c r="HS10" s="43">
        <f>AVERAGE(HD10-HB10,HG10-HB10,HJ10-HB10,HM10-HB10,HP10-HB10)</f>
        <v>2.11308560653354</v>
      </c>
      <c r="HT10" s="33"/>
      <c r="HU10" s="33"/>
      <c r="HV10" s="33"/>
      <c r="HW10" s="33"/>
      <c r="HX10" s="33"/>
      <c r="HY10" s="33"/>
    </row>
    <row r="11" ht="32.45" customHeight="1">
      <c r="A11" t="s" s="31">
        <v>242</v>
      </c>
      <c r="B11" s="32">
        <v>9</v>
      </c>
      <c r="C11" s="33">
        <v>0</v>
      </c>
      <c r="D11" t="s" s="34">
        <v>236</v>
      </c>
      <c r="E11" s="33">
        <f>IF(D11="ACC",5,IF(D11="SEC",3,IF(D11="Pac12",4,IF(D11="Big 10",1,IF(D11="Big 12",2,IF(D11="Independent",7,IF(D11="American",6,IF(D11="MWC",9,IF(D11="Sun Belt",8,IF(D11="CUSA",11,10))))))))))</f>
        <v>1</v>
      </c>
      <c r="F11" s="33">
        <v>7</v>
      </c>
      <c r="G11" s="33">
        <f>F11</f>
        <v>7</v>
      </c>
      <c r="H11" s="33">
        <f>F11</f>
        <v>7</v>
      </c>
      <c r="I11" s="33">
        <v>18</v>
      </c>
      <c r="J11" s="33">
        <v>18</v>
      </c>
      <c r="K11" s="33">
        <v>19</v>
      </c>
      <c r="L11" s="35">
        <f>AVERAGE(F11:K11)</f>
        <v>12.6666666666667</v>
      </c>
      <c r="M11" s="19">
        <v>18</v>
      </c>
      <c r="N11" s="25">
        <v>18</v>
      </c>
      <c r="O11" s="37">
        <v>12</v>
      </c>
      <c r="P11" s="33">
        <v>24</v>
      </c>
      <c r="Q11" s="33">
        <f>AVERAGE(O11:P11)</f>
        <v>18</v>
      </c>
      <c r="R11" s="33">
        <v>10</v>
      </c>
      <c r="S11" s="33">
        <v>16</v>
      </c>
      <c r="T11" s="33">
        <f>AVERAGE(R11:S11)</f>
        <v>13</v>
      </c>
      <c r="U11" s="33">
        <f>AVERAGE(O11,P11,Q11,R11,S11,T11)</f>
        <v>15.5</v>
      </c>
      <c r="V11" s="33">
        <f>AVERAGE(F11:U11)</f>
        <v>14.5729166666667</v>
      </c>
      <c r="W11" s="33">
        <f>MEDIAN(F11:U11)</f>
        <v>15.75</v>
      </c>
      <c r="X11" s="33">
        <v>18</v>
      </c>
      <c r="Y11" s="33">
        <v>50</v>
      </c>
      <c r="Z11" s="33">
        <v>43</v>
      </c>
      <c r="AA11" s="33">
        <v>7</v>
      </c>
      <c r="AB11" s="33">
        <v>11</v>
      </c>
      <c r="AC11" s="33">
        <v>15.8</v>
      </c>
      <c r="AD11" s="33">
        <v>11</v>
      </c>
      <c r="AE11" s="33">
        <v>15.8</v>
      </c>
      <c r="AF11" s="33">
        <v>11</v>
      </c>
      <c r="AG11" s="33">
        <f>BM11-CQ11</f>
        <v>11.7</v>
      </c>
      <c r="AH11" s="33">
        <v>16</v>
      </c>
      <c r="AI11" s="33">
        <v>2.10545454545455</v>
      </c>
      <c r="AJ11" s="33">
        <v>47</v>
      </c>
      <c r="AK11" s="33">
        <v>2.10545454545455</v>
      </c>
      <c r="AL11" s="33">
        <f>AJ11</f>
        <v>47</v>
      </c>
      <c r="AM11" s="33">
        <v>0.229052466718872</v>
      </c>
      <c r="AN11" s="33">
        <v>17</v>
      </c>
      <c r="AO11" s="33">
        <v>6</v>
      </c>
      <c r="AP11" s="33">
        <v>9</v>
      </c>
      <c r="AQ11" s="33">
        <v>6</v>
      </c>
      <c r="AR11" s="33">
        <f>MAX($AQ$3:$AQ$132)-AQ11+1</f>
        <v>8</v>
      </c>
      <c r="AS11" s="33">
        <v>6</v>
      </c>
      <c r="AT11" s="33">
        <f>AR11</f>
        <v>8</v>
      </c>
      <c r="AU11" s="33">
        <v>10</v>
      </c>
      <c r="AV11" s="33">
        <f>MAX($AU$3:$AU$132)-AU11+1</f>
        <v>6</v>
      </c>
      <c r="AW11" s="33">
        <v>2</v>
      </c>
      <c r="AX11" s="33">
        <f>AW11+1</f>
        <v>3</v>
      </c>
      <c r="AY11" s="33">
        <v>2</v>
      </c>
      <c r="AZ11" s="33">
        <f>AX11</f>
        <v>3</v>
      </c>
      <c r="BA11" s="33">
        <v>3</v>
      </c>
      <c r="BB11" s="33">
        <f>BA11+1</f>
        <v>4</v>
      </c>
      <c r="BC11" s="33">
        <f>AQ11/(AQ11+AW11)</f>
        <v>0.75</v>
      </c>
      <c r="BD11" s="33">
        <v>11</v>
      </c>
      <c r="BE11" s="33">
        <f>BC11</f>
        <v>0.75</v>
      </c>
      <c r="BF11" s="33">
        <f>BD11</f>
        <v>11</v>
      </c>
      <c r="BG11" s="33">
        <f>AU11/(AU11+BA11)</f>
        <v>0.7692307692307691</v>
      </c>
      <c r="BH11" s="33">
        <v>7</v>
      </c>
      <c r="BI11" s="33">
        <v>31.8</v>
      </c>
      <c r="BJ11" s="33">
        <v>35</v>
      </c>
      <c r="BK11" s="33">
        <v>31.8</v>
      </c>
      <c r="BL11" s="33">
        <v>35</v>
      </c>
      <c r="BM11" s="33">
        <v>25.7</v>
      </c>
      <c r="BN11" s="33">
        <v>72</v>
      </c>
      <c r="BO11" s="33">
        <v>368.6</v>
      </c>
      <c r="BP11" s="33">
        <v>85</v>
      </c>
      <c r="BQ11" s="33">
        <v>368.6</v>
      </c>
      <c r="BR11" s="33">
        <v>85</v>
      </c>
      <c r="BS11" s="33">
        <v>366.6</v>
      </c>
      <c r="BT11" s="33">
        <v>93</v>
      </c>
      <c r="BU11" s="33">
        <v>197.6</v>
      </c>
      <c r="BV11" s="33">
        <v>92</v>
      </c>
      <c r="BW11" s="33">
        <v>197.6</v>
      </c>
      <c r="BX11" s="33">
        <v>92</v>
      </c>
      <c r="BY11" s="33">
        <v>229</v>
      </c>
      <c r="BZ11" s="33">
        <v>64</v>
      </c>
      <c r="CA11" s="33">
        <v>171</v>
      </c>
      <c r="CB11" s="33">
        <v>56</v>
      </c>
      <c r="CC11" s="33">
        <v>171</v>
      </c>
      <c r="CD11" s="33">
        <v>56</v>
      </c>
      <c r="CE11" s="33">
        <v>137.6</v>
      </c>
      <c r="CF11" s="33">
        <v>92</v>
      </c>
      <c r="CG11" s="33">
        <v>0.0862723819858926</v>
      </c>
      <c r="CH11" s="33">
        <v>11</v>
      </c>
      <c r="CI11" s="33">
        <v>0.0862723819858926</v>
      </c>
      <c r="CJ11" s="33">
        <v>11</v>
      </c>
      <c r="CK11" s="33">
        <f>BM11/BS11</f>
        <v>0.0701036552100382</v>
      </c>
      <c r="CL11" s="33">
        <v>70</v>
      </c>
      <c r="CM11" s="33">
        <v>16</v>
      </c>
      <c r="CN11" s="33">
        <v>6</v>
      </c>
      <c r="CO11" s="33">
        <v>16</v>
      </c>
      <c r="CP11" s="33">
        <v>6</v>
      </c>
      <c r="CQ11" s="33">
        <v>14</v>
      </c>
      <c r="CR11" s="33">
        <v>5</v>
      </c>
      <c r="CS11" s="33">
        <v>313.8</v>
      </c>
      <c r="CT11" s="33">
        <v>8</v>
      </c>
      <c r="CU11" s="33">
        <v>313.8</v>
      </c>
      <c r="CV11" s="33">
        <v>8</v>
      </c>
      <c r="CW11" s="33">
        <v>308.3</v>
      </c>
      <c r="CX11" s="33">
        <v>12</v>
      </c>
      <c r="CY11" s="33">
        <v>206.1</v>
      </c>
      <c r="CZ11" s="33">
        <v>33</v>
      </c>
      <c r="DA11" s="33">
        <v>206.1</v>
      </c>
      <c r="DB11" s="33">
        <v>33</v>
      </c>
      <c r="DC11" s="33">
        <v>195.7</v>
      </c>
      <c r="DD11" s="33">
        <v>18</v>
      </c>
      <c r="DE11" s="33">
        <v>107.6</v>
      </c>
      <c r="DF11" s="33">
        <v>10</v>
      </c>
      <c r="DG11" s="33">
        <v>107.6</v>
      </c>
      <c r="DH11" s="33">
        <v>10</v>
      </c>
      <c r="DI11" s="33">
        <v>112.6</v>
      </c>
      <c r="DJ11" s="33">
        <v>14</v>
      </c>
      <c r="DK11" s="33">
        <v>1.375</v>
      </c>
      <c r="DL11" s="33">
        <v>10</v>
      </c>
      <c r="DM11" s="33">
        <v>1.375</v>
      </c>
      <c r="DN11" s="33">
        <v>9</v>
      </c>
      <c r="DO11" s="33">
        <v>57.8</v>
      </c>
      <c r="DP11" s="33">
        <v>25</v>
      </c>
      <c r="DQ11" s="33">
        <v>6</v>
      </c>
      <c r="DR11" s="33">
        <v>5</v>
      </c>
      <c r="DS11" s="33">
        <v>2.8</v>
      </c>
      <c r="DT11" s="33">
        <v>4</v>
      </c>
      <c r="DU11" s="33">
        <v>54.8</v>
      </c>
      <c r="DV11" s="33">
        <v>36</v>
      </c>
      <c r="DW11" s="33">
        <v>54.8</v>
      </c>
      <c r="DX11" s="33">
        <v>36</v>
      </c>
      <c r="DY11" s="33">
        <f>BS11-CW11</f>
        <v>58.3</v>
      </c>
      <c r="DZ11" s="33">
        <v>36</v>
      </c>
      <c r="EA11" s="33">
        <v>2.75</v>
      </c>
      <c r="EB11" s="33">
        <v>23</v>
      </c>
      <c r="EC11" s="33">
        <v>19.125</v>
      </c>
      <c r="ED11" s="33">
        <v>20</v>
      </c>
      <c r="EE11" s="33">
        <v>18</v>
      </c>
      <c r="EF11" s="33">
        <v>59</v>
      </c>
      <c r="EG11" s="33">
        <v>0</v>
      </c>
      <c r="EH11" s="33">
        <v>14</v>
      </c>
      <c r="EI11" s="33">
        <v>9.699999999999999</v>
      </c>
      <c r="EJ11" s="33">
        <v>26</v>
      </c>
      <c r="EK11" s="33">
        <v>0.125</v>
      </c>
      <c r="EL11" s="33">
        <v>7</v>
      </c>
      <c r="EM11" s="33">
        <v>73.7</v>
      </c>
      <c r="EN11" s="33">
        <v>22</v>
      </c>
      <c r="EO11" s="33">
        <v>100</v>
      </c>
      <c r="EP11" s="33">
        <v>1</v>
      </c>
      <c r="EQ11" s="33">
        <v>19.875</v>
      </c>
      <c r="ER11" s="33">
        <v>72</v>
      </c>
      <c r="ES11" s="33">
        <v>33.7</v>
      </c>
      <c r="ET11" s="33">
        <v>80</v>
      </c>
      <c r="EU11" s="33">
        <v>33.7</v>
      </c>
      <c r="EV11" s="33">
        <v>80</v>
      </c>
      <c r="EW11" s="33">
        <v>40.9</v>
      </c>
      <c r="EX11" s="33">
        <v>38</v>
      </c>
      <c r="EY11" s="33">
        <v>66.7</v>
      </c>
      <c r="EZ11" s="33">
        <v>16</v>
      </c>
      <c r="FA11" s="33">
        <v>4.75</v>
      </c>
      <c r="FB11" s="33">
        <v>16</v>
      </c>
      <c r="FC11" s="33">
        <v>39.625</v>
      </c>
      <c r="FD11" s="33">
        <v>14</v>
      </c>
      <c r="FE11" s="38"/>
      <c r="FF11" s="33">
        <v>7</v>
      </c>
      <c r="FG11" s="38"/>
      <c r="FH11" s="33">
        <v>7</v>
      </c>
      <c r="FI11" s="33">
        <v>75.65000000000001</v>
      </c>
      <c r="FJ11" s="33">
        <v>18</v>
      </c>
      <c r="FK11" s="38"/>
      <c r="FL11" s="33">
        <v>42</v>
      </c>
      <c r="FM11" s="38"/>
      <c r="FN11" s="33">
        <v>42</v>
      </c>
      <c r="FO11" s="33">
        <v>54.8</v>
      </c>
      <c r="FP11" s="33">
        <v>51</v>
      </c>
      <c r="FQ11" s="38"/>
      <c r="FR11" s="33">
        <v>4</v>
      </c>
      <c r="FS11" s="38"/>
      <c r="FT11" s="33">
        <v>4</v>
      </c>
      <c r="FU11" s="33">
        <v>78.66</v>
      </c>
      <c r="FV11" s="33">
        <v>12</v>
      </c>
      <c r="FW11" s="38"/>
      <c r="FX11" s="33">
        <v>4</v>
      </c>
      <c r="FY11" s="38"/>
      <c r="FZ11" s="33">
        <v>4</v>
      </c>
      <c r="GA11" s="33">
        <v>30.6</v>
      </c>
      <c r="GB11" s="39">
        <v>50</v>
      </c>
      <c r="GC11" s="24">
        <f>GA11</f>
        <v>30.6</v>
      </c>
      <c r="GD11" s="24">
        <f>GB11</f>
        <v>50</v>
      </c>
      <c r="GE11" s="25">
        <v>32</v>
      </c>
      <c r="GF11" s="25">
        <v>35</v>
      </c>
      <c r="GG11" s="25">
        <v>12.1</v>
      </c>
      <c r="GH11" s="25">
        <v>1</v>
      </c>
      <c r="GI11" s="24">
        <f>GG11</f>
        <v>12.1</v>
      </c>
      <c r="GJ11" s="24">
        <f>GH11</f>
        <v>1</v>
      </c>
      <c r="GK11" s="25">
        <v>13.2</v>
      </c>
      <c r="GL11" s="37">
        <v>2</v>
      </c>
      <c r="GM11" s="33">
        <v>0.4</v>
      </c>
      <c r="GN11" s="33">
        <v>14</v>
      </c>
      <c r="GO11" s="33">
        <v>3</v>
      </c>
      <c r="GP11" s="33">
        <f>IF(GO11=1,1,IF(GO11=2,20,40))</f>
        <v>40</v>
      </c>
      <c r="GQ11" s="33">
        <v>22</v>
      </c>
      <c r="GR11" s="33">
        <f>GQ11</f>
        <v>22</v>
      </c>
      <c r="GS11" s="33">
        <v>32</v>
      </c>
      <c r="GT11" s="33">
        <f>GS11</f>
        <v>32</v>
      </c>
      <c r="GU11" s="33">
        <v>37</v>
      </c>
      <c r="GV11" s="33">
        <f>GU11</f>
        <v>37</v>
      </c>
      <c r="GW11" s="40">
        <f>GU11</f>
        <v>37</v>
      </c>
      <c r="GX11" s="28">
        <v>43</v>
      </c>
      <c r="GY11" s="28">
        <f>GX11</f>
        <v>43</v>
      </c>
      <c r="GZ11" s="42">
        <f>AVERAGE(GQ11,GS11,GU11)</f>
        <v>30.3333333333333</v>
      </c>
      <c r="HA11" s="33">
        <f>AVERAGE(GQ11:GW11)</f>
        <v>31.2857142857143</v>
      </c>
      <c r="HB11" s="33">
        <f>SUM(GX11,GY11,GZ11,HA11)/120</f>
        <v>26.0675719246032</v>
      </c>
      <c r="HC11" t="s" s="34">
        <f>IF(HB11=HB10,"YES","NOOOO")</f>
        <v>230</v>
      </c>
      <c r="HD11" s="33">
        <f>SUM(SUM(E11,F11,G11,I11,L11,M11,N11,O11,R11,U11,V11,W11,Y11,AH11,AN11,AP11,AV11,BB11,BH11,BN11,BT11,BZ11,CF11,CL11,CR11,CX11,DD11,DJ11,DL11,DZ11),SUM(EX11,FJ11,FP11,FV11,GF11,GL11,GN11,GP11,GQ11,GS11,GU11,GX11,GZ11,H11,J11,K11,P11,Q11,S11,T11,X11,Z11,AA11,AB11,AD11,AF11,AJ11,AL11,AR11,AT11),SUM(AX11,AZ11,BD11,BF11,BJ11,BL11,BP11,BR11,BV11,BX11,CB11,CD11,CH11,CJ11,CN11,CP11,CT11,CV11,CZ11,DB11,DF11,DH11,DN11,DP11,DR11,DT11,DV11,DX11,EB11,ED11),EF11,EH11,EJ11,EL11,EN11,EP11,ER11,ET11,EV11,EZ11,FB11,FD11,FF11,FH11,FL11,FN11,FR11,FT11,FX11,FZ11,GB11,GD11,GH11,GJ11)/114</f>
        <v>25.6651133040936</v>
      </c>
      <c r="HE11" s="33">
        <v>10</v>
      </c>
      <c r="HF11" s="33">
        <f>HE11-B11</f>
        <v>1</v>
      </c>
      <c r="HG11" s="33">
        <f>SUM(SUM(E11,F11,G11,I11,L11,M11,N11,O11,V11,W11,Y11,H11,J11,K11,P11,Q11,CH11,CJ11,CN11,CP11,CT11,CV11,CZ11,DB11,DF11,DH11,DN11,DP11,DR11,DT11),SUM(DV11,DX11,EB11,ED11,EF11,EH11,EJ11,EL11,EN11,EP11,ER11,ET11,EV11,EZ11,FB11,FD11,FF11,FH11,FL11,FN11,FR11,FT11,FX11,FZ11,GR11,GX11,GY11,X11,AA11,Z11),SUM(AB11,AD11,AF11,AJ11,AL11,AR11,AT11,AX11,AZ11,BD11,BF11,BJ11,BL11,BP11,BR11,BV11,BX11,CB11,CD11,AH11,AN11,AP11,AV11,BB11,BH11,BN11,BT11,BZ11,CF11,CL11),CR11,CX11,DD11,DJ11,DL11,DZ11,EX11,FJ11,FP11,FV11,GP11,GQ11,GS11,GT11,GU11,GV11,GW11,GZ11,HA11)/109</f>
        <v>26.7945745958934</v>
      </c>
      <c r="HH11" s="33">
        <v>9</v>
      </c>
      <c r="HI11" s="33">
        <f>HH11-B11</f>
        <v>0</v>
      </c>
      <c r="HJ11" s="33">
        <f>SUM(SUM(E11,F11,G11,I11,L11,M11,N11,R11,V11,W11,AD11,AF11,AJ11,AL11,AR11,AT11,AX11,AZ11,BD11,BF11,BJ11,BL11,BP11,BR11,BV11,BX11,CB11,CD11,CH11,CJ11),SUM(CN11,CP11,CT11,CV11,CZ11,DB11,DF11,DH11,DN11,DP11,DR11,DT11,DV11,DX11,EB11,ED11,EF11,EH11,EJ11,EL11,EN11,EP11,ER11,ET11,EV11,EZ11,FB11,FD11,GB11,GD11),SUM(GH11,GJ11,GR11,GX11,GY11,AH11,AN11,AP11,AV11,BB11,BH11,BN11,BT11,BZ11,CF11,CL11,CR11,CX11,DD11,DJ11,DL11,DZ11,EX11,GF11,GL11,GN11,GP11,GQ11,GS11,GT11),GU11,GV11,GW11,GZ11,HA11,H11,J11,K11,S11,T11,)/101</f>
        <v>27.0753329797265</v>
      </c>
      <c r="HK11" s="33">
        <v>10</v>
      </c>
      <c r="HL11" s="33">
        <f>HK11-B11</f>
        <v>1</v>
      </c>
      <c r="HM11" s="33">
        <f>SUM(SUM(F11,G11,H11,J11,K11,AD11,AF11,AJ11,AL11,AN11,AR11,AT11,AX11,AZ11,BD11,BF11,BJ11,BL11,BP11,BR11,BV11,BX11,CB11,CD11,CH11,CJ11,CN11,CP11,CT11,CV11),SUM(CZ11,DB11,DF11,DH11,DN11,DP11,DR11,DT11,DV11,DX11,EB11,ED11,EF11,EH11,EJ11,EL11,EN11,EP11,ER11,ET11,EV11,EZ11,FB11,FD11,GR11,GX11,GY11,I11,L11,AH11),AP11,AV11,BB11,BH11,BN11,BT11,BZ11,CF11,CL11,CR11,CX11,DD11,DJ11,DL11,DZ11,EX11,GP11,GQ11,GS11,GT11,GU11,GV11,GW11,GZ11,HA11)/85</f>
        <v>29.1210084033613</v>
      </c>
      <c r="HN11" s="33">
        <v>10</v>
      </c>
      <c r="HO11" s="33">
        <f>HN11-B11</f>
        <v>1</v>
      </c>
      <c r="HP11" s="33">
        <f>SUM(SUM(AH11,AP11,AV11,BB11,BH11,BN11,BT11,BZ11,CF11,CL11,CR11,CX11,DD11,DJ11,DL11,DZ11,EX11,GP11,GQ11,GS11,GT11,GU11,GV11,GW11,GZ11,HA11,AD11,AF11,AR11,AT11),SUM(AX11,AZ11,BD11,BF11,BJ11,BL11,BP11,BR11,BV11,BX11,CB11,CD11,CH11,CJ11,CN11,CP11,CT11,CV11,CZ11,DB11,DF11,DH11,DN11,DP11,DR11,DT11,DV11,DX11,EB11,ED11),EF11,EH11,EJ11,EL11,EN11,EP11,ER11,ET11,EV11,EZ11,FB11,FD11,GR11,GX11,GY11)/75</f>
        <v>30.3415873015873</v>
      </c>
      <c r="HQ11" s="33">
        <v>13</v>
      </c>
      <c r="HR11" s="33">
        <f>HQ11-B11</f>
        <v>4</v>
      </c>
      <c r="HS11" s="43">
        <f>AVERAGE(HD11-HB11,HG11-HB11,HJ11-HB11,HM11-HB11,HP11-HB11)</f>
        <v>1.73195139232922</v>
      </c>
      <c r="HT11" s="33"/>
      <c r="HU11" s="33"/>
      <c r="HV11" s="33"/>
      <c r="HW11" s="33"/>
      <c r="HX11" s="33"/>
      <c r="HY11" s="33"/>
    </row>
    <row r="12" ht="44.45" customHeight="1">
      <c r="A12" t="s" s="31">
        <v>243</v>
      </c>
      <c r="B12" s="32">
        <v>10</v>
      </c>
      <c r="C12" s="33">
        <v>0</v>
      </c>
      <c r="D12" t="s" s="34">
        <v>236</v>
      </c>
      <c r="E12" s="33">
        <f>IF(D12="ACC",5,IF(D12="SEC",3,IF(D12="Pac12",4,IF(D12="Big 10",1,IF(D12="Big 12",2,IF(D12="Independent",7,IF(D12="American",6,IF(D12="MWC",9,IF(D12="Sun Belt",8,IF(D12="CUSA",11,10))))))))))</f>
        <v>1</v>
      </c>
      <c r="F12" s="33">
        <v>23</v>
      </c>
      <c r="G12" s="33">
        <f>F12</f>
        <v>23</v>
      </c>
      <c r="H12" s="33">
        <f>F12</f>
        <v>23</v>
      </c>
      <c r="I12" s="33">
        <v>9</v>
      </c>
      <c r="J12" s="33">
        <v>9</v>
      </c>
      <c r="K12" s="33">
        <v>17</v>
      </c>
      <c r="L12" s="35">
        <f>AVERAGE(F12:K12)</f>
        <v>17.3333333333333</v>
      </c>
      <c r="M12" s="19">
        <v>19</v>
      </c>
      <c r="N12" s="25">
        <v>20</v>
      </c>
      <c r="O12" s="37">
        <v>24</v>
      </c>
      <c r="P12" s="33">
        <v>14</v>
      </c>
      <c r="Q12" s="33">
        <f>AVERAGE(O12:P12)</f>
        <v>19</v>
      </c>
      <c r="R12" s="33">
        <v>17</v>
      </c>
      <c r="S12" s="33">
        <v>10</v>
      </c>
      <c r="T12" s="33">
        <f>AVERAGE(R12:S12)</f>
        <v>13.5</v>
      </c>
      <c r="U12" s="33">
        <f>AVERAGE(O12,P12,Q12,R12,S12,T12)</f>
        <v>16.25</v>
      </c>
      <c r="V12" s="33">
        <f>AVERAGE(F12:U12)</f>
        <v>17.1302083333333</v>
      </c>
      <c r="W12" s="33">
        <f>MEDIAN(F12:U12)</f>
        <v>17.1666666666667</v>
      </c>
      <c r="X12" s="33">
        <v>60</v>
      </c>
      <c r="Y12" s="33">
        <v>37</v>
      </c>
      <c r="Z12" s="33">
        <v>25</v>
      </c>
      <c r="AA12" s="33">
        <v>65</v>
      </c>
      <c r="AB12" s="33">
        <v>80</v>
      </c>
      <c r="AC12" s="33">
        <v>2.1</v>
      </c>
      <c r="AD12" s="33">
        <v>54</v>
      </c>
      <c r="AE12" s="33">
        <v>2.1</v>
      </c>
      <c r="AF12" s="33">
        <v>54</v>
      </c>
      <c r="AG12" s="33">
        <f>BM12-CQ12</f>
        <v>19.7</v>
      </c>
      <c r="AH12" s="33">
        <v>18</v>
      </c>
      <c r="AI12" s="33">
        <v>2.68684210526316</v>
      </c>
      <c r="AJ12" s="33">
        <v>36</v>
      </c>
      <c r="AK12" s="33">
        <v>2.68684210526316</v>
      </c>
      <c r="AL12" s="33">
        <f>AJ12</f>
        <v>36</v>
      </c>
      <c r="AM12" s="33">
        <v>0.340993821900298</v>
      </c>
      <c r="AN12" s="33">
        <v>8</v>
      </c>
      <c r="AO12" s="33">
        <v>8</v>
      </c>
      <c r="AP12" s="33">
        <v>18</v>
      </c>
      <c r="AQ12" s="33">
        <v>4</v>
      </c>
      <c r="AR12" s="33">
        <f>MAX($AQ$3:$AQ$132)-AQ12+1</f>
        <v>10</v>
      </c>
      <c r="AS12" s="33">
        <v>4</v>
      </c>
      <c r="AT12" s="33">
        <f>AR12</f>
        <v>10</v>
      </c>
      <c r="AU12" s="33">
        <v>11</v>
      </c>
      <c r="AV12" s="33">
        <f>MAX($AU$3:$AU$132)-AU12+1</f>
        <v>5</v>
      </c>
      <c r="AW12" s="33">
        <v>5</v>
      </c>
      <c r="AX12" s="33">
        <f>AW12+1</f>
        <v>6</v>
      </c>
      <c r="AY12" s="33">
        <v>5</v>
      </c>
      <c r="AZ12" s="33">
        <f>AX12</f>
        <v>6</v>
      </c>
      <c r="BA12" s="33">
        <v>2</v>
      </c>
      <c r="BB12" s="33">
        <f>BA12+1</f>
        <v>3</v>
      </c>
      <c r="BC12" s="33">
        <f>AQ12/(AQ12+AW12)</f>
        <v>0.444444444444444</v>
      </c>
      <c r="BD12" s="33">
        <v>24</v>
      </c>
      <c r="BE12" s="33">
        <f>BC12</f>
        <v>0.444444444444444</v>
      </c>
      <c r="BF12" s="33">
        <f>BD12</f>
        <v>24</v>
      </c>
      <c r="BG12" s="33">
        <f>AU12/(AU12+BA12)</f>
        <v>0.846153846153846</v>
      </c>
      <c r="BH12" s="33">
        <v>5</v>
      </c>
      <c r="BI12" s="33">
        <v>29.8</v>
      </c>
      <c r="BJ12" s="33">
        <v>44</v>
      </c>
      <c r="BK12" s="33">
        <v>29.8</v>
      </c>
      <c r="BL12" s="33">
        <v>44</v>
      </c>
      <c r="BM12" s="33">
        <v>35.7</v>
      </c>
      <c r="BN12" s="33">
        <v>15</v>
      </c>
      <c r="BO12" s="33">
        <v>430.3</v>
      </c>
      <c r="BP12" s="33">
        <v>37</v>
      </c>
      <c r="BQ12" s="33">
        <v>430.3</v>
      </c>
      <c r="BR12" s="33">
        <v>37</v>
      </c>
      <c r="BS12" s="33">
        <v>412</v>
      </c>
      <c r="BT12" s="33">
        <v>54</v>
      </c>
      <c r="BU12" s="33">
        <v>256</v>
      </c>
      <c r="BV12" s="33">
        <v>40</v>
      </c>
      <c r="BW12" s="33">
        <v>256</v>
      </c>
      <c r="BX12" s="33">
        <v>40</v>
      </c>
      <c r="BY12" s="33">
        <v>221.3</v>
      </c>
      <c r="BZ12" s="33">
        <v>72</v>
      </c>
      <c r="CA12" s="33">
        <v>174.3</v>
      </c>
      <c r="CB12" s="33">
        <v>53</v>
      </c>
      <c r="CC12" s="33">
        <v>174.3</v>
      </c>
      <c r="CD12" s="33">
        <v>53</v>
      </c>
      <c r="CE12" s="33">
        <v>190.6</v>
      </c>
      <c r="CF12" s="33">
        <v>36</v>
      </c>
      <c r="CG12" s="33">
        <v>0.0692540088310481</v>
      </c>
      <c r="CH12" s="33">
        <v>76</v>
      </c>
      <c r="CI12" s="33">
        <v>0.0692540088310481</v>
      </c>
      <c r="CJ12" s="33">
        <v>76</v>
      </c>
      <c r="CK12" s="33">
        <f>BM12/BS12</f>
        <v>0.0866504854368932</v>
      </c>
      <c r="CL12" s="33">
        <v>4</v>
      </c>
      <c r="CM12" s="33">
        <v>27.7</v>
      </c>
      <c r="CN12" s="33">
        <v>45</v>
      </c>
      <c r="CO12" s="33">
        <v>27.7</v>
      </c>
      <c r="CP12" s="33">
        <v>45</v>
      </c>
      <c r="CQ12" s="33">
        <v>16</v>
      </c>
      <c r="CR12" s="33">
        <v>8</v>
      </c>
      <c r="CS12" s="33">
        <v>328.8</v>
      </c>
      <c r="CT12" s="33">
        <v>17</v>
      </c>
      <c r="CU12" s="33">
        <v>328.8</v>
      </c>
      <c r="CV12" s="33">
        <v>17</v>
      </c>
      <c r="CW12" s="33">
        <v>346.5</v>
      </c>
      <c r="CX12" s="33">
        <v>34</v>
      </c>
      <c r="CY12" s="33">
        <v>198.6</v>
      </c>
      <c r="CZ12" s="33">
        <v>23</v>
      </c>
      <c r="DA12" s="33">
        <v>198.6</v>
      </c>
      <c r="DB12" s="33">
        <v>23</v>
      </c>
      <c r="DC12" s="33">
        <v>251.5</v>
      </c>
      <c r="DD12" s="33">
        <v>94</v>
      </c>
      <c r="DE12" s="33">
        <v>130.2</v>
      </c>
      <c r="DF12" s="33">
        <v>25</v>
      </c>
      <c r="DG12" s="33">
        <v>130.2</v>
      </c>
      <c r="DH12" s="33">
        <v>25</v>
      </c>
      <c r="DI12" s="33">
        <v>95</v>
      </c>
      <c r="DJ12" s="33">
        <v>5</v>
      </c>
      <c r="DK12" s="33">
        <v>0.444444444444444</v>
      </c>
      <c r="DL12" s="33">
        <v>45</v>
      </c>
      <c r="DM12" s="33">
        <v>0.666666666666667</v>
      </c>
      <c r="DN12" s="33">
        <v>40</v>
      </c>
      <c r="DO12" s="33">
        <v>59</v>
      </c>
      <c r="DP12" s="33">
        <v>32</v>
      </c>
      <c r="DQ12" s="33">
        <v>6.7</v>
      </c>
      <c r="DR12" s="33">
        <v>11</v>
      </c>
      <c r="DS12" s="33">
        <v>3.7</v>
      </c>
      <c r="DT12" s="33">
        <v>12</v>
      </c>
      <c r="DU12" s="33">
        <v>101.5</v>
      </c>
      <c r="DV12" s="33">
        <v>18</v>
      </c>
      <c r="DW12" s="33">
        <v>101.5</v>
      </c>
      <c r="DX12" s="33">
        <v>18</v>
      </c>
      <c r="DY12" s="33">
        <f>BS12-CW12</f>
        <v>65.5</v>
      </c>
      <c r="DZ12" s="33">
        <v>31</v>
      </c>
      <c r="EA12" s="33">
        <v>2.33333333333333</v>
      </c>
      <c r="EB12" s="33">
        <v>37</v>
      </c>
      <c r="EC12" s="33">
        <v>16.2222222222222</v>
      </c>
      <c r="ED12" s="33">
        <v>40</v>
      </c>
      <c r="EE12" s="33">
        <v>20.8</v>
      </c>
      <c r="EF12" s="33">
        <v>38</v>
      </c>
      <c r="EG12" s="33">
        <v>0.111111111111111</v>
      </c>
      <c r="EH12" s="33">
        <v>10</v>
      </c>
      <c r="EI12" s="33">
        <v>24.6</v>
      </c>
      <c r="EJ12" s="33">
        <v>1</v>
      </c>
      <c r="EK12" s="33">
        <v>0.111111111111111</v>
      </c>
      <c r="EL12" s="33">
        <v>8</v>
      </c>
      <c r="EM12" s="33">
        <v>61.1</v>
      </c>
      <c r="EN12" s="33">
        <v>39</v>
      </c>
      <c r="EO12" s="33">
        <v>100</v>
      </c>
      <c r="EP12" s="33">
        <v>1</v>
      </c>
      <c r="EQ12" s="33">
        <v>24.7777777777778</v>
      </c>
      <c r="ER12" s="33">
        <v>13</v>
      </c>
      <c r="ES12" s="33">
        <v>42.1</v>
      </c>
      <c r="ET12" s="33">
        <v>41</v>
      </c>
      <c r="EU12" s="33">
        <v>42.1</v>
      </c>
      <c r="EV12" s="33">
        <v>41</v>
      </c>
      <c r="EW12" s="33">
        <v>42.3</v>
      </c>
      <c r="EX12" s="33">
        <v>29</v>
      </c>
      <c r="EY12" s="33">
        <v>50</v>
      </c>
      <c r="EZ12" s="33">
        <v>40</v>
      </c>
      <c r="FA12" s="33">
        <v>4.33333333333333</v>
      </c>
      <c r="FB12" s="33">
        <v>9</v>
      </c>
      <c r="FC12" s="33">
        <v>37.2222222222222</v>
      </c>
      <c r="FD12" s="33">
        <v>12</v>
      </c>
      <c r="FE12" s="38"/>
      <c r="FF12" s="33">
        <v>48</v>
      </c>
      <c r="FG12" s="38"/>
      <c r="FH12" s="33">
        <v>48</v>
      </c>
      <c r="FI12" s="33">
        <v>83.14</v>
      </c>
      <c r="FJ12" s="33">
        <v>7</v>
      </c>
      <c r="FK12" s="38"/>
      <c r="FL12" s="33">
        <v>60</v>
      </c>
      <c r="FM12" s="38"/>
      <c r="FN12" s="33">
        <v>60</v>
      </c>
      <c r="FO12" s="33">
        <v>76.66</v>
      </c>
      <c r="FP12" s="33">
        <v>10</v>
      </c>
      <c r="FQ12" s="38"/>
      <c r="FR12" s="33">
        <v>45</v>
      </c>
      <c r="FS12" s="38"/>
      <c r="FT12" s="33">
        <v>45</v>
      </c>
      <c r="FU12" s="33">
        <v>73.22</v>
      </c>
      <c r="FV12" s="33">
        <v>18</v>
      </c>
      <c r="FW12" s="38"/>
      <c r="FX12" s="33">
        <v>44</v>
      </c>
      <c r="FY12" s="38"/>
      <c r="FZ12" s="33">
        <v>44</v>
      </c>
      <c r="GA12" s="33">
        <v>36.4</v>
      </c>
      <c r="GB12" s="39">
        <v>21</v>
      </c>
      <c r="GC12" s="24">
        <f>GA12</f>
        <v>36.4</v>
      </c>
      <c r="GD12" s="24">
        <f>GB12</f>
        <v>21</v>
      </c>
      <c r="GE12" s="24">
        <v>35.1</v>
      </c>
      <c r="GF12" s="24">
        <v>22</v>
      </c>
      <c r="GG12" s="24">
        <v>15.2</v>
      </c>
      <c r="GH12" s="24">
        <v>7</v>
      </c>
      <c r="GI12" s="24">
        <f>GG12</f>
        <v>15.2</v>
      </c>
      <c r="GJ12" s="24">
        <f>GH12</f>
        <v>7</v>
      </c>
      <c r="GK12" s="24">
        <v>19</v>
      </c>
      <c r="GL12" s="37">
        <v>13</v>
      </c>
      <c r="GM12" s="33">
        <v>-0.1</v>
      </c>
      <c r="GN12" s="33">
        <v>19</v>
      </c>
      <c r="GO12" s="33">
        <v>3</v>
      </c>
      <c r="GP12" s="33">
        <f>IF(GO12=1,1,IF(GO12=2,20,40))</f>
        <v>40</v>
      </c>
      <c r="GQ12" s="33">
        <v>24</v>
      </c>
      <c r="GR12" s="33">
        <f>GQ12</f>
        <v>24</v>
      </c>
      <c r="GS12" s="33">
        <v>12</v>
      </c>
      <c r="GT12" s="33">
        <f>GS12</f>
        <v>12</v>
      </c>
      <c r="GU12" s="33">
        <v>13</v>
      </c>
      <c r="GV12" s="33">
        <f>GU12</f>
        <v>13</v>
      </c>
      <c r="GW12" s="40">
        <f>GU12</f>
        <v>13</v>
      </c>
      <c r="GX12" s="28">
        <v>4</v>
      </c>
      <c r="GY12" s="28">
        <f>GX12</f>
        <v>4</v>
      </c>
      <c r="GZ12" s="42">
        <f>AVERAGE(GQ12,GS12,GU12)</f>
        <v>16.3333333333333</v>
      </c>
      <c r="HA12" s="33">
        <f>AVERAGE(GQ12:GW12)</f>
        <v>15.8571428571429</v>
      </c>
      <c r="HB12" s="33">
        <f>SUM(GX12,GY12,GZ12,HA12)/120</f>
        <v>26.9297557043651</v>
      </c>
      <c r="HC12" t="s" s="34">
        <f>IF(HB12=HB11,"YES","NOOOO")</f>
        <v>230</v>
      </c>
      <c r="HD12" s="33">
        <f>SUM(SUM(E12,F12,G12,I12,L12,M12,N12,O12,R12,U12,V12,W12,Y12,AH12,AN12,AP12,AV12,BB12,BH12,BN12,BT12,BZ12,CF12,CL12,CR12,CX12,DD12,DJ12,DL12,DZ12),SUM(EX12,FJ12,FP12,FV12,GF12,GL12,GN12,GP12,GQ12,GS12,GU12,GX12,GZ12,H12,J12,K12,P12,Q12,S12,T12,X12,Z12,AA12,AB12,AD12,AF12,AJ12,AL12,AR12,AT12),SUM(AX12,AZ12,BD12,BF12,BJ12,BL12,BP12,BR12,BV12,BX12,CB12,CD12,CH12,CJ12,CN12,CP12,CT12,CV12,CZ12,DB12,DF12,DH12,DN12,DP12,DR12,DT12,DV12,DX12,EB12,ED12),EF12,EH12,EJ12,EL12,EN12,EP12,ER12,ET12,EV12,EZ12,FB12,FD12,FF12,FH12,FL12,FN12,FR12,FT12,FX12,FZ12,GB12,GD12,GH12,GJ12)/114</f>
        <v>27.6290661549708</v>
      </c>
      <c r="HE12" s="33">
        <v>13</v>
      </c>
      <c r="HF12" s="33">
        <f>HE12-B12</f>
        <v>3</v>
      </c>
      <c r="HG12" s="33">
        <f>SUM(SUM(E12,F12,G12,I12,L12,M12,N12,O12,V12,W12,Y12,H12,J12,K12,P12,Q12,CH12,CJ12,CN12,CP12,CT12,CV12,CZ12,DB12,DF12,DH12,DN12,DP12,DR12,DT12),SUM(DV12,DX12,EB12,ED12,EF12,EH12,EJ12,EL12,EN12,EP12,ER12,ET12,EV12,EZ12,FB12,FD12,FF12,FH12,FL12,FN12,FR12,FT12,FX12,FZ12,GR12,GX12,GY12,X12,AA12,Z12),SUM(AB12,AD12,AF12,AJ12,AL12,AR12,AT12,AX12,AZ12,BD12,BF12,BJ12,BL12,BP12,BR12,BV12,BX12,CB12,CD12,AH12,AN12,AP12,AV12,BB12,BH12,BN12,BT12,BZ12,CF12,CL12),CR12,CX12,DD12,DJ12,DL12,DZ12,EX12,FJ12,FP12,FV12,GP12,GQ12,GS12,GT12,GU12,GV12,GW12,GZ12,HA12)/109</f>
        <v>28.117620958934</v>
      </c>
      <c r="HH12" s="33">
        <v>10</v>
      </c>
      <c r="HI12" s="33">
        <f>HH12-B12</f>
        <v>0</v>
      </c>
      <c r="HJ12" s="33">
        <f>SUM(SUM(E12,F12,G12,I12,L12,M12,N12,R12,V12,W12,AD12,AF12,AJ12,AL12,AR12,AT12,AX12,AZ12,BD12,BF12,BJ12,BL12,BP12,BR12,BV12,BX12,CB12,CD12,CH12,CJ12),SUM(CN12,CP12,CT12,CV12,CZ12,DB12,DF12,DH12,DN12,DP12,DR12,DT12,DV12,DX12,EB12,ED12,EF12,EH12,EJ12,EL12,EN12,EP12,ER12,ET12,EV12,EZ12,FB12,FD12,GB12,GD12),SUM(GH12,GJ12,GR12,GX12,GY12,AH12,AN12,AP12,AV12,BB12,BH12,BN12,BT12,BZ12,CF12,CL12,CR12,CX12,DD12,DJ12,DL12,DZ12,EX12,GF12,GL12,GN12,GP12,GQ12,GS12,GT12),GU12,GV12,GW12,GZ12,HA12,H12,J12,K12,S12,T12,)/101</f>
        <v>24.3794127180575</v>
      </c>
      <c r="HK12" s="33">
        <v>9</v>
      </c>
      <c r="HL12" s="33">
        <f>HK12-B12</f>
        <v>-1</v>
      </c>
      <c r="HM12" s="33">
        <f>SUM(SUM(F12,G12,H12,J12,K12,AD12,AF12,AJ12,AL12,AN12,AR12,AT12,AX12,AZ12,BD12,BF12,BJ12,BL12,BP12,BR12,BV12,BX12,CB12,CD12,CH12,CJ12,CN12,CP12,CT12,CV12),SUM(CZ12,DB12,DF12,DH12,DN12,DP12,DR12,DT12,DV12,DX12,EB12,ED12,EF12,EH12,EJ12,EL12,EN12,EP12,ER12,ET12,EV12,EZ12,FB12,FD12,GR12,GX12,GY12,I12,L12,AH12),AP12,AV12,BB12,BH12,BN12,BT12,BZ12,CF12,CL12,CR12,CX12,DD12,DJ12,DL12,DZ12,EX12,GP12,GQ12,GS12,GT12,GU12,GV12,GW12,GZ12,HA12)/85</f>
        <v>26.3238095238095</v>
      </c>
      <c r="HN12" s="33">
        <v>8</v>
      </c>
      <c r="HO12" s="33">
        <f>HN12-B12</f>
        <v>-2</v>
      </c>
      <c r="HP12" s="33">
        <f>SUM(SUM(AH12,AP12,AV12,BB12,BH12,BN12,BT12,BZ12,CF12,CL12,CR12,CX12,DD12,DJ12,DL12,DZ12,EX12,GP12,GQ12,GS12,GT12,GU12,GV12,GW12,GZ12,HA12,AD12,AF12,AR12,AT12),SUM(AX12,AZ12,BD12,BF12,BJ12,BL12,BP12,BR12,BV12,BX12,CB12,CD12,CH12,CJ12,CN12,CP12,CT12,CV12,CZ12,DB12,DF12,DH12,DN12,DP12,DR12,DT12,DV12,DX12,EB12,ED12),EF12,EH12,EJ12,EL12,EN12,EP12,ER12,ET12,EV12,EZ12,FB12,FD12,GR12,GX12,GY12)/75</f>
        <v>27.1492063492063</v>
      </c>
      <c r="HQ12" s="33">
        <v>9</v>
      </c>
      <c r="HR12" s="33">
        <f>HQ12-B12</f>
        <v>-1</v>
      </c>
      <c r="HS12" s="43">
        <f>AVERAGE(HD12-HB12,HG12-HB12,HJ12-HB12,HM12-HB12,HP12-HB12)</f>
        <v>-0.20993256336948</v>
      </c>
      <c r="HT12" s="33"/>
      <c r="HU12" s="33"/>
      <c r="HV12" s="33"/>
      <c r="HW12" s="33"/>
      <c r="HX12" s="33"/>
      <c r="HY12" s="33"/>
    </row>
    <row r="13" ht="32.45" customHeight="1">
      <c r="A13" t="s" s="31">
        <v>244</v>
      </c>
      <c r="B13" s="32">
        <v>11</v>
      </c>
      <c r="C13" s="33">
        <v>0</v>
      </c>
      <c r="D13" t="s" s="34">
        <v>245</v>
      </c>
      <c r="E13" s="33">
        <f>IF(D13="ACC",5,IF(D13="SEC",3,IF(D13="Pac12",4,IF(D13="Big 10",1,IF(D13="Big 12",2,IF(D13="Independent",7,IF(D13="American",6,IF(D13="MWC",9,IF(D13="Sun Belt",8,IF(D13="CUSA",11,10))))))))))</f>
        <v>6</v>
      </c>
      <c r="F13" s="33">
        <v>5</v>
      </c>
      <c r="G13" s="33">
        <f>F13</f>
        <v>5</v>
      </c>
      <c r="H13" s="33">
        <f>F13</f>
        <v>5</v>
      </c>
      <c r="I13" s="33">
        <v>30</v>
      </c>
      <c r="J13" s="33">
        <v>30</v>
      </c>
      <c r="K13" s="33">
        <v>30</v>
      </c>
      <c r="L13" s="35">
        <f>AVERAGE(F13:K13)</f>
        <v>17.5</v>
      </c>
      <c r="M13" s="19">
        <v>8</v>
      </c>
      <c r="N13" s="25">
        <v>10</v>
      </c>
      <c r="O13" s="37">
        <v>14</v>
      </c>
      <c r="P13" s="33">
        <v>30</v>
      </c>
      <c r="Q13" s="33">
        <f>AVERAGE(O13:P13)</f>
        <v>22</v>
      </c>
      <c r="R13" s="33">
        <v>9</v>
      </c>
      <c r="S13" s="33">
        <v>19</v>
      </c>
      <c r="T13" s="33">
        <f>AVERAGE(R13:S13)</f>
        <v>14</v>
      </c>
      <c r="U13" s="33">
        <f>AVERAGE(O13,P13,Q13,R13,S13,T13)</f>
        <v>18</v>
      </c>
      <c r="V13" s="33">
        <f>AVERAGE(F13:U13)</f>
        <v>16.65625</v>
      </c>
      <c r="W13" s="33">
        <f>MEDIAN(F13:U13)</f>
        <v>15.75</v>
      </c>
      <c r="X13" s="33">
        <v>10</v>
      </c>
      <c r="Y13" s="33">
        <v>54</v>
      </c>
      <c r="Z13" s="33">
        <v>75</v>
      </c>
      <c r="AA13" s="33">
        <v>5</v>
      </c>
      <c r="AB13" s="33">
        <v>4</v>
      </c>
      <c r="AC13" s="33">
        <v>20.7</v>
      </c>
      <c r="AD13" s="33">
        <v>6</v>
      </c>
      <c r="AE13" s="33">
        <v>20.7</v>
      </c>
      <c r="AF13" s="33">
        <v>6</v>
      </c>
      <c r="AG13" s="33">
        <f>BM13-CQ13</f>
        <v>9</v>
      </c>
      <c r="AH13" s="33">
        <v>6</v>
      </c>
      <c r="AI13" s="33">
        <v>4.16206896551724</v>
      </c>
      <c r="AJ13" s="33">
        <v>23</v>
      </c>
      <c r="AK13" s="33">
        <v>4.16206896551724</v>
      </c>
      <c r="AL13" s="33">
        <f>AJ13</f>
        <v>23</v>
      </c>
      <c r="AM13" s="33">
        <v>0.131521262604121</v>
      </c>
      <c r="AN13" s="33">
        <v>30</v>
      </c>
      <c r="AO13" s="33">
        <v>19</v>
      </c>
      <c r="AP13" s="33">
        <v>69</v>
      </c>
      <c r="AQ13" s="33">
        <v>9</v>
      </c>
      <c r="AR13" s="33">
        <f>MAX($AQ$3:$AQ$132)-AQ13+1</f>
        <v>5</v>
      </c>
      <c r="AS13" s="33">
        <v>9</v>
      </c>
      <c r="AT13" s="33">
        <f>AR13</f>
        <v>5</v>
      </c>
      <c r="AU13" s="33">
        <v>11</v>
      </c>
      <c r="AV13" s="33">
        <f>MAX($AU$3:$AU$132)-AU13+1</f>
        <v>5</v>
      </c>
      <c r="AW13" s="33">
        <v>1</v>
      </c>
      <c r="AX13" s="33">
        <f>AW13+1</f>
        <v>2</v>
      </c>
      <c r="AY13" s="33">
        <v>1</v>
      </c>
      <c r="AZ13" s="33">
        <f>AX13</f>
        <v>2</v>
      </c>
      <c r="BA13" s="33">
        <v>3</v>
      </c>
      <c r="BB13" s="33">
        <f>BA13+1</f>
        <v>4</v>
      </c>
      <c r="BC13" s="33">
        <f>AQ13/(AQ13+AW13)</f>
        <v>0.9</v>
      </c>
      <c r="BD13" s="33">
        <v>4</v>
      </c>
      <c r="BE13" s="33">
        <f>BC13</f>
        <v>0.9</v>
      </c>
      <c r="BF13" s="33">
        <f>BD13</f>
        <v>4</v>
      </c>
      <c r="BG13" s="33">
        <f>AU13/(AU13+BA13)</f>
        <v>0.785714285714286</v>
      </c>
      <c r="BH13" s="33">
        <v>6</v>
      </c>
      <c r="BI13" s="33">
        <v>37.5</v>
      </c>
      <c r="BJ13" s="33">
        <v>15</v>
      </c>
      <c r="BK13" s="33">
        <v>37.5</v>
      </c>
      <c r="BL13" s="33">
        <v>15</v>
      </c>
      <c r="BM13" s="33">
        <v>29.6</v>
      </c>
      <c r="BN13" s="33">
        <v>50</v>
      </c>
      <c r="BO13" s="33">
        <v>451</v>
      </c>
      <c r="BP13" s="33">
        <v>24</v>
      </c>
      <c r="BQ13" s="33">
        <v>451</v>
      </c>
      <c r="BR13" s="33">
        <v>24</v>
      </c>
      <c r="BS13" s="33">
        <v>390.3</v>
      </c>
      <c r="BT13" s="33">
        <v>77</v>
      </c>
      <c r="BU13" s="33">
        <v>238.6</v>
      </c>
      <c r="BV13" s="33">
        <v>55</v>
      </c>
      <c r="BW13" s="33">
        <v>238.6</v>
      </c>
      <c r="BX13" s="33">
        <v>55</v>
      </c>
      <c r="BY13" s="33">
        <v>182.3</v>
      </c>
      <c r="BZ13" s="33">
        <v>101</v>
      </c>
      <c r="CA13" s="33">
        <v>212.4</v>
      </c>
      <c r="CB13" s="33">
        <v>22</v>
      </c>
      <c r="CC13" s="33">
        <v>212.4</v>
      </c>
      <c r="CD13" s="33">
        <v>22</v>
      </c>
      <c r="CE13" s="33">
        <v>208</v>
      </c>
      <c r="CF13" s="33">
        <v>25</v>
      </c>
      <c r="CG13" s="33">
        <v>0.08314855875831489</v>
      </c>
      <c r="CH13" s="33">
        <v>15</v>
      </c>
      <c r="CI13" s="33">
        <v>0.08314855875831489</v>
      </c>
      <c r="CJ13" s="33">
        <v>15</v>
      </c>
      <c r="CK13" s="33">
        <f>BM13/BS13</f>
        <v>0.0758390981296439</v>
      </c>
      <c r="CL13" s="33">
        <v>38</v>
      </c>
      <c r="CM13" s="33">
        <v>16.8</v>
      </c>
      <c r="CN13" s="33">
        <v>8</v>
      </c>
      <c r="CO13" s="33">
        <v>16.8</v>
      </c>
      <c r="CP13" s="33">
        <v>8</v>
      </c>
      <c r="CQ13" s="33">
        <v>20.6</v>
      </c>
      <c r="CR13" s="33">
        <v>23</v>
      </c>
      <c r="CS13" s="33">
        <v>324.6</v>
      </c>
      <c r="CT13" s="33">
        <v>13</v>
      </c>
      <c r="CU13" s="33">
        <v>324.6</v>
      </c>
      <c r="CV13" s="33">
        <v>13</v>
      </c>
      <c r="CW13" s="33">
        <v>361.4</v>
      </c>
      <c r="CX13" s="33">
        <v>40</v>
      </c>
      <c r="CY13" s="33">
        <v>213.5</v>
      </c>
      <c r="CZ13" s="33">
        <v>38</v>
      </c>
      <c r="DA13" s="33">
        <v>213.5</v>
      </c>
      <c r="DB13" s="33">
        <v>38</v>
      </c>
      <c r="DC13" s="33">
        <v>222.8</v>
      </c>
      <c r="DD13" s="33">
        <v>57</v>
      </c>
      <c r="DE13" s="33">
        <v>111.1</v>
      </c>
      <c r="DF13" s="33">
        <v>13</v>
      </c>
      <c r="DG13" s="33">
        <v>111.1</v>
      </c>
      <c r="DH13" s="33">
        <v>13</v>
      </c>
      <c r="DI13" s="33">
        <v>138.7</v>
      </c>
      <c r="DJ13" s="33">
        <v>41</v>
      </c>
      <c r="DK13" s="33">
        <v>1.6</v>
      </c>
      <c r="DL13" s="33">
        <v>3</v>
      </c>
      <c r="DM13" s="33">
        <v>0.8</v>
      </c>
      <c r="DN13" s="33">
        <v>34</v>
      </c>
      <c r="DO13" s="33">
        <v>53.2</v>
      </c>
      <c r="DP13" s="33">
        <v>8</v>
      </c>
      <c r="DQ13" s="33">
        <v>6</v>
      </c>
      <c r="DR13" s="33">
        <v>5</v>
      </c>
      <c r="DS13" s="33">
        <v>3.1</v>
      </c>
      <c r="DT13" s="33">
        <v>6</v>
      </c>
      <c r="DU13" s="33">
        <v>126.4</v>
      </c>
      <c r="DV13" s="33">
        <v>9</v>
      </c>
      <c r="DW13" s="33">
        <v>126.4</v>
      </c>
      <c r="DX13" s="33">
        <v>9</v>
      </c>
      <c r="DY13" s="33">
        <f>BS13-CW13</f>
        <v>28.9</v>
      </c>
      <c r="DZ13" s="33">
        <v>58</v>
      </c>
      <c r="EA13" s="33">
        <v>3</v>
      </c>
      <c r="EB13" s="33">
        <v>15</v>
      </c>
      <c r="EC13" s="33">
        <v>21.1</v>
      </c>
      <c r="ED13" s="33">
        <v>12</v>
      </c>
      <c r="EE13" s="33">
        <v>28</v>
      </c>
      <c r="EF13" s="33">
        <v>8</v>
      </c>
      <c r="EG13" s="33">
        <v>0.111111111111111</v>
      </c>
      <c r="EH13" s="33">
        <v>10</v>
      </c>
      <c r="EI13" s="33">
        <v>8.1</v>
      </c>
      <c r="EJ13" s="33">
        <v>38</v>
      </c>
      <c r="EK13" s="33">
        <v>0</v>
      </c>
      <c r="EL13" s="33">
        <v>12</v>
      </c>
      <c r="EM13" s="33">
        <v>77.8</v>
      </c>
      <c r="EN13" s="33">
        <v>18</v>
      </c>
      <c r="EO13" s="33">
        <v>95.7</v>
      </c>
      <c r="EP13" s="33">
        <v>18</v>
      </c>
      <c r="EQ13" s="33">
        <v>22.5555555555556</v>
      </c>
      <c r="ER13" s="33">
        <v>31</v>
      </c>
      <c r="ES13" s="33">
        <v>48.3</v>
      </c>
      <c r="ET13" s="33">
        <v>13</v>
      </c>
      <c r="EU13" s="33">
        <v>48.3</v>
      </c>
      <c r="EV13" s="33">
        <v>13</v>
      </c>
      <c r="EW13" s="33">
        <v>42.7</v>
      </c>
      <c r="EX13" s="33">
        <v>26</v>
      </c>
      <c r="EY13" s="33">
        <v>69.2</v>
      </c>
      <c r="EZ13" s="33">
        <v>15</v>
      </c>
      <c r="FA13" s="33">
        <v>8.555555555555561</v>
      </c>
      <c r="FB13" s="33">
        <v>79</v>
      </c>
      <c r="FC13" s="33">
        <v>76.4444444444444</v>
      </c>
      <c r="FD13" s="33">
        <v>117</v>
      </c>
      <c r="FE13" s="38"/>
      <c r="FF13" s="33">
        <v>13</v>
      </c>
      <c r="FG13" s="38"/>
      <c r="FH13" s="33">
        <v>13</v>
      </c>
      <c r="FI13" s="33">
        <v>63.86</v>
      </c>
      <c r="FJ13" s="33">
        <v>31</v>
      </c>
      <c r="FK13" s="38"/>
      <c r="FL13" s="33">
        <v>26</v>
      </c>
      <c r="FM13" s="38"/>
      <c r="FN13" s="33">
        <v>26</v>
      </c>
      <c r="FO13" s="33">
        <v>47.3</v>
      </c>
      <c r="FP13" s="33">
        <v>71</v>
      </c>
      <c r="FQ13" s="38"/>
      <c r="FR13" s="33">
        <v>9</v>
      </c>
      <c r="FS13" s="38"/>
      <c r="FT13" s="33">
        <v>9</v>
      </c>
      <c r="FU13" s="33">
        <v>69.88</v>
      </c>
      <c r="FV13" s="33">
        <v>24</v>
      </c>
      <c r="FW13" s="38"/>
      <c r="FX13" s="33">
        <v>45</v>
      </c>
      <c r="FY13" s="38"/>
      <c r="FZ13" s="33">
        <v>45</v>
      </c>
      <c r="GA13" s="33">
        <v>33.6</v>
      </c>
      <c r="GB13" s="39">
        <v>37</v>
      </c>
      <c r="GC13" s="24">
        <f>GA13</f>
        <v>33.6</v>
      </c>
      <c r="GD13" s="24">
        <f>GB13</f>
        <v>37</v>
      </c>
      <c r="GE13" s="25">
        <v>35.4</v>
      </c>
      <c r="GF13" s="25">
        <v>20</v>
      </c>
      <c r="GG13" s="25">
        <v>16.5</v>
      </c>
      <c r="GH13" s="25">
        <v>9</v>
      </c>
      <c r="GI13" s="24">
        <f>GG13</f>
        <v>16.5</v>
      </c>
      <c r="GJ13" s="24">
        <f>GH13</f>
        <v>9</v>
      </c>
      <c r="GK13" s="25">
        <v>15.8</v>
      </c>
      <c r="GL13" s="37">
        <v>6</v>
      </c>
      <c r="GM13" s="33">
        <v>0.2</v>
      </c>
      <c r="GN13" s="33">
        <v>16</v>
      </c>
      <c r="GO13" s="33">
        <v>1</v>
      </c>
      <c r="GP13" s="33">
        <f>IF(GO13=1,1,IF(GO13=2,20,40))</f>
        <v>1</v>
      </c>
      <c r="GQ13" s="33">
        <f>AVERAGE(41,130,GS13)</f>
        <v>73.3333333333333</v>
      </c>
      <c r="GR13" s="33">
        <f>GQ13</f>
        <v>73.3333333333333</v>
      </c>
      <c r="GS13" s="33">
        <v>49</v>
      </c>
      <c r="GT13" s="33">
        <f>GS13</f>
        <v>49</v>
      </c>
      <c r="GU13" s="33">
        <f t="shared" si="515" ref="GU13:GX75">AVERAGE(76,130)</f>
        <v>103</v>
      </c>
      <c r="GV13" s="33">
        <f>GU13</f>
        <v>103</v>
      </c>
      <c r="GW13" s="40">
        <f>GU13</f>
        <v>103</v>
      </c>
      <c r="GX13" s="28">
        <v>41</v>
      </c>
      <c r="GY13" s="28">
        <f>GX13</f>
        <v>41</v>
      </c>
      <c r="GZ13" s="42">
        <f>AVERAGE(GQ13,GS13,GU13)</f>
        <v>75.1111111111111</v>
      </c>
      <c r="HA13" s="33">
        <f>AVERAGE(GQ13:GW13)</f>
        <v>79.0952380952381</v>
      </c>
      <c r="HB13" s="33">
        <f>SUM(GX13,GY13,GZ13,HA13)/120</f>
        <v>27.5398272156085</v>
      </c>
      <c r="HC13" t="s" s="34">
        <f>IF(HB13=HB12,"YES","NOOOO")</f>
        <v>230</v>
      </c>
      <c r="HD13" s="33">
        <f>SUM(SUM(E13,F13,G13,I13,L13,M13,N13,O13,R13,U13,V13,W13,Y13,AH13,AN13,AP13,AV13,BB13,BH13,BN13,BT13,BZ13,CF13,CL13,CR13,CX13,DD13,DJ13,DL13,DZ13),SUM(EX13,FJ13,FP13,FV13,GF13,GL13,GN13,GP13,GQ13,GS13,GU13,GX13,GZ13,H13,J13,K13,P13,Q13,S13,T13,X13,Z13,AA13,AB13,AD13,AF13,AJ13,AL13,AR13,AT13),SUM(AX13,AZ13,BD13,BF13,BJ13,BL13,BP13,BR13,BV13,BX13,CB13,CD13,CH13,CJ13,CN13,CP13,CT13,CV13,CZ13,DB13,DF13,DH13,DN13,DP13,DR13,DT13,DV13,DX13,EB13,ED13),EF13,EH13,EJ13,EL13,EN13,EP13,ER13,ET13,EV13,EZ13,FB13,FD13,FF13,FH13,FL13,FN13,FR13,FT13,FX13,FZ13,GB13,GD13,GH13,GJ13)/114</f>
        <v>25.0557078460039</v>
      </c>
      <c r="HE13" s="33">
        <v>9</v>
      </c>
      <c r="HF13" s="33">
        <f>HE13-B13</f>
        <v>-2</v>
      </c>
      <c r="HG13" s="33">
        <f>SUM(SUM(E13,F13,G13,I13,L13,M13,N13,O13,V13,W13,Y13,H13,J13,K13,P13,Q13,CH13,CJ13,CN13,CP13,CT13,CV13,CZ13,DB13,DF13,DH13,DN13,DP13,DR13,DT13),SUM(DV13,DX13,EB13,ED13,EF13,EH13,EJ13,EL13,EN13,EP13,ER13,ET13,EV13,EZ13,FB13,FD13,FF13,FH13,FL13,FN13,FR13,FT13,FX13,FZ13,GR13,GX13,GY13,X13,AA13,Z13),SUM(AB13,AD13,AF13,AJ13,AL13,AR13,AT13,AX13,AZ13,BD13,BF13,BJ13,BL13,BP13,BR13,BV13,BX13,CB13,CD13,AH13,AN13,AP13,AV13,BB13,BH13,BN13,BT13,BZ13,CF13,CL13),CR13,CX13,DD13,DJ13,DL13,DZ13,EX13,FJ13,FP13,FV13,GP13,GQ13,GS13,GT13,GU13,GV13,GW13,GZ13,HA13)/109</f>
        <v>28.5392593199359</v>
      </c>
      <c r="HH13" s="33">
        <v>12</v>
      </c>
      <c r="HI13" s="33">
        <f>HH13-B13</f>
        <v>1</v>
      </c>
      <c r="HJ13" s="33">
        <f>SUM(SUM(E13,F13,G13,I13,L13,M13,N13,R13,V13,W13,AD13,AF13,AJ13,AL13,AR13,AT13,AX13,AZ13,BD13,BF13,BJ13,BL13,BP13,BR13,BV13,BX13,CB13,CD13,CH13,CJ13),SUM(CN13,CP13,CT13,CV13,CZ13,DB13,DF13,DH13,DN13,DP13,DR13,DT13,DV13,DX13,EB13,ED13,EF13,EH13,EJ13,EL13,EN13,EP13,ER13,ET13,EV13,EZ13,FB13,FD13,GB13,GD13),SUM(GH13,GJ13,GR13,GX13,GY13,AH13,AN13,AP13,AV13,BB13,BH13,BN13,BT13,BZ13,CF13,CL13,CR13,CX13,DD13,DJ13,DL13,DZ13,EX13,GF13,GL13,GN13,GP13,GQ13,GS13,GT13),GU13,GV13,GW13,GZ13,HA13,H13,J13,K13,S13,T13,)/101</f>
        <v>27.3344481769606</v>
      </c>
      <c r="HK13" s="33">
        <v>11</v>
      </c>
      <c r="HL13" s="33">
        <f>HK13-B13</f>
        <v>0</v>
      </c>
      <c r="HM13" s="33">
        <f>SUM(SUM(F13,G13,H13,J13,K13,AD13,AF13,AJ13,AL13,AN13,AR13,AT13,AX13,AZ13,BD13,BF13,BJ13,BL13,BP13,BR13,BV13,BX13,CB13,CD13,CH13,CJ13,CN13,CP13,CT13,CV13),SUM(CZ13,DB13,DF13,DH13,DN13,DP13,DR13,DT13,DV13,DX13,EB13,ED13,EF13,EH13,EJ13,EL13,EN13,EP13,ER13,ET13,EV13,EZ13,FB13,FD13,GR13,GX13,GY13,I13,L13,AH13),AP13,AV13,BB13,BH13,BN13,BT13,BZ13,CF13,CL13,CR13,CX13,DD13,DJ13,DL13,DZ13,EX13,GP13,GQ13,GS13,GT13,GU13,GV13,GW13,GZ13,HA13)/85</f>
        <v>29.7455648926237</v>
      </c>
      <c r="HN13" s="33">
        <v>11</v>
      </c>
      <c r="HO13" s="33">
        <f>HN13-B13</f>
        <v>0</v>
      </c>
      <c r="HP13" s="33">
        <f>SUM(SUM(AH13,AP13,AV13,BB13,BH13,BN13,BT13,BZ13,CF13,CL13,CR13,CX13,DD13,DJ13,DL13,DZ13,EX13,GP13,GQ13,GS13,GT13,GU13,GV13,GW13,GZ13,HA13,AD13,AF13,AR13,AT13),SUM(AX13,AZ13,BD13,BF13,BJ13,BL13,BP13,BR13,BV13,BX13,CB13,CD13,CH13,CJ13,CN13,CP13,CT13,CV13,CZ13,DB13,DF13,DH13,DN13,DP13,DR13,DT13,DV13,DX13,EB13,ED13),EF13,EH13,EJ13,EL13,EN13,EP13,ER13,ET13,EV13,EZ13,FB13,FD13,GR13,GX13,GY13)/75</f>
        <v>31.0649735449735</v>
      </c>
      <c r="HQ13" s="33">
        <v>15</v>
      </c>
      <c r="HR13" s="33">
        <f>HQ13-B13</f>
        <v>4</v>
      </c>
      <c r="HS13" s="43">
        <f>AVERAGE(HD13-HB13,HG13-HB13,HJ13-HB13,HM13-HB13,HP13-HB13)</f>
        <v>0.80816354049102</v>
      </c>
      <c r="HT13" s="33"/>
      <c r="HU13" s="33"/>
      <c r="HV13" s="33"/>
      <c r="HW13" s="33"/>
      <c r="HX13" s="33"/>
      <c r="HY13" s="33"/>
    </row>
    <row r="14" ht="32.45" customHeight="1">
      <c r="A14" t="s" s="31">
        <v>246</v>
      </c>
      <c r="B14" s="32">
        <v>12</v>
      </c>
      <c r="C14" s="33">
        <v>0</v>
      </c>
      <c r="D14" t="s" s="34">
        <v>234</v>
      </c>
      <c r="E14" s="33">
        <f>IF(D14="ACC",5,IF(D14="SEC",3,IF(D14="Pac12",4,IF(D14="Big 10",1,IF(D14="Big 12",2,IF(D14="Independent",7,IF(D14="American",6,IF(D14="MWC",9,IF(D14="Sun Belt",8,IF(D14="CUSA",11,10))))))))))</f>
        <v>2</v>
      </c>
      <c r="F14" s="33">
        <v>21</v>
      </c>
      <c r="G14" s="33">
        <f>F14</f>
        <v>21</v>
      </c>
      <c r="H14" s="33">
        <f>F14</f>
        <v>21</v>
      </c>
      <c r="I14" s="33">
        <v>25</v>
      </c>
      <c r="J14" s="33">
        <v>25</v>
      </c>
      <c r="K14" s="33">
        <v>22</v>
      </c>
      <c r="L14" s="35">
        <f>AVERAGE(F14:K14)</f>
        <v>22.5</v>
      </c>
      <c r="M14" s="19">
        <v>21</v>
      </c>
      <c r="N14" s="25">
        <v>19</v>
      </c>
      <c r="O14" s="37">
        <v>6</v>
      </c>
      <c r="P14" s="33">
        <v>11</v>
      </c>
      <c r="Q14" s="33">
        <f>AVERAGE(O14:P14)</f>
        <v>8.5</v>
      </c>
      <c r="R14" s="33">
        <v>15</v>
      </c>
      <c r="S14" s="33">
        <v>20</v>
      </c>
      <c r="T14" s="33">
        <f>AVERAGE(R14:S14)</f>
        <v>17.5</v>
      </c>
      <c r="U14" s="33">
        <f>AVERAGE(O14,P14,Q14,R14,S14,T14)</f>
        <v>13</v>
      </c>
      <c r="V14" s="33">
        <f>AVERAGE(F14:U14)</f>
        <v>18.03125</v>
      </c>
      <c r="W14" s="33">
        <f>MEDIAN(F14:U14)</f>
        <v>20.5</v>
      </c>
      <c r="X14" s="33">
        <v>19</v>
      </c>
      <c r="Y14" s="33">
        <v>34</v>
      </c>
      <c r="Z14" s="33">
        <v>9</v>
      </c>
      <c r="AA14" s="33">
        <v>17</v>
      </c>
      <c r="AB14" s="33">
        <v>23</v>
      </c>
      <c r="AC14" s="33">
        <v>14.2</v>
      </c>
      <c r="AD14" s="33">
        <v>14</v>
      </c>
      <c r="AE14" s="33">
        <v>14.2</v>
      </c>
      <c r="AF14" s="33">
        <v>14</v>
      </c>
      <c r="AG14" s="33">
        <f>BM14-CQ14</f>
        <v>7.8</v>
      </c>
      <c r="AH14" s="33">
        <v>42</v>
      </c>
      <c r="AI14" s="33">
        <v>2.59545454545455</v>
      </c>
      <c r="AJ14" s="33">
        <v>38</v>
      </c>
      <c r="AK14" s="33">
        <v>2.59545454545455</v>
      </c>
      <c r="AL14" s="33">
        <f>AJ14</f>
        <v>38</v>
      </c>
      <c r="AM14" s="33">
        <v>0.170977641385357</v>
      </c>
      <c r="AN14" s="33">
        <v>24</v>
      </c>
      <c r="AO14" s="33">
        <v>8</v>
      </c>
      <c r="AP14" s="33">
        <v>18</v>
      </c>
      <c r="AQ14" s="33">
        <v>7</v>
      </c>
      <c r="AR14" s="33">
        <f>MAX($AQ$3:$AQ$132)-AQ14+1</f>
        <v>7</v>
      </c>
      <c r="AS14" s="33">
        <v>7</v>
      </c>
      <c r="AT14" s="33">
        <f>AR14</f>
        <v>7</v>
      </c>
      <c r="AU14" s="33">
        <v>8</v>
      </c>
      <c r="AV14" s="33">
        <f>MAX($AU$3:$AU$132)-AU14+1</f>
        <v>8</v>
      </c>
      <c r="AW14" s="33">
        <v>3</v>
      </c>
      <c r="AX14" s="33">
        <f>AW14+1</f>
        <v>4</v>
      </c>
      <c r="AY14" s="33">
        <v>3</v>
      </c>
      <c r="AZ14" s="33">
        <f>AX14</f>
        <v>4</v>
      </c>
      <c r="BA14" s="33">
        <v>5</v>
      </c>
      <c r="BB14" s="33">
        <f>BA14+1</f>
        <v>6</v>
      </c>
      <c r="BC14" s="33">
        <f>AQ14/(AQ14+AW14)</f>
        <v>0.7</v>
      </c>
      <c r="BD14" s="33">
        <v>14</v>
      </c>
      <c r="BE14" s="33">
        <f>BC14</f>
        <v>0.7</v>
      </c>
      <c r="BF14" s="33">
        <f>BD14</f>
        <v>14</v>
      </c>
      <c r="BG14" s="33">
        <f>AU14/(AU14+BA14)</f>
        <v>0.615384615384615</v>
      </c>
      <c r="BH14" s="33">
        <v>12</v>
      </c>
      <c r="BI14" s="33">
        <v>42.7</v>
      </c>
      <c r="BJ14" s="33">
        <v>6</v>
      </c>
      <c r="BK14" s="33">
        <v>42.7</v>
      </c>
      <c r="BL14" s="33">
        <v>6</v>
      </c>
      <c r="BM14" s="33">
        <v>35.2</v>
      </c>
      <c r="BN14" s="33">
        <v>17</v>
      </c>
      <c r="BO14" s="33">
        <v>475.4</v>
      </c>
      <c r="BP14" s="33">
        <v>19</v>
      </c>
      <c r="BQ14" s="33">
        <v>475.4</v>
      </c>
      <c r="BR14" s="33">
        <v>19</v>
      </c>
      <c r="BS14" s="33">
        <v>465.9</v>
      </c>
      <c r="BT14" s="33">
        <v>14</v>
      </c>
      <c r="BU14" s="33">
        <v>280.1</v>
      </c>
      <c r="BV14" s="33">
        <v>27</v>
      </c>
      <c r="BW14" s="33">
        <v>280.1</v>
      </c>
      <c r="BX14" s="33">
        <v>27</v>
      </c>
      <c r="BY14" s="33">
        <v>289.3</v>
      </c>
      <c r="BZ14" s="33">
        <v>20</v>
      </c>
      <c r="CA14" s="33">
        <v>195.3</v>
      </c>
      <c r="CB14" s="33">
        <v>36</v>
      </c>
      <c r="CC14" s="33">
        <v>195.3</v>
      </c>
      <c r="CD14" s="33">
        <v>36</v>
      </c>
      <c r="CE14" s="33">
        <v>176.5</v>
      </c>
      <c r="CF14" s="33">
        <v>46</v>
      </c>
      <c r="CG14" s="33">
        <v>0.0898190997055112</v>
      </c>
      <c r="CH14" s="33">
        <v>4</v>
      </c>
      <c r="CI14" s="33">
        <v>0.0898190997055112</v>
      </c>
      <c r="CJ14" s="33">
        <v>4</v>
      </c>
      <c r="CK14" s="33">
        <f>BM14/BS14</f>
        <v>0.0755526937110968</v>
      </c>
      <c r="CL14" s="33">
        <v>40</v>
      </c>
      <c r="CM14" s="33">
        <v>28.5</v>
      </c>
      <c r="CN14" s="33">
        <v>50</v>
      </c>
      <c r="CO14" s="33">
        <v>28.5</v>
      </c>
      <c r="CP14" s="33">
        <v>50</v>
      </c>
      <c r="CQ14" s="33">
        <v>27.4</v>
      </c>
      <c r="CR14" s="33">
        <v>52</v>
      </c>
      <c r="CS14" s="33">
        <v>406.6</v>
      </c>
      <c r="CT14" s="33">
        <v>63</v>
      </c>
      <c r="CU14" s="33">
        <v>406.6</v>
      </c>
      <c r="CV14" s="33">
        <v>63</v>
      </c>
      <c r="CW14" s="33">
        <v>431.5</v>
      </c>
      <c r="CX14" s="33">
        <v>94</v>
      </c>
      <c r="CY14" s="33">
        <v>266.4</v>
      </c>
      <c r="CZ14" s="33">
        <v>103</v>
      </c>
      <c r="DA14" s="33">
        <v>266.4</v>
      </c>
      <c r="DB14" s="33">
        <v>103</v>
      </c>
      <c r="DC14" s="33">
        <v>292.5</v>
      </c>
      <c r="DD14" s="33">
        <v>121</v>
      </c>
      <c r="DE14" s="33">
        <v>140.2</v>
      </c>
      <c r="DF14" s="33">
        <v>37</v>
      </c>
      <c r="DG14" s="33">
        <v>140.2</v>
      </c>
      <c r="DH14" s="33">
        <v>37</v>
      </c>
      <c r="DI14" s="33">
        <v>138.9</v>
      </c>
      <c r="DJ14" s="33">
        <v>42</v>
      </c>
      <c r="DK14" s="33">
        <v>1</v>
      </c>
      <c r="DL14" s="33">
        <v>23</v>
      </c>
      <c r="DM14" s="33">
        <v>1.1</v>
      </c>
      <c r="DN14" s="33">
        <v>21</v>
      </c>
      <c r="DO14" s="33">
        <v>62.6</v>
      </c>
      <c r="DP14" s="33">
        <v>50</v>
      </c>
      <c r="DQ14" s="33">
        <v>6.8</v>
      </c>
      <c r="DR14" s="33">
        <v>12</v>
      </c>
      <c r="DS14" s="33">
        <v>3.6</v>
      </c>
      <c r="DT14" s="33">
        <v>11</v>
      </c>
      <c r="DU14" s="33">
        <v>68.8</v>
      </c>
      <c r="DV14" s="33">
        <v>30</v>
      </c>
      <c r="DW14" s="33">
        <v>68.8</v>
      </c>
      <c r="DX14" s="33">
        <v>30</v>
      </c>
      <c r="DY14" s="33">
        <f>BS14-CW14</f>
        <v>34.4</v>
      </c>
      <c r="DZ14" s="33">
        <v>55</v>
      </c>
      <c r="EA14" s="33">
        <v>1.7</v>
      </c>
      <c r="EB14" s="33">
        <v>57</v>
      </c>
      <c r="EC14" s="33">
        <v>12.3</v>
      </c>
      <c r="ED14" s="33">
        <v>75</v>
      </c>
      <c r="EE14" s="33">
        <v>29.9</v>
      </c>
      <c r="EF14" s="33">
        <v>6</v>
      </c>
      <c r="EG14" s="33">
        <v>0.111111111111111</v>
      </c>
      <c r="EH14" s="33">
        <v>10</v>
      </c>
      <c r="EI14" s="33">
        <v>4.1</v>
      </c>
      <c r="EJ14" s="33">
        <v>65</v>
      </c>
      <c r="EK14" s="33">
        <v>0.111111111111111</v>
      </c>
      <c r="EL14" s="33">
        <v>8</v>
      </c>
      <c r="EM14" s="33">
        <v>72.2</v>
      </c>
      <c r="EN14" s="33">
        <v>24</v>
      </c>
      <c r="EO14" s="33">
        <v>97.7</v>
      </c>
      <c r="EP14" s="33">
        <v>4</v>
      </c>
      <c r="EQ14" s="33">
        <v>22</v>
      </c>
      <c r="ER14" s="33">
        <v>40</v>
      </c>
      <c r="ES14" s="33">
        <v>38.7</v>
      </c>
      <c r="ET14" s="33">
        <v>60</v>
      </c>
      <c r="EU14" s="33">
        <v>38.7</v>
      </c>
      <c r="EV14" s="33">
        <v>60</v>
      </c>
      <c r="EW14" s="33">
        <v>48.6</v>
      </c>
      <c r="EX14" s="33">
        <v>7</v>
      </c>
      <c r="EY14" s="33">
        <v>60</v>
      </c>
      <c r="EZ14" s="33">
        <v>25</v>
      </c>
      <c r="FA14" s="33">
        <v>7.88888888888889</v>
      </c>
      <c r="FB14" s="33">
        <v>75</v>
      </c>
      <c r="FC14" s="33">
        <v>75.6666666666667</v>
      </c>
      <c r="FD14" s="33">
        <v>116</v>
      </c>
      <c r="FE14" s="38"/>
      <c r="FF14" s="33">
        <v>15</v>
      </c>
      <c r="FG14" s="38"/>
      <c r="FH14" s="33">
        <v>15</v>
      </c>
      <c r="FI14" s="33">
        <v>69.01000000000001</v>
      </c>
      <c r="FJ14" s="33">
        <v>25</v>
      </c>
      <c r="FK14" s="38"/>
      <c r="FL14" s="33">
        <v>19</v>
      </c>
      <c r="FM14" s="38"/>
      <c r="FN14" s="33">
        <v>19</v>
      </c>
      <c r="FO14" s="33">
        <v>72.73999999999999</v>
      </c>
      <c r="FP14" s="33">
        <v>16</v>
      </c>
      <c r="FQ14" s="38"/>
      <c r="FR14" s="33">
        <v>28</v>
      </c>
      <c r="FS14" s="38"/>
      <c r="FT14" s="33">
        <v>28</v>
      </c>
      <c r="FU14" s="33">
        <v>57.59</v>
      </c>
      <c r="FV14" s="33">
        <v>50</v>
      </c>
      <c r="FW14" s="38"/>
      <c r="FX14" s="33">
        <v>66</v>
      </c>
      <c r="FY14" s="38"/>
      <c r="FZ14" s="33">
        <v>66</v>
      </c>
      <c r="GA14" s="33">
        <v>38.2</v>
      </c>
      <c r="GB14" s="39">
        <v>17</v>
      </c>
      <c r="GC14" s="24">
        <f>GA14</f>
        <v>38.2</v>
      </c>
      <c r="GD14" s="24">
        <f>GB14</f>
        <v>17</v>
      </c>
      <c r="GE14" s="24">
        <v>39.4</v>
      </c>
      <c r="GF14" s="24">
        <v>8</v>
      </c>
      <c r="GG14" s="24">
        <v>21.5</v>
      </c>
      <c r="GH14" s="24">
        <v>30</v>
      </c>
      <c r="GI14" s="24">
        <f>GG14</f>
        <v>21.5</v>
      </c>
      <c r="GJ14" s="24">
        <f>GH14</f>
        <v>30</v>
      </c>
      <c r="GK14" s="24">
        <v>22.8</v>
      </c>
      <c r="GL14" s="37">
        <v>32</v>
      </c>
      <c r="GM14" s="33">
        <v>0.1</v>
      </c>
      <c r="GN14" s="33">
        <v>17</v>
      </c>
      <c r="GO14" s="33">
        <v>3</v>
      </c>
      <c r="GP14" s="33">
        <f>IF(GO14=1,1,IF(GO14=2,20,40))</f>
        <v>40</v>
      </c>
      <c r="GQ14" s="33">
        <v>13</v>
      </c>
      <c r="GR14" s="33">
        <f>GQ14</f>
        <v>13</v>
      </c>
      <c r="GS14" s="33">
        <v>9</v>
      </c>
      <c r="GT14" s="33">
        <f>GS14</f>
        <v>9</v>
      </c>
      <c r="GU14" s="33">
        <v>5</v>
      </c>
      <c r="GV14" s="33">
        <f>GU14</f>
        <v>5</v>
      </c>
      <c r="GW14" s="40">
        <f>GU14</f>
        <v>5</v>
      </c>
      <c r="GX14" s="28">
        <v>3</v>
      </c>
      <c r="GY14" s="28">
        <f>GX14</f>
        <v>3</v>
      </c>
      <c r="GZ14" s="42">
        <f>AVERAGE(GQ14,GS14,GU14)</f>
        <v>9</v>
      </c>
      <c r="HA14" s="33">
        <f>AVERAGE(GQ14:GW14)</f>
        <v>8.428571428571431</v>
      </c>
      <c r="HB14" s="33">
        <f>SUM(GX14,GY14,GZ14,HA14)/120</f>
        <v>27.6288318452381</v>
      </c>
      <c r="HC14" t="s" s="34">
        <f>IF(HB14=HB13,"YES","NOOOO")</f>
        <v>230</v>
      </c>
      <c r="HD14" s="33">
        <f>SUM(SUM(E14,F14,G14,I14,L14,M14,N14,O14,R14,U14,V14,W14,Y14,AH14,AN14,AP14,AV14,BB14,BH14,BN14,BT14,BZ14,CF14,CL14,CR14,CX14,DD14,DJ14,DL14,DZ14),SUM(EX14,FJ14,FP14,FV14,GF14,GL14,GN14,GP14,GQ14,GS14,GU14,GX14,GZ14,H14,J14,K14,P14,Q14,S14,T14,X14,Z14,AA14,AB14,AD14,AF14,AJ14,AL14,AR14,AT14),SUM(AX14,AZ14,BD14,BF14,BJ14,BL14,BP14,BR14,BV14,BX14,CB14,CD14,CH14,CJ14,CN14,CP14,CT14,CV14,CZ14,DB14,DF14,DH14,DN14,DP14,DR14,DT14,DV14,DX14,EB14,ED14),EF14,EH14,EJ14,EL14,EN14,EP14,ER14,ET14,EV14,EZ14,FB14,FD14,FF14,FH14,FL14,FN14,FR14,FT14,FX14,FZ14,GB14,GD14,GH14,GJ14)/114</f>
        <v>28.7020285087719</v>
      </c>
      <c r="HE14" s="33">
        <v>14</v>
      </c>
      <c r="HF14" s="33">
        <f>HE14-B14</f>
        <v>2</v>
      </c>
      <c r="HG14" s="33">
        <f>SUM(SUM(E14,F14,G14,I14,L14,M14,N14,O14,V14,W14,Y14,H14,J14,K14,P14,Q14,CH14,CJ14,CN14,CP14,CT14,CV14,CZ14,DB14,DF14,DH14,DN14,DP14,DR14,DT14),SUM(DV14,DX14,EB14,ED14,EF14,EH14,EJ14,EL14,EN14,EP14,ER14,ET14,EV14,EZ14,FB14,FD14,FF14,FH14,FL14,FN14,FR14,FT14,FX14,FZ14,GR14,GX14,GY14,X14,AA14,Z14),SUM(AB14,AD14,AF14,AJ14,AL14,AR14,AT14,AX14,AZ14,BD14,BF14,BJ14,BL14,BP14,BR14,BV14,BX14,CB14,CD14,AH14,AN14,AP14,AV14,BB14,BH14,BN14,BT14,BZ14,CF14,CL14),CR14,CX14,DD14,DJ14,DL14,DZ14,EX14,FJ14,FP14,FV14,GP14,GQ14,GS14,GT14,GU14,GV14,GW14,GZ14,HA14)/109</f>
        <v>28.4308240498034</v>
      </c>
      <c r="HH14" s="33">
        <v>11</v>
      </c>
      <c r="HI14" s="33">
        <f>HH14-B14</f>
        <v>-1</v>
      </c>
      <c r="HJ14" s="33">
        <f>SUM(SUM(E14,F14,G14,I14,L14,M14,N14,R14,V14,W14,AD14,AF14,AJ14,AL14,AR14,AT14,AX14,AZ14,BD14,BF14,BJ14,BL14,BP14,BR14,BV14,BX14,CB14,CD14,CH14,CJ14),SUM(CN14,CP14,CT14,CV14,CZ14,DB14,DF14,DH14,DN14,DP14,DR14,DT14,DV14,DX14,EB14,ED14,EF14,EH14,EJ14,EL14,EN14,EP14,ER14,ET14,EV14,EZ14,FB14,FD14,GB14,GD14),SUM(GH14,GJ14,GR14,GX14,GY14,AH14,AN14,AP14,AV14,BB14,BH14,BN14,BT14,BZ14,CF14,CL14,CR14,CX14,DD14,DJ14,DL14,DZ14,EX14,GF14,GL14,GN14,GP14,GQ14,GS14,GT14),GU14,GV14,GW14,GZ14,HA14,H14,J14,K14,S14,T14,)/101</f>
        <v>27.9996021923621</v>
      </c>
      <c r="HK14" s="33">
        <v>13</v>
      </c>
      <c r="HL14" s="33">
        <f>HK14-B14</f>
        <v>1</v>
      </c>
      <c r="HM14" s="33">
        <f>SUM(SUM(F14,G14,H14,J14,K14,AD14,AF14,AJ14,AL14,AN14,AR14,AT14,AX14,AZ14,BD14,BF14,BJ14,BL14,BP14,BR14,BV14,BX14,CB14,CD14,CH14,CJ14,CN14,CP14,CT14,CV14),SUM(CZ14,DB14,DF14,DH14,DN14,DP14,DR14,DT14,DV14,DX14,EB14,ED14,EF14,EH14,EJ14,EL14,EN14,EP14,ER14,ET14,EV14,EZ14,FB14,FD14,GR14,GX14,GY14,I14,L14,AH14),AP14,AV14,BB14,BH14,BN14,BT14,BZ14,CF14,CL14,CR14,CX14,DD14,DJ14,DL14,DZ14,EX14,GP14,GQ14,GS14,GT14,GU14,GV14,GW14,GZ14,HA14)/85</f>
        <v>29.9285714285714</v>
      </c>
      <c r="HN14" s="33">
        <v>13</v>
      </c>
      <c r="HO14" s="33">
        <f>HN14-B14</f>
        <v>1</v>
      </c>
      <c r="HP14" s="33">
        <f>SUM(SUM(AH14,AP14,AV14,BB14,BH14,BN14,BT14,BZ14,CF14,CL14,CR14,CX14,DD14,DJ14,DL14,DZ14,EX14,GP14,GQ14,GS14,GT14,GU14,GV14,GW14,GZ14,HA14,AD14,AF14,AR14,AT14),SUM(AX14,AZ14,BD14,BF14,BJ14,BL14,BP14,BR14,BV14,BX14,CB14,CD14,CH14,CJ14,CN14,CP14,CT14,CV14,CZ14,DB14,DF14,DH14,DN14,DP14,DR14,DT14,DV14,DX14,EB14,ED14),EF14,EH14,EJ14,EL14,EN14,EP14,ER14,ET14,EV14,EZ14,FB14,FD14,GR14,GX14,GY14)/75</f>
        <v>30.4857142857143</v>
      </c>
      <c r="HQ14" s="33">
        <v>14</v>
      </c>
      <c r="HR14" s="33">
        <f>HQ14-B14</f>
        <v>2</v>
      </c>
      <c r="HS14" s="43">
        <f>AVERAGE(HD14-HB14,HG14-HB14,HJ14-HB14,HM14-HB14,HP14-HB14)</f>
        <v>1.48051624780652</v>
      </c>
      <c r="HT14" s="33"/>
      <c r="HU14" s="33"/>
      <c r="HV14" s="33"/>
      <c r="HW14" s="33"/>
      <c r="HX14" s="33"/>
      <c r="HY14" s="33"/>
    </row>
    <row r="15" ht="32.45" customHeight="1">
      <c r="A15" t="s" s="31">
        <v>247</v>
      </c>
      <c r="B15" s="32">
        <v>13</v>
      </c>
      <c r="C15" s="33">
        <v>0</v>
      </c>
      <c r="D15" t="s" s="34">
        <v>234</v>
      </c>
      <c r="E15" s="33">
        <f>IF(D15="ACC",5,IF(D15="SEC",3,IF(D15="Pac12",4,IF(D15="Big 10",1,IF(D15="Big 12",2,IF(D15="Independent",7,IF(D15="American",6,IF(D15="MWC",9,IF(D15="Sun Belt",8,IF(D15="CUSA",11,10))))))))))</f>
        <v>2</v>
      </c>
      <c r="F15" s="33">
        <v>11</v>
      </c>
      <c r="G15" s="33">
        <f>F15</f>
        <v>11</v>
      </c>
      <c r="H15" s="33">
        <f>F15</f>
        <v>11</v>
      </c>
      <c r="I15" s="33">
        <v>28</v>
      </c>
      <c r="J15" s="33">
        <v>28</v>
      </c>
      <c r="K15" s="33">
        <v>37</v>
      </c>
      <c r="L15" s="35">
        <f>AVERAGE(F15:K15)</f>
        <v>21</v>
      </c>
      <c r="M15" s="19">
        <v>7</v>
      </c>
      <c r="N15" s="25">
        <v>8</v>
      </c>
      <c r="O15" s="37">
        <v>10</v>
      </c>
      <c r="P15" s="33">
        <v>8</v>
      </c>
      <c r="Q15" s="33">
        <f>AVERAGE(O15:P15)</f>
        <v>9</v>
      </c>
      <c r="R15" s="33">
        <v>11</v>
      </c>
      <c r="S15" s="33">
        <v>7</v>
      </c>
      <c r="T15" s="33">
        <f>AVERAGE(R15:S15)</f>
        <v>9</v>
      </c>
      <c r="U15" s="33">
        <f>AVERAGE(O15,P15,Q15,R15,S15,T15)</f>
        <v>9</v>
      </c>
      <c r="V15" s="33">
        <f>AVERAGE(F15:U15)</f>
        <v>14.0625</v>
      </c>
      <c r="W15" s="33">
        <f>MEDIAN(F15:U15)</f>
        <v>10.5</v>
      </c>
      <c r="X15" s="33">
        <v>8</v>
      </c>
      <c r="Y15" s="33">
        <v>7</v>
      </c>
      <c r="Z15" s="33">
        <v>16</v>
      </c>
      <c r="AA15" s="33">
        <v>16</v>
      </c>
      <c r="AB15" s="33">
        <v>32</v>
      </c>
      <c r="AC15" s="33">
        <v>11.5</v>
      </c>
      <c r="AD15" s="33">
        <v>22</v>
      </c>
      <c r="AE15" s="33">
        <v>11.5</v>
      </c>
      <c r="AF15" s="33">
        <v>22</v>
      </c>
      <c r="AG15" s="33">
        <f>BM15-CQ15</f>
        <v>6.3</v>
      </c>
      <c r="AH15" s="33">
        <v>49</v>
      </c>
      <c r="AI15" s="33">
        <v>2.71951219512195</v>
      </c>
      <c r="AJ15" s="33">
        <v>34</v>
      </c>
      <c r="AK15" s="33">
        <v>2.71951219512195</v>
      </c>
      <c r="AL15" s="33">
        <f>AJ15</f>
        <v>34</v>
      </c>
      <c r="AM15" s="33">
        <v>0.114385474860335</v>
      </c>
      <c r="AN15" s="33">
        <v>33</v>
      </c>
      <c r="AO15" s="33">
        <v>7.5</v>
      </c>
      <c r="AP15" s="33">
        <v>16</v>
      </c>
      <c r="AQ15" s="33">
        <v>9</v>
      </c>
      <c r="AR15" s="33">
        <f>MAX($AQ$3:$AQ$132)-AQ15+1</f>
        <v>5</v>
      </c>
      <c r="AS15" s="33">
        <v>9</v>
      </c>
      <c r="AT15" s="33">
        <f>AR15</f>
        <v>5</v>
      </c>
      <c r="AU15" s="33">
        <v>7</v>
      </c>
      <c r="AV15" s="33">
        <f>MAX($AU$3:$AU$132)-AU15+1</f>
        <v>9</v>
      </c>
      <c r="AW15" s="33">
        <v>3</v>
      </c>
      <c r="AX15" s="33">
        <f>AW15+1</f>
        <v>4</v>
      </c>
      <c r="AY15" s="33">
        <v>3</v>
      </c>
      <c r="AZ15" s="33">
        <f>AX15</f>
        <v>4</v>
      </c>
      <c r="BA15" s="33">
        <v>6</v>
      </c>
      <c r="BB15" s="33">
        <f>BA15+1</f>
        <v>7</v>
      </c>
      <c r="BC15" s="33">
        <f>AQ15/(AQ15+AW15)</f>
        <v>0.75</v>
      </c>
      <c r="BD15" s="33">
        <v>11</v>
      </c>
      <c r="BE15" s="33">
        <f>BC15</f>
        <v>0.75</v>
      </c>
      <c r="BF15" s="33">
        <f>BD15</f>
        <v>11</v>
      </c>
      <c r="BG15" s="33">
        <f>AU15/(AU15+BA15)</f>
        <v>0.538461538461538</v>
      </c>
      <c r="BH15" s="33">
        <v>14</v>
      </c>
      <c r="BI15" s="33">
        <v>32.9</v>
      </c>
      <c r="BJ15" s="33">
        <v>30</v>
      </c>
      <c r="BK15" s="33">
        <v>32.9</v>
      </c>
      <c r="BL15" s="33">
        <v>30</v>
      </c>
      <c r="BM15" s="33">
        <v>32.2</v>
      </c>
      <c r="BN15" s="33">
        <v>32</v>
      </c>
      <c r="BO15" s="33">
        <v>436.3</v>
      </c>
      <c r="BP15" s="33">
        <v>34</v>
      </c>
      <c r="BQ15" s="33">
        <v>436.3</v>
      </c>
      <c r="BR15" s="33">
        <v>34</v>
      </c>
      <c r="BS15" s="33">
        <v>444.3</v>
      </c>
      <c r="BT15" s="33">
        <v>27</v>
      </c>
      <c r="BU15" s="33">
        <v>241.3</v>
      </c>
      <c r="BV15" s="33">
        <v>50</v>
      </c>
      <c r="BW15" s="33">
        <v>241.3</v>
      </c>
      <c r="BX15" s="33">
        <v>50</v>
      </c>
      <c r="BY15" s="33">
        <v>311.3</v>
      </c>
      <c r="BZ15" s="33">
        <v>11</v>
      </c>
      <c r="CA15" s="33">
        <v>195</v>
      </c>
      <c r="CB15" s="33">
        <v>37</v>
      </c>
      <c r="CC15" s="33">
        <v>195</v>
      </c>
      <c r="CD15" s="33">
        <v>37</v>
      </c>
      <c r="CE15" s="33">
        <v>133</v>
      </c>
      <c r="CF15" s="33">
        <v>97</v>
      </c>
      <c r="CG15" s="33">
        <v>0.0754068301627321</v>
      </c>
      <c r="CH15" s="33">
        <v>40</v>
      </c>
      <c r="CI15" s="33">
        <v>0.0754068301627321</v>
      </c>
      <c r="CJ15" s="33">
        <v>40</v>
      </c>
      <c r="CK15" s="33">
        <f>BM15/BS15</f>
        <v>0.0724735539050191</v>
      </c>
      <c r="CL15" s="33">
        <v>58</v>
      </c>
      <c r="CM15" s="33">
        <v>21.4</v>
      </c>
      <c r="CN15" s="33">
        <v>21</v>
      </c>
      <c r="CO15" s="33">
        <v>21.4</v>
      </c>
      <c r="CP15" s="33">
        <v>21</v>
      </c>
      <c r="CQ15" s="33">
        <v>25.9</v>
      </c>
      <c r="CR15" s="33">
        <v>42</v>
      </c>
      <c r="CS15" s="33">
        <v>340.4</v>
      </c>
      <c r="CT15" s="33">
        <v>20</v>
      </c>
      <c r="CU15" s="33">
        <v>340.4</v>
      </c>
      <c r="CV15" s="33">
        <v>20</v>
      </c>
      <c r="CW15" s="33">
        <v>369.3</v>
      </c>
      <c r="CX15" s="33">
        <v>45</v>
      </c>
      <c r="CY15" s="33">
        <v>237.3</v>
      </c>
      <c r="CZ15" s="33">
        <v>66</v>
      </c>
      <c r="DA15" s="33">
        <v>237.3</v>
      </c>
      <c r="DB15" s="33">
        <v>66</v>
      </c>
      <c r="DC15" s="33">
        <v>229.7</v>
      </c>
      <c r="DD15" s="33">
        <v>67</v>
      </c>
      <c r="DE15" s="33">
        <v>103.1</v>
      </c>
      <c r="DF15" s="33">
        <v>8</v>
      </c>
      <c r="DG15" s="33">
        <v>103.1</v>
      </c>
      <c r="DH15" s="33">
        <v>8</v>
      </c>
      <c r="DI15" s="33">
        <v>139.5</v>
      </c>
      <c r="DJ15" s="33">
        <v>44</v>
      </c>
      <c r="DK15" s="33">
        <v>0.75</v>
      </c>
      <c r="DL15" s="33">
        <v>33</v>
      </c>
      <c r="DM15" s="33">
        <v>0.75</v>
      </c>
      <c r="DN15" s="33">
        <v>36</v>
      </c>
      <c r="DO15" s="33">
        <v>62.7</v>
      </c>
      <c r="DP15" s="33">
        <v>51</v>
      </c>
      <c r="DQ15" s="33">
        <v>7.5</v>
      </c>
      <c r="DR15" s="33">
        <v>19</v>
      </c>
      <c r="DS15" s="33">
        <v>3.2</v>
      </c>
      <c r="DT15" s="33">
        <v>7</v>
      </c>
      <c r="DU15" s="33">
        <v>95.90000000000001</v>
      </c>
      <c r="DV15" s="33">
        <v>20</v>
      </c>
      <c r="DW15" s="33">
        <v>95.90000000000001</v>
      </c>
      <c r="DX15" s="33">
        <v>20</v>
      </c>
      <c r="DY15" s="33">
        <f>BS15-CW15</f>
        <v>75</v>
      </c>
      <c r="DZ15" s="33">
        <v>24</v>
      </c>
      <c r="EA15" s="33">
        <v>2.41666666666667</v>
      </c>
      <c r="EB15" s="33">
        <v>34</v>
      </c>
      <c r="EC15" s="33">
        <v>15.4166666666667</v>
      </c>
      <c r="ED15" s="33">
        <v>48</v>
      </c>
      <c r="EE15" s="33">
        <v>26.8</v>
      </c>
      <c r="EF15" s="33">
        <v>9</v>
      </c>
      <c r="EG15" s="33">
        <v>0</v>
      </c>
      <c r="EH15" s="33">
        <v>14</v>
      </c>
      <c r="EI15" s="33">
        <v>5.4</v>
      </c>
      <c r="EJ15" s="33">
        <v>55</v>
      </c>
      <c r="EK15" s="33">
        <v>0</v>
      </c>
      <c r="EL15" s="33">
        <v>12</v>
      </c>
      <c r="EM15" s="33">
        <v>68.8</v>
      </c>
      <c r="EN15" s="33">
        <v>30</v>
      </c>
      <c r="EO15" s="33">
        <v>95.7</v>
      </c>
      <c r="EP15" s="33">
        <v>18</v>
      </c>
      <c r="EQ15" s="33">
        <v>22.5454545454546</v>
      </c>
      <c r="ER15" s="33">
        <v>32</v>
      </c>
      <c r="ES15" s="33">
        <v>43.7</v>
      </c>
      <c r="ET15" s="33">
        <v>33</v>
      </c>
      <c r="EU15" s="33">
        <v>43.7</v>
      </c>
      <c r="EV15" s="33">
        <v>33</v>
      </c>
      <c r="EW15" s="33">
        <v>37.9</v>
      </c>
      <c r="EX15" s="33">
        <v>58</v>
      </c>
      <c r="EY15" s="33">
        <v>69.2</v>
      </c>
      <c r="EZ15" s="33">
        <v>15</v>
      </c>
      <c r="FA15" s="33">
        <v>5.18181818181818</v>
      </c>
      <c r="FB15" s="33">
        <v>25</v>
      </c>
      <c r="FC15" s="33">
        <v>44.6363636363636</v>
      </c>
      <c r="FD15" s="33">
        <v>31</v>
      </c>
      <c r="FE15" s="38"/>
      <c r="FF15" s="33">
        <v>11</v>
      </c>
      <c r="FG15" s="38"/>
      <c r="FH15" s="33">
        <v>11</v>
      </c>
      <c r="FI15" s="33">
        <v>62.15</v>
      </c>
      <c r="FJ15" s="33">
        <v>34</v>
      </c>
      <c r="FK15" s="38"/>
      <c r="FL15" s="33">
        <v>15</v>
      </c>
      <c r="FM15" s="38"/>
      <c r="FN15" s="33">
        <v>15</v>
      </c>
      <c r="FO15" s="33">
        <v>60.24</v>
      </c>
      <c r="FP15" s="33">
        <v>39</v>
      </c>
      <c r="FQ15" s="38"/>
      <c r="FR15" s="33">
        <v>14</v>
      </c>
      <c r="FS15" s="38"/>
      <c r="FT15" s="33">
        <v>14</v>
      </c>
      <c r="FU15" s="33">
        <v>64.08</v>
      </c>
      <c r="FV15" s="33">
        <v>36</v>
      </c>
      <c r="FW15" s="38"/>
      <c r="FX15" s="33">
        <v>96</v>
      </c>
      <c r="FY15" s="38"/>
      <c r="FZ15" s="33">
        <v>96</v>
      </c>
      <c r="GA15" s="33">
        <v>41</v>
      </c>
      <c r="GB15" s="39">
        <v>7</v>
      </c>
      <c r="GC15" s="24">
        <f>GA15</f>
        <v>41</v>
      </c>
      <c r="GD15" s="24">
        <f>GB15</f>
        <v>7</v>
      </c>
      <c r="GE15" s="25">
        <v>38.5</v>
      </c>
      <c r="GF15" s="25">
        <v>13</v>
      </c>
      <c r="GG15" s="25">
        <v>19</v>
      </c>
      <c r="GH15" s="25">
        <v>19</v>
      </c>
      <c r="GI15" s="24">
        <f>GG15</f>
        <v>19</v>
      </c>
      <c r="GJ15" s="24">
        <f>GH15</f>
        <v>19</v>
      </c>
      <c r="GK15" s="25">
        <v>18.7</v>
      </c>
      <c r="GL15" s="37">
        <v>11</v>
      </c>
      <c r="GM15" s="33">
        <v>-1.2</v>
      </c>
      <c r="GN15" s="33">
        <v>27</v>
      </c>
      <c r="GO15" s="33">
        <v>2</v>
      </c>
      <c r="GP15" s="33">
        <f>IF(GO15=1,1,IF(GO15=2,20,40))</f>
        <v>20</v>
      </c>
      <c r="GQ15" s="33">
        <f>AVERAGE(41,130,GS15)</f>
        <v>69.6666666666667</v>
      </c>
      <c r="GR15" s="33">
        <f>GQ15</f>
        <v>69.6666666666667</v>
      </c>
      <c r="GS15" s="33">
        <v>38</v>
      </c>
      <c r="GT15" s="33">
        <f>GS15</f>
        <v>38</v>
      </c>
      <c r="GU15" s="33">
        <v>47</v>
      </c>
      <c r="GV15" s="33">
        <f>GU15</f>
        <v>47</v>
      </c>
      <c r="GW15" s="40">
        <f>GU15</f>
        <v>47</v>
      </c>
      <c r="GX15" s="28">
        <v>58</v>
      </c>
      <c r="GY15" s="28">
        <f>GX15</f>
        <v>58</v>
      </c>
      <c r="GZ15" s="42">
        <f>AVERAGE(GQ15,GS15,GU15)</f>
        <v>51.5555555555556</v>
      </c>
      <c r="HA15" s="33">
        <f>AVERAGE(GQ15:GW15)</f>
        <v>50.9047619047619</v>
      </c>
      <c r="HB15" s="33">
        <f>SUM(GX15,GY15,GZ15,HA15)/120</f>
        <v>28.1779679232804</v>
      </c>
      <c r="HC15" t="s" s="34">
        <f>IF(HB15=HB14,"YES","NOOOO")</f>
        <v>230</v>
      </c>
      <c r="HD15" s="33">
        <f>SUM(SUM(E15,F15,G15,I15,L15,M15,N15,O15,R15,U15,V15,W15,Y15,AH15,AN15,AP15,AV15,BB15,BH15,BN15,BT15,BZ15,CF15,CL15,CR15,CX15,DD15,DJ15,DL15,DZ15),SUM(EX15,FJ15,FP15,FV15,GF15,GL15,GN15,GP15,GQ15,GS15,GU15,GX15,GZ15,H15,J15,K15,P15,Q15,S15,T15,X15,Z15,AA15,AB15,AD15,AF15,AJ15,AL15,AR15,AT15),SUM(AX15,AZ15,BD15,BF15,BJ15,BL15,BP15,BR15,BV15,BX15,CB15,CD15,CH15,CJ15,CN15,CP15,CT15,CV15,CZ15,DB15,DF15,DH15,DN15,DP15,DR15,DT15,DV15,DX15,EB15,ED15),EF15,EH15,EJ15,EL15,EN15,EP15,ER15,ET15,EV15,EZ15,FB15,FD15,FF15,FH15,FL15,FN15,FR15,FT15,FX15,FZ15,GB15,GD15,GH15,GJ15)/114</f>
        <v>26.9367080896686</v>
      </c>
      <c r="HE15" s="33">
        <v>11</v>
      </c>
      <c r="HF15" s="33">
        <f>HE15-B15</f>
        <v>-2</v>
      </c>
      <c r="HG15" s="33">
        <f>SUM(SUM(E15,F15,G15,I15,L15,M15,N15,O15,V15,W15,Y15,H15,J15,K15,P15,Q15,CH15,CJ15,CN15,CP15,CT15,CV15,CZ15,DB15,DF15,DH15,DN15,DP15,DR15,DT15),SUM(DV15,DX15,EB15,ED15,EF15,EH15,EJ15,EL15,EN15,EP15,ER15,ET15,EV15,EZ15,FB15,FD15,FF15,FH15,FL15,FN15,FR15,FT15,FX15,FZ15,GR15,GX15,GY15,X15,AA15,Z15),SUM(AB15,AD15,AF15,AJ15,AL15,AR15,AT15,AX15,AZ15,BD15,BF15,BJ15,BL15,BP15,BR15,BV15,BX15,CB15,CD15,AH15,AN15,AP15,AV15,BB15,BH15,BN15,BT15,BZ15,CF15,CL15),CR15,CX15,DD15,DJ15,DL15,DZ15,EX15,FJ15,FP15,FV15,GP15,GQ15,GS15,GT15,GU15,GV15,GW15,GZ15,HA15)/109</f>
        <v>29.7463867045289</v>
      </c>
      <c r="HH15" s="33">
        <v>13</v>
      </c>
      <c r="HI15" s="33">
        <f>HH15-B15</f>
        <v>0</v>
      </c>
      <c r="HJ15" s="33">
        <f>SUM(SUM(E15,F15,G15,I15,L15,M15,N15,R15,V15,W15,AD15,AF15,AJ15,AL15,AR15,AT15,AX15,AZ15,BD15,BF15,BJ15,BL15,BP15,BR15,BV15,BX15,CB15,CD15,CH15,CJ15),SUM(CN15,CP15,CT15,CV15,CZ15,DB15,DF15,DH15,DN15,DP15,DR15,DT15,DV15,DX15,EB15,ED15,EF15,EH15,EJ15,EL15,EN15,EP15,ER15,ET15,EV15,EZ15,FB15,FD15,GB15,GD15),SUM(GH15,GJ15,GR15,GX15,GY15,AH15,AN15,AP15,AV15,BB15,BH15,BN15,BT15,BZ15,CF15,CL15,CR15,CX15,DD15,DJ15,DL15,DZ15,EX15,GF15,GL15,GN15,GP15,GQ15,GS15,GT15),GU15,GV15,GW15,GZ15,HA15,H15,J15,K15,S15,T15,)/101</f>
        <v>28.5678826811253</v>
      </c>
      <c r="HK15" s="33">
        <v>16</v>
      </c>
      <c r="HL15" s="33">
        <f>HK15-B15</f>
        <v>3</v>
      </c>
      <c r="HM15" s="33">
        <f>SUM(SUM(F15,G15,H15,J15,K15,AD15,AF15,AJ15,AL15,AN15,AR15,AT15,AX15,AZ15,BD15,BF15,BJ15,BL15,BP15,BR15,BV15,BX15,CB15,CD15,CH15,CJ15,CN15,CP15,CT15,CV15),SUM(CZ15,DB15,DF15,DH15,DN15,DP15,DR15,DT15,DV15,DX15,EB15,ED15,EF15,EH15,EJ15,EL15,EN15,EP15,ER15,ET15,EV15,EZ15,FB15,FD15,GR15,GX15,GY15,I15,L15,AH15),AP15,AV15,BB15,BH15,BN15,BT15,BZ15,CF15,CL15,CR15,CX15,DD15,DJ15,DL15,DZ15,EX15,GP15,GQ15,GS15,GT15,GU15,GV15,GW15,GZ15,HA15)/85</f>
        <v>31.9269841269841</v>
      </c>
      <c r="HN15" s="33">
        <v>17</v>
      </c>
      <c r="HO15" s="33">
        <f>HN15-B15</f>
        <v>4</v>
      </c>
      <c r="HP15" s="33">
        <f>SUM(SUM(AH15,AP15,AV15,BB15,BH15,BN15,BT15,BZ15,CF15,CL15,CR15,CX15,DD15,DJ15,DL15,DZ15,EX15,GP15,GQ15,GS15,GT15,GU15,GV15,GW15,GZ15,HA15,AD15,AF15,AR15,AT15),SUM(AX15,AZ15,BD15,BF15,BJ15,BL15,BP15,BR15,BV15,BX15,CB15,CD15,CH15,CJ15,CN15,CP15,CT15,CV15,CZ15,DB15,DF15,DH15,DN15,DP15,DR15,DT15,DV15,DX15,EB15,ED15),EF15,EH15,EJ15,EL15,EN15,EP15,ER15,ET15,EV15,EZ15,FB15,FD15,GR15,GX15,GY15)/75</f>
        <v>32.8772486772487</v>
      </c>
      <c r="HQ15" s="33">
        <v>18</v>
      </c>
      <c r="HR15" s="33">
        <f>HQ15-B15</f>
        <v>5</v>
      </c>
      <c r="HS15" s="43">
        <f>AVERAGE(HD15-HB15,HG15-HB15,HJ15-HB15,HM15-HB15,HP15-HB15)</f>
        <v>1.83307413263072</v>
      </c>
      <c r="HT15" s="33"/>
      <c r="HU15" s="33"/>
      <c r="HV15" s="33"/>
      <c r="HW15" s="33"/>
      <c r="HX15" s="33"/>
      <c r="HY15" s="33"/>
    </row>
    <row r="16" ht="32.45" customHeight="1">
      <c r="A16" t="s" s="31">
        <v>248</v>
      </c>
      <c r="B16" s="32">
        <v>14</v>
      </c>
      <c r="C16" s="33">
        <v>0</v>
      </c>
      <c r="D16" t="s" s="34">
        <v>249</v>
      </c>
      <c r="E16" s="33">
        <f>IF(D16="ACC",5,IF(D16="SEC",3,IF(D16="Pac12",4,IF(D16="Big 10",1,IF(D16="Big 12",2,IF(D16="Independent",7,IF(D16="American",6,IF(D16="MWC",9,IF(D16="Sun Belt",8,IF(D16="CUSA",11,10))))))))))</f>
        <v>4</v>
      </c>
      <c r="F16" s="33">
        <v>40</v>
      </c>
      <c r="G16" s="33">
        <f>F16</f>
        <v>40</v>
      </c>
      <c r="H16" s="33">
        <f>F16</f>
        <v>40</v>
      </c>
      <c r="I16" s="33">
        <v>7</v>
      </c>
      <c r="J16" s="33">
        <v>7</v>
      </c>
      <c r="K16" s="33">
        <v>36</v>
      </c>
      <c r="L16" s="35">
        <f>AVERAGE(F16:K16)</f>
        <v>28.3333333333333</v>
      </c>
      <c r="M16" s="19">
        <v>11</v>
      </c>
      <c r="N16" s="25">
        <v>12</v>
      </c>
      <c r="O16" s="37">
        <v>17</v>
      </c>
      <c r="P16" s="33">
        <v>12</v>
      </c>
      <c r="Q16" s="33">
        <f>AVERAGE(O16:P16)</f>
        <v>14.5</v>
      </c>
      <c r="R16" s="33">
        <v>18</v>
      </c>
      <c r="S16" s="33">
        <v>15</v>
      </c>
      <c r="T16" s="33">
        <f>AVERAGE(R16:S16)</f>
        <v>16.5</v>
      </c>
      <c r="U16" s="33">
        <f>AVERAGE(O16,P16,Q16,R16,S16,T16)</f>
        <v>15.5</v>
      </c>
      <c r="V16" s="33">
        <f>AVERAGE(F16:U16)</f>
        <v>20.6145833333333</v>
      </c>
      <c r="W16" s="33">
        <f>MEDIAN(F16:U16)</f>
        <v>16</v>
      </c>
      <c r="X16" s="33">
        <v>32</v>
      </c>
      <c r="Y16" s="33">
        <v>52</v>
      </c>
      <c r="Z16" s="33">
        <v>31</v>
      </c>
      <c r="AA16" s="33">
        <v>19</v>
      </c>
      <c r="AB16" s="33">
        <v>45</v>
      </c>
      <c r="AC16" s="33">
        <v>3</v>
      </c>
      <c r="AD16" s="33">
        <v>50</v>
      </c>
      <c r="AE16" s="33">
        <v>3</v>
      </c>
      <c r="AF16" s="33">
        <v>50</v>
      </c>
      <c r="AG16" s="33">
        <f>BM16-CQ16</f>
        <v>18.8</v>
      </c>
      <c r="AH16" s="33">
        <v>34</v>
      </c>
      <c r="AI16" s="33">
        <v>3.96153846153846</v>
      </c>
      <c r="AJ16" s="33">
        <v>25</v>
      </c>
      <c r="AK16" s="33">
        <v>3.96153846153846</v>
      </c>
      <c r="AL16" s="33">
        <f>AJ16</f>
        <v>25</v>
      </c>
      <c r="AM16" s="33">
        <v>0.340073648168486</v>
      </c>
      <c r="AN16" s="33">
        <v>9</v>
      </c>
      <c r="AO16" s="33">
        <v>4.5</v>
      </c>
      <c r="AP16" s="33">
        <v>6</v>
      </c>
      <c r="AQ16" s="33">
        <v>4</v>
      </c>
      <c r="AR16" s="33">
        <f>MAX($AQ$3:$AQ$132)-AQ16+1</f>
        <v>10</v>
      </c>
      <c r="AS16" s="33">
        <v>4</v>
      </c>
      <c r="AT16" s="33">
        <f>AR16</f>
        <v>10</v>
      </c>
      <c r="AU16" s="33">
        <v>12</v>
      </c>
      <c r="AV16" s="33">
        <f>MAX($AU$3:$AU$132)-AU16+1</f>
        <v>4</v>
      </c>
      <c r="AW16" s="33">
        <v>3</v>
      </c>
      <c r="AX16" s="33">
        <f>AW16+1</f>
        <v>4</v>
      </c>
      <c r="AY16" s="33">
        <v>3</v>
      </c>
      <c r="AZ16" s="33">
        <f>AX16</f>
        <v>4</v>
      </c>
      <c r="BA16" s="33">
        <v>2</v>
      </c>
      <c r="BB16" s="33">
        <f>BA16+1</f>
        <v>3</v>
      </c>
      <c r="BC16" s="33">
        <f>AQ16/(AQ16+AW16)</f>
        <v>0.571428571428571</v>
      </c>
      <c r="BD16" s="33">
        <v>19</v>
      </c>
      <c r="BE16" s="33">
        <f>BC16</f>
        <v>0.571428571428571</v>
      </c>
      <c r="BF16" s="33">
        <f>BD16</f>
        <v>19</v>
      </c>
      <c r="BG16" s="33">
        <f>AU16/(AU16+BA16)</f>
        <v>0.857142857142857</v>
      </c>
      <c r="BH16" s="33">
        <v>4</v>
      </c>
      <c r="BI16" s="33">
        <v>31.3</v>
      </c>
      <c r="BJ16" s="33">
        <v>36</v>
      </c>
      <c r="BK16" s="33">
        <v>31.3</v>
      </c>
      <c r="BL16" s="33">
        <v>36</v>
      </c>
      <c r="BM16" s="33">
        <v>35.3</v>
      </c>
      <c r="BN16" s="33">
        <v>16</v>
      </c>
      <c r="BO16" s="33">
        <v>412.9</v>
      </c>
      <c r="BP16" s="33">
        <v>49</v>
      </c>
      <c r="BQ16" s="33">
        <v>412.9</v>
      </c>
      <c r="BR16" s="33">
        <v>49</v>
      </c>
      <c r="BS16" s="33">
        <v>433.1</v>
      </c>
      <c r="BT16" s="33">
        <v>39</v>
      </c>
      <c r="BU16" s="33">
        <v>246.1</v>
      </c>
      <c r="BV16" s="33">
        <v>47</v>
      </c>
      <c r="BW16" s="33">
        <v>246.1</v>
      </c>
      <c r="BX16" s="33">
        <v>47</v>
      </c>
      <c r="BY16" s="33">
        <v>258.3</v>
      </c>
      <c r="BZ16" s="33">
        <v>40</v>
      </c>
      <c r="CA16" s="33">
        <v>166.7</v>
      </c>
      <c r="CB16" s="33">
        <v>59</v>
      </c>
      <c r="CC16" s="33">
        <v>166.7</v>
      </c>
      <c r="CD16" s="33">
        <v>59</v>
      </c>
      <c r="CE16" s="33">
        <v>174.8</v>
      </c>
      <c r="CF16" s="33">
        <v>49</v>
      </c>
      <c r="CG16" s="33">
        <v>0.0758052797287479</v>
      </c>
      <c r="CH16" s="33">
        <v>39</v>
      </c>
      <c r="CI16" s="33">
        <v>0.0758052797287479</v>
      </c>
      <c r="CJ16" s="33">
        <v>39</v>
      </c>
      <c r="CK16" s="33">
        <f>BM16/BS16</f>
        <v>0.0815054259986146</v>
      </c>
      <c r="CL16" s="33">
        <v>16</v>
      </c>
      <c r="CM16" s="33">
        <v>28.3</v>
      </c>
      <c r="CN16" s="33">
        <v>48</v>
      </c>
      <c r="CO16" s="33">
        <v>28.3</v>
      </c>
      <c r="CP16" s="33">
        <v>48</v>
      </c>
      <c r="CQ16" s="33">
        <v>16.5</v>
      </c>
      <c r="CR16" s="33">
        <v>9</v>
      </c>
      <c r="CS16" s="33">
        <v>405.9</v>
      </c>
      <c r="CT16" s="33">
        <v>61</v>
      </c>
      <c r="CU16" s="33">
        <v>405.9</v>
      </c>
      <c r="CV16" s="33">
        <v>61</v>
      </c>
      <c r="CW16" s="33">
        <v>329.1</v>
      </c>
      <c r="CX16" s="33">
        <v>22</v>
      </c>
      <c r="CY16" s="33">
        <v>236.3</v>
      </c>
      <c r="CZ16" s="33">
        <v>64</v>
      </c>
      <c r="DA16" s="33">
        <v>236.3</v>
      </c>
      <c r="DB16" s="33">
        <v>64</v>
      </c>
      <c r="DC16" s="33">
        <v>220.2</v>
      </c>
      <c r="DD16" s="33">
        <v>51</v>
      </c>
      <c r="DE16" s="33">
        <v>169.6</v>
      </c>
      <c r="DF16" s="33">
        <v>67</v>
      </c>
      <c r="DG16" s="33">
        <v>169.6</v>
      </c>
      <c r="DH16" s="33">
        <v>67</v>
      </c>
      <c r="DI16" s="33">
        <v>108.9</v>
      </c>
      <c r="DJ16" s="33">
        <v>13</v>
      </c>
      <c r="DK16" s="33">
        <v>0.714285714285714</v>
      </c>
      <c r="DL16" s="33">
        <v>35</v>
      </c>
      <c r="DM16" s="33">
        <v>0.428571428571428</v>
      </c>
      <c r="DN16" s="33">
        <v>50</v>
      </c>
      <c r="DO16" s="33">
        <v>61.1</v>
      </c>
      <c r="DP16" s="33">
        <v>43</v>
      </c>
      <c r="DQ16" s="33">
        <v>6.7</v>
      </c>
      <c r="DR16" s="33">
        <v>11</v>
      </c>
      <c r="DS16" s="33">
        <v>4.2</v>
      </c>
      <c r="DT16" s="33">
        <v>17</v>
      </c>
      <c r="DU16" s="33">
        <v>7</v>
      </c>
      <c r="DV16" s="33">
        <v>57</v>
      </c>
      <c r="DW16" s="33">
        <v>7</v>
      </c>
      <c r="DX16" s="33">
        <v>57</v>
      </c>
      <c r="DY16" s="33">
        <f>BS16-CW16</f>
        <v>104</v>
      </c>
      <c r="DZ16" s="33">
        <v>15</v>
      </c>
      <c r="EA16" s="33">
        <v>1.71428571428571</v>
      </c>
      <c r="EB16" s="33">
        <v>56</v>
      </c>
      <c r="EC16" s="33">
        <v>10.1428571428571</v>
      </c>
      <c r="ED16" s="33">
        <v>88</v>
      </c>
      <c r="EE16" s="33">
        <v>18.6</v>
      </c>
      <c r="EF16" s="33">
        <v>57</v>
      </c>
      <c r="EG16" s="33">
        <v>0</v>
      </c>
      <c r="EH16" s="33">
        <v>14</v>
      </c>
      <c r="EI16" s="33">
        <v>9.5</v>
      </c>
      <c r="EJ16" s="33">
        <v>27</v>
      </c>
      <c r="EK16" s="33">
        <v>0</v>
      </c>
      <c r="EL16" s="33">
        <v>12</v>
      </c>
      <c r="EM16" s="33">
        <v>57.1</v>
      </c>
      <c r="EN16" s="33">
        <v>43</v>
      </c>
      <c r="EO16" s="33">
        <v>100</v>
      </c>
      <c r="EP16" s="33">
        <v>1</v>
      </c>
      <c r="EQ16" s="33">
        <v>22.3333333333333</v>
      </c>
      <c r="ER16" s="33">
        <v>35</v>
      </c>
      <c r="ES16" s="33">
        <v>47.1</v>
      </c>
      <c r="ET16" s="33">
        <v>21</v>
      </c>
      <c r="EU16" s="33">
        <v>47.1</v>
      </c>
      <c r="EV16" s="33">
        <v>21</v>
      </c>
      <c r="EW16" s="33">
        <v>41.6</v>
      </c>
      <c r="EX16" s="33">
        <v>32</v>
      </c>
      <c r="EY16" s="33">
        <v>60</v>
      </c>
      <c r="EZ16" s="33">
        <v>25</v>
      </c>
      <c r="FA16" s="33">
        <v>6.33333333333333</v>
      </c>
      <c r="FB16" s="33">
        <v>51</v>
      </c>
      <c r="FC16" s="33">
        <v>54.3333333333333</v>
      </c>
      <c r="FD16" s="33">
        <v>72</v>
      </c>
      <c r="FE16" s="38"/>
      <c r="FF16" s="33">
        <v>19</v>
      </c>
      <c r="FG16" s="38"/>
      <c r="FH16" s="33">
        <v>19</v>
      </c>
      <c r="FI16" s="33">
        <v>82.23999999999999</v>
      </c>
      <c r="FJ16" s="33">
        <v>11</v>
      </c>
      <c r="FK16" s="38"/>
      <c r="FL16" s="33">
        <v>21</v>
      </c>
      <c r="FM16" s="38"/>
      <c r="FN16" s="33">
        <v>21</v>
      </c>
      <c r="FO16" s="33">
        <v>69.59999999999999</v>
      </c>
      <c r="FP16" s="33">
        <v>20</v>
      </c>
      <c r="FQ16" s="38"/>
      <c r="FR16" s="33">
        <v>33</v>
      </c>
      <c r="FS16" s="38"/>
      <c r="FT16" s="33">
        <v>33</v>
      </c>
      <c r="FU16" s="33">
        <v>82.70999999999999</v>
      </c>
      <c r="FV16" s="33">
        <v>8</v>
      </c>
      <c r="FW16" s="38"/>
      <c r="FX16" s="33">
        <v>77</v>
      </c>
      <c r="FY16" s="38"/>
      <c r="FZ16" s="33">
        <v>77</v>
      </c>
      <c r="GA16" s="33">
        <v>38</v>
      </c>
      <c r="GB16" s="39">
        <v>18</v>
      </c>
      <c r="GC16" s="24">
        <f>GA16</f>
        <v>38</v>
      </c>
      <c r="GD16" s="24">
        <f>GB16</f>
        <v>18</v>
      </c>
      <c r="GE16" s="24">
        <v>36.9</v>
      </c>
      <c r="GF16" s="24">
        <v>16</v>
      </c>
      <c r="GG16" s="24">
        <v>19</v>
      </c>
      <c r="GH16" s="24">
        <v>19</v>
      </c>
      <c r="GI16" s="24">
        <f>GG16</f>
        <v>19</v>
      </c>
      <c r="GJ16" s="24">
        <f>GH16</f>
        <v>19</v>
      </c>
      <c r="GK16" s="24">
        <v>20.9</v>
      </c>
      <c r="GL16" s="37">
        <v>24</v>
      </c>
      <c r="GM16" s="33">
        <v>-0.2</v>
      </c>
      <c r="GN16" s="33">
        <v>20</v>
      </c>
      <c r="GO16" s="33">
        <v>1</v>
      </c>
      <c r="GP16" s="33">
        <f>IF(GO16=1,1,IF(GO16=2,20,40))</f>
        <v>1</v>
      </c>
      <c r="GQ16" s="33">
        <v>8</v>
      </c>
      <c r="GR16" s="33">
        <f>GQ16</f>
        <v>8</v>
      </c>
      <c r="GS16" s="33">
        <v>13</v>
      </c>
      <c r="GT16" s="33">
        <f>GS16</f>
        <v>13</v>
      </c>
      <c r="GU16" s="33">
        <v>6</v>
      </c>
      <c r="GV16" s="33">
        <f>GU16</f>
        <v>6</v>
      </c>
      <c r="GW16" s="40">
        <f>GU16</f>
        <v>6</v>
      </c>
      <c r="GX16" s="28">
        <v>17</v>
      </c>
      <c r="GY16" s="28">
        <f>GX16</f>
        <v>17</v>
      </c>
      <c r="GZ16" s="42">
        <f>AVERAGE(GQ16,GS16,GU16)</f>
        <v>9</v>
      </c>
      <c r="HA16" s="33">
        <f>AVERAGE(GQ16:GW16)</f>
        <v>8.571428571428569</v>
      </c>
      <c r="HB16" s="33">
        <f>SUM(GX16,GY16,GZ16,HA16)/120</f>
        <v>28.7168278769841</v>
      </c>
      <c r="HC16" t="s" s="34">
        <f>IF(HB16=HB15,"YES","NOOOO")</f>
        <v>230</v>
      </c>
      <c r="HD16" s="33">
        <f>SUM(SUM(E16,F16,G16,I16,L16,M16,N16,O16,R16,U16,V16,W16,Y16,AH16,AN16,AP16,AV16,BB16,BH16,BN16,BT16,BZ16,CF16,CL16,CR16,CX16,DD16,DJ16,DL16,DZ16),SUM(EX16,FJ16,FP16,FV16,GF16,GL16,GN16,GP16,GQ16,GS16,GU16,GX16,GZ16,H16,J16,K16,P16,Q16,S16,T16,X16,Z16,AA16,AB16,AD16,AF16,AJ16,AL16,AR16,AT16),SUM(AX16,AZ16,BD16,BF16,BJ16,BL16,BP16,BR16,BV16,BX16,CB16,CD16,CH16,CJ16,CN16,CP16,CT16,CV16,CZ16,DB16,DF16,DH16,DN16,DP16,DR16,DT16,DV16,DX16,EB16,ED16),EF16,EH16,EJ16,EL16,EN16,EP16,ER16,ET16,EV16,EZ16,FB16,FD16,FF16,FH16,FL16,FN16,FR16,FT16,FX16,FZ16,GB16,GD16,GH16,GJ16)/114</f>
        <v>29.7144554093567</v>
      </c>
      <c r="HE16" s="33">
        <v>15</v>
      </c>
      <c r="HF16" s="33">
        <f>HE16-B16</f>
        <v>1</v>
      </c>
      <c r="HG16" s="33">
        <f>SUM(SUM(E16,F16,G16,I16,L16,M16,N16,O16,V16,W16,Y16,H16,J16,K16,P16,Q16,CH16,CJ16,CN16,CP16,CT16,CV16,CZ16,DB16,DF16,DH16,DN16,DP16,DR16,DT16),SUM(DV16,DX16,EB16,ED16,EF16,EH16,EJ16,EL16,EN16,EP16,ER16,ET16,EV16,EZ16,FB16,FD16,FF16,FH16,FL16,FN16,FR16,FT16,FX16,FZ16,GR16,GX16,GY16,X16,AA16,Z16),SUM(AB16,AD16,AF16,AJ16,AL16,AR16,AT16,AX16,AZ16,BD16,BF16,BJ16,BL16,BP16,BR16,BV16,BX16,CB16,CD16,AH16,AN16,AP16,AV16,BB16,BH16,BN16,BT16,BZ16,CF16,CL16),CR16,CX16,DD16,DJ16,DL16,DZ16,EX16,FJ16,FP16,FV16,GP16,GQ16,GS16,GT16,GU16,GV16,GW16,GZ16,HA16)/109</f>
        <v>29.7891683049367</v>
      </c>
      <c r="HH16" s="33">
        <v>14</v>
      </c>
      <c r="HI16" s="33">
        <f>HH16-B16</f>
        <v>0</v>
      </c>
      <c r="HJ16" s="33">
        <f>SUM(SUM(E16,F16,G16,I16,L16,M16,N16,R16,V16,W16,AD16,AF16,AJ16,AL16,AR16,AT16,AX16,AZ16,BD16,BF16,BJ16,BL16,BP16,BR16,BV16,BX16,CB16,CD16,CH16,CJ16),SUM(CN16,CP16,CT16,CV16,CZ16,DB16,DF16,DH16,DN16,DP16,DR16,DT16,DV16,DX16,EB16,ED16,EF16,EH16,EJ16,EL16,EN16,EP16,ER16,ET16,EV16,EZ16,FB16,FD16,GB16,GD16),SUM(GH16,GJ16,GR16,GX16,GY16,AH16,AN16,AP16,AV16,BB16,BH16,BN16,BT16,BZ16,CF16,CL16,CR16,CX16,DD16,DJ16,DL16,DZ16,EX16,GF16,GL16,GN16,GP16,GQ16,GS16,GT16),GU16,GV16,GW16,GZ16,HA16,H16,J16,K16,S16,T16,)/101</f>
        <v>28.4061321310702</v>
      </c>
      <c r="HK16" s="33">
        <v>15</v>
      </c>
      <c r="HL16" s="33">
        <f>HK16-B16</f>
        <v>1</v>
      </c>
      <c r="HM16" s="33">
        <f>SUM(SUM(F16,G16,H16,J16,K16,AD16,AF16,AJ16,AL16,AN16,AR16,AT16,AX16,AZ16,BD16,BF16,BJ16,BL16,BP16,BR16,BV16,BX16,CB16,CD16,CH16,CJ16,CN16,CP16,CT16,CV16),SUM(CZ16,DB16,DF16,DH16,DN16,DP16,DR16,DT16,DV16,DX16,EB16,ED16,EF16,EH16,EJ16,EL16,EN16,EP16,ER16,ET16,EV16,EZ16,FB16,FD16,GR16,GX16,GY16,I16,L16,AH16),AP16,AV16,BB16,BH16,BN16,BT16,BZ16,CF16,CL16,CR16,CX16,DD16,DJ16,DL16,DZ16,EX16,GP16,GQ16,GS16,GT16,GU16,GV16,GW16,GZ16,HA16)/85</f>
        <v>30.8459383753501</v>
      </c>
      <c r="HN16" s="33">
        <v>16</v>
      </c>
      <c r="HO16" s="33">
        <f>HN16-B16</f>
        <v>2</v>
      </c>
      <c r="HP16" s="33">
        <f>SUM(SUM(AH16,AP16,AV16,BB16,BH16,BN16,BT16,BZ16,CF16,CL16,CR16,CX16,DD16,DJ16,DL16,DZ16,EX16,GP16,GQ16,GS16,GT16,GU16,GV16,GW16,GZ16,HA16,AD16,AF16,AR16,AT16),SUM(AX16,AZ16,BD16,BF16,BJ16,BL16,BP16,BR16,BV16,BX16,CB16,CD16,CH16,CJ16,CN16,CP16,CT16,CV16,CZ16,DB16,DF16,DH16,DN16,DP16,DR16,DT16,DV16,DX16,EB16,ED16),EF16,EH16,EJ16,EL16,EN16,EP16,ER16,ET16,EV16,EZ16,FB16,FD16,GR16,GX16,GY16)/75</f>
        <v>31.527619047619</v>
      </c>
      <c r="HQ16" s="33">
        <v>16</v>
      </c>
      <c r="HR16" s="33">
        <f>HQ16-B16</f>
        <v>2</v>
      </c>
      <c r="HS16" s="43">
        <f>AVERAGE(HD16-HB16,HG16-HB16,HJ16-HB16,HM16-HB16,HP16-HB16)</f>
        <v>1.33983477668244</v>
      </c>
      <c r="HT16" s="33"/>
      <c r="HU16" s="33"/>
      <c r="HV16" s="33"/>
      <c r="HW16" s="33"/>
      <c r="HX16" s="33"/>
      <c r="HY16" s="33"/>
    </row>
    <row r="17" ht="32.45" customHeight="1">
      <c r="A17" t="s" s="31">
        <v>250</v>
      </c>
      <c r="B17" s="32">
        <v>15</v>
      </c>
      <c r="C17" s="33">
        <v>0</v>
      </c>
      <c r="D17" t="s" s="34">
        <v>239</v>
      </c>
      <c r="E17" s="33">
        <f>IF(D17="ACC",5,IF(D17="SEC",3,IF(D17="Pac12",4,IF(D17="Big 10",1,IF(D17="Big 12",2,IF(D17="Independent",7,IF(D17="American",6,IF(D17="MWC",9,IF(D17="Sun Belt",8,IF(D17="CUSA",11,10))))))))))</f>
        <v>7</v>
      </c>
      <c r="F17" s="33">
        <v>4</v>
      </c>
      <c r="G17" s="33">
        <f>F17</f>
        <v>4</v>
      </c>
      <c r="H17" s="33">
        <f>F17</f>
        <v>4</v>
      </c>
      <c r="I17" s="33">
        <v>55</v>
      </c>
      <c r="J17" s="33">
        <v>55</v>
      </c>
      <c r="K17" s="33">
        <v>45</v>
      </c>
      <c r="L17" s="35">
        <f>AVERAGE(F17:K17)</f>
        <v>27.8333333333333</v>
      </c>
      <c r="M17" s="19">
        <v>35</v>
      </c>
      <c r="N17" s="25">
        <v>31</v>
      </c>
      <c r="O17" s="37">
        <v>13</v>
      </c>
      <c r="P17" s="33">
        <v>47</v>
      </c>
      <c r="Q17" s="33">
        <f>AVERAGE(O17:P17)</f>
        <v>30</v>
      </c>
      <c r="R17" s="33">
        <v>7</v>
      </c>
      <c r="S17" s="33">
        <v>31</v>
      </c>
      <c r="T17" s="33">
        <f>AVERAGE(R17:S17)</f>
        <v>19</v>
      </c>
      <c r="U17" s="33">
        <f>AVERAGE(O17,P17,Q17,R17,S17,T17)</f>
        <v>24.5</v>
      </c>
      <c r="V17" s="33">
        <f>AVERAGE(F17:U17)</f>
        <v>27.0208333333333</v>
      </c>
      <c r="W17" s="33">
        <f>MEDIAN(F17:U17)</f>
        <v>28.9166666666667</v>
      </c>
      <c r="X17" s="33">
        <v>14</v>
      </c>
      <c r="Y17" s="33">
        <v>69</v>
      </c>
      <c r="Z17" s="33">
        <v>79</v>
      </c>
      <c r="AA17" s="33">
        <v>6</v>
      </c>
      <c r="AB17" s="33">
        <v>3</v>
      </c>
      <c r="AC17" s="33">
        <v>28.2</v>
      </c>
      <c r="AD17" s="33">
        <v>2</v>
      </c>
      <c r="AE17" s="33">
        <v>28.2</v>
      </c>
      <c r="AF17" s="33">
        <v>2</v>
      </c>
      <c r="AG17" s="33">
        <f>BM17-CQ17</f>
        <v>3.1</v>
      </c>
      <c r="AH17" s="33">
        <v>40</v>
      </c>
      <c r="AI17" s="33">
        <v>2.46538461538462</v>
      </c>
      <c r="AJ17" s="33">
        <v>41</v>
      </c>
      <c r="AK17" s="33">
        <v>2.46538461538462</v>
      </c>
      <c r="AL17" s="33">
        <f>AJ17</f>
        <v>41</v>
      </c>
      <c r="AM17" s="33">
        <v>0.0418918918918919</v>
      </c>
      <c r="AN17" s="33">
        <v>55</v>
      </c>
      <c r="AO17" s="33">
        <v>11.5</v>
      </c>
      <c r="AP17" s="33">
        <v>27</v>
      </c>
      <c r="AQ17" s="33">
        <v>11</v>
      </c>
      <c r="AR17" s="33">
        <f>MAX($AQ$3:$AQ$132)-AQ17+1</f>
        <v>3</v>
      </c>
      <c r="AS17" s="33">
        <v>11</v>
      </c>
      <c r="AT17" s="33">
        <f>AR17</f>
        <v>3</v>
      </c>
      <c r="AU17" s="33">
        <v>7</v>
      </c>
      <c r="AV17" s="33">
        <f>MAX($AU$3:$AU$132)-AU17+1</f>
        <v>9</v>
      </c>
      <c r="AW17" s="33">
        <v>1</v>
      </c>
      <c r="AX17" s="33">
        <f>AW17+1</f>
        <v>2</v>
      </c>
      <c r="AY17" s="33">
        <v>1</v>
      </c>
      <c r="AZ17" s="33">
        <f>AX17</f>
        <v>2</v>
      </c>
      <c r="BA17" s="33">
        <v>6</v>
      </c>
      <c r="BB17" s="33">
        <f>BA17+1</f>
        <v>7</v>
      </c>
      <c r="BC17" s="33">
        <f>AQ17/(AQ17+AW17)</f>
        <v>0.916666666666667</v>
      </c>
      <c r="BD17" s="33">
        <v>2</v>
      </c>
      <c r="BE17" s="33">
        <f>BC17</f>
        <v>0.916666666666667</v>
      </c>
      <c r="BF17" s="33">
        <f>BD17</f>
        <v>2</v>
      </c>
      <c r="BG17" s="33">
        <f>AU17/(AU17+BA17)</f>
        <v>0.538461538461538</v>
      </c>
      <c r="BH17" s="33">
        <v>14</v>
      </c>
      <c r="BI17" s="33">
        <v>43.5</v>
      </c>
      <c r="BJ17" s="33">
        <v>3</v>
      </c>
      <c r="BK17" s="33">
        <v>43.5</v>
      </c>
      <c r="BL17" s="33">
        <v>3</v>
      </c>
      <c r="BM17" s="33">
        <v>28.5</v>
      </c>
      <c r="BN17" s="33">
        <v>55</v>
      </c>
      <c r="BO17" s="33">
        <v>522.2</v>
      </c>
      <c r="BP17" s="33">
        <v>6</v>
      </c>
      <c r="BQ17" s="33">
        <v>522.2</v>
      </c>
      <c r="BR17" s="33">
        <v>6</v>
      </c>
      <c r="BS17" s="33">
        <v>443.8</v>
      </c>
      <c r="BT17" s="33">
        <v>28</v>
      </c>
      <c r="BU17" s="33">
        <v>332.1</v>
      </c>
      <c r="BV17" s="33">
        <v>8</v>
      </c>
      <c r="BW17" s="33">
        <v>332.1</v>
      </c>
      <c r="BX17" s="33">
        <v>8</v>
      </c>
      <c r="BY17" s="33">
        <v>284.7</v>
      </c>
      <c r="BZ17" s="33">
        <v>26</v>
      </c>
      <c r="CA17" s="33">
        <v>190.1</v>
      </c>
      <c r="CB17" s="33">
        <v>42</v>
      </c>
      <c r="CC17" s="33">
        <v>190.1</v>
      </c>
      <c r="CD17" s="33">
        <v>42</v>
      </c>
      <c r="CE17" s="33">
        <v>159.1</v>
      </c>
      <c r="CF17" s="33">
        <v>66</v>
      </c>
      <c r="CG17" s="33">
        <v>0.0833014170815779</v>
      </c>
      <c r="CH17" s="33">
        <v>14</v>
      </c>
      <c r="CI17" s="33">
        <v>0.0833014170815779</v>
      </c>
      <c r="CJ17" s="33">
        <v>14</v>
      </c>
      <c r="CK17" s="33">
        <f>BM17/BS17</f>
        <v>0.0642181162685895</v>
      </c>
      <c r="CL17" s="33">
        <v>97</v>
      </c>
      <c r="CM17" s="33">
        <v>15.3</v>
      </c>
      <c r="CN17" s="33">
        <v>4</v>
      </c>
      <c r="CO17" s="33">
        <v>15.3</v>
      </c>
      <c r="CP17" s="33">
        <v>4</v>
      </c>
      <c r="CQ17" s="33">
        <v>25.4</v>
      </c>
      <c r="CR17" s="33">
        <v>41</v>
      </c>
      <c r="CS17" s="33">
        <v>318</v>
      </c>
      <c r="CT17" s="33">
        <v>11</v>
      </c>
      <c r="CU17" s="33">
        <v>318</v>
      </c>
      <c r="CV17" s="33">
        <v>11</v>
      </c>
      <c r="CW17" s="33">
        <v>393.6</v>
      </c>
      <c r="CX17" s="33">
        <v>67</v>
      </c>
      <c r="CY17" s="33">
        <v>197.5</v>
      </c>
      <c r="CZ17" s="33">
        <v>21</v>
      </c>
      <c r="DA17" s="33">
        <v>197.5</v>
      </c>
      <c r="DB17" s="33">
        <v>21</v>
      </c>
      <c r="DC17" s="33">
        <v>226</v>
      </c>
      <c r="DD17" s="33">
        <v>61</v>
      </c>
      <c r="DE17" s="33">
        <v>120.5</v>
      </c>
      <c r="DF17" s="33">
        <v>20</v>
      </c>
      <c r="DG17" s="33">
        <v>120.5</v>
      </c>
      <c r="DH17" s="33">
        <v>20</v>
      </c>
      <c r="DI17" s="33">
        <v>167.5</v>
      </c>
      <c r="DJ17" s="33">
        <v>75</v>
      </c>
      <c r="DK17" s="33">
        <v>0.666666666666667</v>
      </c>
      <c r="DL17" s="33">
        <v>37</v>
      </c>
      <c r="DM17" s="33">
        <v>0.833333333333333</v>
      </c>
      <c r="DN17" s="33">
        <v>32</v>
      </c>
      <c r="DO17" s="33">
        <v>61.2</v>
      </c>
      <c r="DP17" s="33">
        <v>44</v>
      </c>
      <c r="DQ17" s="33">
        <v>6.3</v>
      </c>
      <c r="DR17" s="33">
        <v>7</v>
      </c>
      <c r="DS17" s="33">
        <v>3.5</v>
      </c>
      <c r="DT17" s="33">
        <v>10</v>
      </c>
      <c r="DU17" s="33">
        <v>204.2</v>
      </c>
      <c r="DV17" s="33">
        <v>1</v>
      </c>
      <c r="DW17" s="33">
        <v>204.2</v>
      </c>
      <c r="DX17" s="33">
        <v>1</v>
      </c>
      <c r="DY17" s="33">
        <f>BS17-CW17</f>
        <v>50.2</v>
      </c>
      <c r="DZ17" s="33">
        <v>44</v>
      </c>
      <c r="EA17" s="33">
        <v>2.16666666666667</v>
      </c>
      <c r="EB17" s="33">
        <v>41</v>
      </c>
      <c r="EC17" s="33">
        <v>11.5</v>
      </c>
      <c r="ED17" s="33">
        <v>77</v>
      </c>
      <c r="EE17" s="33">
        <v>20.1</v>
      </c>
      <c r="EF17" s="33">
        <v>43</v>
      </c>
      <c r="EG17" s="33">
        <v>0</v>
      </c>
      <c r="EH17" s="33">
        <v>14</v>
      </c>
      <c r="EI17" s="33">
        <v>3.6</v>
      </c>
      <c r="EJ17" s="33">
        <v>68</v>
      </c>
      <c r="EK17" s="33">
        <v>0</v>
      </c>
      <c r="EL17" s="33">
        <v>12</v>
      </c>
      <c r="EM17" s="33">
        <v>100</v>
      </c>
      <c r="EN17" s="33">
        <v>1</v>
      </c>
      <c r="EO17" s="33">
        <v>96.59999999999999</v>
      </c>
      <c r="EP17" s="33">
        <v>12</v>
      </c>
      <c r="EQ17" s="33">
        <v>24.9090909090909</v>
      </c>
      <c r="ER17" s="33">
        <v>10</v>
      </c>
      <c r="ES17" s="33">
        <v>47.9</v>
      </c>
      <c r="ET17" s="33">
        <v>15</v>
      </c>
      <c r="EU17" s="33">
        <v>47.9</v>
      </c>
      <c r="EV17" s="33">
        <v>15</v>
      </c>
      <c r="EW17" s="33">
        <v>42.4</v>
      </c>
      <c r="EX17" s="33">
        <v>28</v>
      </c>
      <c r="EY17" s="33">
        <v>60</v>
      </c>
      <c r="EZ17" s="33">
        <v>25</v>
      </c>
      <c r="FA17" s="33">
        <v>4.27272727272727</v>
      </c>
      <c r="FB17" s="33">
        <v>8</v>
      </c>
      <c r="FC17" s="33">
        <v>35.1818181818182</v>
      </c>
      <c r="FD17" s="33">
        <v>7</v>
      </c>
      <c r="FE17" s="38"/>
      <c r="FF17" s="33">
        <v>6</v>
      </c>
      <c r="FG17" s="38"/>
      <c r="FH17" s="33">
        <v>6</v>
      </c>
      <c r="FI17" s="33">
        <v>54.76</v>
      </c>
      <c r="FJ17" s="33">
        <v>52</v>
      </c>
      <c r="FK17" s="38"/>
      <c r="FL17" s="33">
        <v>3</v>
      </c>
      <c r="FM17" s="38"/>
      <c r="FN17" s="33">
        <v>3</v>
      </c>
      <c r="FO17" s="33">
        <v>49.81</v>
      </c>
      <c r="FP17" s="33">
        <v>64</v>
      </c>
      <c r="FQ17" s="38"/>
      <c r="FR17" s="33">
        <v>25</v>
      </c>
      <c r="FS17" s="38"/>
      <c r="FT17" s="33">
        <v>25</v>
      </c>
      <c r="FU17" s="33">
        <v>57.83</v>
      </c>
      <c r="FV17" s="33">
        <v>49</v>
      </c>
      <c r="FW17" s="38"/>
      <c r="FX17" s="33">
        <v>53</v>
      </c>
      <c r="FY17" s="38"/>
      <c r="FZ17" s="33">
        <v>53</v>
      </c>
      <c r="GA17" s="33">
        <v>36.1</v>
      </c>
      <c r="GB17" s="39">
        <v>23</v>
      </c>
      <c r="GC17" s="24">
        <f>GA17</f>
        <v>36.1</v>
      </c>
      <c r="GD17" s="24">
        <f>GB17</f>
        <v>23</v>
      </c>
      <c r="GE17" s="25">
        <v>40.9</v>
      </c>
      <c r="GF17" s="25">
        <v>7</v>
      </c>
      <c r="GG17" s="25">
        <v>23.1</v>
      </c>
      <c r="GH17" s="25">
        <v>37</v>
      </c>
      <c r="GI17" s="24">
        <f>GG17</f>
        <v>23.1</v>
      </c>
      <c r="GJ17" s="24">
        <f>GH17</f>
        <v>37</v>
      </c>
      <c r="GK17" s="25">
        <v>20.5</v>
      </c>
      <c r="GL17" s="37">
        <v>21</v>
      </c>
      <c r="GM17" s="33">
        <v>2.1</v>
      </c>
      <c r="GN17" s="33">
        <v>2</v>
      </c>
      <c r="GO17" s="33">
        <v>1</v>
      </c>
      <c r="GP17" s="33">
        <f>IF(GO17=1,1,IF(GO17=2,20,40))</f>
        <v>1</v>
      </c>
      <c r="GQ17" s="33">
        <f>AVERAGE(41,130,GS17)</f>
        <v>82</v>
      </c>
      <c r="GR17" s="33">
        <f>GQ17</f>
        <v>82</v>
      </c>
      <c r="GS17" s="33">
        <v>75</v>
      </c>
      <c r="GT17" s="33">
        <f>GS17</f>
        <v>75</v>
      </c>
      <c r="GU17" s="33">
        <v>71</v>
      </c>
      <c r="GV17" s="33">
        <f>GU17</f>
        <v>71</v>
      </c>
      <c r="GW17" s="40">
        <f>GU17</f>
        <v>71</v>
      </c>
      <c r="GX17" s="28">
        <v>73</v>
      </c>
      <c r="GY17" s="28">
        <f>GX17</f>
        <v>73</v>
      </c>
      <c r="GZ17" s="42">
        <f>AVERAGE(GQ17,GS17,GU17)</f>
        <v>76</v>
      </c>
      <c r="HA17" s="33">
        <f>AVERAGE(GQ17:GW17)</f>
        <v>75.28571428571431</v>
      </c>
      <c r="HB17" s="33">
        <f>SUM(GX17,GY17,GZ17,HA17)/120</f>
        <v>29.6546378968254</v>
      </c>
      <c r="HC17" t="s" s="34">
        <f>IF(HB17=HB16,"YES","NOOOO")</f>
        <v>230</v>
      </c>
      <c r="HD17" s="33">
        <f>SUM(SUM(E17,F17,G17,I17,L17,M17,N17,O17,R17,U17,V17,W17,Y17,AH17,AN17,AP17,AV17,BB17,BH17,BN17,BT17,BZ17,CF17,CL17,CR17,CX17,DD17,DJ17,DL17,DZ17),SUM(EX17,FJ17,FP17,FV17,GF17,GL17,GN17,GP17,GQ17,GS17,GU17,GX17,GZ17,H17,J17,K17,P17,Q17,S17,T17,X17,Z17,AA17,AB17,AD17,AF17,AJ17,AL17,AR17,AT17),SUM(AX17,AZ17,BD17,BF17,BJ17,BL17,BP17,BR17,BV17,BX17,CB17,CD17,CH17,CJ17,CN17,CP17,CT17,CV17,CZ17,DB17,DF17,DH17,DN17,DP17,DR17,DT17,DV17,DX17,EB17,ED17),EF17,EH17,EJ17,EL17,EN17,EP17,ER17,ET17,EV17,EZ17,FB17,FD17,FF17,FH17,FL17,FN17,FR17,FT17,FX17,FZ17,GB17,GD17,GH17,GJ17)/114</f>
        <v>27.2918494152047</v>
      </c>
      <c r="HE17" s="33">
        <v>12</v>
      </c>
      <c r="HF17" s="33">
        <f>HE17-B17</f>
        <v>-3</v>
      </c>
      <c r="HG17" s="33">
        <f>SUM(SUM(E17,F17,G17,I17,L17,M17,N17,O17,V17,W17,Y17,H17,J17,K17,P17,Q17,CH17,CJ17,CN17,CP17,CT17,CV17,CZ17,DB17,DF17,DH17,DN17,DP17,DR17,DT17),SUM(DV17,DX17,EB17,ED17,EF17,EH17,EJ17,EL17,EN17,EP17,ER17,ET17,EV17,EZ17,FB17,FD17,FF17,FH17,FL17,FN17,FR17,FT17,FX17,FZ17,GR17,GX17,GY17,X17,AA17,Z17),SUM(AB17,AD17,AF17,AJ17,AL17,AR17,AT17,AX17,AZ17,BD17,BF17,BJ17,BL17,BP17,BR17,BV17,BX17,CB17,CD17,AH17,AN17,AP17,AV17,BB17,BH17,BN17,BT17,BZ17,CF17,CL17),CR17,CX17,DD17,DJ17,DL17,DZ17,EX17,FJ17,FP17,FV17,GP17,GQ17,GS17,GT17,GU17,GV17,GW17,GZ17,HA17)/109</f>
        <v>30.5234545653124</v>
      </c>
      <c r="HH17" s="33">
        <v>15</v>
      </c>
      <c r="HI17" s="33">
        <f>HH17-B17</f>
        <v>0</v>
      </c>
      <c r="HJ17" s="33">
        <f>SUM(SUM(E17,F17,G17,I17,L17,M17,N17,R17,V17,W17,AD17,AF17,AJ17,AL17,AR17,AT17,AX17,AZ17,BD17,BF17,BJ17,BL17,BP17,BR17,BV17,BX17,CB17,CD17,CH17,CJ17),SUM(CN17,CP17,CT17,CV17,CZ17,DB17,DF17,DH17,DN17,DP17,DR17,DT17,DV17,DX17,EB17,ED17,EF17,EH17,EJ17,EL17,EN17,EP17,ER17,ET17,EV17,EZ17,FB17,FD17,GB17,GD17),SUM(GH17,GJ17,GR17,GX17,GY17,AH17,AN17,AP17,AV17,BB17,BH17,BN17,BT17,BZ17,CF17,CL17,CR17,CX17,DD17,DJ17,DL17,DZ17,EX17,GF17,GL17,GN17,GP17,GQ17,GS17,GT17),GU17,GV17,GW17,GZ17,HA17,H17,J17,K17,S17,T17,)/101</f>
        <v>29.0500648279114</v>
      </c>
      <c r="HK17" s="33">
        <v>17</v>
      </c>
      <c r="HL17" s="33">
        <f>HK17-B17</f>
        <v>2</v>
      </c>
      <c r="HM17" s="33">
        <f>SUM(SUM(F17,G17,H17,J17,K17,AD17,AF17,AJ17,AL17,AN17,AR17,AT17,AX17,AZ17,BD17,BF17,BJ17,BL17,BP17,BR17,BV17,BX17,CB17,CD17,CH17,CJ17,CN17,CP17,CT17,CV17),SUM(CZ17,DB17,DF17,DH17,DN17,DP17,DR17,DT17,DV17,DX17,EB17,ED17,EF17,EH17,EJ17,EL17,EN17,EP17,ER17,ET17,EV17,EZ17,FB17,FD17,GR17,GX17,GY17,I17,L17,AH17),AP17,AV17,BB17,BH17,BN17,BT17,BZ17,CF17,CL17,CR17,CX17,DD17,DJ17,DL17,DZ17,EX17,GP17,GQ17,GS17,GT17,GU17,GV17,GW17,GZ17,HA17)/85</f>
        <v>30.566106442577</v>
      </c>
      <c r="HN17" s="33">
        <v>15</v>
      </c>
      <c r="HO17" s="33">
        <f>HN17-B17</f>
        <v>0</v>
      </c>
      <c r="HP17" s="33">
        <f>SUM(SUM(AH17,AP17,AV17,BB17,BH17,BN17,BT17,BZ17,CF17,CL17,CR17,CX17,DD17,DJ17,DL17,DZ17,EX17,GP17,GQ17,GS17,GT17,GU17,GV17,GW17,GZ17,HA17,AD17,AF17,AR17,AT17),SUM(AX17,AZ17,BD17,BF17,BJ17,BL17,BP17,BR17,BV17,BX17,CB17,CD17,CH17,CJ17,CN17,CP17,CT17,CV17,CZ17,DB17,DF17,DH17,DN17,DP17,DR17,DT17,DV17,DX17,EB17,ED17),EF17,EH17,EJ17,EL17,EN17,EP17,ER17,ET17,EV17,EZ17,FB17,FD17,GR17,GX17,GY17)/75</f>
        <v>30.2171428571429</v>
      </c>
      <c r="HQ17" s="33">
        <v>12</v>
      </c>
      <c r="HR17" s="33">
        <f>HQ17-B17</f>
        <v>-3</v>
      </c>
      <c r="HS17" s="43">
        <f>AVERAGE(HD17-HB17,HG17-HB17,HJ17-HB17,HM17-HB17,HP17-HB17)</f>
        <v>-0.12491427519572</v>
      </c>
      <c r="HT17" s="33"/>
      <c r="HU17" s="33"/>
      <c r="HV17" s="33"/>
      <c r="HW17" s="33"/>
      <c r="HX17" s="33"/>
      <c r="HY17" s="33"/>
    </row>
    <row r="18" ht="32.45" customHeight="1">
      <c r="A18" t="s" s="31">
        <v>251</v>
      </c>
      <c r="B18" s="32">
        <v>16</v>
      </c>
      <c r="C18" s="33">
        <v>0</v>
      </c>
      <c r="D18" t="s" s="34">
        <v>236</v>
      </c>
      <c r="E18" s="33">
        <f>IF(D18="ACC",5,IF(D18="SEC",3,IF(D18="Pac12",4,IF(D18="Big 10",1,IF(D18="Big 12",2,IF(D18="Independent",7,IF(D18="American",6,IF(D18="MWC",9,IF(D18="Sun Belt",8,IF(D18="CUSA",11,10))))))))))</f>
        <v>1</v>
      </c>
      <c r="F18" s="33">
        <v>34</v>
      </c>
      <c r="G18" s="33">
        <f>F18</f>
        <v>34</v>
      </c>
      <c r="H18" s="33">
        <f>F18</f>
        <v>34</v>
      </c>
      <c r="I18" s="33">
        <v>5</v>
      </c>
      <c r="J18" s="33">
        <v>5</v>
      </c>
      <c r="K18" s="33">
        <v>34</v>
      </c>
      <c r="L18" s="35">
        <f>AVERAGE(F18:K18)</f>
        <v>24.3333333333333</v>
      </c>
      <c r="M18" s="19">
        <v>12</v>
      </c>
      <c r="N18" s="25">
        <v>15</v>
      </c>
      <c r="O18" s="37">
        <v>9</v>
      </c>
      <c r="P18" s="33">
        <v>15</v>
      </c>
      <c r="Q18" s="33">
        <f>AVERAGE(O18:P18)</f>
        <v>12</v>
      </c>
      <c r="R18" s="33">
        <v>13</v>
      </c>
      <c r="S18" s="33">
        <v>6</v>
      </c>
      <c r="T18" s="33">
        <f>AVERAGE(R18:S18)</f>
        <v>9.5</v>
      </c>
      <c r="U18" s="33">
        <f>AVERAGE(O18,P18,Q18,R18,S18,T18)</f>
        <v>10.75</v>
      </c>
      <c r="V18" s="33">
        <f>AVERAGE(F18:U18)</f>
        <v>17.0364583333333</v>
      </c>
      <c r="W18" s="33">
        <f>MEDIAN(F18:U18)</f>
        <v>12.5</v>
      </c>
      <c r="X18" s="33">
        <v>26</v>
      </c>
      <c r="Y18" s="33">
        <v>48</v>
      </c>
      <c r="Z18" s="33">
        <v>52</v>
      </c>
      <c r="AA18" s="33">
        <v>23</v>
      </c>
      <c r="AB18" s="33">
        <v>52</v>
      </c>
      <c r="AC18" s="33">
        <v>7.7</v>
      </c>
      <c r="AD18" s="33">
        <v>32</v>
      </c>
      <c r="AE18" s="33">
        <v>7.7</v>
      </c>
      <c r="AF18" s="33">
        <v>32</v>
      </c>
      <c r="AG18" s="33">
        <f>BM18-CQ18</f>
        <v>17.1</v>
      </c>
      <c r="AH18" s="33">
        <v>41</v>
      </c>
      <c r="AI18" s="33">
        <v>0.928448275862069</v>
      </c>
      <c r="AJ18" s="33">
        <v>109</v>
      </c>
      <c r="AK18" s="33">
        <v>0.928448275862069</v>
      </c>
      <c r="AL18" s="33">
        <f>AJ18</f>
        <v>109</v>
      </c>
      <c r="AM18" s="33">
        <v>0.386091668548205</v>
      </c>
      <c r="AN18" s="33">
        <v>5</v>
      </c>
      <c r="AO18" s="33">
        <v>11.5</v>
      </c>
      <c r="AP18" s="33">
        <v>27</v>
      </c>
      <c r="AQ18" s="33">
        <v>4</v>
      </c>
      <c r="AR18" s="33">
        <f>MAX($AQ$3:$AQ$132)-AQ18+1</f>
        <v>10</v>
      </c>
      <c r="AS18" s="33">
        <v>4</v>
      </c>
      <c r="AT18" s="33">
        <f>AR18</f>
        <v>10</v>
      </c>
      <c r="AU18" s="33">
        <v>10</v>
      </c>
      <c r="AV18" s="33">
        <f>MAX($AU$3:$AU$132)-AU18+1</f>
        <v>6</v>
      </c>
      <c r="AW18" s="33">
        <v>3</v>
      </c>
      <c r="AX18" s="33">
        <f>AW18+1</f>
        <v>4</v>
      </c>
      <c r="AY18" s="33">
        <v>3</v>
      </c>
      <c r="AZ18" s="33">
        <f>AX18</f>
        <v>4</v>
      </c>
      <c r="BA18" s="33">
        <v>4</v>
      </c>
      <c r="BB18" s="33">
        <f>BA18+1</f>
        <v>5</v>
      </c>
      <c r="BC18" s="33">
        <f>AQ18/(AQ18+AW18)</f>
        <v>0.571428571428571</v>
      </c>
      <c r="BD18" s="33">
        <v>19</v>
      </c>
      <c r="BE18" s="33">
        <f>BC18</f>
        <v>0.571428571428571</v>
      </c>
      <c r="BF18" s="33">
        <f>BD18</f>
        <v>19</v>
      </c>
      <c r="BG18" s="33">
        <f>AU18/(AU18+BA18)</f>
        <v>0.714285714285714</v>
      </c>
      <c r="BH18" s="33">
        <v>8</v>
      </c>
      <c r="BI18" s="33">
        <v>25.1</v>
      </c>
      <c r="BJ18" s="33">
        <v>70</v>
      </c>
      <c r="BK18" s="33">
        <v>25.1</v>
      </c>
      <c r="BL18" s="33">
        <v>70</v>
      </c>
      <c r="BM18" s="33">
        <v>34.1</v>
      </c>
      <c r="BN18" s="33">
        <v>21</v>
      </c>
      <c r="BO18" s="33">
        <v>345.6</v>
      </c>
      <c r="BP18" s="33">
        <v>100</v>
      </c>
      <c r="BQ18" s="33">
        <v>345.6</v>
      </c>
      <c r="BR18" s="33">
        <v>100</v>
      </c>
      <c r="BS18" s="33">
        <v>433.2</v>
      </c>
      <c r="BT18" s="33">
        <v>38</v>
      </c>
      <c r="BU18" s="33">
        <v>181</v>
      </c>
      <c r="BV18" s="33">
        <v>103</v>
      </c>
      <c r="BW18" s="33">
        <v>181</v>
      </c>
      <c r="BX18" s="33">
        <v>103</v>
      </c>
      <c r="BY18" s="33">
        <v>200.1</v>
      </c>
      <c r="BZ18" s="33">
        <v>91</v>
      </c>
      <c r="CA18" s="33">
        <v>164.6</v>
      </c>
      <c r="CB18" s="33">
        <v>60</v>
      </c>
      <c r="CC18" s="33">
        <v>164.6</v>
      </c>
      <c r="CD18" s="33">
        <v>60</v>
      </c>
      <c r="CE18" s="33">
        <v>233</v>
      </c>
      <c r="CF18" s="33">
        <v>15</v>
      </c>
      <c r="CG18" s="33">
        <v>0.0726273148148148</v>
      </c>
      <c r="CH18" s="33">
        <v>57</v>
      </c>
      <c r="CI18" s="33">
        <v>0.0726273148148148</v>
      </c>
      <c r="CJ18" s="33">
        <v>57</v>
      </c>
      <c r="CK18" s="33">
        <f>BM18/BS18</f>
        <v>0.0787165281625115</v>
      </c>
      <c r="CL18" s="33">
        <v>27</v>
      </c>
      <c r="CM18" s="33">
        <v>17.4</v>
      </c>
      <c r="CN18" s="33">
        <v>9</v>
      </c>
      <c r="CO18" s="33">
        <v>17.4</v>
      </c>
      <c r="CP18" s="33">
        <v>9</v>
      </c>
      <c r="CQ18" s="33">
        <v>17</v>
      </c>
      <c r="CR18" s="33">
        <v>10</v>
      </c>
      <c r="CS18" s="33">
        <v>299.9</v>
      </c>
      <c r="CT18" s="33">
        <v>5</v>
      </c>
      <c r="CU18" s="33">
        <v>299.9</v>
      </c>
      <c r="CV18" s="33">
        <v>5</v>
      </c>
      <c r="CW18" s="33">
        <v>287.1</v>
      </c>
      <c r="CX18" s="33">
        <v>4</v>
      </c>
      <c r="CY18" s="33">
        <v>203.7</v>
      </c>
      <c r="CZ18" s="33">
        <v>30</v>
      </c>
      <c r="DA18" s="33">
        <v>203.7</v>
      </c>
      <c r="DB18" s="33">
        <v>30</v>
      </c>
      <c r="DC18" s="33">
        <v>187.4</v>
      </c>
      <c r="DD18" s="33">
        <v>12</v>
      </c>
      <c r="DE18" s="33">
        <v>96.09999999999999</v>
      </c>
      <c r="DF18" s="33">
        <v>5</v>
      </c>
      <c r="DG18" s="33">
        <v>96.09999999999999</v>
      </c>
      <c r="DH18" s="33">
        <v>5</v>
      </c>
      <c r="DI18" s="33">
        <v>99.8</v>
      </c>
      <c r="DJ18" s="33">
        <v>6</v>
      </c>
      <c r="DK18" s="33">
        <v>1.14285714285714</v>
      </c>
      <c r="DL18" s="33">
        <v>19</v>
      </c>
      <c r="DM18" s="33">
        <v>1</v>
      </c>
      <c r="DN18" s="33">
        <v>24</v>
      </c>
      <c r="DO18" s="33">
        <v>50.5</v>
      </c>
      <c r="DP18" s="33">
        <v>2</v>
      </c>
      <c r="DQ18" s="33">
        <v>6.5</v>
      </c>
      <c r="DR18" s="33">
        <v>9</v>
      </c>
      <c r="DS18" s="33">
        <v>3.3</v>
      </c>
      <c r="DT18" s="33">
        <v>8</v>
      </c>
      <c r="DU18" s="33">
        <v>45.7000000000001</v>
      </c>
      <c r="DV18" s="33">
        <v>40</v>
      </c>
      <c r="DW18" s="33">
        <v>45.7000000000001</v>
      </c>
      <c r="DX18" s="33">
        <v>40</v>
      </c>
      <c r="DY18" s="33">
        <f>BS18-CW18</f>
        <v>146.1</v>
      </c>
      <c r="DZ18" s="33">
        <v>8</v>
      </c>
      <c r="EA18" s="33">
        <v>1.57142857142857</v>
      </c>
      <c r="EB18" s="33">
        <v>61</v>
      </c>
      <c r="EC18" s="33">
        <v>8.857142857142859</v>
      </c>
      <c r="ED18" s="33">
        <v>95</v>
      </c>
      <c r="EE18" s="33">
        <v>19.2</v>
      </c>
      <c r="EF18" s="33">
        <v>51</v>
      </c>
      <c r="EG18" s="33">
        <v>0</v>
      </c>
      <c r="EH18" s="33">
        <v>14</v>
      </c>
      <c r="EI18" s="33">
        <v>2.6</v>
      </c>
      <c r="EJ18" s="33">
        <v>74</v>
      </c>
      <c r="EK18" s="33">
        <v>0</v>
      </c>
      <c r="EL18" s="33">
        <v>12</v>
      </c>
      <c r="EM18" s="33">
        <v>83.3</v>
      </c>
      <c r="EN18" s="33">
        <v>12</v>
      </c>
      <c r="EO18" s="33">
        <v>100</v>
      </c>
      <c r="EP18" s="33">
        <v>1</v>
      </c>
      <c r="EQ18" s="33">
        <v>19.6666666666667</v>
      </c>
      <c r="ER18" s="33">
        <v>77</v>
      </c>
      <c r="ES18" s="33">
        <v>39.3</v>
      </c>
      <c r="ET18" s="33">
        <v>56</v>
      </c>
      <c r="EU18" s="33">
        <v>39.3</v>
      </c>
      <c r="EV18" s="33">
        <v>56</v>
      </c>
      <c r="EW18" s="33">
        <v>48.5</v>
      </c>
      <c r="EX18" s="33">
        <v>8</v>
      </c>
      <c r="EY18" s="33">
        <v>36.4</v>
      </c>
      <c r="EZ18" s="33">
        <v>60</v>
      </c>
      <c r="FA18" s="33">
        <v>5</v>
      </c>
      <c r="FB18" s="33">
        <v>21</v>
      </c>
      <c r="FC18" s="33">
        <v>42.8333333333333</v>
      </c>
      <c r="FD18" s="33">
        <v>22</v>
      </c>
      <c r="FE18" s="38"/>
      <c r="FF18" s="33">
        <v>18</v>
      </c>
      <c r="FG18" s="38"/>
      <c r="FH18" s="33">
        <v>18</v>
      </c>
      <c r="FI18" s="33">
        <v>86.15000000000001</v>
      </c>
      <c r="FJ18" s="33">
        <v>5</v>
      </c>
      <c r="FK18" s="38"/>
      <c r="FL18" s="33">
        <v>78</v>
      </c>
      <c r="FM18" s="38"/>
      <c r="FN18" s="33">
        <v>78</v>
      </c>
      <c r="FO18" s="33">
        <v>78.73</v>
      </c>
      <c r="FP18" s="33">
        <v>8</v>
      </c>
      <c r="FQ18" s="38"/>
      <c r="FR18" s="33">
        <v>1</v>
      </c>
      <c r="FS18" s="38"/>
      <c r="FT18" s="33">
        <v>1</v>
      </c>
      <c r="FU18" s="33">
        <v>83.3</v>
      </c>
      <c r="FV18" s="33">
        <v>7</v>
      </c>
      <c r="FW18" s="38"/>
      <c r="FX18" s="33">
        <v>37</v>
      </c>
      <c r="FY18" s="38"/>
      <c r="FZ18" s="33">
        <v>37</v>
      </c>
      <c r="GA18" s="33">
        <v>34.9</v>
      </c>
      <c r="GB18" s="39">
        <v>30</v>
      </c>
      <c r="GC18" s="24">
        <f>GA18</f>
        <v>34.9</v>
      </c>
      <c r="GD18" s="24">
        <f>GB18</f>
        <v>30</v>
      </c>
      <c r="GE18" s="24">
        <v>32.1</v>
      </c>
      <c r="GF18" s="24">
        <v>34</v>
      </c>
      <c r="GG18" s="24">
        <v>12.4</v>
      </c>
      <c r="GH18" s="24">
        <v>2</v>
      </c>
      <c r="GI18" s="24">
        <f>GG18</f>
        <v>12.4</v>
      </c>
      <c r="GJ18" s="24">
        <f>GH18</f>
        <v>2</v>
      </c>
      <c r="GK18" s="24">
        <v>15.3</v>
      </c>
      <c r="GL18" s="37">
        <v>4</v>
      </c>
      <c r="GM18" s="33">
        <v>0</v>
      </c>
      <c r="GN18" s="33">
        <v>18</v>
      </c>
      <c r="GO18" s="33">
        <v>3</v>
      </c>
      <c r="GP18" s="33">
        <f>IF(GO18=1,1,IF(GO18=2,20,40))</f>
        <v>40</v>
      </c>
      <c r="GQ18" s="33">
        <v>20</v>
      </c>
      <c r="GR18" s="33">
        <f>GQ18</f>
        <v>20</v>
      </c>
      <c r="GS18" s="33">
        <v>26</v>
      </c>
      <c r="GT18" s="33">
        <f>GS18</f>
        <v>26</v>
      </c>
      <c r="GU18" s="33">
        <v>29</v>
      </c>
      <c r="GV18" s="33">
        <f>GU18</f>
        <v>29</v>
      </c>
      <c r="GW18" s="40">
        <f>GU18</f>
        <v>29</v>
      </c>
      <c r="GX18" s="28">
        <v>39</v>
      </c>
      <c r="GY18" s="28">
        <f>GX18</f>
        <v>39</v>
      </c>
      <c r="GZ18" s="42">
        <f>AVERAGE(GQ18,GS18,GU18)</f>
        <v>25</v>
      </c>
      <c r="HA18" s="33">
        <f>AVERAGE(GQ18:GW18)</f>
        <v>25.5714285714286</v>
      </c>
      <c r="HB18" s="33">
        <f>SUM(GX18,GY18,GZ18,HA18)/120</f>
        <v>29.7640935019841</v>
      </c>
      <c r="HC18" t="s" s="34">
        <f>IF(HB18=HB17,"YES","NOOOO")</f>
        <v>230</v>
      </c>
      <c r="HD18" s="33">
        <f>SUM(SUM(E18,F18,G18,I18,L18,M18,N18,O18,R18,U18,V18,W18,Y18,AH18,AN18,AP18,AV18,BB18,BH18,BN18,BT18,BZ18,CF18,CL18,CR18,CX18,DD18,DJ18,DL18,DZ18),SUM(EX18,FJ18,FP18,FV18,GF18,GL18,GN18,GP18,GQ18,GS18,GU18,GX18,GZ18,H18,J18,K18,P18,Q18,S18,T18,X18,Z18,AA18,AB18,AD18,AF18,AJ18,AL18,AR18,AT18),SUM(AX18,AZ18,BD18,BF18,BJ18,BL18,BP18,BR18,BV18,BX18,CB18,CD18,CH18,CJ18,CN18,CP18,CT18,CV18,CZ18,DB18,DF18,DH18,DN18,DP18,DR18,DT18,DV18,DX18,EB18,ED18),EF18,EH18,EJ18,EL18,EN18,EP18,ER18,ET18,EV18,EZ18,FB18,FD18,FF18,FH18,FL18,FN18,FR18,FT18,FX18,FZ18,GB18,GD18,GH18,GJ18)/114</f>
        <v>29.851927997076</v>
      </c>
      <c r="HE18" s="33">
        <v>16</v>
      </c>
      <c r="HF18" s="33">
        <f>HE18-B18</f>
        <v>0</v>
      </c>
      <c r="HG18" s="33">
        <f>SUM(SUM(E18,F18,G18,I18,L18,M18,N18,O18,V18,W18,Y18,H18,J18,K18,P18,Q18,CH18,CJ18,CN18,CP18,CT18,CV18,CZ18,DB18,DF18,DH18,DN18,DP18,DR18,DT18),SUM(DV18,DX18,EB18,ED18,EF18,EH18,EJ18,EL18,EN18,EP18,ER18,ET18,EV18,EZ18,FB18,FD18,FF18,FH18,FL18,FN18,FR18,FT18,FX18,FZ18,GR18,GX18,GY18,X18,AA18,Z18),SUM(AB18,AD18,AF18,AJ18,AL18,AR18,AT18,AX18,AZ18,BD18,BF18,BJ18,BL18,BP18,BR18,BV18,BX18,CB18,CD18,AH18,AN18,AP18,AV18,BB18,BH18,BN18,BT18,BZ18,CF18,CL18),CR18,CX18,DD18,DJ18,DL18,DZ18,EX18,FJ18,FP18,FV18,GP18,GQ18,GS18,GT18,GU18,GV18,GW18,GZ18,HA18)/109</f>
        <v>31.3068001856706</v>
      </c>
      <c r="HH18" s="33">
        <v>18</v>
      </c>
      <c r="HI18" s="33">
        <f>HH18-B18</f>
        <v>2</v>
      </c>
      <c r="HJ18" s="33">
        <f>SUM(SUM(E18,F18,G18,I18,L18,M18,N18,R18,V18,W18,AD18,AF18,AJ18,AL18,AR18,AT18,AX18,AZ18,BD18,BF18,BJ18,BL18,BP18,BR18,BV18,BX18,CB18,CD18,CH18,CJ18),SUM(CN18,CP18,CT18,CV18,CZ18,DB18,DF18,DH18,DN18,DP18,DR18,DT18,DV18,DX18,EB18,ED18,EF18,EH18,EJ18,EL18,EN18,EP18,ER18,ET18,EV18,EZ18,FB18,FD18,GB18,GD18),SUM(GH18,GJ18,GR18,GX18,GY18,AH18,AN18,AP18,AV18,BB18,BH18,BN18,BT18,BZ18,CF18,CL18,CR18,CX18,DD18,DJ18,DL18,DZ18,EX18,GF18,GL18,GN18,GP18,GQ18,GS18,GT18),GU18,GV18,GW18,GZ18,HA18,H18,J18,K18,S18,T18,)/101</f>
        <v>30.0588239627534</v>
      </c>
      <c r="HK18" s="33">
        <v>18</v>
      </c>
      <c r="HL18" s="33">
        <f>HK18-B18</f>
        <v>2</v>
      </c>
      <c r="HM18" s="33">
        <f>SUM(SUM(F18,G18,H18,J18,K18,AD18,AF18,AJ18,AL18,AN18,AR18,AT18,AX18,AZ18,BD18,BF18,BJ18,BL18,BP18,BR18,BV18,BX18,CB18,CD18,CH18,CJ18,CN18,CP18,CT18,CV18),SUM(CZ18,DB18,DF18,DH18,DN18,DP18,DR18,DT18,DV18,DX18,EB18,ED18,EF18,EH18,EJ18,EL18,EN18,EP18,ER18,ET18,EV18,EZ18,FB18,FD18,GR18,GX18,GY18,I18,L18,AH18),AP18,AV18,BB18,BH18,BN18,BT18,BZ18,CF18,CL18,CR18,CX18,DD18,DJ18,DL18,DZ18,EX18,GP18,GQ18,GS18,GT18,GU18,GV18,GW18,GZ18,HA18)/85</f>
        <v>33.2929971988796</v>
      </c>
      <c r="HN18" s="33">
        <v>20</v>
      </c>
      <c r="HO18" s="33">
        <f>HN18-B18</f>
        <v>4</v>
      </c>
      <c r="HP18" s="33">
        <f>SUM(SUM(AH18,AP18,AV18,BB18,BH18,BN18,BT18,BZ18,CF18,CL18,CR18,CX18,DD18,DJ18,DL18,DZ18,EX18,GP18,GQ18,GS18,GT18,GU18,GV18,GW18,GZ18,HA18,AD18,AF18,AR18,AT18),SUM(AX18,AZ18,BD18,BF18,BJ18,BL18,BP18,BR18,BV18,BX18,CB18,CD18,CH18,CJ18,CN18,CP18,CT18,CV18,CZ18,DB18,DF18,DH18,DN18,DP18,DR18,DT18,DV18,DX18,EB18,ED18),EF18,EH18,EJ18,EL18,EN18,EP18,ER18,ET18,EV18,EZ18,FB18,FD18,GR18,GX18,GY18)/75</f>
        <v>32.487619047619</v>
      </c>
      <c r="HQ18" s="33">
        <v>17</v>
      </c>
      <c r="HR18" s="33">
        <f>HQ18-B18</f>
        <v>1</v>
      </c>
      <c r="HS18" s="43">
        <f>AVERAGE(HD18-HB18,HG18-HB18,HJ18-HB18,HM18-HB18,HP18-HB18)</f>
        <v>1.63554017641562</v>
      </c>
      <c r="HT18" s="33"/>
      <c r="HU18" s="33"/>
      <c r="HV18" s="33"/>
      <c r="HW18" s="33"/>
      <c r="HX18" s="33"/>
      <c r="HY18" s="33"/>
    </row>
    <row r="19" ht="44.45" customHeight="1">
      <c r="A19" t="s" s="31">
        <v>252</v>
      </c>
      <c r="B19" s="32">
        <v>17</v>
      </c>
      <c r="C19" s="33">
        <v>0</v>
      </c>
      <c r="D19" t="s" s="34">
        <v>232</v>
      </c>
      <c r="E19" s="33">
        <f>IF(D19="ACC",5,IF(D19="SEC",3,IF(D19="Pac12",4,IF(D19="Big 10",1,IF(D19="Big 12",2,IF(D19="Independent",7,IF(D19="American",6,IF(D19="MWC",9,IF(D19="Sun Belt",8,IF(D19="CUSA",11,10))))))))))</f>
        <v>5</v>
      </c>
      <c r="F19" s="33">
        <v>19</v>
      </c>
      <c r="G19" s="33">
        <f>F19</f>
        <v>19</v>
      </c>
      <c r="H19" s="33">
        <f>F19</f>
        <v>19</v>
      </c>
      <c r="I19" s="33">
        <v>29</v>
      </c>
      <c r="J19" s="33">
        <v>29</v>
      </c>
      <c r="K19" s="33">
        <v>89</v>
      </c>
      <c r="L19" s="35">
        <f>AVERAGE(F19:K19)</f>
        <v>34</v>
      </c>
      <c r="M19" s="19">
        <v>10</v>
      </c>
      <c r="N19" s="25">
        <v>9</v>
      </c>
      <c r="O19" s="37">
        <v>26</v>
      </c>
      <c r="P19" s="33">
        <v>13</v>
      </c>
      <c r="Q19" s="33">
        <f>AVERAGE(O19:P19)</f>
        <v>19.5</v>
      </c>
      <c r="R19" s="33">
        <v>14</v>
      </c>
      <c r="S19" s="33">
        <v>11</v>
      </c>
      <c r="T19" s="33">
        <f>AVERAGE(R19:S19)</f>
        <v>12.5</v>
      </c>
      <c r="U19" s="33">
        <f>AVERAGE(O19,P19,Q19,R19,S19,T19)</f>
        <v>16</v>
      </c>
      <c r="V19" s="33">
        <f>AVERAGE(F19:U19)</f>
        <v>23.0625</v>
      </c>
      <c r="W19" s="33">
        <f>MEDIAN(F19:U19)</f>
        <v>19</v>
      </c>
      <c r="X19" s="33">
        <v>34</v>
      </c>
      <c r="Y19" s="33">
        <v>42</v>
      </c>
      <c r="Z19" s="33">
        <v>38</v>
      </c>
      <c r="AA19" s="33">
        <v>25</v>
      </c>
      <c r="AB19" s="33">
        <v>25</v>
      </c>
      <c r="AC19" s="33">
        <v>12.3</v>
      </c>
      <c r="AD19" s="33">
        <v>17</v>
      </c>
      <c r="AE19" s="33">
        <v>12.3</v>
      </c>
      <c r="AF19" s="33">
        <v>17</v>
      </c>
      <c r="AG19" s="33">
        <f>BM19-CQ19</f>
        <v>9.4</v>
      </c>
      <c r="AH19" s="33">
        <v>86</v>
      </c>
      <c r="AI19" s="33">
        <v>1.60428571428571</v>
      </c>
      <c r="AJ19" s="33">
        <v>64</v>
      </c>
      <c r="AK19" s="33">
        <v>1.60428571428571</v>
      </c>
      <c r="AL19" s="33">
        <f>AJ19</f>
        <v>64</v>
      </c>
      <c r="AM19" s="33">
        <v>0.140466228332337</v>
      </c>
      <c r="AN19" s="33">
        <v>28</v>
      </c>
      <c r="AO19" s="33">
        <v>4.33</v>
      </c>
      <c r="AP19" s="33">
        <v>5</v>
      </c>
      <c r="AQ19" s="33">
        <v>8</v>
      </c>
      <c r="AR19" s="33">
        <f>MAX($AQ$3:$AQ$132)-AQ19+1</f>
        <v>6</v>
      </c>
      <c r="AS19" s="33">
        <v>8</v>
      </c>
      <c r="AT19" s="33">
        <f>AR19</f>
        <v>6</v>
      </c>
      <c r="AU19" s="33">
        <v>7</v>
      </c>
      <c r="AV19" s="33">
        <f>MAX($AU$3:$AU$132)-AU19+1</f>
        <v>9</v>
      </c>
      <c r="AW19" s="33">
        <v>4</v>
      </c>
      <c r="AX19" s="33">
        <f>AW19+1</f>
        <v>5</v>
      </c>
      <c r="AY19" s="33">
        <v>4</v>
      </c>
      <c r="AZ19" s="33">
        <f>AX19</f>
        <v>5</v>
      </c>
      <c r="BA19" s="33">
        <v>6</v>
      </c>
      <c r="BB19" s="33">
        <f>BA19+1</f>
        <v>7</v>
      </c>
      <c r="BC19" s="33">
        <f>AQ19/(AQ19+AW19)</f>
        <v>0.666666666666667</v>
      </c>
      <c r="BD19" s="33">
        <v>15</v>
      </c>
      <c r="BE19" s="33">
        <f>BC19</f>
        <v>0.666666666666667</v>
      </c>
      <c r="BF19" s="33">
        <f>BD19</f>
        <v>15</v>
      </c>
      <c r="BG19" s="33">
        <f>AU19/(AU19+BA19)</f>
        <v>0.538461538461538</v>
      </c>
      <c r="BH19" s="33">
        <v>14</v>
      </c>
      <c r="BI19" s="33">
        <v>41.7</v>
      </c>
      <c r="BJ19" s="33">
        <v>8</v>
      </c>
      <c r="BK19" s="33">
        <v>41.7</v>
      </c>
      <c r="BL19" s="33">
        <v>8</v>
      </c>
      <c r="BM19" s="33">
        <v>33.1</v>
      </c>
      <c r="BN19" s="33">
        <v>26</v>
      </c>
      <c r="BO19" s="33">
        <v>537.3</v>
      </c>
      <c r="BP19" s="33">
        <v>5</v>
      </c>
      <c r="BQ19" s="33">
        <v>537.3</v>
      </c>
      <c r="BR19" s="33">
        <v>5</v>
      </c>
      <c r="BS19" s="33">
        <v>474</v>
      </c>
      <c r="BT19" s="33">
        <v>12</v>
      </c>
      <c r="BU19" s="33">
        <v>301.4</v>
      </c>
      <c r="BV19" s="33">
        <v>18</v>
      </c>
      <c r="BW19" s="33">
        <v>301.4</v>
      </c>
      <c r="BX19" s="33">
        <v>18</v>
      </c>
      <c r="BY19" s="33">
        <v>285.8</v>
      </c>
      <c r="BZ19" s="33">
        <v>25</v>
      </c>
      <c r="CA19" s="33">
        <v>235.8</v>
      </c>
      <c r="CB19" s="33">
        <v>11</v>
      </c>
      <c r="CC19" s="33">
        <v>235.8</v>
      </c>
      <c r="CD19" s="33">
        <v>11</v>
      </c>
      <c r="CE19" s="33">
        <v>188.2</v>
      </c>
      <c r="CF19" s="33">
        <v>37</v>
      </c>
      <c r="CG19" s="33">
        <v>0.0776102735901731</v>
      </c>
      <c r="CH19" s="33">
        <v>34</v>
      </c>
      <c r="CI19" s="33">
        <v>0.0776102735901731</v>
      </c>
      <c r="CJ19" s="33">
        <v>34</v>
      </c>
      <c r="CK19" s="33">
        <f>BM19/BS19</f>
        <v>0.069831223628692</v>
      </c>
      <c r="CL19" s="33">
        <v>72</v>
      </c>
      <c r="CM19" s="33">
        <v>29.4</v>
      </c>
      <c r="CN19" s="33">
        <v>52</v>
      </c>
      <c r="CO19" s="33">
        <v>29.4</v>
      </c>
      <c r="CP19" s="33">
        <v>52</v>
      </c>
      <c r="CQ19" s="33">
        <v>23.7</v>
      </c>
      <c r="CR19" s="33">
        <v>37</v>
      </c>
      <c r="CS19" s="33">
        <v>400.9</v>
      </c>
      <c r="CT19" s="33">
        <v>57</v>
      </c>
      <c r="CU19" s="33">
        <v>400.9</v>
      </c>
      <c r="CV19" s="33">
        <v>57</v>
      </c>
      <c r="CW19" s="33">
        <v>373.2</v>
      </c>
      <c r="CX19" s="33">
        <v>48</v>
      </c>
      <c r="CY19" s="33">
        <v>246.7</v>
      </c>
      <c r="CZ19" s="33">
        <v>82</v>
      </c>
      <c r="DA19" s="33">
        <v>246.7</v>
      </c>
      <c r="DB19" s="33">
        <v>82</v>
      </c>
      <c r="DC19" s="33">
        <v>229.6</v>
      </c>
      <c r="DD19" s="33">
        <v>66</v>
      </c>
      <c r="DE19" s="33">
        <v>154.3</v>
      </c>
      <c r="DF19" s="33">
        <v>49</v>
      </c>
      <c r="DG19" s="33">
        <v>154.3</v>
      </c>
      <c r="DH19" s="33">
        <v>49</v>
      </c>
      <c r="DI19" s="33">
        <v>143.5</v>
      </c>
      <c r="DJ19" s="33">
        <v>48</v>
      </c>
      <c r="DK19" s="33">
        <v>0.666666666666667</v>
      </c>
      <c r="DL19" s="33">
        <v>37</v>
      </c>
      <c r="DM19" s="33">
        <v>0.583333333333333</v>
      </c>
      <c r="DN19" s="33">
        <v>44</v>
      </c>
      <c r="DO19" s="33">
        <v>58.2</v>
      </c>
      <c r="DP19" s="33">
        <v>28</v>
      </c>
      <c r="DQ19" s="33">
        <v>7.5</v>
      </c>
      <c r="DR19" s="33">
        <v>19</v>
      </c>
      <c r="DS19" s="33">
        <v>4.3</v>
      </c>
      <c r="DT19" s="33">
        <v>18</v>
      </c>
      <c r="DU19" s="33">
        <v>136.4</v>
      </c>
      <c r="DV19" s="33">
        <v>7</v>
      </c>
      <c r="DW19" s="33">
        <v>136.4</v>
      </c>
      <c r="DX19" s="33">
        <v>7</v>
      </c>
      <c r="DY19" s="33">
        <f>BS19-CW19</f>
        <v>100.8</v>
      </c>
      <c r="DZ19" s="33">
        <v>18</v>
      </c>
      <c r="EA19" s="33">
        <v>3</v>
      </c>
      <c r="EB19" s="33">
        <v>15</v>
      </c>
      <c r="EC19" s="33">
        <v>19.0833333333333</v>
      </c>
      <c r="ED19" s="33">
        <v>21</v>
      </c>
      <c r="EE19" s="33">
        <v>19.5</v>
      </c>
      <c r="EF19" s="33">
        <v>48</v>
      </c>
      <c r="EG19" s="33">
        <v>0</v>
      </c>
      <c r="EH19" s="33">
        <v>14</v>
      </c>
      <c r="EI19" s="33">
        <v>8.5</v>
      </c>
      <c r="EJ19" s="33">
        <v>34</v>
      </c>
      <c r="EK19" s="33">
        <v>0</v>
      </c>
      <c r="EL19" s="33">
        <v>12</v>
      </c>
      <c r="EM19" s="33">
        <v>62.5</v>
      </c>
      <c r="EN19" s="33">
        <v>36</v>
      </c>
      <c r="EO19" s="33">
        <v>100</v>
      </c>
      <c r="EP19" s="33">
        <v>1</v>
      </c>
      <c r="EQ19" s="33">
        <v>27.1818181818182</v>
      </c>
      <c r="ER19" s="33">
        <v>5</v>
      </c>
      <c r="ES19" s="33">
        <v>46.8</v>
      </c>
      <c r="ET19" s="33">
        <v>23</v>
      </c>
      <c r="EU19" s="33">
        <v>46.8</v>
      </c>
      <c r="EV19" s="33">
        <v>23</v>
      </c>
      <c r="EW19" s="33">
        <v>41.3</v>
      </c>
      <c r="EX19" s="33">
        <v>34</v>
      </c>
      <c r="EY19" s="33">
        <v>62.5</v>
      </c>
      <c r="EZ19" s="33">
        <v>22</v>
      </c>
      <c r="FA19" s="33">
        <v>7.27272727272727</v>
      </c>
      <c r="FB19" s="33">
        <v>67</v>
      </c>
      <c r="FC19" s="33">
        <v>70.5454545454545</v>
      </c>
      <c r="FD19" s="33">
        <v>110</v>
      </c>
      <c r="FE19" s="38"/>
      <c r="FF19" s="33">
        <v>22</v>
      </c>
      <c r="FG19" s="38"/>
      <c r="FH19" s="33">
        <v>22</v>
      </c>
      <c r="FI19" s="33">
        <v>62.22</v>
      </c>
      <c r="FJ19" s="33">
        <v>33</v>
      </c>
      <c r="FK19" s="38"/>
      <c r="FL19" s="33">
        <v>7</v>
      </c>
      <c r="FM19" s="38"/>
      <c r="FN19" s="33">
        <v>7</v>
      </c>
      <c r="FO19" s="33">
        <v>69.37</v>
      </c>
      <c r="FP19" s="33">
        <v>22</v>
      </c>
      <c r="FQ19" s="38"/>
      <c r="FR19" s="33">
        <v>76</v>
      </c>
      <c r="FS19" s="38"/>
      <c r="FT19" s="33">
        <v>76</v>
      </c>
      <c r="FU19" s="33">
        <v>51.35</v>
      </c>
      <c r="FV19" s="33">
        <v>68</v>
      </c>
      <c r="FW19" s="38"/>
      <c r="FX19" s="33">
        <v>107</v>
      </c>
      <c r="FY19" s="38"/>
      <c r="FZ19" s="33">
        <v>107</v>
      </c>
      <c r="GA19" s="33">
        <v>44.4</v>
      </c>
      <c r="GB19" s="39">
        <v>4</v>
      </c>
      <c r="GC19" s="24">
        <f>GA19</f>
        <v>44.4</v>
      </c>
      <c r="GD19" s="24">
        <f>GB19</f>
        <v>4</v>
      </c>
      <c r="GE19" s="45">
        <v>43.1</v>
      </c>
      <c r="GF19" s="45">
        <v>6</v>
      </c>
      <c r="GG19" s="45">
        <v>23.4</v>
      </c>
      <c r="GH19" s="45">
        <v>39</v>
      </c>
      <c r="GI19" s="24">
        <f>GG19</f>
        <v>23.4</v>
      </c>
      <c r="GJ19" s="24">
        <f>GH19</f>
        <v>39</v>
      </c>
      <c r="GK19" s="45">
        <v>26.4</v>
      </c>
      <c r="GL19" s="37">
        <v>45</v>
      </c>
      <c r="GM19" s="33">
        <v>0</v>
      </c>
      <c r="GN19" s="33">
        <v>18</v>
      </c>
      <c r="GO19" s="33">
        <v>3</v>
      </c>
      <c r="GP19" s="33">
        <f>IF(GO19=1,1,IF(GO19=2,20,40))</f>
        <v>40</v>
      </c>
      <c r="GQ19" s="33">
        <v>7</v>
      </c>
      <c r="GR19" s="33">
        <f>GQ19</f>
        <v>7</v>
      </c>
      <c r="GS19" s="33">
        <v>16</v>
      </c>
      <c r="GT19" s="33">
        <f>GS19</f>
        <v>16</v>
      </c>
      <c r="GU19" s="33">
        <v>35</v>
      </c>
      <c r="GV19" s="33">
        <f>GU19</f>
        <v>35</v>
      </c>
      <c r="GW19" s="40">
        <f>GU19</f>
        <v>35</v>
      </c>
      <c r="GX19" s="28">
        <v>26</v>
      </c>
      <c r="GY19" s="28">
        <f>GX19</f>
        <v>26</v>
      </c>
      <c r="GZ19" s="42">
        <f>AVERAGE(GQ19,GS19,GU19)</f>
        <v>19.3333333333333</v>
      </c>
      <c r="HA19" s="33">
        <f>AVERAGE(GQ19:GW19)</f>
        <v>21.5714285714286</v>
      </c>
      <c r="HB19" s="33">
        <f>SUM(GX19,GY19,GZ19,HA19)/120</f>
        <v>29.7913938492063</v>
      </c>
      <c r="HC19" t="s" s="34">
        <f>IF(HB19=HB18,"YES","NOOOO")</f>
        <v>230</v>
      </c>
      <c r="HD19" s="33">
        <f>SUM(SUM(E19,F19,G19,I19,L19,M19,N19,O19,R19,U19,V19,W19,Y19,AH19,AN19,AP19,AV19,BB19,BH19,BN19,BT19,BZ19,CF19,CL19,CR19,CX19,DD19,DJ19,DL19,DZ19),SUM(EX19,FJ19,FP19,FV19,GF19,GL19,GN19,GP19,GQ19,GS19,GU19,GX19,GZ19,H19,J19,K19,P19,Q19,S19,T19,X19,Z19,AA19,AB19,AD19,AF19,AJ19,AL19,AR19,AT19),SUM(AX19,AZ19,BD19,BF19,BJ19,BL19,BP19,BR19,BV19,BX19,CB19,CD19,CH19,CJ19,CN19,CP19,CT19,CV19,CZ19,DB19,DF19,DH19,DN19,DP19,DR19,DT19,DV19,DX19,EB19,ED19),EF19,EH19,EJ19,EL19,EN19,EP19,ER19,ET19,EV19,EZ19,FB19,FD19,FF19,FH19,FL19,FN19,FR19,FT19,FX19,FZ19,GB19,GD19,GH19,GJ19)/114</f>
        <v>30.1262792397661</v>
      </c>
      <c r="HE19" s="33">
        <v>17</v>
      </c>
      <c r="HF19" s="33">
        <f>HE19-B19</f>
        <v>0</v>
      </c>
      <c r="HG19" s="33">
        <f>SUM(SUM(E19,F19,G19,I19,L19,M19,N19,O19,V19,W19,Y19,H19,J19,K19,P19,Q19,CH19,CJ19,CN19,CP19,CT19,CV19,CZ19,DB19,DF19,DH19,DN19,DP19,DR19,DT19),SUM(DV19,DX19,EB19,ED19,EF19,EH19,EJ19,EL19,EN19,EP19,ER19,ET19,EV19,EZ19,FB19,FD19,FF19,FH19,FL19,FN19,FR19,FT19,FX19,FZ19,GR19,GX19,GY19,X19,AA19,Z19),SUM(AB19,AD19,AF19,AJ19,AL19,AR19,AT19,AX19,AZ19,BD19,BF19,BJ19,BL19,BP19,BR19,BV19,BX19,CB19,CD19,AH19,AN19,AP19,AV19,BB19,BH19,BN19,BT19,BZ19,CF19,CL19),CR19,CX19,DD19,DJ19,DL19,DZ19,EX19,FJ19,FP19,FV19,GP19,GQ19,GS19,GT19,GU19,GV19,GW19,GZ19,HA19)/109</f>
        <v>30.8850207514198</v>
      </c>
      <c r="HH19" s="33">
        <v>16</v>
      </c>
      <c r="HI19" s="33">
        <f>HH19-B19</f>
        <v>-1</v>
      </c>
      <c r="HJ19" s="33">
        <f>SUM(SUM(E19,F19,G19,I19,L19,M19,N19,R19,V19,W19,AD19,AF19,AJ19,AL19,AR19,AT19,AX19,AZ19,BD19,BF19,BJ19,BL19,BP19,BR19,BV19,BX19,CB19,CD19,CH19,CJ19),SUM(CN19,CP19,CT19,CV19,CZ19,DB19,DF19,DH19,DN19,DP19,DR19,DT19,DV19,DX19,EB19,ED19,EF19,EH19,EJ19,EL19,EN19,EP19,ER19,ET19,EV19,EZ19,FB19,FD19,GB19,GD19),SUM(GH19,GJ19,GR19,GX19,GY19,AH19,AN19,AP19,AV19,BB19,BH19,BN19,BT19,BZ19,CF19,CL19,CR19,CX19,DD19,DJ19,DL19,DZ19,EX19,GF19,GL19,GN19,GP19,GQ19,GS19,GT19),GU19,GV19,GW19,GZ19,HA19,H19,J19,K19,S19,T19,)/101</f>
        <v>27.6184877416313</v>
      </c>
      <c r="HK19" s="33">
        <v>12</v>
      </c>
      <c r="HL19" s="33">
        <f>HK19-B19</f>
        <v>-5</v>
      </c>
      <c r="HM19" s="33">
        <f>SUM(SUM(F19,G19,H19,J19,K19,AD19,AF19,AJ19,AL19,AN19,AR19,AT19,AX19,AZ19,BD19,BF19,BJ19,BL19,BP19,BR19,BV19,BX19,CB19,CD19,CH19,CJ19,CN19,CP19,CT19,CV19),SUM(CZ19,DB19,DF19,DH19,DN19,DP19,DR19,DT19,DV19,DX19,EB19,ED19,EF19,EH19,EJ19,EL19,EN19,EP19,ER19,ET19,EV19,EZ19,FB19,FD19,GR19,GX19,GY19,I19,L19,AH19),AP19,AV19,BB19,BH19,BN19,BT19,BZ19,CF19,CL19,CR19,CX19,DD19,DJ19,DL19,DZ19,EX19,GP19,GQ19,GS19,GT19,GU19,GV19,GW19,GZ19,HA19)/85</f>
        <v>29.775350140056</v>
      </c>
      <c r="HN19" s="33">
        <v>12</v>
      </c>
      <c r="HO19" s="33">
        <f>HN19-B19</f>
        <v>-5</v>
      </c>
      <c r="HP19" s="33">
        <f>SUM(SUM(AH19,AP19,AV19,BB19,BH19,BN19,BT19,BZ19,CF19,CL19,CR19,CX19,DD19,DJ19,DL19,DZ19,EX19,GP19,GQ19,GS19,GT19,GU19,GV19,GW19,GZ19,HA19,AD19,AF19,AR19,AT19),SUM(AX19,AZ19,BD19,BF19,BJ19,BL19,BP19,BR19,BV19,BX19,CB19,CD19,CH19,CJ19,CN19,CP19,CT19,CV19,CZ19,DB19,DF19,DH19,DN19,DP19,DR19,DT19,DV19,DX19,EB19,ED19),EF19,EH19,EJ19,EL19,EN19,EP19,ER19,ET19,EV19,EZ19,FB19,FD19,GR19,GX19,GY19)/75</f>
        <v>28.4920634920635</v>
      </c>
      <c r="HQ19" s="33">
        <v>10</v>
      </c>
      <c r="HR19" s="33">
        <f>HQ19-B19</f>
        <v>-7</v>
      </c>
      <c r="HS19" s="43">
        <f>AVERAGE(HD19-HB19,HG19-HB19,HJ19-HB19,HM19-HB19,HP19-HB19)</f>
        <v>-0.41195357621896</v>
      </c>
      <c r="HT19" s="33"/>
      <c r="HU19" s="33"/>
      <c r="HV19" s="33"/>
      <c r="HW19" s="33"/>
      <c r="HX19" s="33"/>
      <c r="HY19" s="33"/>
    </row>
    <row r="20" ht="20.45" customHeight="1">
      <c r="A20" t="s" s="31">
        <v>253</v>
      </c>
      <c r="B20" s="32">
        <v>18</v>
      </c>
      <c r="C20" s="33">
        <v>0</v>
      </c>
      <c r="D20" t="s" s="34">
        <v>229</v>
      </c>
      <c r="E20" s="33">
        <f>IF(D20="ACC",5,IF(D20="SEC",3,IF(D20="Pac12",4,IF(D20="Big 10",1,IF(D20="Big 12",2,IF(D20="Independent",7,IF(D20="American",6,IF(D20="MWC",9,IF(D20="Sun Belt",8,IF(D20="CUSA",11,10))))))))))</f>
        <v>3</v>
      </c>
      <c r="F20" s="33">
        <v>46</v>
      </c>
      <c r="G20" s="33">
        <f>F20</f>
        <v>46</v>
      </c>
      <c r="H20" s="33">
        <f>F20</f>
        <v>46</v>
      </c>
      <c r="I20" s="33">
        <v>2</v>
      </c>
      <c r="J20" s="33">
        <v>2</v>
      </c>
      <c r="K20" s="33">
        <v>6</v>
      </c>
      <c r="L20" s="35">
        <f>AVERAGE(F20:K20)</f>
        <v>24.6666666666667</v>
      </c>
      <c r="M20" s="19">
        <v>16</v>
      </c>
      <c r="N20" s="25">
        <v>13</v>
      </c>
      <c r="O20" s="37">
        <v>28</v>
      </c>
      <c r="P20" s="33">
        <v>16</v>
      </c>
      <c r="Q20" s="33">
        <f>AVERAGE(O20:P20)</f>
        <v>22</v>
      </c>
      <c r="R20" s="33">
        <v>43</v>
      </c>
      <c r="S20" s="33">
        <v>26</v>
      </c>
      <c r="T20" s="33">
        <f>AVERAGE(R20:S20)</f>
        <v>34.5</v>
      </c>
      <c r="U20" s="33">
        <f>AVERAGE(O20,P20,Q20,R20,S20,T20)</f>
        <v>28.25</v>
      </c>
      <c r="V20" s="33">
        <f>AVERAGE(F20:U20)</f>
        <v>24.9635416666667</v>
      </c>
      <c r="W20" s="33">
        <f>MEDIAN(F20:U20)</f>
        <v>25.3333333333334</v>
      </c>
      <c r="X20" s="33">
        <v>36</v>
      </c>
      <c r="Y20" s="33">
        <v>10</v>
      </c>
      <c r="Z20" s="33">
        <v>5</v>
      </c>
      <c r="AA20" s="33">
        <v>32</v>
      </c>
      <c r="AB20" s="33">
        <v>68</v>
      </c>
      <c r="AC20" s="33">
        <v>-2.9</v>
      </c>
      <c r="AD20" s="33">
        <v>71</v>
      </c>
      <c r="AE20" s="33">
        <v>-2.9</v>
      </c>
      <c r="AF20" s="33">
        <v>71</v>
      </c>
      <c r="AG20" s="33">
        <f>BM20-CQ20</f>
        <v>26.5</v>
      </c>
      <c r="AH20" s="33">
        <v>27</v>
      </c>
      <c r="AI20" s="33">
        <v>24.275</v>
      </c>
      <c r="AJ20" s="33">
        <v>4</v>
      </c>
      <c r="AK20" s="33">
        <v>24.275</v>
      </c>
      <c r="AL20" s="33">
        <f>AJ20</f>
        <v>4</v>
      </c>
      <c r="AM20" s="33">
        <v>0.553621169916434</v>
      </c>
      <c r="AN20" s="33">
        <v>2</v>
      </c>
      <c r="AO20" s="33">
        <v>0</v>
      </c>
      <c r="AP20" s="33">
        <v>1</v>
      </c>
      <c r="AQ20" s="33">
        <v>5</v>
      </c>
      <c r="AR20" s="33">
        <f>MAX($AQ$3:$AQ$132)-AQ20+1</f>
        <v>9</v>
      </c>
      <c r="AS20" s="33">
        <v>5</v>
      </c>
      <c r="AT20" s="33">
        <f>AR20</f>
        <v>9</v>
      </c>
      <c r="AU20" s="33">
        <v>15</v>
      </c>
      <c r="AV20" s="33">
        <f>MAX($AU$3:$AU$132)-AU20+1</f>
        <v>1</v>
      </c>
      <c r="AW20" s="33">
        <v>5</v>
      </c>
      <c r="AX20" s="33">
        <f>AW20+1</f>
        <v>6</v>
      </c>
      <c r="AY20" s="33">
        <v>5</v>
      </c>
      <c r="AZ20" s="33">
        <f>AX20</f>
        <v>6</v>
      </c>
      <c r="BA20" s="33">
        <v>0</v>
      </c>
      <c r="BB20" s="33">
        <f>BA20+1</f>
        <v>1</v>
      </c>
      <c r="BC20" s="33">
        <f>AQ20/(AQ20+AW20)</f>
        <v>0.5</v>
      </c>
      <c r="BD20" s="33">
        <v>22</v>
      </c>
      <c r="BE20" s="33">
        <f>BC20</f>
        <v>0.5</v>
      </c>
      <c r="BF20" s="33">
        <f>BD20</f>
        <v>22</v>
      </c>
      <c r="BG20" s="33">
        <f>AU20/(AU20+BA20)</f>
        <v>1</v>
      </c>
      <c r="BH20" s="33">
        <v>1</v>
      </c>
      <c r="BI20" s="33">
        <v>32</v>
      </c>
      <c r="BJ20" s="33">
        <v>34</v>
      </c>
      <c r="BK20" s="33">
        <v>32</v>
      </c>
      <c r="BL20" s="33">
        <v>34</v>
      </c>
      <c r="BM20" s="33">
        <v>48.4</v>
      </c>
      <c r="BN20" s="33">
        <v>1</v>
      </c>
      <c r="BO20" s="33">
        <v>433.9</v>
      </c>
      <c r="BP20" s="33">
        <v>35</v>
      </c>
      <c r="BQ20" s="33">
        <v>433.9</v>
      </c>
      <c r="BR20" s="33">
        <v>35</v>
      </c>
      <c r="BS20" s="33">
        <v>568.4</v>
      </c>
      <c r="BT20" s="33">
        <v>1</v>
      </c>
      <c r="BU20" s="33">
        <v>312.2</v>
      </c>
      <c r="BV20" s="33">
        <v>15</v>
      </c>
      <c r="BW20" s="33">
        <v>312.2</v>
      </c>
      <c r="BX20" s="33">
        <v>15</v>
      </c>
      <c r="BY20" s="33">
        <v>401.6</v>
      </c>
      <c r="BZ20" s="33">
        <v>2</v>
      </c>
      <c r="CA20" s="33">
        <v>121.7</v>
      </c>
      <c r="CB20" s="33">
        <v>102</v>
      </c>
      <c r="CC20" s="33">
        <v>121.7</v>
      </c>
      <c r="CD20" s="33">
        <v>102</v>
      </c>
      <c r="CE20" s="33">
        <v>166.9</v>
      </c>
      <c r="CF20" s="33">
        <v>58</v>
      </c>
      <c r="CG20" s="33">
        <v>0.0737497119151878</v>
      </c>
      <c r="CH20" s="33">
        <v>52</v>
      </c>
      <c r="CI20" s="33">
        <v>0.0737497119151878</v>
      </c>
      <c r="CJ20" s="33">
        <v>52</v>
      </c>
      <c r="CK20" s="33">
        <f>BM20/BS20</f>
        <v>0.08515130190007041</v>
      </c>
      <c r="CL20" s="33">
        <v>8</v>
      </c>
      <c r="CM20" s="33">
        <v>34.9</v>
      </c>
      <c r="CN20" s="33">
        <v>78</v>
      </c>
      <c r="CO20" s="33">
        <v>34.9</v>
      </c>
      <c r="CP20" s="33">
        <v>78</v>
      </c>
      <c r="CQ20" s="33">
        <v>21.9</v>
      </c>
      <c r="CR20" s="33">
        <v>30</v>
      </c>
      <c r="CS20" s="33">
        <v>492</v>
      </c>
      <c r="CT20" s="33">
        <v>121</v>
      </c>
      <c r="CU20" s="33">
        <v>492</v>
      </c>
      <c r="CV20" s="33">
        <v>121</v>
      </c>
      <c r="CW20" s="33">
        <v>343.5</v>
      </c>
      <c r="CX20" s="33">
        <v>31</v>
      </c>
      <c r="CY20" s="33">
        <v>323</v>
      </c>
      <c r="CZ20" s="33">
        <v>122</v>
      </c>
      <c r="DA20" s="33">
        <v>323</v>
      </c>
      <c r="DB20" s="33">
        <v>122</v>
      </c>
      <c r="DC20" s="33">
        <v>222.7</v>
      </c>
      <c r="DD20" s="33">
        <v>56</v>
      </c>
      <c r="DE20" s="33">
        <v>169</v>
      </c>
      <c r="DF20" s="33">
        <v>64</v>
      </c>
      <c r="DG20" s="33">
        <v>169</v>
      </c>
      <c r="DH20" s="33">
        <v>64</v>
      </c>
      <c r="DI20" s="33">
        <v>120.8</v>
      </c>
      <c r="DJ20" s="33">
        <v>21</v>
      </c>
      <c r="DK20" s="33">
        <v>1.3</v>
      </c>
      <c r="DL20" s="33">
        <v>12</v>
      </c>
      <c r="DM20" s="33">
        <v>0.8</v>
      </c>
      <c r="DN20" s="33">
        <v>34</v>
      </c>
      <c r="DO20" s="33">
        <v>59.6</v>
      </c>
      <c r="DP20" s="33">
        <v>35</v>
      </c>
      <c r="DQ20" s="33">
        <v>9.699999999999999</v>
      </c>
      <c r="DR20" s="33">
        <v>37</v>
      </c>
      <c r="DS20" s="33">
        <v>4.9</v>
      </c>
      <c r="DT20" s="33">
        <v>24</v>
      </c>
      <c r="DU20" s="33">
        <v>-58.1</v>
      </c>
      <c r="DV20" s="33">
        <v>92</v>
      </c>
      <c r="DW20" s="33">
        <v>-58.1</v>
      </c>
      <c r="DX20" s="33">
        <v>92</v>
      </c>
      <c r="DY20" s="33">
        <f>BS20-CW20</f>
        <v>224.9</v>
      </c>
      <c r="DZ20" s="33">
        <v>3</v>
      </c>
      <c r="EA20" s="33">
        <v>2.4</v>
      </c>
      <c r="EB20" s="33">
        <v>35</v>
      </c>
      <c r="EC20" s="33">
        <v>16.3</v>
      </c>
      <c r="ED20" s="33">
        <v>39</v>
      </c>
      <c r="EE20" s="33">
        <v>23.1</v>
      </c>
      <c r="EF20" s="33">
        <v>27</v>
      </c>
      <c r="EG20" s="33">
        <v>0.1</v>
      </c>
      <c r="EH20" s="33">
        <v>11</v>
      </c>
      <c r="EI20" s="33">
        <v>9.4</v>
      </c>
      <c r="EJ20" s="33">
        <v>28</v>
      </c>
      <c r="EK20" s="33">
        <v>0</v>
      </c>
      <c r="EL20" s="33">
        <v>12</v>
      </c>
      <c r="EM20" s="33">
        <v>85.7</v>
      </c>
      <c r="EN20" s="33">
        <v>9</v>
      </c>
      <c r="EO20" s="33">
        <v>100</v>
      </c>
      <c r="EP20" s="33">
        <v>1</v>
      </c>
      <c r="EQ20" s="33">
        <v>23.4</v>
      </c>
      <c r="ER20" s="33">
        <v>25</v>
      </c>
      <c r="ES20" s="33">
        <v>34.2</v>
      </c>
      <c r="ET20" s="33">
        <v>77</v>
      </c>
      <c r="EU20" s="33">
        <v>34.2</v>
      </c>
      <c r="EV20" s="33">
        <v>77</v>
      </c>
      <c r="EW20" s="33">
        <v>50</v>
      </c>
      <c r="EX20" s="33">
        <v>4</v>
      </c>
      <c r="EY20" s="33">
        <v>70.59999999999999</v>
      </c>
      <c r="EZ20" s="33">
        <v>14</v>
      </c>
      <c r="FA20" s="33">
        <v>6.1</v>
      </c>
      <c r="FB20" s="33">
        <v>47</v>
      </c>
      <c r="FC20" s="33">
        <v>46.2</v>
      </c>
      <c r="FD20" s="33">
        <v>36</v>
      </c>
      <c r="FE20" s="38"/>
      <c r="FF20" s="33">
        <v>37</v>
      </c>
      <c r="FG20" s="38"/>
      <c r="FH20" s="33">
        <v>37</v>
      </c>
      <c r="FI20" s="33">
        <v>95.20999999999999</v>
      </c>
      <c r="FJ20" s="33">
        <v>2</v>
      </c>
      <c r="FK20" s="38"/>
      <c r="FL20" s="33">
        <v>59</v>
      </c>
      <c r="FM20" s="38"/>
      <c r="FN20" s="33">
        <v>59</v>
      </c>
      <c r="FO20" s="33">
        <v>97.2</v>
      </c>
      <c r="FP20" s="33">
        <v>1</v>
      </c>
      <c r="FQ20" s="38"/>
      <c r="FR20" s="33">
        <v>38</v>
      </c>
      <c r="FS20" s="38"/>
      <c r="FT20" s="33">
        <v>38</v>
      </c>
      <c r="FU20" s="33">
        <v>79.63</v>
      </c>
      <c r="FV20" s="33">
        <v>11</v>
      </c>
      <c r="FW20" s="38"/>
      <c r="FX20" s="33">
        <v>21</v>
      </c>
      <c r="FY20" s="38"/>
      <c r="FZ20" s="33">
        <v>21</v>
      </c>
      <c r="GA20" s="33">
        <v>36.3</v>
      </c>
      <c r="GB20" s="39">
        <v>22</v>
      </c>
      <c r="GC20" s="24">
        <f>GA20</f>
        <v>36.3</v>
      </c>
      <c r="GD20" s="24">
        <f>GB20</f>
        <v>22</v>
      </c>
      <c r="GE20" s="36">
        <v>33.3</v>
      </c>
      <c r="GF20" s="36">
        <v>31</v>
      </c>
      <c r="GG20" s="36">
        <v>21.7</v>
      </c>
      <c r="GH20" s="36">
        <v>31</v>
      </c>
      <c r="GI20" s="24">
        <f>GG20</f>
        <v>21.7</v>
      </c>
      <c r="GJ20" s="24">
        <f>GH20</f>
        <v>31</v>
      </c>
      <c r="GK20" s="36">
        <v>27.9</v>
      </c>
      <c r="GL20" s="37">
        <v>55</v>
      </c>
      <c r="GM20" s="33">
        <v>0.4</v>
      </c>
      <c r="GN20" s="33">
        <v>14</v>
      </c>
      <c r="GO20" s="33">
        <v>3</v>
      </c>
      <c r="GP20" s="33">
        <f>IF(GO20=1,1,IF(GO20=2,20,40))</f>
        <v>40</v>
      </c>
      <c r="GQ20" s="33">
        <v>6</v>
      </c>
      <c r="GR20" s="33">
        <f>GQ20</f>
        <v>6</v>
      </c>
      <c r="GS20" s="33">
        <v>4</v>
      </c>
      <c r="GT20" s="33">
        <f>GS20</f>
        <v>4</v>
      </c>
      <c r="GU20" s="33">
        <v>7</v>
      </c>
      <c r="GV20" s="33">
        <f>GU20</f>
        <v>7</v>
      </c>
      <c r="GW20" s="40">
        <f>GU20</f>
        <v>7</v>
      </c>
      <c r="GX20" s="28">
        <v>14</v>
      </c>
      <c r="GY20" s="28">
        <f>GX20</f>
        <v>14</v>
      </c>
      <c r="GZ20" s="42">
        <f>AVERAGE(GQ20,GS20,GU20)</f>
        <v>5.66666666666667</v>
      </c>
      <c r="HA20" s="33">
        <f>AVERAGE(GQ20:GW20)</f>
        <v>5.85714285714286</v>
      </c>
      <c r="HB20" s="33">
        <f>SUM(GX20,GY20,GZ20,HA20)/120</f>
        <v>31.1353112599206</v>
      </c>
      <c r="HC20" t="s" s="34">
        <f>IF(HB20=HB19,"YES","NOOOO")</f>
        <v>230</v>
      </c>
      <c r="HD20" s="33">
        <f>SUM(SUM(E20,F20,G20,I20,L20,M20,N20,O20,R20,U20,V20,W20,Y20,AH20,AN20,AP20,AV20,BB20,BH20,BN20,BT20,BZ20,CF20,CL20,CR20,CX20,DD20,DJ20,DL20,DZ20),SUM(EX20,FJ20,FP20,FV20,GF20,GL20,GN20,GP20,GQ20,GS20,GU20,GX20,GZ20,H20,J20,K20,P20,Q20,S20,T20,X20,Z20,AA20,AB20,AD20,AF20,AJ20,AL20,AR20,AT20),SUM(AX20,AZ20,BD20,BF20,BJ20,BL20,BP20,BR20,BV20,BX20,CB20,CD20,CH20,CJ20,CN20,CP20,CT20,CV20,CZ20,DB20,DF20,DH20,DN20,DP20,DR20,DT20,DV20,DX20,EB20,ED20),EF20,EH20,EJ20,EL20,EN20,EP20,ER20,ET20,EV20,EZ20,FB20,FD20,FF20,FH20,FL20,FN20,FR20,FT20,FX20,FZ20,GB20,GD20,GH20,GJ20)/114</f>
        <v>32.3893000730994</v>
      </c>
      <c r="HE20" s="33">
        <v>20</v>
      </c>
      <c r="HF20" s="33">
        <f>HE20-B20</f>
        <v>2</v>
      </c>
      <c r="HG20" s="33">
        <f>SUM(SUM(E20,F20,G20,I20,L20,M20,N20,O20,V20,W20,Y20,H20,J20,K20,P20,Q20,CH20,CJ20,CN20,CP20,CT20,CV20,CZ20,DB20,DF20,DH20,DN20,DP20,DR20,DT20),SUM(DV20,DX20,EB20,ED20,EF20,EH20,EJ20,EL20,EN20,EP20,ER20,ET20,EV20,EZ20,FB20,FD20,FF20,FH20,FL20,FN20,FR20,FT20,FX20,FZ20,GR20,GX20,GY20,X20,AA20,Z20),SUM(AB20,AD20,AF20,AJ20,AL20,AR20,AT20,AX20,AZ20,BD20,BF20,BJ20,BL20,BP20,BR20,BV20,BX20,CB20,CD20,AH20,AN20,AP20,AV20,BB20,BH20,BN20,BT20,BZ20,CF20,CL20),CR20,CX20,DD20,DJ20,DL20,DZ20,EX20,FJ20,FP20,FV20,GP20,GQ20,GS20,GT20,GU20,GV20,GW20,GZ20,HA20)/109</f>
        <v>31.1787830384447</v>
      </c>
      <c r="HH20" s="33">
        <v>17</v>
      </c>
      <c r="HI20" s="33">
        <f>HH20-B20</f>
        <v>-1</v>
      </c>
      <c r="HJ20" s="33">
        <f>SUM(SUM(E20,F20,G20,I20,L20,M20,N20,R20,V20,W20,AD20,AF20,AJ20,AL20,AR20,AT20,AX20,AZ20,BD20,BF20,BJ20,BL20,BP20,BR20,BV20,BX20,CB20,CD20,CH20,CJ20),SUM(CN20,CP20,CT20,CV20,CZ20,DB20,DF20,DH20,DN20,DP20,DR20,DT20,DV20,DX20,EB20,ED20,EF20,EH20,EJ20,EL20,EN20,EP20,ER20,ET20,EV20,EZ20,FB20,FD20,GB20,GD20),SUM(GH20,GJ20,GR20,GX20,GY20,AH20,AN20,AP20,AV20,BB20,BH20,BN20,BT20,BZ20,CF20,CL20,CR20,CX20,DD20,DJ20,DL20,DZ20,EX20,GF20,GL20,GN20,GP20,GQ20,GS20,GT20),GU20,GV20,GW20,GZ20,HA20,H20,J20,K20,S20,T20,)/101</f>
        <v>31.3563104078265</v>
      </c>
      <c r="HK20" s="33">
        <v>20</v>
      </c>
      <c r="HL20" s="33">
        <f>HK20-B20</f>
        <v>2</v>
      </c>
      <c r="HM20" s="33">
        <f>SUM(SUM(F20,G20,H20,J20,K20,AD20,AF20,AJ20,AL20,AN20,AR20,AT20,AX20,AZ20,BD20,BF20,BJ20,BL20,BP20,BR20,BV20,BX20,CB20,CD20,CH20,CJ20,CN20,CP20,CT20,CV20),SUM(CZ20,DB20,DF20,DH20,DN20,DP20,DR20,DT20,DV20,DX20,EB20,ED20,EF20,EH20,EJ20,EL20,EN20,EP20,ER20,ET20,EV20,EZ20,FB20,FD20,GR20,GX20,GY20,I20,L20,AH20),AP20,AV20,BB20,BH20,BN20,BT20,BZ20,CF20,CL20,CR20,CX20,DD20,DJ20,DL20,DZ20,EX20,GP20,GQ20,GS20,GT20,GU20,GV20,GW20,GZ20,HA20)/85</f>
        <v>32.649299719888</v>
      </c>
      <c r="HN20" s="33">
        <v>18</v>
      </c>
      <c r="HO20" s="33">
        <f>HN20-B20</f>
        <v>0</v>
      </c>
      <c r="HP20" s="33">
        <f>SUM(SUM(AH20,AP20,AV20,BB20,BH20,BN20,BT20,BZ20,CF20,CL20,CR20,CX20,DD20,DJ20,DL20,DZ20,EX20,GP20,GQ20,GS20,GT20,GU20,GV20,GW20,GZ20,HA20,AD20,AF20,AR20,AT20),SUM(AX20,AZ20,BD20,BF20,BJ20,BL20,BP20,BR20,BV20,BX20,CB20,CD20,CH20,CJ20,CN20,CP20,CT20,CV20,CZ20,DB20,DF20,DH20,DN20,DP20,DR20,DT20,DV20,DX20,EB20,ED20),EF20,EH20,EJ20,EL20,EN20,EP20,ER20,ET20,EV20,EZ20,FB20,FD20,GR20,GX20,GY20)/75</f>
        <v>34.5669841269841</v>
      </c>
      <c r="HQ20" s="33">
        <v>21</v>
      </c>
      <c r="HR20" s="33">
        <f>HQ20-B20</f>
        <v>3</v>
      </c>
      <c r="HS20" s="43">
        <f>AVERAGE(HD20-HB20,HG20-HB20,HJ20-HB20,HM20-HB20,HP20-HB20)</f>
        <v>1.29282421332794</v>
      </c>
      <c r="HT20" s="33"/>
      <c r="HU20" s="33"/>
      <c r="HV20" s="33"/>
      <c r="HW20" s="33"/>
      <c r="HX20" s="33"/>
      <c r="HY20" s="33"/>
    </row>
    <row r="21" ht="32.45" customHeight="1">
      <c r="A21" t="s" s="31">
        <v>254</v>
      </c>
      <c r="B21" s="32">
        <v>19</v>
      </c>
      <c r="C21" s="33">
        <v>0</v>
      </c>
      <c r="D21" t="s" s="34">
        <v>249</v>
      </c>
      <c r="E21" s="33">
        <f>IF(D21="ACC",5,IF(D21="SEC",3,IF(D21="Pac12",4,IF(D21="Big 10",1,IF(D21="Big 12",2,IF(D21="Independent",7,IF(D21="American",6,IF(D21="MWC",9,IF(D21="Sun Belt",8,IF(D21="CUSA",11,10))))))))))</f>
        <v>4</v>
      </c>
      <c r="F21" s="33">
        <v>25</v>
      </c>
      <c r="G21" s="33">
        <f>F21</f>
        <v>25</v>
      </c>
      <c r="H21" s="33">
        <f>F21</f>
        <v>25</v>
      </c>
      <c r="I21" s="33">
        <v>32</v>
      </c>
      <c r="J21" s="33">
        <v>32</v>
      </c>
      <c r="K21" s="33">
        <v>48</v>
      </c>
      <c r="L21" s="35">
        <f>AVERAGE(F21:K21)</f>
        <v>31.1666666666667</v>
      </c>
      <c r="M21" s="19">
        <v>15</v>
      </c>
      <c r="N21" s="25">
        <v>14</v>
      </c>
      <c r="O21" s="37">
        <v>18</v>
      </c>
      <c r="P21" s="33">
        <v>18</v>
      </c>
      <c r="Q21" s="33">
        <f>AVERAGE(O21:P21)</f>
        <v>18</v>
      </c>
      <c r="R21" s="33">
        <v>12</v>
      </c>
      <c r="S21" s="33">
        <v>14</v>
      </c>
      <c r="T21" s="33">
        <f>AVERAGE(R21:S21)</f>
        <v>13</v>
      </c>
      <c r="U21" s="33">
        <f>AVERAGE(O21,P21,Q21,R21,S21,T21)</f>
        <v>15.5</v>
      </c>
      <c r="V21" s="33">
        <f>AVERAGE(F21:U21)</f>
        <v>22.2291666666667</v>
      </c>
      <c r="W21" s="33">
        <f>MEDIAN(F21:U21)</f>
        <v>18</v>
      </c>
      <c r="X21" s="33">
        <v>11</v>
      </c>
      <c r="Y21" s="33">
        <v>63</v>
      </c>
      <c r="Z21" s="33">
        <v>58</v>
      </c>
      <c r="AA21" s="33">
        <v>30</v>
      </c>
      <c r="AB21" s="33">
        <v>60</v>
      </c>
      <c r="AC21" s="33">
        <v>7.3</v>
      </c>
      <c r="AD21" s="33">
        <v>34</v>
      </c>
      <c r="AE21" s="33">
        <v>7.3</v>
      </c>
      <c r="AF21" s="33">
        <v>34</v>
      </c>
      <c r="AG21" s="33">
        <f>BM21-CQ21</f>
        <v>3.1</v>
      </c>
      <c r="AH21" s="33">
        <v>66</v>
      </c>
      <c r="AI21" s="33">
        <v>2.4953488372093</v>
      </c>
      <c r="AJ21" s="33">
        <v>40</v>
      </c>
      <c r="AK21" s="33">
        <v>2.4953488372093</v>
      </c>
      <c r="AL21" s="33">
        <f>AJ21</f>
        <v>40</v>
      </c>
      <c r="AM21" s="33">
        <v>0.0728725905030559</v>
      </c>
      <c r="AN21" s="33">
        <v>48</v>
      </c>
      <c r="AO21" s="33">
        <v>15.4</v>
      </c>
      <c r="AP21" s="33">
        <v>51</v>
      </c>
      <c r="AQ21" s="33">
        <v>5</v>
      </c>
      <c r="AR21" s="33">
        <f>MAX($AQ$3:$AQ$132)-AQ21+1</f>
        <v>9</v>
      </c>
      <c r="AS21" s="33">
        <v>5</v>
      </c>
      <c r="AT21" s="33">
        <f>AR21</f>
        <v>9</v>
      </c>
      <c r="AU21" s="33">
        <v>8</v>
      </c>
      <c r="AV21" s="33">
        <f>MAX($AU$3:$AU$132)-AU21+1</f>
        <v>8</v>
      </c>
      <c r="AW21" s="33">
        <v>1</v>
      </c>
      <c r="AX21" s="33">
        <f>AW21+1</f>
        <v>2</v>
      </c>
      <c r="AY21" s="33">
        <v>1</v>
      </c>
      <c r="AZ21" s="33">
        <f>AX21</f>
        <v>2</v>
      </c>
      <c r="BA21" s="33">
        <v>5</v>
      </c>
      <c r="BB21" s="33">
        <f>BA21+1</f>
        <v>6</v>
      </c>
      <c r="BC21" s="33">
        <f>AQ21/(AQ21+AW21)</f>
        <v>0.833333333333333</v>
      </c>
      <c r="BD21" s="33">
        <v>7</v>
      </c>
      <c r="BE21" s="33">
        <f>BC21</f>
        <v>0.833333333333333</v>
      </c>
      <c r="BF21" s="33">
        <f>BD21</f>
        <v>7</v>
      </c>
      <c r="BG21" s="33">
        <f>AU21/(AU21+BA21)</f>
        <v>0.615384615384615</v>
      </c>
      <c r="BH21" s="33">
        <v>12</v>
      </c>
      <c r="BI21" s="33">
        <v>33.3</v>
      </c>
      <c r="BJ21" s="33">
        <v>28</v>
      </c>
      <c r="BK21" s="33">
        <v>33.3</v>
      </c>
      <c r="BL21" s="33">
        <v>28</v>
      </c>
      <c r="BM21" s="33">
        <v>32.5</v>
      </c>
      <c r="BN21" s="33">
        <v>29</v>
      </c>
      <c r="BO21" s="33">
        <v>416.7</v>
      </c>
      <c r="BP21" s="33">
        <v>46</v>
      </c>
      <c r="BQ21" s="33">
        <v>416.7</v>
      </c>
      <c r="BR21" s="33">
        <v>46</v>
      </c>
      <c r="BS21" s="33">
        <v>454</v>
      </c>
      <c r="BT21" s="33">
        <v>20</v>
      </c>
      <c r="BU21" s="33">
        <v>319.3</v>
      </c>
      <c r="BV21" s="33">
        <v>11</v>
      </c>
      <c r="BW21" s="33">
        <v>319.3</v>
      </c>
      <c r="BX21" s="33">
        <v>11</v>
      </c>
      <c r="BY21" s="33">
        <v>335.8</v>
      </c>
      <c r="BZ21" s="33">
        <v>6</v>
      </c>
      <c r="CA21" s="33">
        <v>97.3</v>
      </c>
      <c r="CB21" s="33">
        <v>113</v>
      </c>
      <c r="CC21" s="33">
        <v>97.3</v>
      </c>
      <c r="CD21" s="33">
        <v>113</v>
      </c>
      <c r="CE21" s="33">
        <v>118.3</v>
      </c>
      <c r="CF21" s="33">
        <v>113</v>
      </c>
      <c r="CG21" s="33">
        <v>0.0799136069114471</v>
      </c>
      <c r="CH21" s="33">
        <v>21</v>
      </c>
      <c r="CI21" s="33">
        <v>0.0799136069114471</v>
      </c>
      <c r="CJ21" s="33">
        <v>21</v>
      </c>
      <c r="CK21" s="33">
        <f>BM21/BS21</f>
        <v>0.0715859030837004</v>
      </c>
      <c r="CL21" s="33">
        <v>64</v>
      </c>
      <c r="CM21" s="33">
        <v>26</v>
      </c>
      <c r="CN21" s="33">
        <v>37</v>
      </c>
      <c r="CO21" s="33">
        <v>26</v>
      </c>
      <c r="CP21" s="33">
        <v>37</v>
      </c>
      <c r="CQ21" s="33">
        <v>29.4</v>
      </c>
      <c r="CR21" s="33">
        <v>61</v>
      </c>
      <c r="CS21" s="33">
        <v>369.7</v>
      </c>
      <c r="CT21" s="33">
        <v>39</v>
      </c>
      <c r="CU21" s="33">
        <v>369.7</v>
      </c>
      <c r="CV21" s="33">
        <v>39</v>
      </c>
      <c r="CW21" s="33">
        <v>408.5</v>
      </c>
      <c r="CX21" s="33">
        <v>75</v>
      </c>
      <c r="CY21" s="33">
        <v>216.3</v>
      </c>
      <c r="CZ21" s="33">
        <v>41</v>
      </c>
      <c r="DA21" s="33">
        <v>216.3</v>
      </c>
      <c r="DB21" s="33">
        <v>41</v>
      </c>
      <c r="DC21" s="33">
        <v>246.1</v>
      </c>
      <c r="DD21" s="33">
        <v>90</v>
      </c>
      <c r="DE21" s="33">
        <v>153.3</v>
      </c>
      <c r="DF21" s="33">
        <v>48</v>
      </c>
      <c r="DG21" s="33">
        <v>153.3</v>
      </c>
      <c r="DH21" s="33">
        <v>48</v>
      </c>
      <c r="DI21" s="33">
        <v>162.4</v>
      </c>
      <c r="DJ21" s="33">
        <v>69</v>
      </c>
      <c r="DK21" s="33">
        <v>1.5</v>
      </c>
      <c r="DL21" s="33">
        <v>5</v>
      </c>
      <c r="DM21" s="33">
        <v>1</v>
      </c>
      <c r="DN21" s="33">
        <v>24</v>
      </c>
      <c r="DO21" s="33">
        <v>64.7</v>
      </c>
      <c r="DP21" s="33">
        <v>66</v>
      </c>
      <c r="DQ21" s="33">
        <v>6.9</v>
      </c>
      <c r="DR21" s="33">
        <v>13</v>
      </c>
      <c r="DS21" s="33">
        <v>4.2</v>
      </c>
      <c r="DT21" s="33">
        <v>17</v>
      </c>
      <c r="DU21" s="33">
        <v>47</v>
      </c>
      <c r="DV21" s="33">
        <v>39</v>
      </c>
      <c r="DW21" s="33">
        <v>47</v>
      </c>
      <c r="DX21" s="33">
        <v>39</v>
      </c>
      <c r="DY21" s="33">
        <f>BS21-CW21</f>
        <v>45.5</v>
      </c>
      <c r="DZ21" s="33">
        <v>47</v>
      </c>
      <c r="EA21" s="33">
        <v>2.5</v>
      </c>
      <c r="EB21" s="33">
        <v>33</v>
      </c>
      <c r="EC21" s="33">
        <v>17</v>
      </c>
      <c r="ED21" s="33">
        <v>36</v>
      </c>
      <c r="EE21" s="33">
        <v>23.5</v>
      </c>
      <c r="EF21" s="33">
        <v>23</v>
      </c>
      <c r="EG21" s="33">
        <v>0</v>
      </c>
      <c r="EH21" s="33">
        <v>14</v>
      </c>
      <c r="EI21" s="33">
        <v>4.3</v>
      </c>
      <c r="EJ21" s="33">
        <v>64</v>
      </c>
      <c r="EK21" s="33">
        <v>0</v>
      </c>
      <c r="EL21" s="33">
        <v>12</v>
      </c>
      <c r="EM21" s="33">
        <v>69.2</v>
      </c>
      <c r="EN21" s="33">
        <v>29</v>
      </c>
      <c r="EO21" s="33">
        <v>100</v>
      </c>
      <c r="EP21" s="33">
        <v>1</v>
      </c>
      <c r="EQ21" s="33">
        <v>22.3333333333333</v>
      </c>
      <c r="ER21" s="33">
        <v>35</v>
      </c>
      <c r="ES21" s="33">
        <v>43.8</v>
      </c>
      <c r="ET21" s="33">
        <v>32</v>
      </c>
      <c r="EU21" s="33">
        <v>43.8</v>
      </c>
      <c r="EV21" s="33">
        <v>32</v>
      </c>
      <c r="EW21" s="33">
        <v>45.8</v>
      </c>
      <c r="EX21" s="33">
        <v>17</v>
      </c>
      <c r="EY21" s="33">
        <v>66.7</v>
      </c>
      <c r="EZ21" s="33">
        <v>16</v>
      </c>
      <c r="FA21" s="33">
        <v>6.66666666666667</v>
      </c>
      <c r="FB21" s="33">
        <v>57</v>
      </c>
      <c r="FC21" s="33">
        <v>71</v>
      </c>
      <c r="FD21" s="33">
        <v>112</v>
      </c>
      <c r="FE21" s="38"/>
      <c r="FF21" s="33">
        <v>23</v>
      </c>
      <c r="FG21" s="38"/>
      <c r="FH21" s="33">
        <v>23</v>
      </c>
      <c r="FI21" s="33">
        <v>68.79000000000001</v>
      </c>
      <c r="FJ21" s="33">
        <v>26</v>
      </c>
      <c r="FK21" s="38"/>
      <c r="FL21" s="33">
        <v>37</v>
      </c>
      <c r="FM21" s="38"/>
      <c r="FN21" s="33">
        <v>37</v>
      </c>
      <c r="FO21" s="33">
        <v>76.09999999999999</v>
      </c>
      <c r="FP21" s="33">
        <v>13</v>
      </c>
      <c r="FQ21" s="38"/>
      <c r="FR21" s="33">
        <v>23</v>
      </c>
      <c r="FS21" s="38"/>
      <c r="FT21" s="33">
        <v>23</v>
      </c>
      <c r="FU21" s="33">
        <v>56.93</v>
      </c>
      <c r="FV21" s="33">
        <v>53</v>
      </c>
      <c r="FW21" s="38"/>
      <c r="FX21" s="33">
        <v>59</v>
      </c>
      <c r="FY21" s="38"/>
      <c r="FZ21" s="33">
        <v>59</v>
      </c>
      <c r="GA21" s="33">
        <v>40.4</v>
      </c>
      <c r="GB21" s="39">
        <v>9</v>
      </c>
      <c r="GC21" s="24">
        <f>GA21</f>
        <v>40.4</v>
      </c>
      <c r="GD21" s="24">
        <f>GB21</f>
        <v>9</v>
      </c>
      <c r="GE21" s="24">
        <v>38.8</v>
      </c>
      <c r="GF21" s="24">
        <v>11</v>
      </c>
      <c r="GG21" s="24">
        <v>20.7</v>
      </c>
      <c r="GH21" s="24">
        <v>26</v>
      </c>
      <c r="GI21" s="24">
        <f>GG21</f>
        <v>20.7</v>
      </c>
      <c r="GJ21" s="24">
        <f>GH21</f>
        <v>26</v>
      </c>
      <c r="GK21" s="24">
        <v>22</v>
      </c>
      <c r="GL21" s="37">
        <v>29</v>
      </c>
      <c r="GM21" s="33">
        <v>0</v>
      </c>
      <c r="GN21" s="33">
        <v>18</v>
      </c>
      <c r="GO21" s="33">
        <v>2</v>
      </c>
      <c r="GP21" s="33">
        <f>IF(GO21=1,1,IF(GO21=2,20,40))</f>
        <v>20</v>
      </c>
      <c r="GQ21" s="33">
        <v>10</v>
      </c>
      <c r="GR21" s="33">
        <f>GQ21</f>
        <v>10</v>
      </c>
      <c r="GS21" s="33">
        <v>54</v>
      </c>
      <c r="GT21" s="33">
        <f>GS21</f>
        <v>54</v>
      </c>
      <c r="GU21" s="33">
        <v>19</v>
      </c>
      <c r="GV21" s="33">
        <f>GU21</f>
        <v>19</v>
      </c>
      <c r="GW21" s="40">
        <f>GU21</f>
        <v>19</v>
      </c>
      <c r="GX21" s="28">
        <v>7</v>
      </c>
      <c r="GY21" s="28">
        <f>GX21</f>
        <v>7</v>
      </c>
      <c r="GZ21" s="42">
        <f>AVERAGE(GQ21,GS21,GU21)</f>
        <v>27.6666666666667</v>
      </c>
      <c r="HA21" s="33">
        <f>AVERAGE(GQ21:GW21)</f>
        <v>26.4285714285714</v>
      </c>
      <c r="HB21" s="33">
        <f>SUM(GX21,GY21,GZ21,HA21)/120</f>
        <v>31.9332589285714</v>
      </c>
      <c r="HC21" t="s" s="34">
        <f>IF(HB21=HB20,"YES","NOOOO")</f>
        <v>230</v>
      </c>
      <c r="HD21" s="33">
        <f>SUM(SUM(E21,F21,G21,I21,L21,M21,N21,O21,R21,U21,V21,W21,Y21,AH21,AN21,AP21,AV21,BB21,BH21,BN21,BT21,BZ21,CF21,CL21,CR21,CX21,DD21,DJ21,DL21,DZ21),SUM(EX21,FJ21,FP21,FV21,GF21,GL21,GN21,GP21,GQ21,GS21,GU21,GX21,GZ21,H21,J21,K21,P21,Q21,S21,T21,X21,Z21,AA21,AB21,AD21,AF21,AJ21,AL21,AR21,AT21),SUM(AX21,AZ21,BD21,BF21,BJ21,BL21,BP21,BR21,BV21,BX21,CB21,CD21,CH21,CJ21,CN21,CP21,CT21,CV21,CZ21,DB21,DF21,DH21,DN21,DP21,DR21,DT21,DV21,DX21,EB21,ED21),EF21,EH21,EJ21,EL21,EN21,EP21,ER21,ET21,EV21,EZ21,FB21,FD21,FF21,FH21,FL21,FN21,FR21,FT21,FX21,FZ21,GB21,GD21,GH21,GJ21)/114</f>
        <v>32.4259868421053</v>
      </c>
      <c r="HE21" s="33">
        <v>21</v>
      </c>
      <c r="HF21" s="33">
        <f>HE21-B21</f>
        <v>2</v>
      </c>
      <c r="HG21" s="33">
        <f>SUM(SUM(E21,F21,G21,I21,L21,M21,N21,O21,V21,W21,Y21,H21,J21,K21,P21,Q21,CH21,CJ21,CN21,CP21,CT21,CV21,CZ21,DB21,DF21,DH21,DN21,DP21,DR21,DT21),SUM(DV21,DX21,EB21,ED21,EF21,EH21,EJ21,EL21,EN21,EP21,ER21,ET21,EV21,EZ21,FB21,FD21,FF21,FH21,FL21,FN21,FR21,FT21,FX21,FZ21,GR21,GX21,GY21,X21,AA21,Z21),SUM(AB21,AD21,AF21,AJ21,AL21,AR21,AT21,AX21,AZ21,BD21,BF21,BJ21,BL21,BP21,BR21,BV21,BX21,CB21,CD21,AH21,AN21,AP21,AV21,BB21,BH21,BN21,BT21,BZ21,CF21,CL21),CR21,CX21,DD21,DJ21,DL21,DZ21,EX21,FJ21,FP21,FV21,GP21,GQ21,GS21,GT21,GU21,GV21,GW21,GZ21,HA21)/109</f>
        <v>33.4815694626474</v>
      </c>
      <c r="HH21" s="33">
        <v>21</v>
      </c>
      <c r="HI21" s="33">
        <f>HH21-B21</f>
        <v>2</v>
      </c>
      <c r="HJ21" s="33">
        <f>SUM(SUM(E21,F21,G21,I21,L21,M21,N21,R21,V21,W21,AD21,AF21,AJ21,AL21,AR21,AT21,AX21,AZ21,BD21,BF21,BJ21,BL21,BP21,BR21,BV21,BX21,CB21,CD21,CH21,CJ21),SUM(CN21,CP21,CT21,CV21,CZ21,DB21,DF21,DH21,DN21,DP21,DR21,DT21,DV21,DX21,EB21,ED21,EF21,EH21,EJ21,EL21,EN21,EP21,ER21,ET21,EV21,EZ21,FB21,FD21,GB21,GD21),SUM(GH21,GJ21,GR21,GX21,GY21,AH21,AN21,AP21,AV21,BB21,BH21,BN21,BT21,BZ21,CF21,CL21,CR21,CX21,DD21,DJ21,DL21,DZ21,EX21,GF21,GL21,GN21,GP21,GQ21,GS21,GT21),GU21,GV21,GW21,GZ21,HA21,H21,J21,K21,S21,T21,)/101</f>
        <v>31.3315947666195</v>
      </c>
      <c r="HK21" s="33">
        <v>19</v>
      </c>
      <c r="HL21" s="33">
        <f>HK21-B21</f>
        <v>0</v>
      </c>
      <c r="HM21" s="33">
        <f>SUM(SUM(F21,G21,H21,J21,K21,AD21,AF21,AJ21,AL21,AN21,AR21,AT21,AX21,AZ21,BD21,BF21,BJ21,BL21,BP21,BR21,BV21,BX21,CB21,CD21,CH21,CJ21,CN21,CP21,CT21,CV21),SUM(CZ21,DB21,DF21,DH21,DN21,DP21,DR21,DT21,DV21,DX21,EB21,ED21,EF21,EH21,EJ21,EL21,EN21,EP21,ER21,ET21,EV21,EZ21,FB21,FD21,GR21,GX21,GY21,I21,L21,AH21),AP21,AV21,BB21,BH21,BN21,BT21,BZ21,CF21,CL21,CR21,CX21,DD21,DJ21,DL21,DZ21,EX21,GP21,GQ21,GS21,GT21,GU21,GV21,GW21,GZ21,HA21)/85</f>
        <v>34.403081232493</v>
      </c>
      <c r="HN21" s="33">
        <v>22</v>
      </c>
      <c r="HO21" s="33">
        <f>HN21-B21</f>
        <v>3</v>
      </c>
      <c r="HP21" s="33">
        <f>SUM(SUM(AH21,AP21,AV21,BB21,BH21,BN21,BT21,BZ21,CF21,CL21,CR21,CX21,DD21,DJ21,DL21,DZ21,EX21,GP21,GQ21,GS21,GT21,GU21,GV21,GW21,GZ21,HA21,AD21,AF21,AR21,AT21),SUM(AX21,AZ21,BD21,BF21,BJ21,BL21,BP21,BR21,BV21,BX21,CB21,CD21,CH21,CJ21,CN21,CP21,CT21,CV21,CZ21,DB21,DF21,DH21,DN21,DP21,DR21,DT21,DV21,DX21,EB21,ED21),EF21,EH21,EJ21,EL21,EN21,EP21,ER21,ET21,EV21,EZ21,FB21,FD21,GR21,GX21,GY21)/75</f>
        <v>34.3746031746032</v>
      </c>
      <c r="HQ21" s="33">
        <v>19</v>
      </c>
      <c r="HR21" s="33">
        <f>HQ21-B21</f>
        <v>0</v>
      </c>
      <c r="HS21" s="43">
        <f>AVERAGE(HD21-HB21,HG21-HB21,HJ21-HB21,HM21-HB21,HP21-HB21)</f>
        <v>1.27010816712228</v>
      </c>
      <c r="HT21" s="33"/>
      <c r="HU21" s="33"/>
      <c r="HV21" s="33"/>
      <c r="HW21" s="33"/>
      <c r="HX21" s="33"/>
      <c r="HY21" s="33"/>
    </row>
    <row r="22" ht="32.45" customHeight="1">
      <c r="A22" t="s" s="31">
        <v>255</v>
      </c>
      <c r="B22" s="32">
        <v>20</v>
      </c>
      <c r="C22" s="33">
        <v>0</v>
      </c>
      <c r="D22" t="s" s="34">
        <v>232</v>
      </c>
      <c r="E22" s="33">
        <f>IF(D22="ACC",5,IF(D22="SEC",3,IF(D22="Pac12",4,IF(D22="Big 10",1,IF(D22="Big 12",2,IF(D22="Independent",7,IF(D22="American",6,IF(D22="MWC",9,IF(D22="Sun Belt",8,IF(D22="CUSA",11,10))))))))))</f>
        <v>5</v>
      </c>
      <c r="F22" s="33">
        <v>28</v>
      </c>
      <c r="G22" s="33">
        <f>F22</f>
        <v>28</v>
      </c>
      <c r="H22" s="33">
        <f>F22</f>
        <v>28</v>
      </c>
      <c r="I22" s="33">
        <v>45</v>
      </c>
      <c r="J22" s="33">
        <v>45</v>
      </c>
      <c r="K22" s="33">
        <v>28</v>
      </c>
      <c r="L22" s="35">
        <f>AVERAGE(F22:K22)</f>
        <v>33.6666666666667</v>
      </c>
      <c r="M22" s="19">
        <v>14</v>
      </c>
      <c r="N22" s="25">
        <v>16</v>
      </c>
      <c r="O22" s="37">
        <v>25</v>
      </c>
      <c r="P22" s="33">
        <v>10</v>
      </c>
      <c r="Q22" s="33">
        <f>AVERAGE(O22:P22)</f>
        <v>17.5</v>
      </c>
      <c r="R22" s="33">
        <v>21</v>
      </c>
      <c r="S22" s="33">
        <v>8</v>
      </c>
      <c r="T22" s="33">
        <f>AVERAGE(R22:S22)</f>
        <v>14.5</v>
      </c>
      <c r="U22" s="33">
        <f>AVERAGE(O22,P22,Q22,R22,S22,T22)</f>
        <v>16</v>
      </c>
      <c r="V22" s="33">
        <f>AVERAGE(F22:U22)</f>
        <v>23.6041666666667</v>
      </c>
      <c r="W22" s="33">
        <f>MEDIAN(F22:U22)</f>
        <v>23</v>
      </c>
      <c r="X22" s="33">
        <v>20</v>
      </c>
      <c r="Y22" s="33">
        <v>32</v>
      </c>
      <c r="Z22" s="33">
        <v>14</v>
      </c>
      <c r="AA22" s="33">
        <v>43</v>
      </c>
      <c r="AB22" s="33">
        <v>49</v>
      </c>
      <c r="AC22" s="33">
        <v>7</v>
      </c>
      <c r="AD22" s="33">
        <v>35</v>
      </c>
      <c r="AE22" s="33">
        <v>7</v>
      </c>
      <c r="AF22" s="33">
        <v>35</v>
      </c>
      <c r="AG22" s="33">
        <f>BM22-CQ22</f>
        <v>5.4</v>
      </c>
      <c r="AH22" s="33">
        <v>27</v>
      </c>
      <c r="AI22" s="33">
        <v>3.24242424242424</v>
      </c>
      <c r="AJ22" s="33">
        <v>29</v>
      </c>
      <c r="AK22" s="33">
        <v>3.24242424242424</v>
      </c>
      <c r="AL22" s="33">
        <f>AJ22</f>
        <v>29</v>
      </c>
      <c r="AM22" s="33">
        <v>0.0744401085850017</v>
      </c>
      <c r="AN22" s="33">
        <v>47</v>
      </c>
      <c r="AO22" s="33">
        <v>7.29</v>
      </c>
      <c r="AP22" s="33">
        <v>12</v>
      </c>
      <c r="AQ22" s="33">
        <v>8</v>
      </c>
      <c r="AR22" s="33">
        <f>MAX($AQ$3:$AQ$132)-AQ22+1</f>
        <v>6</v>
      </c>
      <c r="AS22" s="33">
        <v>8</v>
      </c>
      <c r="AT22" s="33">
        <f>AR22</f>
        <v>6</v>
      </c>
      <c r="AU22" s="33">
        <v>6</v>
      </c>
      <c r="AV22" s="33">
        <f>MAX($AU$3:$AU$132)-AU22+1</f>
        <v>10</v>
      </c>
      <c r="AW22" s="33">
        <v>3</v>
      </c>
      <c r="AX22" s="33">
        <f>AW22+1</f>
        <v>4</v>
      </c>
      <c r="AY22" s="33">
        <v>3</v>
      </c>
      <c r="AZ22" s="33">
        <f>AX22</f>
        <v>4</v>
      </c>
      <c r="BA22" s="33">
        <v>7</v>
      </c>
      <c r="BB22" s="33">
        <f>BA22+1</f>
        <v>8</v>
      </c>
      <c r="BC22" s="33">
        <f>AQ22/(AQ22+AW22)</f>
        <v>0.727272727272727</v>
      </c>
      <c r="BD22" s="33">
        <v>12</v>
      </c>
      <c r="BE22" s="33">
        <f>BC22</f>
        <v>0.727272727272727</v>
      </c>
      <c r="BF22" s="33">
        <f>BD22</f>
        <v>12</v>
      </c>
      <c r="BG22" s="33">
        <f>AU22/(AU22+BA22)</f>
        <v>0.461538461538462</v>
      </c>
      <c r="BH22" s="33">
        <v>16</v>
      </c>
      <c r="BI22" s="33">
        <v>34</v>
      </c>
      <c r="BJ22" s="33">
        <v>23</v>
      </c>
      <c r="BK22" s="33">
        <v>34</v>
      </c>
      <c r="BL22" s="33">
        <v>23</v>
      </c>
      <c r="BM22" s="33">
        <v>25.7</v>
      </c>
      <c r="BN22" s="33">
        <v>72</v>
      </c>
      <c r="BO22" s="33">
        <v>439.8</v>
      </c>
      <c r="BP22" s="33">
        <v>32</v>
      </c>
      <c r="BQ22" s="33">
        <v>439.8</v>
      </c>
      <c r="BR22" s="33">
        <v>32</v>
      </c>
      <c r="BS22" s="33">
        <v>367.2</v>
      </c>
      <c r="BT22" s="33">
        <v>92</v>
      </c>
      <c r="BU22" s="33">
        <v>277.3</v>
      </c>
      <c r="BV22" s="33">
        <v>29</v>
      </c>
      <c r="BW22" s="33">
        <v>277.3</v>
      </c>
      <c r="BX22" s="33">
        <v>29</v>
      </c>
      <c r="BY22" s="33">
        <v>249.2</v>
      </c>
      <c r="BZ22" s="33">
        <v>49</v>
      </c>
      <c r="CA22" s="33">
        <v>162.5</v>
      </c>
      <c r="CB22" s="33">
        <v>64</v>
      </c>
      <c r="CC22" s="33">
        <v>162.5</v>
      </c>
      <c r="CD22" s="33">
        <v>64</v>
      </c>
      <c r="CE22" s="33">
        <v>118.1</v>
      </c>
      <c r="CF22" s="33">
        <v>114</v>
      </c>
      <c r="CG22" s="33">
        <v>0.07730786721236931</v>
      </c>
      <c r="CH22" s="33">
        <v>35</v>
      </c>
      <c r="CI22" s="33">
        <v>0.07730786721236931</v>
      </c>
      <c r="CJ22" s="33">
        <v>35</v>
      </c>
      <c r="CK22" s="33">
        <f>BM22/BS22</f>
        <v>0.0699891067538126</v>
      </c>
      <c r="CL22" s="33">
        <v>71</v>
      </c>
      <c r="CM22" s="33">
        <v>27</v>
      </c>
      <c r="CN22" s="33">
        <v>41</v>
      </c>
      <c r="CO22" s="33">
        <v>27</v>
      </c>
      <c r="CP22" s="33">
        <v>41</v>
      </c>
      <c r="CQ22" s="33">
        <v>20.3</v>
      </c>
      <c r="CR22" s="33">
        <v>22</v>
      </c>
      <c r="CS22" s="33">
        <v>408.4</v>
      </c>
      <c r="CT22" s="33">
        <v>66</v>
      </c>
      <c r="CU22" s="33">
        <v>408.4</v>
      </c>
      <c r="CV22" s="33">
        <v>66</v>
      </c>
      <c r="CW22" s="33">
        <v>309.9</v>
      </c>
      <c r="CX22" s="33">
        <v>13</v>
      </c>
      <c r="CY22" s="33">
        <v>233.9</v>
      </c>
      <c r="CZ22" s="33">
        <v>63</v>
      </c>
      <c r="DA22" s="33">
        <v>233.9</v>
      </c>
      <c r="DB22" s="33">
        <v>63</v>
      </c>
      <c r="DC22" s="33">
        <v>195.2</v>
      </c>
      <c r="DD22" s="33">
        <v>17</v>
      </c>
      <c r="DE22" s="33">
        <v>174.5</v>
      </c>
      <c r="DF22" s="33">
        <v>73</v>
      </c>
      <c r="DG22" s="33">
        <v>174.5</v>
      </c>
      <c r="DH22" s="33">
        <v>73</v>
      </c>
      <c r="DI22" s="33">
        <v>114.6</v>
      </c>
      <c r="DJ22" s="33">
        <v>17</v>
      </c>
      <c r="DK22" s="33">
        <v>0.636363636363636</v>
      </c>
      <c r="DL22" s="33">
        <v>38</v>
      </c>
      <c r="DM22" s="33">
        <v>1.09090909090909</v>
      </c>
      <c r="DN22" s="33">
        <v>22</v>
      </c>
      <c r="DO22" s="33">
        <v>63.3</v>
      </c>
      <c r="DP22" s="33">
        <v>56</v>
      </c>
      <c r="DQ22" s="33">
        <v>6.8</v>
      </c>
      <c r="DR22" s="33">
        <v>12</v>
      </c>
      <c r="DS22" s="33">
        <v>4.5</v>
      </c>
      <c r="DT22" s="33">
        <v>20</v>
      </c>
      <c r="DU22" s="33">
        <v>31.4</v>
      </c>
      <c r="DV22" s="33">
        <v>48</v>
      </c>
      <c r="DW22" s="33">
        <v>31.4</v>
      </c>
      <c r="DX22" s="33">
        <v>48</v>
      </c>
      <c r="DY22" s="33">
        <f>BS22-CW22</f>
        <v>57.3</v>
      </c>
      <c r="DZ22" s="33">
        <v>37</v>
      </c>
      <c r="EA22" s="33">
        <v>2.72727272727273</v>
      </c>
      <c r="EB22" s="33">
        <v>24</v>
      </c>
      <c r="EC22" s="33">
        <v>19.8181818181818</v>
      </c>
      <c r="ED22" s="33">
        <v>17</v>
      </c>
      <c r="EE22" s="33">
        <v>20.5</v>
      </c>
      <c r="EF22" s="33">
        <v>40</v>
      </c>
      <c r="EG22" s="33">
        <v>0</v>
      </c>
      <c r="EH22" s="33">
        <v>14</v>
      </c>
      <c r="EI22" s="33">
        <v>2.2</v>
      </c>
      <c r="EJ22" s="33">
        <v>76</v>
      </c>
      <c r="EK22" s="33">
        <v>0</v>
      </c>
      <c r="EL22" s="33">
        <v>12</v>
      </c>
      <c r="EM22" s="33">
        <v>85.7</v>
      </c>
      <c r="EN22" s="33">
        <v>9</v>
      </c>
      <c r="EO22" s="33">
        <v>100</v>
      </c>
      <c r="EP22" s="33">
        <v>1</v>
      </c>
      <c r="EQ22" s="33">
        <v>22.5</v>
      </c>
      <c r="ER22" s="33">
        <v>33</v>
      </c>
      <c r="ES22" s="33">
        <v>41.2</v>
      </c>
      <c r="ET22" s="33">
        <v>45</v>
      </c>
      <c r="EU22" s="33">
        <v>41.2</v>
      </c>
      <c r="EV22" s="33">
        <v>45</v>
      </c>
      <c r="EW22" s="33">
        <v>26.6</v>
      </c>
      <c r="EX22" s="33">
        <v>94</v>
      </c>
      <c r="EY22" s="33">
        <v>71.40000000000001</v>
      </c>
      <c r="EZ22" s="33">
        <v>12</v>
      </c>
      <c r="FA22" s="33">
        <v>7.8</v>
      </c>
      <c r="FB22" s="33">
        <v>73</v>
      </c>
      <c r="FC22" s="33">
        <v>69.90000000000001</v>
      </c>
      <c r="FD22" s="33">
        <v>109</v>
      </c>
      <c r="FE22" s="38"/>
      <c r="FF22" s="33">
        <v>21</v>
      </c>
      <c r="FG22" s="38"/>
      <c r="FH22" s="33">
        <v>21</v>
      </c>
      <c r="FI22" s="33">
        <v>54.65</v>
      </c>
      <c r="FJ22" s="33">
        <v>54</v>
      </c>
      <c r="FK22" s="38"/>
      <c r="FL22" s="33">
        <v>22</v>
      </c>
      <c r="FM22" s="38"/>
      <c r="FN22" s="33">
        <v>22</v>
      </c>
      <c r="FO22" s="33">
        <v>39.83</v>
      </c>
      <c r="FP22" s="33">
        <v>88</v>
      </c>
      <c r="FQ22" s="38"/>
      <c r="FR22" s="33">
        <v>42</v>
      </c>
      <c r="FS22" s="38"/>
      <c r="FT22" s="33">
        <v>42</v>
      </c>
      <c r="FU22" s="33">
        <v>68.43000000000001</v>
      </c>
      <c r="FV22" s="33">
        <v>26</v>
      </c>
      <c r="FW22" s="38"/>
      <c r="FX22" s="33">
        <v>39</v>
      </c>
      <c r="FY22" s="38"/>
      <c r="FZ22" s="33">
        <v>39</v>
      </c>
      <c r="GA22" s="33">
        <v>39</v>
      </c>
      <c r="GB22" s="39">
        <v>14</v>
      </c>
      <c r="GC22" s="24">
        <f>GA22</f>
        <v>39</v>
      </c>
      <c r="GD22" s="24">
        <f>GB22</f>
        <v>14</v>
      </c>
      <c r="GE22" s="25">
        <v>33.7</v>
      </c>
      <c r="GF22" s="25">
        <v>29</v>
      </c>
      <c r="GG22" s="25">
        <v>17.1</v>
      </c>
      <c r="GH22" s="25">
        <v>10</v>
      </c>
      <c r="GI22" s="24">
        <f>GG22</f>
        <v>17.1</v>
      </c>
      <c r="GJ22" s="24">
        <f>GH22</f>
        <v>10</v>
      </c>
      <c r="GK22" s="25">
        <v>22.3</v>
      </c>
      <c r="GL22" s="37">
        <v>30</v>
      </c>
      <c r="GM22" s="33">
        <v>2.1</v>
      </c>
      <c r="GN22" s="33">
        <v>2</v>
      </c>
      <c r="GO22" s="33">
        <v>3</v>
      </c>
      <c r="GP22" s="33">
        <f>IF(GO22=1,1,IF(GO22=2,20,40))</f>
        <v>40</v>
      </c>
      <c r="GQ22" s="33">
        <v>9</v>
      </c>
      <c r="GR22" s="33">
        <f>GQ22</f>
        <v>9</v>
      </c>
      <c r="GS22" s="33">
        <v>17</v>
      </c>
      <c r="GT22" s="33">
        <f>GS22</f>
        <v>17</v>
      </c>
      <c r="GU22" s="33">
        <v>30</v>
      </c>
      <c r="GV22" s="33">
        <f>GU22</f>
        <v>30</v>
      </c>
      <c r="GW22" s="40">
        <f>GU22</f>
        <v>30</v>
      </c>
      <c r="GX22" s="28">
        <v>8</v>
      </c>
      <c r="GY22" s="28">
        <f>GX22</f>
        <v>8</v>
      </c>
      <c r="GZ22" s="42">
        <f>AVERAGE(GQ22,GS22,GU22)</f>
        <v>18.6666666666667</v>
      </c>
      <c r="HA22" s="33">
        <f>AVERAGE(GQ22:GW22)</f>
        <v>20.2857142857143</v>
      </c>
      <c r="HB22" s="33">
        <f>SUM(GX22,GY22,GZ22,HA22)/120</f>
        <v>32.0435267857143</v>
      </c>
      <c r="HC22" t="s" s="34">
        <f>IF(HB22=HB21,"YES","NOOOO")</f>
        <v>230</v>
      </c>
      <c r="HD22" s="33">
        <f>SUM(SUM(E22,F22,G22,I22,L22,M22,N22,O22,R22,U22,V22,W22,Y22,AH22,AN22,AP22,AV22,BB22,BH22,BN22,BT22,BZ22,CF22,CL22,CR22,CX22,DD22,DJ22,DL22,DZ22),SUM(EX22,FJ22,FP22,FV22,GF22,GL22,GN22,GP22,GQ22,GS22,GU22,GX22,GZ22,H22,J22,K22,P22,Q22,S22,T22,X22,Z22,AA22,AB22,AD22,AF22,AJ22,AL22,AR22,AT22),SUM(AX22,AZ22,BD22,BF22,BJ22,BL22,BP22,BR22,BV22,BX22,CB22,CD22,CH22,CJ22,CN22,CP22,CT22,CV22,CZ22,DB22,DF22,DH22,DN22,DP22,DR22,DT22,DV22,DX22,EB22,ED22),EF22,EH22,EJ22,EL22,EN22,EP22,ER22,ET22,EV22,EZ22,FB22,FD22,FF22,FH22,FL22,FN22,FR22,FT22,FX22,FZ22,GB22,GD22,GH22,GJ22)/114</f>
        <v>32.7275219298246</v>
      </c>
      <c r="HE22" s="33">
        <v>22</v>
      </c>
      <c r="HF22" s="33">
        <f>HE22-B22</f>
        <v>2</v>
      </c>
      <c r="HG22" s="33">
        <f>SUM(SUM(E22,F22,G22,I22,L22,M22,N22,O22,V22,W22,Y22,H22,J22,K22,P22,Q22,CH22,CJ22,CN22,CP22,CT22,CV22,CZ22,DB22,DF22,DH22,DN22,DP22,DR22,DT22),SUM(DV22,DX22,EB22,ED22,EF22,EH22,EJ22,EL22,EN22,EP22,ER22,ET22,EV22,EZ22,FB22,FD22,FF22,FH22,FL22,FN22,FR22,FT22,FX22,FZ22,GR22,GX22,GY22,X22,AA22,Z22),SUM(AB22,AD22,AF22,AJ22,AL22,AR22,AT22,AX22,AZ22,BD22,BF22,BJ22,BL22,BP22,BR22,BV22,BX22,CB22,CD22,AH22,AN22,AP22,AV22,BB22,BH22,BN22,BT22,BZ22,CF22,CL22),CR22,CX22,DD22,DJ22,DL22,DZ22,EX22,FJ22,FP22,FV22,GP22,GQ22,GS22,GT22,GU22,GV22,GW22,GZ22,HA22)/109</f>
        <v>33.7314056356488</v>
      </c>
      <c r="HH22" s="33">
        <v>23</v>
      </c>
      <c r="HI22" s="33">
        <f>HH22-B22</f>
        <v>3</v>
      </c>
      <c r="HJ22" s="33">
        <f>SUM(SUM(E22,F22,G22,I22,L22,M22,N22,R22,V22,W22,AD22,AF22,AJ22,AL22,AR22,AT22,AX22,AZ22,BD22,BF22,BJ22,BL22,BP22,BR22,BV22,BX22,CB22,CD22,CH22,CJ22),SUM(CN22,CP22,CT22,CV22,CZ22,DB22,DF22,DH22,DN22,DP22,DR22,DT22,DV22,DX22,EB22,ED22,EF22,EH22,EJ22,EL22,EN22,EP22,ER22,ET22,EV22,EZ22,FB22,FD22,GB22,GD22),SUM(GH22,GJ22,GR22,GX22,GY22,AH22,AN22,AP22,AV22,BB22,BH22,BN22,BT22,BZ22,CF22,CL22,CR22,CX22,DD22,DJ22,DL22,DZ22,EX22,GF22,GL22,GN22,GP22,GQ22,GS22,GT22),GU22,GV22,GW22,GZ22,HA22,H22,J22,K22,S22,T22,)/101</f>
        <v>31.710130834512</v>
      </c>
      <c r="HK22" s="33">
        <v>21</v>
      </c>
      <c r="HL22" s="33">
        <f>HK22-B22</f>
        <v>1</v>
      </c>
      <c r="HM22" s="33">
        <f>SUM(SUM(F22,G22,H22,J22,K22,AD22,AF22,AJ22,AL22,AN22,AR22,AT22,AX22,AZ22,BD22,BF22,BJ22,BL22,BP22,BR22,BV22,BX22,CB22,CD22,CH22,CJ22,CN22,CP22,CT22,CV22),SUM(CZ22,DB22,DF22,DH22,DN22,DP22,DR22,DT22,DV22,DX22,EB22,ED22,EF22,EH22,EJ22,EL22,EN22,EP22,ER22,ET22,EV22,EZ22,FB22,FD22,GR22,GX22,GY22,I22,L22,AH22),AP22,AV22,BB22,BH22,BN22,BT22,BZ22,CF22,CL22,CR22,CX22,DD22,DJ22,DL22,DZ22,EX22,GP22,GQ22,GS22,GT22,GU22,GV22,GW22,GZ22,HA22)/85</f>
        <v>34.9249299719888</v>
      </c>
      <c r="HN22" s="33">
        <v>23</v>
      </c>
      <c r="HO22" s="33">
        <f>HN22-B22</f>
        <v>3</v>
      </c>
      <c r="HP22" s="33">
        <f>SUM(SUM(AH22,AP22,AV22,BB22,BH22,BN22,BT22,BZ22,CF22,CL22,CR22,CX22,DD22,DJ22,DL22,DZ22,EX22,GP22,GQ22,GS22,GT22,GU22,GV22,GW22,GZ22,HA22,AD22,AF22,AR22,AT22),SUM(AX22,AZ22,BD22,BF22,BJ22,BL22,BP22,BR22,BV22,BX22,CB22,CD22,CH22,CJ22,CN22,CP22,CT22,CV22,CZ22,DB22,DF22,DH22,DN22,DP22,DR22,DT22,DV22,DX22,EB22,ED22),EF22,EH22,EJ22,EL22,EN22,EP22,ER22,ET22,EV22,EZ22,FB22,FD22,GR22,GX22,GY22)/75</f>
        <v>35.0393650793651</v>
      </c>
      <c r="HQ22" s="33">
        <v>23</v>
      </c>
      <c r="HR22" s="33">
        <f>HQ22-B22</f>
        <v>3</v>
      </c>
      <c r="HS22" s="43">
        <f>AVERAGE(HD22-HB22,HG22-HB22,HJ22-HB22,HM22-HB22,HP22-HB22)</f>
        <v>1.58314390455356</v>
      </c>
      <c r="HT22" t="s" s="44">
        <v>245</v>
      </c>
      <c r="HU22" s="33">
        <f>COUNTIF($D$3:$D$132,"American")</f>
        <v>11</v>
      </c>
      <c r="HV22" s="33">
        <f>SUMIF($D$3:$D$132,"American",$R$3:$R$132)</f>
        <v>691</v>
      </c>
      <c r="HW22" s="33">
        <f>SUMIF($D$3:$D$132,"American",$O$3:$O$132)</f>
        <v>757</v>
      </c>
      <c r="HX22" s="33">
        <f>(HV22+HW22)/(HU22*2)</f>
        <v>65.8181818181818</v>
      </c>
      <c r="HY22" s="33">
        <v>6</v>
      </c>
    </row>
    <row r="23" ht="32.45" customHeight="1">
      <c r="A23" t="s" s="31">
        <v>256</v>
      </c>
      <c r="B23" s="32">
        <v>21</v>
      </c>
      <c r="C23" s="33">
        <v>0</v>
      </c>
      <c r="D23" t="s" s="34">
        <v>249</v>
      </c>
      <c r="E23" s="33">
        <f>IF(D23="ACC",5,IF(D23="SEC",3,IF(D23="Pac12",4,IF(D23="Big 10",1,IF(D23="Big 12",2,IF(D23="Independent",7,IF(D23="American",6,IF(D23="MWC",9,IF(D23="Sun Belt",8,IF(D23="CUSA",11,10))))))))))</f>
        <v>4</v>
      </c>
      <c r="F23" s="33">
        <v>33</v>
      </c>
      <c r="G23" s="33">
        <f>F23</f>
        <v>33</v>
      </c>
      <c r="H23" s="33">
        <f>F23</f>
        <v>33</v>
      </c>
      <c r="I23" s="33">
        <v>20</v>
      </c>
      <c r="J23" s="33">
        <v>20</v>
      </c>
      <c r="K23" s="33">
        <v>14</v>
      </c>
      <c r="L23" s="35">
        <f>AVERAGE(F23:K23)</f>
        <v>25.5</v>
      </c>
      <c r="M23" s="19">
        <v>20</v>
      </c>
      <c r="N23" s="25">
        <v>21</v>
      </c>
      <c r="O23" s="37">
        <v>33</v>
      </c>
      <c r="P23" s="33">
        <v>21</v>
      </c>
      <c r="Q23" s="33">
        <f>AVERAGE(O23:P23)</f>
        <v>27</v>
      </c>
      <c r="R23" s="33">
        <v>19</v>
      </c>
      <c r="S23" s="33">
        <v>13</v>
      </c>
      <c r="T23" s="33">
        <f>AVERAGE(R23:S23)</f>
        <v>16</v>
      </c>
      <c r="U23" s="33">
        <f>AVERAGE(O23,P23,Q23,R23,S23,T23)</f>
        <v>21.5</v>
      </c>
      <c r="V23" s="33">
        <f>AVERAGE(F23:U23)</f>
        <v>23.125</v>
      </c>
      <c r="W23" s="33">
        <f>MEDIAN(F23:U23)</f>
        <v>21</v>
      </c>
      <c r="X23" s="33">
        <v>29</v>
      </c>
      <c r="Y23" s="33">
        <v>110</v>
      </c>
      <c r="Z23" s="33">
        <v>73</v>
      </c>
      <c r="AA23" s="33">
        <v>55</v>
      </c>
      <c r="AB23" s="33">
        <v>46</v>
      </c>
      <c r="AC23" s="33">
        <v>5.3</v>
      </c>
      <c r="AD23" s="33">
        <v>43</v>
      </c>
      <c r="AE23" s="33">
        <v>5.3</v>
      </c>
      <c r="AF23" s="33">
        <v>43</v>
      </c>
      <c r="AG23" s="33">
        <f>BM23-CQ23</f>
        <v>12.6</v>
      </c>
      <c r="AH23" s="33">
        <v>29</v>
      </c>
      <c r="AI23" s="33">
        <v>0.993396226415094</v>
      </c>
      <c r="AJ23" s="33">
        <v>97</v>
      </c>
      <c r="AK23" s="33">
        <v>0.993396226415094</v>
      </c>
      <c r="AL23" s="33">
        <f>AJ23</f>
        <v>97</v>
      </c>
      <c r="AM23" s="33">
        <v>0.22225237449118</v>
      </c>
      <c r="AN23" s="33">
        <v>18</v>
      </c>
      <c r="AO23" s="33">
        <v>5.2</v>
      </c>
      <c r="AP23" s="33">
        <v>7</v>
      </c>
      <c r="AQ23" s="33">
        <v>3</v>
      </c>
      <c r="AR23" s="33">
        <f>MAX($AQ$3:$AQ$132)-AQ23+1</f>
        <v>11</v>
      </c>
      <c r="AS23" s="33">
        <v>3</v>
      </c>
      <c r="AT23" s="33">
        <f>AR23</f>
        <v>11</v>
      </c>
      <c r="AU23" s="33">
        <v>8</v>
      </c>
      <c r="AV23" s="33">
        <f>MAX($AU$3:$AU$132)-AU23+1</f>
        <v>8</v>
      </c>
      <c r="AW23" s="33">
        <v>1</v>
      </c>
      <c r="AX23" s="33">
        <f>AW23+1</f>
        <v>2</v>
      </c>
      <c r="AY23" s="33">
        <v>1</v>
      </c>
      <c r="AZ23" s="33">
        <f>AX23</f>
        <v>2</v>
      </c>
      <c r="BA23" s="33">
        <v>5</v>
      </c>
      <c r="BB23" s="33">
        <f>BA23+1</f>
        <v>6</v>
      </c>
      <c r="BC23" s="33">
        <f>AQ23/(AQ23+AW23)</f>
        <v>0.75</v>
      </c>
      <c r="BD23" s="33">
        <v>11</v>
      </c>
      <c r="BE23" s="33">
        <f>BC23</f>
        <v>0.75</v>
      </c>
      <c r="BF23" s="33">
        <f>BD23</f>
        <v>11</v>
      </c>
      <c r="BG23" s="33">
        <f>AU23/(AU23+BA23)</f>
        <v>0.615384615384615</v>
      </c>
      <c r="BH23" s="33">
        <v>12</v>
      </c>
      <c r="BI23" s="33">
        <v>30.3</v>
      </c>
      <c r="BJ23" s="33">
        <v>41</v>
      </c>
      <c r="BK23" s="33">
        <v>30.3</v>
      </c>
      <c r="BL23" s="33">
        <v>41</v>
      </c>
      <c r="BM23" s="33">
        <v>32</v>
      </c>
      <c r="BN23" s="33">
        <v>34</v>
      </c>
      <c r="BO23" s="33">
        <v>402.8</v>
      </c>
      <c r="BP23" s="33">
        <v>56</v>
      </c>
      <c r="BQ23" s="33">
        <v>402.8</v>
      </c>
      <c r="BR23" s="33">
        <v>56</v>
      </c>
      <c r="BS23" s="33">
        <v>391.2</v>
      </c>
      <c r="BT23" s="33">
        <v>76</v>
      </c>
      <c r="BU23" s="33">
        <v>226.5</v>
      </c>
      <c r="BV23" s="33">
        <v>66</v>
      </c>
      <c r="BW23" s="33">
        <v>226.5</v>
      </c>
      <c r="BX23" s="33">
        <v>66</v>
      </c>
      <c r="BY23" s="33">
        <v>243.4</v>
      </c>
      <c r="BZ23" s="33">
        <v>54</v>
      </c>
      <c r="CA23" s="33">
        <v>176.3</v>
      </c>
      <c r="CB23" s="33">
        <v>52</v>
      </c>
      <c r="CC23" s="33">
        <v>176.3</v>
      </c>
      <c r="CD23" s="33">
        <v>52</v>
      </c>
      <c r="CE23" s="33">
        <v>147.8</v>
      </c>
      <c r="CF23" s="33">
        <v>80</v>
      </c>
      <c r="CG23" s="33">
        <v>0.07522343594836151</v>
      </c>
      <c r="CH23" s="33">
        <v>41</v>
      </c>
      <c r="CI23" s="33">
        <v>0.07522343594836151</v>
      </c>
      <c r="CJ23" s="33">
        <v>41</v>
      </c>
      <c r="CK23" s="33">
        <f>BM23/BS23</f>
        <v>0.08179959100204499</v>
      </c>
      <c r="CL23" s="33">
        <v>13</v>
      </c>
      <c r="CM23" s="33">
        <v>25</v>
      </c>
      <c r="CN23" s="33">
        <v>32</v>
      </c>
      <c r="CO23" s="33">
        <v>25</v>
      </c>
      <c r="CP23" s="33">
        <v>32</v>
      </c>
      <c r="CQ23" s="33">
        <v>19.4</v>
      </c>
      <c r="CR23" s="33">
        <v>15</v>
      </c>
      <c r="CS23" s="33">
        <v>346.3</v>
      </c>
      <c r="CT23" s="33">
        <v>26</v>
      </c>
      <c r="CU23" s="33">
        <v>346.3</v>
      </c>
      <c r="CV23" s="33">
        <v>26</v>
      </c>
      <c r="CW23" s="33">
        <v>348.6</v>
      </c>
      <c r="CX23" s="33">
        <v>35</v>
      </c>
      <c r="CY23" s="33">
        <v>185</v>
      </c>
      <c r="CZ23" s="33">
        <v>13</v>
      </c>
      <c r="DA23" s="33">
        <v>185</v>
      </c>
      <c r="DB23" s="33">
        <v>13</v>
      </c>
      <c r="DC23" s="33">
        <v>222.2</v>
      </c>
      <c r="DD23" s="33">
        <v>54</v>
      </c>
      <c r="DE23" s="33">
        <v>161.3</v>
      </c>
      <c r="DF23" s="33">
        <v>57</v>
      </c>
      <c r="DG23" s="33">
        <v>161.3</v>
      </c>
      <c r="DH23" s="33">
        <v>57</v>
      </c>
      <c r="DI23" s="33">
        <v>126.4</v>
      </c>
      <c r="DJ23" s="33">
        <v>28</v>
      </c>
      <c r="DK23" s="33">
        <v>0.75</v>
      </c>
      <c r="DL23" s="33">
        <v>33</v>
      </c>
      <c r="DM23" s="33">
        <v>1.5</v>
      </c>
      <c r="DN23" s="33">
        <v>6</v>
      </c>
      <c r="DO23" s="33">
        <v>63.2</v>
      </c>
      <c r="DP23" s="33">
        <v>55</v>
      </c>
      <c r="DQ23" s="33">
        <v>6.3</v>
      </c>
      <c r="DR23" s="33">
        <v>7</v>
      </c>
      <c r="DS23" s="33">
        <v>4.5</v>
      </c>
      <c r="DT23" s="33">
        <v>20</v>
      </c>
      <c r="DU23" s="33">
        <v>56.5</v>
      </c>
      <c r="DV23" s="33">
        <v>35</v>
      </c>
      <c r="DW23" s="33">
        <v>56.5</v>
      </c>
      <c r="DX23" s="33">
        <v>35</v>
      </c>
      <c r="DY23" s="33">
        <f>BS23-CW23</f>
        <v>42.6</v>
      </c>
      <c r="DZ23" s="33">
        <v>49</v>
      </c>
      <c r="EA23" s="33">
        <v>2.5</v>
      </c>
      <c r="EB23" s="33">
        <v>33</v>
      </c>
      <c r="EC23" s="33">
        <v>19.5</v>
      </c>
      <c r="ED23" s="33">
        <v>19</v>
      </c>
      <c r="EE23" s="33">
        <v>17.7</v>
      </c>
      <c r="EF23" s="33">
        <v>61</v>
      </c>
      <c r="EG23" s="33">
        <v>0</v>
      </c>
      <c r="EH23" s="33">
        <v>14</v>
      </c>
      <c r="EI23" s="33">
        <v>18.7</v>
      </c>
      <c r="EJ23" s="33">
        <v>5</v>
      </c>
      <c r="EK23" s="33">
        <v>0</v>
      </c>
      <c r="EL23" s="33">
        <v>12</v>
      </c>
      <c r="EM23" s="33">
        <v>66.7</v>
      </c>
      <c r="EN23" s="33">
        <v>33</v>
      </c>
      <c r="EO23" s="33">
        <v>100</v>
      </c>
      <c r="EP23" s="33">
        <v>1</v>
      </c>
      <c r="EQ23" s="33">
        <v>21.75</v>
      </c>
      <c r="ER23" s="33">
        <v>43</v>
      </c>
      <c r="ES23" s="33">
        <v>47.3</v>
      </c>
      <c r="ET23" s="33">
        <v>19</v>
      </c>
      <c r="EU23" s="33">
        <v>47.3</v>
      </c>
      <c r="EV23" s="33">
        <v>19</v>
      </c>
      <c r="EW23" s="33">
        <v>35.6</v>
      </c>
      <c r="EX23" s="33">
        <v>71</v>
      </c>
      <c r="EY23" s="33">
        <v>83.3</v>
      </c>
      <c r="EZ23" s="33">
        <v>5</v>
      </c>
      <c r="FA23" s="33">
        <v>5.25</v>
      </c>
      <c r="FB23" s="33">
        <v>27</v>
      </c>
      <c r="FC23" s="33">
        <v>40.5</v>
      </c>
      <c r="FD23" s="33">
        <v>17</v>
      </c>
      <c r="FE23" s="38"/>
      <c r="FF23" s="33">
        <v>63</v>
      </c>
      <c r="FG23" s="38"/>
      <c r="FH23" s="33">
        <v>63</v>
      </c>
      <c r="FI23" s="33">
        <v>76.52</v>
      </c>
      <c r="FJ23" s="33">
        <v>15</v>
      </c>
      <c r="FK23" s="38"/>
      <c r="FL23" s="33">
        <v>38</v>
      </c>
      <c r="FM23" s="38"/>
      <c r="FN23" s="33">
        <v>38</v>
      </c>
      <c r="FO23" s="33">
        <v>59.52</v>
      </c>
      <c r="FP23" s="33">
        <v>40</v>
      </c>
      <c r="FQ23" s="38"/>
      <c r="FR23" s="33">
        <v>52</v>
      </c>
      <c r="FS23" s="38"/>
      <c r="FT23" s="33">
        <v>52</v>
      </c>
      <c r="FU23" s="33">
        <v>77.76000000000001</v>
      </c>
      <c r="FV23" s="33">
        <v>13</v>
      </c>
      <c r="FW23" s="38"/>
      <c r="FX23" s="33">
        <v>125</v>
      </c>
      <c r="FY23" s="38"/>
      <c r="FZ23" s="33">
        <v>125</v>
      </c>
      <c r="GA23" s="33">
        <v>39.7</v>
      </c>
      <c r="GB23" s="39">
        <v>11</v>
      </c>
      <c r="GC23" s="24">
        <f>GA23</f>
        <v>39.7</v>
      </c>
      <c r="GD23" s="24">
        <f>GB23</f>
        <v>11</v>
      </c>
      <c r="GE23" s="24">
        <v>34.8</v>
      </c>
      <c r="GF23" s="24">
        <v>24</v>
      </c>
      <c r="GG23" s="24">
        <v>19.5</v>
      </c>
      <c r="GH23" s="24">
        <v>21</v>
      </c>
      <c r="GI23" s="24">
        <f>GG23</f>
        <v>19.5</v>
      </c>
      <c r="GJ23" s="24">
        <f>GH23</f>
        <v>21</v>
      </c>
      <c r="GK23" s="24">
        <v>20</v>
      </c>
      <c r="GL23" s="37">
        <v>19</v>
      </c>
      <c r="GM23" s="33">
        <v>-0.3</v>
      </c>
      <c r="GN23" s="33">
        <v>21</v>
      </c>
      <c r="GO23" s="33">
        <v>2</v>
      </c>
      <c r="GP23" s="33">
        <f>IF(GO23=1,1,IF(GO23=2,20,40))</f>
        <v>20</v>
      </c>
      <c r="GQ23" s="33">
        <v>23</v>
      </c>
      <c r="GR23" s="33">
        <f>GQ23</f>
        <v>23</v>
      </c>
      <c r="GS23" s="33">
        <v>15</v>
      </c>
      <c r="GT23" s="33">
        <f>GS23</f>
        <v>15</v>
      </c>
      <c r="GU23" s="33">
        <v>15</v>
      </c>
      <c r="GV23" s="33">
        <f>GU23</f>
        <v>15</v>
      </c>
      <c r="GW23" s="40">
        <f>GU23</f>
        <v>15</v>
      </c>
      <c r="GX23" s="28">
        <v>15</v>
      </c>
      <c r="GY23" s="28">
        <f>GX23</f>
        <v>15</v>
      </c>
      <c r="GZ23" s="42">
        <f>AVERAGE(GQ23,GS23,GU23)</f>
        <v>17.6666666666667</v>
      </c>
      <c r="HA23" s="33">
        <f>AVERAGE(GQ23:GW23)</f>
        <v>17.2857142857143</v>
      </c>
      <c r="HB23" s="33">
        <f>SUM(GX23,GY23,GZ23,HA23)/120</f>
        <v>32.2756448412698</v>
      </c>
      <c r="HC23" t="s" s="34">
        <f>IF(HB23=HB22,"YES","NOOOO")</f>
        <v>230</v>
      </c>
      <c r="HD23" s="33">
        <f>SUM(SUM(E23,F23,G23,I23,L23,M23,N23,O23,R23,U23,V23,W23,Y23,AH23,AN23,AP23,AV23,BB23,BH23,BN23,BT23,BZ23,CF23,CL23,CR23,CX23,DD23,DJ23,DL23,DZ23),SUM(EX23,FJ23,FP23,FV23,GF23,GL23,GN23,GP23,GQ23,GS23,GU23,GX23,GZ23,H23,J23,K23,P23,Q23,S23,T23,X23,Z23,AA23,AB23,AD23,AF23,AJ23,AL23,AR23,AT23),SUM(AX23,AZ23,BD23,BF23,BJ23,BL23,BP23,BR23,BV23,BX23,CB23,CD23,CH23,CJ23,CN23,CP23,CT23,CV23,CZ23,DB23,DF23,DH23,DN23,DP23,DR23,DT23,DV23,DX23,EB23,ED23),EF23,EH23,EJ23,EL23,EN23,EP23,ER23,ET23,EV23,EZ23,FB23,FD23,FF23,FH23,FL23,FN23,FR23,FT23,FX23,FZ23,GB23,GD23,GH23,GJ23)/114</f>
        <v>33.0946637426901</v>
      </c>
      <c r="HE23" s="33">
        <v>24</v>
      </c>
      <c r="HF23" s="33">
        <f>HE23-B23</f>
        <v>3</v>
      </c>
      <c r="HG23" s="33">
        <f>SUM(SUM(E23,F23,G23,I23,L23,M23,N23,O23,V23,W23,Y23,H23,J23,K23,P23,Q23,CH23,CJ23,CN23,CP23,CT23,CV23,CZ23,DB23,DF23,DH23,DN23,DP23,DR23,DT23),SUM(DV23,DX23,EB23,ED23,EF23,EH23,EJ23,EL23,EN23,EP23,ER23,ET23,EV23,EZ23,FB23,FD23,FF23,FH23,FL23,FN23,FR23,FT23,FX23,FZ23,GR23,GX23,GY23,X23,AA23,Z23),SUM(AB23,AD23,AF23,AJ23,AL23,AR23,AT23,AX23,AZ23,BD23,BF23,BJ23,BL23,BP23,BR23,BV23,BX23,CB23,CD23,AH23,AN23,AP23,AV23,BB23,BH23,BN23,BT23,BZ23,CF23,CL23),CR23,CX23,DD23,DJ23,DL23,DZ23,EX23,FJ23,FP23,FV23,GP23,GQ23,GS23,GT23,GU23,GV23,GW23,GZ23,HA23)/109</f>
        <v>33.7208934032329</v>
      </c>
      <c r="HH23" s="33">
        <v>22</v>
      </c>
      <c r="HI23" s="33">
        <f>HH23-B23</f>
        <v>1</v>
      </c>
      <c r="HJ23" s="33">
        <f>SUM(SUM(E23,F23,G23,I23,L23,M23,N23,R23,V23,W23,AD23,AF23,AJ23,AL23,AR23,AT23,AX23,AZ23,BD23,BF23,BJ23,BL23,BP23,BR23,BV23,BX23,CB23,CD23,CH23,CJ23),SUM(CN23,CP23,CT23,CV23,CZ23,DB23,DF23,DH23,DN23,DP23,DR23,DT23,DV23,DX23,EB23,ED23,EF23,EH23,EJ23,EL23,EN23,EP23,ER23,ET23,EV23,EZ23,FB23,FD23,GB23,GD23),SUM(GH23,GJ23,GR23,GX23,GY23,AH23,AN23,AP23,AV23,BB23,BH23,BN23,BT23,BZ23,CF23,CL23,CR23,CX23,DD23,DJ23,DL23,DZ23,EX23,GF23,GL23,GN23,GP23,GQ23,GS23,GT23),GU23,GV23,GW23,GZ23,HA23,H23,J23,K23,S23,T23,)/101</f>
        <v>28.0552215935879</v>
      </c>
      <c r="HK23" s="33">
        <v>14</v>
      </c>
      <c r="HL23" s="33">
        <f>HK23-B23</f>
        <v>-7</v>
      </c>
      <c r="HM23" s="33">
        <f>SUM(SUM(F23,G23,H23,J23,K23,AD23,AF23,AJ23,AL23,AN23,AR23,AT23,AX23,AZ23,BD23,BF23,BJ23,BL23,BP23,BR23,BV23,BX23,CB23,CD23,CH23,CJ23,CN23,CP23,CT23,CV23),SUM(CZ23,DB23,DF23,DH23,DN23,DP23,DR23,DT23,DV23,DX23,EB23,ED23,EF23,EH23,EJ23,EL23,EN23,EP23,ER23,ET23,EV23,EZ23,FB23,FD23,GR23,GX23,GY23,I23,L23,AH23),AP23,AV23,BB23,BH23,BN23,BT23,BZ23,CF23,CL23,CR23,CX23,DD23,DJ23,DL23,DZ23,EX23,GP23,GQ23,GS23,GT23,GU23,GV23,GW23,GZ23,HA23)/85</f>
        <v>30.2170868347339</v>
      </c>
      <c r="HN23" s="33">
        <v>14</v>
      </c>
      <c r="HO23" s="33">
        <f>HN23-B23</f>
        <v>-7</v>
      </c>
      <c r="HP23" s="33">
        <f>SUM(SUM(AH23,AP23,AV23,BB23,BH23,BN23,BT23,BZ23,CF23,CL23,CR23,CX23,DD23,DJ23,DL23,DZ23,EX23,GP23,GQ23,GS23,GT23,GU23,GV23,GW23,GZ23,HA23,AD23,AF23,AR23,AT23),SUM(AX23,AZ23,BD23,BF23,BJ23,BL23,BP23,BR23,BV23,BX23,CB23,CD23,CH23,CJ23,CN23,CP23,CT23,CV23,CZ23,DB23,DF23,DH23,DN23,DP23,DR23,DT23,DV23,DX23,EB23,ED23),EF23,EH23,EJ23,EL23,EN23,EP23,ER23,ET23,EV23,EZ23,FB23,FD23,GR23,GX23,GY23)/75</f>
        <v>29.0393650793651</v>
      </c>
      <c r="HQ23" s="33">
        <v>11</v>
      </c>
      <c r="HR23" s="33">
        <f>HQ23-B23</f>
        <v>-10</v>
      </c>
      <c r="HS23" s="43">
        <f>AVERAGE(HD23-HB23,HG23-HB23,HJ23-HB23,HM23-HB23,HP23-HB23)</f>
        <v>-1.45019871054782</v>
      </c>
      <c r="HT23" s="33"/>
      <c r="HU23" s="33"/>
      <c r="HV23" s="33"/>
      <c r="HW23" s="33"/>
      <c r="HX23" s="33"/>
      <c r="HY23" s="33"/>
    </row>
    <row r="24" ht="44.45" customHeight="1">
      <c r="A24" t="s" s="31">
        <v>257</v>
      </c>
      <c r="B24" s="32">
        <v>22</v>
      </c>
      <c r="C24" s="33">
        <v>0</v>
      </c>
      <c r="D24" t="s" s="34">
        <v>234</v>
      </c>
      <c r="E24" s="33">
        <f>IF(D24="ACC",5,IF(D24="SEC",3,IF(D24="Pac12",4,IF(D24="Big 10",1,IF(D24="Big 12",2,IF(D24="Independent",7,IF(D24="American",6,IF(D24="MWC",9,IF(D24="Sun Belt",8,IF(D24="CUSA",11,10))))))))))</f>
        <v>2</v>
      </c>
      <c r="F24" s="33">
        <v>16</v>
      </c>
      <c r="G24" s="33">
        <f>F24</f>
        <v>16</v>
      </c>
      <c r="H24" s="33">
        <f>F24</f>
        <v>16</v>
      </c>
      <c r="I24" s="33">
        <v>35</v>
      </c>
      <c r="J24" s="33">
        <v>35</v>
      </c>
      <c r="K24" s="33">
        <v>29</v>
      </c>
      <c r="L24" s="35">
        <f>AVERAGE(F24:K24)</f>
        <v>24.5</v>
      </c>
      <c r="M24" s="19">
        <v>26</v>
      </c>
      <c r="N24" s="25">
        <v>22</v>
      </c>
      <c r="O24" s="37">
        <v>15</v>
      </c>
      <c r="P24" s="33">
        <v>19</v>
      </c>
      <c r="Q24" s="33">
        <f>AVERAGE(O24:P24)</f>
        <v>17</v>
      </c>
      <c r="R24" s="33">
        <v>22</v>
      </c>
      <c r="S24" s="33">
        <v>27</v>
      </c>
      <c r="T24" s="33">
        <f>AVERAGE(R24:S24)</f>
        <v>24.5</v>
      </c>
      <c r="U24" s="33">
        <f>AVERAGE(O24,P24,Q24,R24,S24,T24)</f>
        <v>20.75</v>
      </c>
      <c r="V24" s="33">
        <f>AVERAGE(F24:U24)</f>
        <v>22.796875</v>
      </c>
      <c r="W24" s="33">
        <f>MEDIAN(F24:U24)</f>
        <v>22</v>
      </c>
      <c r="X24" s="33">
        <v>15</v>
      </c>
      <c r="Y24" s="33">
        <v>18</v>
      </c>
      <c r="Z24" s="33">
        <v>23</v>
      </c>
      <c r="AA24" s="33">
        <v>10</v>
      </c>
      <c r="AB24" s="33">
        <v>20</v>
      </c>
      <c r="AC24" s="33">
        <v>6.7</v>
      </c>
      <c r="AD24" s="33">
        <v>38</v>
      </c>
      <c r="AE24" s="33">
        <v>6.7</v>
      </c>
      <c r="AF24" s="33">
        <v>38</v>
      </c>
      <c r="AG24" s="33">
        <f>BM24-CQ24</f>
        <v>5.6</v>
      </c>
      <c r="AH24" s="33">
        <v>39</v>
      </c>
      <c r="AI24" s="33">
        <v>1.33375</v>
      </c>
      <c r="AJ24" s="33">
        <v>76</v>
      </c>
      <c r="AK24" s="33">
        <v>1.33375</v>
      </c>
      <c r="AL24" s="33">
        <f>AJ24</f>
        <v>76</v>
      </c>
      <c r="AM24" s="33">
        <v>0.09877883310719129</v>
      </c>
      <c r="AN24" s="33">
        <v>39</v>
      </c>
      <c r="AO24" s="33">
        <v>11</v>
      </c>
      <c r="AP24" s="33">
        <v>26</v>
      </c>
      <c r="AQ24" s="33">
        <v>8</v>
      </c>
      <c r="AR24" s="33">
        <f>MAX($AQ$3:$AQ$132)-AQ24+1</f>
        <v>6</v>
      </c>
      <c r="AS24" s="33">
        <v>8</v>
      </c>
      <c r="AT24" s="33">
        <f>AR24</f>
        <v>6</v>
      </c>
      <c r="AU24" s="33">
        <v>8</v>
      </c>
      <c r="AV24" s="33">
        <f>MAX($AU$3:$AU$132)-AU24+1</f>
        <v>8</v>
      </c>
      <c r="AW24" s="33">
        <v>3</v>
      </c>
      <c r="AX24" s="33">
        <f>AW24+1</f>
        <v>4</v>
      </c>
      <c r="AY24" s="33">
        <v>3</v>
      </c>
      <c r="AZ24" s="33">
        <f>AX24</f>
        <v>4</v>
      </c>
      <c r="BA24" s="33">
        <v>5</v>
      </c>
      <c r="BB24" s="33">
        <f>BA24+1</f>
        <v>6</v>
      </c>
      <c r="BC24" s="33">
        <f>AQ24/(AQ24+AW24)</f>
        <v>0.727272727272727</v>
      </c>
      <c r="BD24" s="33">
        <v>12</v>
      </c>
      <c r="BE24" s="33">
        <f>BC24</f>
        <v>0.727272727272727</v>
      </c>
      <c r="BF24" s="33">
        <f>BD24</f>
        <v>12</v>
      </c>
      <c r="BG24" s="33">
        <f>AU24/(AU24+BA24)</f>
        <v>0.615384615384615</v>
      </c>
      <c r="BH24" s="33">
        <v>12</v>
      </c>
      <c r="BI24" s="33">
        <v>30.2</v>
      </c>
      <c r="BJ24" s="33">
        <v>42</v>
      </c>
      <c r="BK24" s="33">
        <v>30.2</v>
      </c>
      <c r="BL24" s="33">
        <v>42</v>
      </c>
      <c r="BM24" s="33">
        <v>32.4</v>
      </c>
      <c r="BN24" s="33">
        <v>30</v>
      </c>
      <c r="BO24" s="33">
        <v>426.8</v>
      </c>
      <c r="BP24" s="33">
        <v>39</v>
      </c>
      <c r="BQ24" s="33">
        <v>426.8</v>
      </c>
      <c r="BR24" s="33">
        <v>39</v>
      </c>
      <c r="BS24" s="33">
        <v>453.9</v>
      </c>
      <c r="BT24" s="33">
        <v>21</v>
      </c>
      <c r="BU24" s="33">
        <v>239.5</v>
      </c>
      <c r="BV24" s="33">
        <v>53</v>
      </c>
      <c r="BW24" s="33">
        <v>239.5</v>
      </c>
      <c r="BX24" s="33">
        <v>53</v>
      </c>
      <c r="BY24" s="33">
        <v>224.3</v>
      </c>
      <c r="BZ24" s="33">
        <v>67</v>
      </c>
      <c r="CA24" s="33">
        <v>187.3</v>
      </c>
      <c r="CB24" s="33">
        <v>43</v>
      </c>
      <c r="CC24" s="33">
        <v>187.3</v>
      </c>
      <c r="CD24" s="33">
        <v>43</v>
      </c>
      <c r="CE24" s="33">
        <v>229.7</v>
      </c>
      <c r="CF24" s="33">
        <v>17</v>
      </c>
      <c r="CG24" s="33">
        <v>0.07075913776944701</v>
      </c>
      <c r="CH24" s="33">
        <v>64</v>
      </c>
      <c r="CI24" s="33">
        <v>0.07075913776944701</v>
      </c>
      <c r="CJ24" s="33">
        <v>64</v>
      </c>
      <c r="CK24" s="33">
        <f>BM24/BS24</f>
        <v>0.0713813615333774</v>
      </c>
      <c r="CL24" s="33">
        <v>65</v>
      </c>
      <c r="CM24" s="33">
        <v>23.5</v>
      </c>
      <c r="CN24" s="33">
        <v>27</v>
      </c>
      <c r="CO24" s="33">
        <v>23.5</v>
      </c>
      <c r="CP24" s="33">
        <v>27</v>
      </c>
      <c r="CQ24" s="33">
        <v>26.8</v>
      </c>
      <c r="CR24" s="33">
        <v>49</v>
      </c>
      <c r="CS24" s="33">
        <v>379</v>
      </c>
      <c r="CT24" s="33">
        <v>43</v>
      </c>
      <c r="CU24" s="33">
        <v>379</v>
      </c>
      <c r="CV24" s="33">
        <v>43</v>
      </c>
      <c r="CW24" s="33">
        <v>412.3</v>
      </c>
      <c r="CX24" s="33">
        <v>79</v>
      </c>
      <c r="CY24" s="33">
        <v>218.9</v>
      </c>
      <c r="CZ24" s="33">
        <v>45</v>
      </c>
      <c r="DA24" s="33">
        <v>218.9</v>
      </c>
      <c r="DB24" s="33">
        <v>45</v>
      </c>
      <c r="DC24" s="33">
        <v>253.9</v>
      </c>
      <c r="DD24" s="33">
        <v>96</v>
      </c>
      <c r="DE24" s="33">
        <v>160.1</v>
      </c>
      <c r="DF24" s="33">
        <v>55</v>
      </c>
      <c r="DG24" s="33">
        <v>160.1</v>
      </c>
      <c r="DH24" s="33">
        <v>55</v>
      </c>
      <c r="DI24" s="33">
        <v>158.5</v>
      </c>
      <c r="DJ24" s="33">
        <v>64</v>
      </c>
      <c r="DK24" s="33">
        <v>0.545454545454545</v>
      </c>
      <c r="DL24" s="33">
        <v>42</v>
      </c>
      <c r="DM24" s="33">
        <v>1.45454545454546</v>
      </c>
      <c r="DN24" s="33">
        <v>7</v>
      </c>
      <c r="DO24" s="33">
        <v>57.8</v>
      </c>
      <c r="DP24" s="33">
        <v>25</v>
      </c>
      <c r="DQ24" s="33">
        <v>6.7</v>
      </c>
      <c r="DR24" s="33">
        <v>11</v>
      </c>
      <c r="DS24" s="33">
        <v>4.1</v>
      </c>
      <c r="DT24" s="33">
        <v>16</v>
      </c>
      <c r="DU24" s="33">
        <v>47.8</v>
      </c>
      <c r="DV24" s="33">
        <v>38</v>
      </c>
      <c r="DW24" s="33">
        <v>47.8</v>
      </c>
      <c r="DX24" s="33">
        <v>38</v>
      </c>
      <c r="DY24" s="33">
        <f>BS24-CW24</f>
        <v>41.6</v>
      </c>
      <c r="DZ24" s="33">
        <v>50</v>
      </c>
      <c r="EA24" s="33">
        <v>3</v>
      </c>
      <c r="EB24" s="33">
        <v>15</v>
      </c>
      <c r="EC24" s="33">
        <v>18.7272727272727</v>
      </c>
      <c r="ED24" s="33">
        <v>23</v>
      </c>
      <c r="EE24" s="33">
        <v>18.7</v>
      </c>
      <c r="EF24" s="33">
        <v>56</v>
      </c>
      <c r="EG24" s="33">
        <v>0.1</v>
      </c>
      <c r="EH24" s="33">
        <v>11</v>
      </c>
      <c r="EI24" s="33">
        <v>5.7</v>
      </c>
      <c r="EJ24" s="33">
        <v>52</v>
      </c>
      <c r="EK24" s="33">
        <v>0</v>
      </c>
      <c r="EL24" s="33">
        <v>12</v>
      </c>
      <c r="EM24" s="33">
        <v>81</v>
      </c>
      <c r="EN24" s="33">
        <v>15</v>
      </c>
      <c r="EO24" s="33">
        <v>94.09999999999999</v>
      </c>
      <c r="EP24" s="33">
        <v>24</v>
      </c>
      <c r="EQ24" s="33">
        <v>23.1</v>
      </c>
      <c r="ER24" s="33">
        <v>28</v>
      </c>
      <c r="ES24" s="33">
        <v>42.4</v>
      </c>
      <c r="ET24" s="33">
        <v>38</v>
      </c>
      <c r="EU24" s="33">
        <v>42.4</v>
      </c>
      <c r="EV24" s="33">
        <v>38</v>
      </c>
      <c r="EW24" s="33">
        <v>38.7</v>
      </c>
      <c r="EX24" s="33">
        <v>53</v>
      </c>
      <c r="EY24" s="33">
        <v>44.4</v>
      </c>
      <c r="EZ24" s="33">
        <v>48</v>
      </c>
      <c r="FA24" s="33">
        <v>6.4</v>
      </c>
      <c r="FB24" s="33">
        <v>53</v>
      </c>
      <c r="FC24" s="33">
        <v>51.2</v>
      </c>
      <c r="FD24" s="33">
        <v>61</v>
      </c>
      <c r="FE24" s="38"/>
      <c r="FF24" s="33">
        <v>17</v>
      </c>
      <c r="FG24" s="38"/>
      <c r="FH24" s="33">
        <v>17</v>
      </c>
      <c r="FI24" s="33">
        <v>67.34999999999999</v>
      </c>
      <c r="FJ24" s="33">
        <v>28</v>
      </c>
      <c r="FK24" s="38"/>
      <c r="FL24" s="33">
        <v>46</v>
      </c>
      <c r="FM24" s="38"/>
      <c r="FN24" s="33">
        <v>46</v>
      </c>
      <c r="FO24" s="33">
        <v>64.29000000000001</v>
      </c>
      <c r="FP24" s="33">
        <v>28</v>
      </c>
      <c r="FQ24" s="38"/>
      <c r="FR24" s="33">
        <v>8</v>
      </c>
      <c r="FS24" s="38"/>
      <c r="FT24" s="33">
        <v>8</v>
      </c>
      <c r="FU24" s="33">
        <v>63.58</v>
      </c>
      <c r="FV24" s="33">
        <v>37</v>
      </c>
      <c r="FW24" s="38"/>
      <c r="FX24" s="33">
        <v>25</v>
      </c>
      <c r="FY24" s="38"/>
      <c r="FZ24" s="33">
        <v>25</v>
      </c>
      <c r="GA24" s="33">
        <v>31.5</v>
      </c>
      <c r="GB24" s="39">
        <v>47</v>
      </c>
      <c r="GC24" s="24">
        <f>GA24</f>
        <v>31.5</v>
      </c>
      <c r="GD24" s="24">
        <f>GB24</f>
        <v>47</v>
      </c>
      <c r="GE24" s="24">
        <v>32.1</v>
      </c>
      <c r="GF24" s="24">
        <v>34</v>
      </c>
      <c r="GG24" s="24">
        <v>17.4</v>
      </c>
      <c r="GH24" s="24">
        <v>12</v>
      </c>
      <c r="GI24" s="24">
        <f>GG24</f>
        <v>17.4</v>
      </c>
      <c r="GJ24" s="24">
        <f>GH24</f>
        <v>12</v>
      </c>
      <c r="GK24" s="24">
        <v>19.9</v>
      </c>
      <c r="GL24" s="37">
        <v>18</v>
      </c>
      <c r="GM24" s="33">
        <v>0.9</v>
      </c>
      <c r="GN24" s="33">
        <v>10</v>
      </c>
      <c r="GO24" s="33">
        <v>3</v>
      </c>
      <c r="GP24" s="33">
        <f>IF(GO24=1,1,IF(GO24=2,20,40))</f>
        <v>40</v>
      </c>
      <c r="GQ24" s="33">
        <v>36</v>
      </c>
      <c r="GR24" s="33">
        <f>GQ24</f>
        <v>36</v>
      </c>
      <c r="GS24" s="33">
        <v>44</v>
      </c>
      <c r="GT24" s="33">
        <f>GS24</f>
        <v>44</v>
      </c>
      <c r="GU24" s="33">
        <v>41</v>
      </c>
      <c r="GV24" s="33">
        <f>GU24</f>
        <v>41</v>
      </c>
      <c r="GW24" s="40">
        <f>GU24</f>
        <v>41</v>
      </c>
      <c r="GX24" s="28">
        <v>32</v>
      </c>
      <c r="GY24" s="28">
        <f>GX24</f>
        <v>32</v>
      </c>
      <c r="GZ24" s="42">
        <f>AVERAGE(GQ24,GS24,GU24)</f>
        <v>40.3333333333333</v>
      </c>
      <c r="HA24" s="33">
        <f>AVERAGE(GQ24:GW24)</f>
        <v>40.4285714285714</v>
      </c>
      <c r="HB24" s="33">
        <f>SUM(GX24,GY24,GZ24,HA24)/120</f>
        <v>32.4692398313492</v>
      </c>
      <c r="HC24" t="s" s="34">
        <f>IF(HB24=HB23,"YES","NOOOO")</f>
        <v>230</v>
      </c>
      <c r="HD24" s="33">
        <f>SUM(SUM(E24,F24,G24,I24,L24,M24,N24,O24,R24,U24,V24,W24,Y24,AH24,AN24,AP24,AV24,BB24,BH24,BN24,BT24,BZ24,CF24,CL24,CR24,CX24,DD24,DJ24,DL24,DZ24),SUM(EX24,FJ24,FP24,FV24,GF24,GL24,GN24,GP24,GQ24,GS24,GU24,GX24,GZ24,H24,J24,K24,P24,Q24,S24,T24,X24,Z24,AA24,AB24,AD24,AF24,AJ24,AL24,AR24,AT24),SUM(AX24,AZ24,BD24,BF24,BJ24,BL24,BP24,BR24,BV24,BX24,CB24,CD24,CH24,CJ24,CN24,CP24,CT24,CV24,CZ24,DB24,DF24,DH24,DN24,DP24,DR24,DT24,DV24,DX24,EB24,ED24),EF24,EH24,EJ24,EL24,EN24,EP24,ER24,ET24,EV24,EZ24,FB24,FD24,FF24,FH24,FL24,FN24,FR24,FT24,FX24,FZ24,GB24,GD24,GH24,GJ24)/114</f>
        <v>32.1217562134503</v>
      </c>
      <c r="HE24" s="33">
        <v>19</v>
      </c>
      <c r="HF24" s="33">
        <f>HE24-B24</f>
        <v>-3</v>
      </c>
      <c r="HG24" s="33">
        <f>SUM(SUM(E24,F24,G24,I24,L24,M24,N24,O24,V24,W24,Y24,H24,J24,K24,P24,Q24,CH24,CJ24,CN24,CP24,CT24,CV24,CZ24,DB24,DF24,DH24,DN24,DP24,DR24,DT24),SUM(DV24,DX24,EB24,ED24,EF24,EH24,EJ24,EL24,EN24,EP24,ER24,ET24,EV24,EZ24,FB24,FD24,FF24,FH24,FL24,FN24,FR24,FT24,FX24,FZ24,GR24,GX24,GY24,X24,AA24,Z24),SUM(AB24,AD24,AF24,AJ24,AL24,AR24,AT24,AX24,AZ24,BD24,BF24,BJ24,BL24,BP24,BR24,BV24,BX24,CB24,CD24,AH24,AN24,AP24,AV24,BB24,BH24,BN24,BT24,BZ24,CF24,CL24),CR24,CX24,DD24,DJ24,DL24,DZ24,EX24,FJ24,FP24,FV24,GP24,GQ24,GS24,GT24,GU24,GV24,GW24,GZ24,HA24)/109</f>
        <v>33.2298970620358</v>
      </c>
      <c r="HH24" s="33">
        <v>19</v>
      </c>
      <c r="HI24" s="33">
        <f>HH24-B24</f>
        <v>-3</v>
      </c>
      <c r="HJ24" s="33">
        <f>SUM(SUM(E24,F24,G24,I24,L24,M24,N24,R24,V24,W24,AD24,AF24,AJ24,AL24,AR24,AT24,AX24,AZ24,BD24,BF24,BJ24,BL24,BP24,BR24,BV24,BX24,CB24,CD24,CH24,CJ24),SUM(CN24,CP24,CT24,CV24,CZ24,DB24,DF24,DH24,DN24,DP24,DR24,DT24,DV24,DX24,EB24,ED24,EF24,EH24,EJ24,EL24,EN24,EP24,ER24,ET24,EV24,EZ24,FB24,FD24,GB24,GD24),SUM(GH24,GJ24,GR24,GX24,GY24,AH24,AN24,AP24,AV24,BB24,BH24,BN24,BT24,BZ24,CF24,CL24,CR24,CX24,DD24,DJ24,DL24,DZ24,EX24,GF24,GL24,GN24,GP24,GQ24,GS24,GT24),GU24,GV24,GW24,GZ24,HA24,H24,J24,K24,S24,T24,)/101</f>
        <v>34.1936512847713</v>
      </c>
      <c r="HK24" s="33">
        <v>25</v>
      </c>
      <c r="HL24" s="33">
        <f>HK24-B24</f>
        <v>3</v>
      </c>
      <c r="HM24" s="33">
        <f>SUM(SUM(F24,G24,H24,J24,K24,AD24,AF24,AJ24,AL24,AN24,AR24,AT24,AX24,AZ24,BD24,BF24,BJ24,BL24,BP24,BR24,BV24,BX24,CB24,CD24,CH24,CJ24,CN24,CP24,CT24,CV24),SUM(CZ24,DB24,DF24,DH24,DN24,DP24,DR24,DT24,DV24,DX24,EB24,ED24,EF24,EH24,EJ24,EL24,EN24,EP24,ER24,ET24,EV24,EZ24,FB24,FD24,GR24,GX24,GY24,I24,L24,AH24),AP24,AV24,BB24,BH24,BN24,BT24,BZ24,CF24,CL24,CR24,CX24,DD24,DJ24,DL24,DZ24,EX24,GP24,GQ24,GS24,GT24,GU24,GV24,GW24,GZ24,HA24)/85</f>
        <v>36.5324929971989</v>
      </c>
      <c r="HN24" s="33">
        <v>27</v>
      </c>
      <c r="HO24" s="33">
        <f>HN24-B24</f>
        <v>5</v>
      </c>
      <c r="HP24" s="33">
        <f>SUM(SUM(AH24,AP24,AV24,BB24,BH24,BN24,BT24,BZ24,CF24,CL24,CR24,CX24,DD24,DJ24,DL24,DZ24,EX24,GP24,GQ24,GS24,GT24,GU24,GV24,GW24,GZ24,HA24,AD24,AF24,AR24,AT24),SUM(AX24,AZ24,BD24,BF24,BJ24,BL24,BP24,BR24,BV24,BX24,CB24,CD24,CH24,CJ24,CN24,CP24,CT24,CV24,CZ24,DB24,DF24,DH24,DN24,DP24,DR24,DT24,DV24,DX24,EB24,ED24),EF24,EH24,EJ24,EL24,EN24,EP24,ER24,ET24,EV24,EZ24,FB24,FD24,GR24,GX24,GY24)/75</f>
        <v>36.5701587301587</v>
      </c>
      <c r="HQ24" s="33">
        <v>27</v>
      </c>
      <c r="HR24" s="33">
        <f>HQ24-B24</f>
        <v>5</v>
      </c>
      <c r="HS24" s="43">
        <f>AVERAGE(HD24-HB24,HG24-HB24,HJ24-HB24,HM24-HB24,HP24-HB24)</f>
        <v>2.0603514261738</v>
      </c>
      <c r="HT24" s="33"/>
      <c r="HU24" s="33"/>
      <c r="HV24" s="33"/>
      <c r="HW24" s="33"/>
      <c r="HX24" s="33"/>
      <c r="HY24" s="33"/>
    </row>
    <row r="25" ht="32.45" customHeight="1">
      <c r="A25" t="s" s="31">
        <v>258</v>
      </c>
      <c r="B25" s="32">
        <v>23</v>
      </c>
      <c r="C25" s="33">
        <v>0</v>
      </c>
      <c r="D25" t="s" s="34">
        <v>229</v>
      </c>
      <c r="E25" s="33">
        <f>IF(D25="ACC",5,IF(D25="SEC",3,IF(D25="Pac12",4,IF(D25="Big 10",1,IF(D25="Big 12",2,IF(D25="Independent",7,IF(D25="American",6,IF(D25="MWC",9,IF(D25="Sun Belt",8,IF(D25="CUSA",11,10))))))))))</f>
        <v>3</v>
      </c>
      <c r="F25" s="33">
        <v>45</v>
      </c>
      <c r="G25" s="33">
        <f>F25</f>
        <v>45</v>
      </c>
      <c r="H25" s="33">
        <f>F25</f>
        <v>45</v>
      </c>
      <c r="I25" s="33">
        <v>11</v>
      </c>
      <c r="J25" s="33">
        <v>11</v>
      </c>
      <c r="K25" s="33">
        <v>21</v>
      </c>
      <c r="L25" s="35">
        <f>AVERAGE(F25:K25)</f>
        <v>29.6666666666667</v>
      </c>
      <c r="M25" s="19">
        <v>30</v>
      </c>
      <c r="N25" s="25">
        <v>29</v>
      </c>
      <c r="O25" s="37">
        <v>19</v>
      </c>
      <c r="P25" s="33">
        <v>17</v>
      </c>
      <c r="Q25" s="33">
        <f>AVERAGE(O25:P25)</f>
        <v>18</v>
      </c>
      <c r="R25" s="33">
        <v>27</v>
      </c>
      <c r="S25" s="33">
        <v>23</v>
      </c>
      <c r="T25" s="33">
        <f>AVERAGE(R25:S25)</f>
        <v>25</v>
      </c>
      <c r="U25" s="33">
        <f>AVERAGE(O25,P25,Q25,R25,S25,T25)</f>
        <v>21.5</v>
      </c>
      <c r="V25" s="33">
        <f>AVERAGE(F25:U25)</f>
        <v>26.0729166666667</v>
      </c>
      <c r="W25" s="33">
        <f>MEDIAN(F25:U25)</f>
        <v>24</v>
      </c>
      <c r="X25" s="33">
        <v>30</v>
      </c>
      <c r="Y25" s="33">
        <v>5</v>
      </c>
      <c r="Z25" s="33">
        <v>3</v>
      </c>
      <c r="AA25" s="33">
        <v>40</v>
      </c>
      <c r="AB25" s="33">
        <v>67</v>
      </c>
      <c r="AC25" s="33">
        <v>0.400000000000002</v>
      </c>
      <c r="AD25" s="33">
        <v>62</v>
      </c>
      <c r="AE25" s="33">
        <v>0.400000000000002</v>
      </c>
      <c r="AF25" s="33">
        <v>62</v>
      </c>
      <c r="AG25" s="33">
        <f>BM25-CQ25</f>
        <v>13.6</v>
      </c>
      <c r="AH25" s="33">
        <v>24</v>
      </c>
      <c r="AI25" s="33">
        <v>14.3428571428571</v>
      </c>
      <c r="AJ25" s="33">
        <v>7</v>
      </c>
      <c r="AK25" s="33">
        <v>14.3428571428571</v>
      </c>
      <c r="AL25" s="33">
        <f>AJ25</f>
        <v>7</v>
      </c>
      <c r="AM25" s="33">
        <v>0.299174224989847</v>
      </c>
      <c r="AN25" s="33">
        <v>10</v>
      </c>
      <c r="AO25" s="33">
        <v>7</v>
      </c>
      <c r="AP25" s="33">
        <v>11</v>
      </c>
      <c r="AQ25" s="33">
        <v>6</v>
      </c>
      <c r="AR25" s="33">
        <f>MAX($AQ$3:$AQ$132)-AQ25+1</f>
        <v>8</v>
      </c>
      <c r="AS25" s="33">
        <v>6</v>
      </c>
      <c r="AT25" s="33">
        <f>AR25</f>
        <v>8</v>
      </c>
      <c r="AU25" s="33">
        <v>9</v>
      </c>
      <c r="AV25" s="33">
        <f>MAX($AU$3:$AU$132)-AU25+1</f>
        <v>7</v>
      </c>
      <c r="AW25" s="33">
        <v>5</v>
      </c>
      <c r="AX25" s="33">
        <f>AW25+1</f>
        <v>6</v>
      </c>
      <c r="AY25" s="33">
        <v>5</v>
      </c>
      <c r="AZ25" s="33">
        <f>AX25</f>
        <v>6</v>
      </c>
      <c r="BA25" s="33">
        <v>4</v>
      </c>
      <c r="BB25" s="33">
        <f>BA25+1</f>
        <v>5</v>
      </c>
      <c r="BC25" s="33">
        <f>AQ25/(AQ25+AW25)</f>
        <v>0.545454545454545</v>
      </c>
      <c r="BD25" s="33">
        <v>21</v>
      </c>
      <c r="BE25" s="33">
        <f>BC25</f>
        <v>0.545454545454545</v>
      </c>
      <c r="BF25" s="33">
        <f>BD25</f>
        <v>21</v>
      </c>
      <c r="BG25" s="33">
        <f>AU25/(AU25+BA25)</f>
        <v>0.692307692307692</v>
      </c>
      <c r="BH25" s="33">
        <v>9</v>
      </c>
      <c r="BI25" s="33">
        <v>25.1</v>
      </c>
      <c r="BJ25" s="33">
        <v>70</v>
      </c>
      <c r="BK25" s="33">
        <v>25.1</v>
      </c>
      <c r="BL25" s="33">
        <v>70</v>
      </c>
      <c r="BM25" s="33">
        <v>33.2</v>
      </c>
      <c r="BN25" s="33">
        <v>25</v>
      </c>
      <c r="BO25" s="33">
        <v>382.8</v>
      </c>
      <c r="BP25" s="33">
        <v>75</v>
      </c>
      <c r="BQ25" s="33">
        <v>382.8</v>
      </c>
      <c r="BR25" s="33">
        <v>75</v>
      </c>
      <c r="BS25" s="33">
        <v>406.6</v>
      </c>
      <c r="BT25" s="33">
        <v>61</v>
      </c>
      <c r="BU25" s="33">
        <v>220.3</v>
      </c>
      <c r="BV25" s="33">
        <v>70</v>
      </c>
      <c r="BW25" s="33">
        <v>220.3</v>
      </c>
      <c r="BX25" s="33">
        <v>70</v>
      </c>
      <c r="BY25" s="33">
        <v>207.5</v>
      </c>
      <c r="BZ25" s="33">
        <v>82</v>
      </c>
      <c r="CA25" s="33">
        <v>162.5</v>
      </c>
      <c r="CB25" s="33">
        <v>64</v>
      </c>
      <c r="CC25" s="33">
        <v>162.5</v>
      </c>
      <c r="CD25" s="33">
        <v>64</v>
      </c>
      <c r="CE25" s="33">
        <v>199.1</v>
      </c>
      <c r="CF25" s="33">
        <v>33</v>
      </c>
      <c r="CG25" s="33">
        <v>0.06556948798328111</v>
      </c>
      <c r="CH25" s="33">
        <v>98</v>
      </c>
      <c r="CI25" s="33">
        <v>0.06556948798328111</v>
      </c>
      <c r="CJ25" s="33">
        <v>98</v>
      </c>
      <c r="CK25" s="33">
        <f>BM25/BS25</f>
        <v>0.0816527299557304</v>
      </c>
      <c r="CL25" s="33">
        <v>14</v>
      </c>
      <c r="CM25" s="33">
        <v>24.7</v>
      </c>
      <c r="CN25" s="33">
        <v>31</v>
      </c>
      <c r="CO25" s="33">
        <v>24.7</v>
      </c>
      <c r="CP25" s="33">
        <v>31</v>
      </c>
      <c r="CQ25" s="33">
        <v>19.6</v>
      </c>
      <c r="CR25" s="33">
        <v>16</v>
      </c>
      <c r="CS25" s="33">
        <v>406</v>
      </c>
      <c r="CT25" s="33">
        <v>62</v>
      </c>
      <c r="CU25" s="33">
        <v>406</v>
      </c>
      <c r="CV25" s="33">
        <v>62</v>
      </c>
      <c r="CW25" s="33">
        <v>337</v>
      </c>
      <c r="CX25" s="33">
        <v>28</v>
      </c>
      <c r="CY25" s="33">
        <v>242.6</v>
      </c>
      <c r="CZ25" s="33">
        <v>76</v>
      </c>
      <c r="DA25" s="33">
        <v>242.6</v>
      </c>
      <c r="DB25" s="33">
        <v>76</v>
      </c>
      <c r="DC25" s="33">
        <v>213.8</v>
      </c>
      <c r="DD25" s="33">
        <v>45</v>
      </c>
      <c r="DE25" s="33">
        <v>163.4</v>
      </c>
      <c r="DF25" s="33">
        <v>59</v>
      </c>
      <c r="DG25" s="33">
        <v>163.4</v>
      </c>
      <c r="DH25" s="33">
        <v>59</v>
      </c>
      <c r="DI25" s="33">
        <v>123.2</v>
      </c>
      <c r="DJ25" s="33">
        <v>25</v>
      </c>
      <c r="DK25" s="33">
        <v>0.818181818181818</v>
      </c>
      <c r="DL25" s="33">
        <v>31</v>
      </c>
      <c r="DM25" s="33">
        <v>0.454545454545454</v>
      </c>
      <c r="DN25" s="33">
        <v>48</v>
      </c>
      <c r="DO25" s="33">
        <v>64.59999999999999</v>
      </c>
      <c r="DP25" s="33">
        <v>65</v>
      </c>
      <c r="DQ25" s="33">
        <v>7.3</v>
      </c>
      <c r="DR25" s="33">
        <v>17</v>
      </c>
      <c r="DS25" s="33">
        <v>4.2</v>
      </c>
      <c r="DT25" s="33">
        <v>17</v>
      </c>
      <c r="DU25" s="33">
        <v>-23.2</v>
      </c>
      <c r="DV25" s="33">
        <v>73</v>
      </c>
      <c r="DW25" s="33">
        <v>-23.2</v>
      </c>
      <c r="DX25" s="33">
        <v>73</v>
      </c>
      <c r="DY25" s="33">
        <f>BS25-CW25</f>
        <v>69.59999999999999</v>
      </c>
      <c r="DZ25" s="33">
        <v>29</v>
      </c>
      <c r="EA25" s="33">
        <v>2.36363636363636</v>
      </c>
      <c r="EB25" s="33">
        <v>36</v>
      </c>
      <c r="EC25" s="33">
        <v>14.9090909090909</v>
      </c>
      <c r="ED25" s="33">
        <v>53</v>
      </c>
      <c r="EE25" s="33">
        <v>22.1</v>
      </c>
      <c r="EF25" s="33">
        <v>32</v>
      </c>
      <c r="EG25" s="33">
        <v>0</v>
      </c>
      <c r="EH25" s="33">
        <v>14</v>
      </c>
      <c r="EI25" s="33">
        <v>9.4</v>
      </c>
      <c r="EJ25" s="33">
        <v>28</v>
      </c>
      <c r="EK25" s="33">
        <v>0.1</v>
      </c>
      <c r="EL25" s="33">
        <v>9</v>
      </c>
      <c r="EM25" s="33">
        <v>90</v>
      </c>
      <c r="EN25" s="33">
        <v>4</v>
      </c>
      <c r="EO25" s="33">
        <v>95.8</v>
      </c>
      <c r="EP25" s="33">
        <v>17</v>
      </c>
      <c r="EQ25" s="33">
        <v>20.8</v>
      </c>
      <c r="ER25" s="33">
        <v>59</v>
      </c>
      <c r="ES25" s="33">
        <v>47.6</v>
      </c>
      <c r="ET25" s="33">
        <v>18</v>
      </c>
      <c r="EU25" s="33">
        <v>47.6</v>
      </c>
      <c r="EV25" s="33">
        <v>18</v>
      </c>
      <c r="EW25" s="33">
        <v>40.2</v>
      </c>
      <c r="EX25" s="33">
        <v>42</v>
      </c>
      <c r="EY25" s="33">
        <v>25</v>
      </c>
      <c r="EZ25" s="33">
        <v>66</v>
      </c>
      <c r="FA25" s="33">
        <v>5.6</v>
      </c>
      <c r="FB25" s="33">
        <v>36</v>
      </c>
      <c r="FC25" s="33">
        <v>47.3</v>
      </c>
      <c r="FD25" s="33">
        <v>44</v>
      </c>
      <c r="FE25" s="38"/>
      <c r="FF25" s="33">
        <v>30</v>
      </c>
      <c r="FG25" s="38"/>
      <c r="FH25" s="33">
        <v>30</v>
      </c>
      <c r="FI25" s="33">
        <v>81.94</v>
      </c>
      <c r="FJ25" s="33">
        <v>12</v>
      </c>
      <c r="FK25" s="38"/>
      <c r="FL25" s="33">
        <v>36</v>
      </c>
      <c r="FM25" s="38"/>
      <c r="FN25" s="33">
        <v>36</v>
      </c>
      <c r="FO25" s="33">
        <v>58.63</v>
      </c>
      <c r="FP25" s="33">
        <v>41</v>
      </c>
      <c r="FQ25" s="38"/>
      <c r="FR25" s="33">
        <v>54</v>
      </c>
      <c r="FS25" s="38"/>
      <c r="FT25" s="33">
        <v>54</v>
      </c>
      <c r="FU25" s="33">
        <v>88.37</v>
      </c>
      <c r="FV25" s="33">
        <v>3</v>
      </c>
      <c r="FW25" s="38"/>
      <c r="FX25" s="33">
        <v>8</v>
      </c>
      <c r="FY25" s="38"/>
      <c r="FZ25" s="33">
        <v>8</v>
      </c>
      <c r="GA25" s="33">
        <v>34</v>
      </c>
      <c r="GB25" s="39">
        <v>35</v>
      </c>
      <c r="GC25" s="24">
        <f>GA25</f>
        <v>34</v>
      </c>
      <c r="GD25" s="24">
        <f>GB25</f>
        <v>35</v>
      </c>
      <c r="GE25" s="25">
        <v>31.8</v>
      </c>
      <c r="GF25" s="25">
        <v>36</v>
      </c>
      <c r="GG25" s="25">
        <v>18.3</v>
      </c>
      <c r="GH25" s="25">
        <v>17</v>
      </c>
      <c r="GI25" s="24">
        <f>GG25</f>
        <v>18.3</v>
      </c>
      <c r="GJ25" s="24">
        <f>GH25</f>
        <v>17</v>
      </c>
      <c r="GK25" s="25">
        <v>22</v>
      </c>
      <c r="GL25" s="37">
        <v>29</v>
      </c>
      <c r="GM25" s="33">
        <v>1.7</v>
      </c>
      <c r="GN25" s="33">
        <v>4</v>
      </c>
      <c r="GO25" s="33">
        <v>3</v>
      </c>
      <c r="GP25" s="33">
        <f>IF(GO25=1,1,IF(GO25=2,20,40))</f>
        <v>40</v>
      </c>
      <c r="GQ25" s="33">
        <v>17</v>
      </c>
      <c r="GR25" s="33">
        <f>GQ25</f>
        <v>17</v>
      </c>
      <c r="GS25" s="33">
        <v>7</v>
      </c>
      <c r="GT25" s="33">
        <f>GS25</f>
        <v>7</v>
      </c>
      <c r="GU25" s="33">
        <v>12</v>
      </c>
      <c r="GV25" s="33">
        <f>GU25</f>
        <v>12</v>
      </c>
      <c r="GW25" s="40">
        <f>GU25</f>
        <v>12</v>
      </c>
      <c r="GX25" s="28">
        <v>12</v>
      </c>
      <c r="GY25" s="28">
        <f>GX25</f>
        <v>12</v>
      </c>
      <c r="GZ25" s="42">
        <f>AVERAGE(GQ25,GS25,GU25)</f>
        <v>12</v>
      </c>
      <c r="HA25" s="33">
        <f>AVERAGE(GQ25:GW25)</f>
        <v>12</v>
      </c>
      <c r="HB25" s="33">
        <f>SUM(GX25,GY25,GZ25,HA25)/120</f>
        <v>32.6186631944444</v>
      </c>
      <c r="HC25" t="s" s="34">
        <f>IF(HB25=HB24,"YES","NOOOO")</f>
        <v>230</v>
      </c>
      <c r="HD25" s="33">
        <f>SUM(SUM(E25,F25,G25,I25,L25,M25,N25,O25,R25,U25,V25,W25,Y25,AH25,AN25,AP25,AV25,BB25,BH25,BN25,BT25,BZ25,CF25,CL25,CR25,CX25,DD25,DJ25,DL25,DZ25),SUM(EX25,FJ25,FP25,FV25,GF25,GL25,GN25,GP25,GQ25,GS25,GU25,GX25,GZ25,H25,J25,K25,P25,Q25,S25,T25,X25,Z25,AA25,AB25,AD25,AF25,AJ25,AL25,AR25,AT25),SUM(AX25,AZ25,BD25,BF25,BJ25,BL25,BP25,BR25,BV25,BX25,CB25,CD25,CH25,CJ25,CN25,CP25,CT25,CV25,CZ25,DB25,DF25,DH25,DN25,DP25,DR25,DT25,DV25,DX25,EB25,ED25),EF25,EH25,EJ25,EL25,EN25,EP25,ER25,ET25,EV25,EZ25,FB25,FD25,FF25,FH25,FL25,FN25,FR25,FT25,FX25,FZ25,GB25,GD25,GH25,GJ25)/114</f>
        <v>33.703855994152</v>
      </c>
      <c r="HE25" s="33">
        <v>27</v>
      </c>
      <c r="HF25" s="33">
        <f>HE25-B25</f>
        <v>4</v>
      </c>
      <c r="HG25" s="33">
        <f>SUM(SUM(E25,F25,G25,I25,L25,M25,N25,O25,V25,W25,Y25,H25,J25,K25,P25,Q25,CH25,CJ25,CN25,CP25,CT25,CV25,CZ25,DB25,DF25,DH25,DN25,DP25,DR25,DT25),SUM(DV25,DX25,EB25,ED25,EF25,EH25,EJ25,EL25,EN25,EP25,ER25,ET25,EV25,EZ25,FB25,FD25,FF25,FH25,FL25,FN25,FR25,FT25,FX25,FZ25,GR25,GX25,GY25,X25,AA25,Z25),SUM(AB25,AD25,AF25,AJ25,AL25,AR25,AT25,AX25,AZ25,BD25,BF25,BJ25,BL25,BP25,BR25,BV25,BX25,CB25,CD25,AH25,AN25,AP25,AV25,BB25,BH25,BN25,BT25,BZ25,CF25,CL25),CR25,CX25,DD25,DJ25,DL25,DZ25,EX25,FJ25,FP25,FV25,GP25,GQ25,GS25,GT25,GU25,GV25,GW25,GZ25,HA25)/109</f>
        <v>33.4379778287462</v>
      </c>
      <c r="HH25" s="33">
        <v>20</v>
      </c>
      <c r="HI25" s="33">
        <f>HH25-B25</f>
        <v>-3</v>
      </c>
      <c r="HJ25" s="33">
        <f>SUM(SUM(E25,F25,G25,I25,L25,M25,N25,R25,V25,W25,AD25,AF25,AJ25,AL25,AR25,AT25,AX25,AZ25,BD25,BF25,BJ25,BL25,BP25,BR25,BV25,BX25,CB25,CD25,CH25,CJ25),SUM(CN25,CP25,CT25,CV25,CZ25,DB25,DF25,DH25,DN25,DP25,DR25,DT25,DV25,DX25,EB25,ED25,EF25,EH25,EJ25,EL25,EN25,EP25,ER25,ET25,EV25,EZ25,FB25,FD25,GB25,GD25),SUM(GH25,GJ25,GR25,GX25,GY25,AH25,AN25,AP25,AV25,BB25,BH25,BN25,BT25,BZ25,CF25,CL25,CR25,CX25,DD25,DJ25,DL25,DZ25,EX25,GF25,GL25,GN25,GP25,GQ25,GS25,GT25),GU25,GV25,GW25,GZ25,HA25,H25,J25,K25,S25,T25,)/101</f>
        <v>33.4825701320132</v>
      </c>
      <c r="HK25" s="33">
        <v>24</v>
      </c>
      <c r="HL25" s="33">
        <f>HK25-B25</f>
        <v>1</v>
      </c>
      <c r="HM25" s="33">
        <f>SUM(SUM(F25,G25,H25,J25,K25,AD25,AF25,AJ25,AL25,AN25,AR25,AT25,AX25,AZ25,BD25,BF25,BJ25,BL25,BP25,BR25,BV25,BX25,CB25,CD25,CH25,CJ25,CN25,CP25,CT25,CV25),SUM(CZ25,DB25,DF25,DH25,DN25,DP25,DR25,DT25,DV25,DX25,EB25,ED25,EF25,EH25,EJ25,EL25,EN25,EP25,ER25,ET25,EV25,EZ25,FB25,FD25,GR25,GX25,GY25,I25,L25,AH25),AP25,AV25,BB25,BH25,BN25,BT25,BZ25,CF25,CL25,CR25,CX25,DD25,DJ25,DL25,DZ25,EX25,GP25,GQ25,GS25,GT25,GU25,GV25,GW25,GZ25,HA25)/85</f>
        <v>35.5490196078431</v>
      </c>
      <c r="HN25" s="33">
        <v>24</v>
      </c>
      <c r="HO25" s="33">
        <f>HN25-B25</f>
        <v>1</v>
      </c>
      <c r="HP25" s="33">
        <f>SUM(SUM(AH25,AP25,AV25,BB25,BH25,BN25,BT25,BZ25,CF25,CL25,CR25,CX25,DD25,DJ25,DL25,DZ25,EX25,GP25,GQ25,GS25,GT25,GU25,GV25,GW25,GZ25,HA25,AD25,AF25,AR25,AT25),SUM(AX25,AZ25,BD25,BF25,BJ25,BL25,BP25,BR25,BV25,BX25,CB25,CD25,CH25,CJ25,CN25,CP25,CT25,CV25,CZ25,DB25,DF25,DH25,DN25,DP25,DR25,DT25,DV25,DX25,EB25,ED25),EF25,EH25,EJ25,EL25,EN25,EP25,ER25,ET25,EV25,EZ25,FB25,FD25,GR25,GX25,GY25)/75</f>
        <v>37.2</v>
      </c>
      <c r="HQ25" s="33">
        <v>29</v>
      </c>
      <c r="HR25" s="33">
        <f>HQ25-B25</f>
        <v>6</v>
      </c>
      <c r="HS25" s="43">
        <f>AVERAGE(HD25-HB25,HG25-HB25,HJ25-HB25,HM25-HB25,HP25-HB25)</f>
        <v>2.0560215181065</v>
      </c>
      <c r="HT25" s="33"/>
      <c r="HU25" s="33"/>
      <c r="HV25" s="33"/>
      <c r="HW25" s="33"/>
      <c r="HX25" s="33"/>
      <c r="HY25" s="33"/>
    </row>
    <row r="26" ht="20.45" customHeight="1">
      <c r="A26" t="s" s="31">
        <v>259</v>
      </c>
      <c r="B26" s="32">
        <v>24</v>
      </c>
      <c r="C26" s="33">
        <v>0</v>
      </c>
      <c r="D26" t="s" s="34">
        <v>249</v>
      </c>
      <c r="E26" s="33">
        <f>IF(D26="ACC",5,IF(D26="SEC",3,IF(D26="Pac12",4,IF(D26="Big 10",1,IF(D26="Big 12",2,IF(D26="Independent",7,IF(D26="American",6,IF(D26="MWC",9,IF(D26="Sun Belt",8,IF(D26="CUSA",11,10))))))))))</f>
        <v>4</v>
      </c>
      <c r="F26" s="33">
        <v>29</v>
      </c>
      <c r="G26" s="33">
        <f>F26</f>
        <v>29</v>
      </c>
      <c r="H26" s="33">
        <f>F26</f>
        <v>29</v>
      </c>
      <c r="I26" s="33">
        <v>13</v>
      </c>
      <c r="J26" s="33">
        <v>13</v>
      </c>
      <c r="K26" s="33">
        <v>18</v>
      </c>
      <c r="L26" s="35">
        <f>AVERAGE(F26:K26)</f>
        <v>21.8333333333333</v>
      </c>
      <c r="M26" s="19">
        <v>24</v>
      </c>
      <c r="N26" s="25">
        <v>26</v>
      </c>
      <c r="O26" s="37">
        <v>27</v>
      </c>
      <c r="P26" s="33">
        <v>27</v>
      </c>
      <c r="Q26" s="33">
        <f>AVERAGE(O26:P26)</f>
        <v>27</v>
      </c>
      <c r="R26" s="33">
        <v>23</v>
      </c>
      <c r="S26" s="33">
        <v>21</v>
      </c>
      <c r="T26" s="33">
        <f>AVERAGE(R26:S26)</f>
        <v>22</v>
      </c>
      <c r="U26" s="33">
        <f>AVERAGE(O26,P26,Q26,R26,S26,T26)</f>
        <v>24.5</v>
      </c>
      <c r="V26" s="33">
        <f>AVERAGE(F26:U26)</f>
        <v>23.3958333333333</v>
      </c>
      <c r="W26" s="33">
        <f>MEDIAN(F26:U26)</f>
        <v>24.25</v>
      </c>
      <c r="X26" s="33">
        <v>35</v>
      </c>
      <c r="Y26" s="33">
        <v>92</v>
      </c>
      <c r="Z26" s="33">
        <v>69</v>
      </c>
      <c r="AA26" s="33">
        <v>31</v>
      </c>
      <c r="AB26" s="33">
        <v>47</v>
      </c>
      <c r="AC26" s="33">
        <v>4.2</v>
      </c>
      <c r="AD26" s="33">
        <v>47</v>
      </c>
      <c r="AE26" s="33">
        <v>4.2</v>
      </c>
      <c r="AF26" s="33">
        <v>47</v>
      </c>
      <c r="AG26" s="33">
        <f>BM26-CQ26</f>
        <v>17.3</v>
      </c>
      <c r="AH26" s="33">
        <v>33</v>
      </c>
      <c r="AI26" s="33">
        <v>1.21162790697674</v>
      </c>
      <c r="AJ26" s="33">
        <v>85</v>
      </c>
      <c r="AK26" s="33">
        <v>1.21162790697674</v>
      </c>
      <c r="AL26" s="33">
        <f>AJ26</f>
        <v>85</v>
      </c>
      <c r="AM26" s="33">
        <v>0.297166975448756</v>
      </c>
      <c r="AN26" s="33">
        <v>11</v>
      </c>
      <c r="AO26" s="33">
        <v>19</v>
      </c>
      <c r="AP26" s="33">
        <v>69</v>
      </c>
      <c r="AQ26" s="33">
        <v>3</v>
      </c>
      <c r="AR26" s="33">
        <f>MAX($AQ$3:$AQ$132)-AQ26+1</f>
        <v>11</v>
      </c>
      <c r="AS26" s="33">
        <v>3</v>
      </c>
      <c r="AT26" s="33">
        <f>AR26</f>
        <v>11</v>
      </c>
      <c r="AU26" s="33">
        <v>11</v>
      </c>
      <c r="AV26" s="33">
        <f>MAX($AU$3:$AU$132)-AU26+1</f>
        <v>5</v>
      </c>
      <c r="AW26" s="33">
        <v>2</v>
      </c>
      <c r="AX26" s="33">
        <f>AW26+1</f>
        <v>3</v>
      </c>
      <c r="AY26" s="33">
        <v>2</v>
      </c>
      <c r="AZ26" s="33">
        <f>AX26</f>
        <v>3</v>
      </c>
      <c r="BA26" s="33">
        <v>3</v>
      </c>
      <c r="BB26" s="33">
        <f>BA26+1</f>
        <v>4</v>
      </c>
      <c r="BC26" s="33">
        <f>AQ26/(AQ26+AW26)</f>
        <v>0.6</v>
      </c>
      <c r="BD26" s="33">
        <v>17</v>
      </c>
      <c r="BE26" s="33">
        <f>BC26</f>
        <v>0.6</v>
      </c>
      <c r="BF26" s="33">
        <f>BD26</f>
        <v>17</v>
      </c>
      <c r="BG26" s="33">
        <f>AU26/(AU26+BA26)</f>
        <v>0.785714285714286</v>
      </c>
      <c r="BH26" s="33">
        <v>6</v>
      </c>
      <c r="BI26" s="33">
        <v>30.2</v>
      </c>
      <c r="BJ26" s="33">
        <v>42</v>
      </c>
      <c r="BK26" s="33">
        <v>30.2</v>
      </c>
      <c r="BL26" s="33">
        <v>42</v>
      </c>
      <c r="BM26" s="33">
        <v>32.3</v>
      </c>
      <c r="BN26" s="33">
        <v>31</v>
      </c>
      <c r="BO26" s="33">
        <v>409.8</v>
      </c>
      <c r="BP26" s="33">
        <v>53</v>
      </c>
      <c r="BQ26" s="33">
        <v>409.8</v>
      </c>
      <c r="BR26" s="33">
        <v>53</v>
      </c>
      <c r="BS26" s="33">
        <v>429</v>
      </c>
      <c r="BT26" s="33">
        <v>47</v>
      </c>
      <c r="BU26" s="33">
        <v>215.8</v>
      </c>
      <c r="BV26" s="33">
        <v>73</v>
      </c>
      <c r="BW26" s="33">
        <v>215.8</v>
      </c>
      <c r="BX26" s="33">
        <v>73</v>
      </c>
      <c r="BY26" s="33">
        <v>227.7</v>
      </c>
      <c r="BZ26" s="33">
        <v>65</v>
      </c>
      <c r="CA26" s="33">
        <v>194</v>
      </c>
      <c r="CB26" s="33">
        <v>38</v>
      </c>
      <c r="CC26" s="33">
        <v>194</v>
      </c>
      <c r="CD26" s="33">
        <v>38</v>
      </c>
      <c r="CE26" s="33">
        <v>201.4</v>
      </c>
      <c r="CF26" s="33">
        <v>31</v>
      </c>
      <c r="CG26" s="33">
        <v>0.07369448511469009</v>
      </c>
      <c r="CH26" s="33">
        <v>53</v>
      </c>
      <c r="CI26" s="33">
        <v>0.07369448511469009</v>
      </c>
      <c r="CJ26" s="33">
        <v>53</v>
      </c>
      <c r="CK26" s="33">
        <f>BM26/BS26</f>
        <v>0.07529137529137531</v>
      </c>
      <c r="CL26" s="33">
        <v>42</v>
      </c>
      <c r="CM26" s="33">
        <v>26</v>
      </c>
      <c r="CN26" s="33">
        <v>37</v>
      </c>
      <c r="CO26" s="33">
        <v>26</v>
      </c>
      <c r="CP26" s="33">
        <v>37</v>
      </c>
      <c r="CQ26" s="33">
        <v>15</v>
      </c>
      <c r="CR26" s="33">
        <v>6</v>
      </c>
      <c r="CS26" s="33">
        <v>365</v>
      </c>
      <c r="CT26" s="33">
        <v>36</v>
      </c>
      <c r="CU26" s="33">
        <v>365</v>
      </c>
      <c r="CV26" s="33">
        <v>36</v>
      </c>
      <c r="CW26" s="33">
        <v>269.2</v>
      </c>
      <c r="CX26" s="33">
        <v>2</v>
      </c>
      <c r="CY26" s="33">
        <v>257.2</v>
      </c>
      <c r="CZ26" s="33">
        <v>94</v>
      </c>
      <c r="DA26" s="33">
        <v>257.2</v>
      </c>
      <c r="DB26" s="33">
        <v>94</v>
      </c>
      <c r="DC26" s="33">
        <v>187.4</v>
      </c>
      <c r="DD26" s="33">
        <v>12</v>
      </c>
      <c r="DE26" s="33">
        <v>107.8</v>
      </c>
      <c r="DF26" s="33">
        <v>11</v>
      </c>
      <c r="DG26" s="33">
        <v>107.8</v>
      </c>
      <c r="DH26" s="33">
        <v>11</v>
      </c>
      <c r="DI26" s="33">
        <v>81.8</v>
      </c>
      <c r="DJ26" s="33">
        <v>3</v>
      </c>
      <c r="DK26" s="33">
        <v>1.4</v>
      </c>
      <c r="DL26" s="33">
        <v>8</v>
      </c>
      <c r="DM26" s="33">
        <v>1.4</v>
      </c>
      <c r="DN26" s="33">
        <v>8</v>
      </c>
      <c r="DO26" s="33">
        <v>57.6</v>
      </c>
      <c r="DP26" s="33">
        <v>23</v>
      </c>
      <c r="DQ26" s="33">
        <v>6.7</v>
      </c>
      <c r="DR26" s="33">
        <v>11</v>
      </c>
      <c r="DS26" s="33">
        <v>3.8</v>
      </c>
      <c r="DT26" s="33">
        <v>13</v>
      </c>
      <c r="DU26" s="33">
        <v>44.8</v>
      </c>
      <c r="DV26" s="33">
        <v>43</v>
      </c>
      <c r="DW26" s="33">
        <v>44.8</v>
      </c>
      <c r="DX26" s="33">
        <v>43</v>
      </c>
      <c r="DY26" s="33">
        <f>BS26-CW26</f>
        <v>159.8</v>
      </c>
      <c r="DZ26" s="33">
        <v>7</v>
      </c>
      <c r="EA26" s="33">
        <v>2</v>
      </c>
      <c r="EB26" s="33">
        <v>46</v>
      </c>
      <c r="EC26" s="33">
        <v>17.8</v>
      </c>
      <c r="ED26" s="33">
        <v>34</v>
      </c>
      <c r="EE26" s="33">
        <v>28.3</v>
      </c>
      <c r="EF26" s="33">
        <v>7</v>
      </c>
      <c r="EG26" s="33">
        <v>0</v>
      </c>
      <c r="EH26" s="33">
        <v>14</v>
      </c>
      <c r="EI26" s="33">
        <v>16.3</v>
      </c>
      <c r="EJ26" s="33">
        <v>7</v>
      </c>
      <c r="EK26" s="33">
        <v>0.2</v>
      </c>
      <c r="EL26" s="33">
        <v>3</v>
      </c>
      <c r="EM26" s="33">
        <v>100</v>
      </c>
      <c r="EN26" s="33">
        <v>1</v>
      </c>
      <c r="EO26" s="33">
        <v>100</v>
      </c>
      <c r="EP26" s="33">
        <v>1</v>
      </c>
      <c r="EQ26" s="33">
        <v>20.4</v>
      </c>
      <c r="ER26" s="33">
        <v>65</v>
      </c>
      <c r="ES26" s="33">
        <v>37.7</v>
      </c>
      <c r="ET26" s="33">
        <v>64</v>
      </c>
      <c r="EU26" s="33">
        <v>37.7</v>
      </c>
      <c r="EV26" s="33">
        <v>64</v>
      </c>
      <c r="EW26" s="33">
        <v>46.1</v>
      </c>
      <c r="EX26" s="33">
        <v>15</v>
      </c>
      <c r="EY26" s="33">
        <v>45.5</v>
      </c>
      <c r="EZ26" s="33">
        <v>47</v>
      </c>
      <c r="FA26" s="33">
        <v>5.2</v>
      </c>
      <c r="FB26" s="33">
        <v>26</v>
      </c>
      <c r="FC26" s="33">
        <v>47.6</v>
      </c>
      <c r="FD26" s="33">
        <v>48</v>
      </c>
      <c r="FE26" s="38"/>
      <c r="FF26" s="33">
        <v>36</v>
      </c>
      <c r="FG26" s="38"/>
      <c r="FH26" s="33">
        <v>36</v>
      </c>
      <c r="FI26" s="33">
        <v>82.67</v>
      </c>
      <c r="FJ26" s="33">
        <v>9</v>
      </c>
      <c r="FK26" s="38"/>
      <c r="FL26" s="33">
        <v>84</v>
      </c>
      <c r="FM26" s="38"/>
      <c r="FN26" s="33">
        <v>84</v>
      </c>
      <c r="FO26" s="33">
        <v>72.79000000000001</v>
      </c>
      <c r="FP26" s="33">
        <v>15</v>
      </c>
      <c r="FQ26" s="38"/>
      <c r="FR26" s="33">
        <v>12</v>
      </c>
      <c r="FS26" s="38"/>
      <c r="FT26" s="33">
        <v>12</v>
      </c>
      <c r="FU26" s="33">
        <v>84.16</v>
      </c>
      <c r="FV26" s="33">
        <v>6</v>
      </c>
      <c r="FW26" s="38"/>
      <c r="FX26" s="33">
        <v>65</v>
      </c>
      <c r="FY26" s="38"/>
      <c r="FZ26" s="33">
        <v>65</v>
      </c>
      <c r="GA26" s="33">
        <v>34.3</v>
      </c>
      <c r="GB26" s="39">
        <v>33</v>
      </c>
      <c r="GC26" s="24">
        <f>GA26</f>
        <v>34.3</v>
      </c>
      <c r="GD26" s="24">
        <f>GB26</f>
        <v>33</v>
      </c>
      <c r="GE26" s="24">
        <v>34.1</v>
      </c>
      <c r="GF26" s="24">
        <v>26</v>
      </c>
      <c r="GG26" s="24">
        <v>17.6</v>
      </c>
      <c r="GH26" s="24">
        <v>13</v>
      </c>
      <c r="GI26" s="24">
        <f>GG26</f>
        <v>17.6</v>
      </c>
      <c r="GJ26" s="24">
        <f>GH26</f>
        <v>13</v>
      </c>
      <c r="GK26" s="24">
        <v>21.3</v>
      </c>
      <c r="GL26" s="37">
        <v>26</v>
      </c>
      <c r="GM26" s="33">
        <v>0.2</v>
      </c>
      <c r="GN26" s="33">
        <v>16</v>
      </c>
      <c r="GO26" s="33">
        <v>3</v>
      </c>
      <c r="GP26" s="33">
        <f>IF(GO26=1,1,IF(GO26=2,20,40))</f>
        <v>40</v>
      </c>
      <c r="GQ26" s="33">
        <f>AVERAGE(41,130,GS26)</f>
        <v>67</v>
      </c>
      <c r="GR26" s="33">
        <f>GQ26</f>
        <v>67</v>
      </c>
      <c r="GS26" s="33">
        <v>30</v>
      </c>
      <c r="GT26" s="33">
        <f>GS26</f>
        <v>30</v>
      </c>
      <c r="GU26" s="33">
        <v>59</v>
      </c>
      <c r="GV26" s="33">
        <f>GU26</f>
        <v>59</v>
      </c>
      <c r="GW26" s="40">
        <f>GU26</f>
        <v>59</v>
      </c>
      <c r="GX26" s="28">
        <v>45</v>
      </c>
      <c r="GY26" s="28">
        <f>GX26</f>
        <v>45</v>
      </c>
      <c r="GZ26" s="42">
        <f>AVERAGE(GQ26,GS26,GU26)</f>
        <v>52</v>
      </c>
      <c r="HA26" s="33">
        <f>AVERAGE(GQ26:GW26)</f>
        <v>53</v>
      </c>
      <c r="HB26" s="33">
        <f>SUM(GX26,GY26,GZ26,HA26)/120</f>
        <v>33.7914930555556</v>
      </c>
      <c r="HC26" t="s" s="34">
        <f>IF(HB26=HB25,"YES","NOOOO")</f>
        <v>230</v>
      </c>
      <c r="HD26" s="33">
        <f>SUM(SUM(E26,F26,G26,I26,L26,M26,N26,O26,R26,U26,V26,W26,Y26,AH26,AN26,AP26,AV26,BB26,BH26,BN26,BT26,BZ26,CF26,CL26,CR26,CX26,DD26,DJ26,DL26,DZ26),SUM(EX26,FJ26,FP26,FV26,GF26,GL26,GN26,GP26,GQ26,GS26,GU26,GX26,GZ26,H26,J26,K26,P26,Q26,S26,T26,X26,Z26,AA26,AB26,AD26,AF26,AJ26,AL26,AR26,AT26),SUM(AX26,AZ26,BD26,BF26,BJ26,BL26,BP26,BR26,BV26,BX26,CB26,CD26,CH26,CJ26,CN26,CP26,CT26,CV26,CZ26,DB26,DF26,DH26,DN26,DP26,DR26,DT26,DV26,DX26,EB26,ED26),EF26,EH26,EJ26,EL26,EN26,EP26,ER26,ET26,EV26,EZ26,FB26,FD26,FF26,FH26,FL26,FN26,FR26,FT26,FX26,FZ26,GB26,GD26,GH26,GJ26)/114</f>
        <v>32.8243786549708</v>
      </c>
      <c r="HE26" s="33">
        <v>23</v>
      </c>
      <c r="HF26" s="33">
        <f>HE26-B26</f>
        <v>-1</v>
      </c>
      <c r="HG26" s="33">
        <f>SUM(SUM(E26,F26,G26,I26,L26,M26,N26,O26,V26,W26,Y26,H26,J26,K26,P26,Q26,CH26,CJ26,CN26,CP26,CT26,CV26,CZ26,DB26,DF26,DH26,DN26,DP26,DR26,DT26),SUM(DV26,DX26,EB26,ED26,EF26,EH26,EJ26,EL26,EN26,EP26,ER26,ET26,EV26,EZ26,FB26,FD26,FF26,FH26,FL26,FN26,FR26,FT26,FX26,FZ26,GR26,GX26,GY26,X26,AA26,Z26),SUM(AB26,AD26,AF26,AJ26,AL26,AR26,AT26,AX26,AZ26,BD26,BF26,BJ26,BL26,BP26,BR26,BV26,BX26,CB26,CD26,AH26,AN26,AP26,AV26,BB26,BH26,BN26,BT26,BZ26,CF26,CL26),CR26,CX26,DD26,DJ26,DL26,DZ26,EX26,FJ26,FP26,FV26,GP26,GQ26,GS26,GT26,GU26,GV26,GW26,GZ26,HA26)/109</f>
        <v>34.9034785932722</v>
      </c>
      <c r="HH26" s="33">
        <v>24</v>
      </c>
      <c r="HI26" s="33">
        <f>HH26-B26</f>
        <v>0</v>
      </c>
      <c r="HJ26" s="33">
        <f>SUM(SUM(E26,F26,G26,I26,L26,M26,N26,R26,V26,W26,AD26,AF26,AJ26,AL26,AR26,AT26,AX26,AZ26,BD26,BF26,BJ26,BL26,BP26,BR26,BV26,BX26,CB26,CD26,CH26,CJ26),SUM(CN26,CP26,CT26,CV26,CZ26,DB26,DF26,DH26,DN26,DP26,DR26,DT26,DV26,DX26,EB26,ED26,EF26,EH26,EJ26,EL26,EN26,EP26,ER26,ET26,EV26,EZ26,FB26,FD26,GB26,GD26),SUM(GH26,GJ26,GR26,GX26,GY26,AH26,AN26,AP26,AV26,BB26,BH26,BN26,BT26,BZ26,CF26,CL26,CR26,CX26,DD26,DJ26,DL26,DZ26,EX26,GF26,GL26,GN26,GP26,GQ26,GS26,GT26),GU26,GV26,GW26,GZ26,HA26,H26,J26,K26,S26,T26,)/101</f>
        <v>32.1928630363036</v>
      </c>
      <c r="HK26" s="33">
        <v>23</v>
      </c>
      <c r="HL26" s="33">
        <f>HK26-B26</f>
        <v>-1</v>
      </c>
      <c r="HM26" s="33">
        <f>SUM(SUM(F26,G26,H26,J26,K26,AD26,AF26,AJ26,AL26,AN26,AR26,AT26,AX26,AZ26,BD26,BF26,BJ26,BL26,BP26,BR26,BV26,BX26,CB26,CD26,CH26,CJ26,CN26,CP26,CT26,CV26),SUM(CZ26,DB26,DF26,DH26,DN26,DP26,DR26,DT26,DV26,DX26,EB26,ED26,EF26,EH26,EJ26,EL26,EN26,EP26,ER26,ET26,EV26,EZ26,FB26,FD26,GR26,GX26,GY26,I26,L26,AH26),AP26,AV26,BB26,BH26,BN26,BT26,BZ26,CF26,CL26,CR26,CX26,DD26,DJ26,DL26,DZ26,EX26,GP26,GQ26,GS26,GT26,GU26,GV26,GW26,GZ26,HA26)/85</f>
        <v>34.3980392156863</v>
      </c>
      <c r="HN26" s="33">
        <v>21</v>
      </c>
      <c r="HO26" s="33">
        <f>HN26-B26</f>
        <v>-3</v>
      </c>
      <c r="HP26" s="33">
        <f>SUM(SUM(AH26,AP26,AV26,BB26,BH26,BN26,BT26,BZ26,CF26,CL26,CR26,CX26,DD26,DJ26,DL26,DZ26,EX26,GP26,GQ26,GS26,GT26,GU26,GV26,GW26,GZ26,HA26,AD26,AF26,AR26,AT26),SUM(AX26,AZ26,BD26,BF26,BJ26,BL26,BP26,BR26,BV26,BX26,CB26,CD26,CH26,CJ26,CN26,CP26,CT26,CV26,CZ26,DB26,DF26,DH26,DN26,DP26,DR26,DT26,DV26,DX26,EB26,ED26),EF26,EH26,EJ26,EL26,EN26,EP26,ER26,ET26,EV26,EZ26,FB26,FD26,GR26,GX26,GY26)/75</f>
        <v>34.5333333333333</v>
      </c>
      <c r="HQ26" s="33">
        <v>20</v>
      </c>
      <c r="HR26" s="33">
        <f>HQ26-B26</f>
        <v>-4</v>
      </c>
      <c r="HS26" s="43">
        <f>AVERAGE(HD26-HB26,HG26-HB26,HJ26-HB26,HM26-HB26,HP26-HB26)</f>
        <v>-0.02107448884236</v>
      </c>
      <c r="HT26" s="33"/>
      <c r="HU26" s="33"/>
      <c r="HV26" s="33"/>
      <c r="HW26" s="33"/>
      <c r="HX26" s="33"/>
      <c r="HY26" s="33"/>
    </row>
    <row r="27" ht="32.45" customHeight="1">
      <c r="A27" t="s" s="31">
        <v>260</v>
      </c>
      <c r="B27" s="32">
        <v>25</v>
      </c>
      <c r="C27" s="33">
        <v>0</v>
      </c>
      <c r="D27" t="s" s="34">
        <v>236</v>
      </c>
      <c r="E27" s="33">
        <f>IF(D27="ACC",5,IF(D27="SEC",3,IF(D27="Pac12",4,IF(D27="Big 10",1,IF(D27="Big 12",2,IF(D27="Independent",7,IF(D27="American",6,IF(D27="MWC",9,IF(D27="Sun Belt",8,IF(D27="CUSA",11,10))))))))))</f>
        <v>1</v>
      </c>
      <c r="F27" s="33">
        <v>18</v>
      </c>
      <c r="G27" s="33">
        <f>F27</f>
        <v>18</v>
      </c>
      <c r="H27" s="33">
        <f>F27</f>
        <v>18</v>
      </c>
      <c r="I27" s="33">
        <v>31</v>
      </c>
      <c r="J27" s="33">
        <v>31</v>
      </c>
      <c r="K27" s="33">
        <v>67</v>
      </c>
      <c r="L27" s="35">
        <f>AVERAGE(F27:K27)</f>
        <v>30.5</v>
      </c>
      <c r="M27" s="19">
        <v>17</v>
      </c>
      <c r="N27" s="25">
        <v>17</v>
      </c>
      <c r="O27" s="37">
        <v>16</v>
      </c>
      <c r="P27" s="33">
        <v>23</v>
      </c>
      <c r="Q27" s="33">
        <f>AVERAGE(O27:P27)</f>
        <v>19.5</v>
      </c>
      <c r="R27" s="33">
        <v>24</v>
      </c>
      <c r="S27" s="33">
        <v>28</v>
      </c>
      <c r="T27" s="33">
        <f>AVERAGE(R27:S27)</f>
        <v>26</v>
      </c>
      <c r="U27" s="33">
        <f>AVERAGE(O27,P27,Q27,R27,S27,T27)</f>
        <v>22.75</v>
      </c>
      <c r="V27" s="33">
        <f>AVERAGE(F27:U27)</f>
        <v>25.421875</v>
      </c>
      <c r="W27" s="33">
        <f>MEDIAN(F27:U27)</f>
        <v>22.875</v>
      </c>
      <c r="X27" s="33">
        <v>13</v>
      </c>
      <c r="Y27" s="33">
        <v>25</v>
      </c>
      <c r="Z27" s="33">
        <v>33</v>
      </c>
      <c r="AA27" s="33">
        <v>15</v>
      </c>
      <c r="AB27" s="33">
        <v>31</v>
      </c>
      <c r="AC27" s="33">
        <v>8.6</v>
      </c>
      <c r="AD27" s="33">
        <v>30</v>
      </c>
      <c r="AE27" s="33">
        <v>8.6</v>
      </c>
      <c r="AF27" s="33">
        <v>30</v>
      </c>
      <c r="AG27" s="33">
        <f>BM27-CQ27</f>
        <v>7.4</v>
      </c>
      <c r="AH27" s="33">
        <v>77</v>
      </c>
      <c r="AI27" s="33">
        <v>3.87857142857143</v>
      </c>
      <c r="AJ27" s="33">
        <v>26</v>
      </c>
      <c r="AK27" s="33">
        <v>3.87857142857143</v>
      </c>
      <c r="AL27" s="33">
        <f>AJ27</f>
        <v>26</v>
      </c>
      <c r="AM27" s="33">
        <v>0.107842697636877</v>
      </c>
      <c r="AN27" s="33">
        <v>35</v>
      </c>
      <c r="AO27" s="33">
        <v>16.6</v>
      </c>
      <c r="AP27" s="33">
        <v>55</v>
      </c>
      <c r="AQ27" s="33">
        <v>6</v>
      </c>
      <c r="AR27" s="33">
        <f>MAX($AQ$3:$AQ$132)-AQ27+1</f>
        <v>8</v>
      </c>
      <c r="AS27" s="33">
        <v>6</v>
      </c>
      <c r="AT27" s="33">
        <f>AR27</f>
        <v>8</v>
      </c>
      <c r="AU27" s="33">
        <v>8</v>
      </c>
      <c r="AV27" s="33">
        <f>MAX($AU$3:$AU$132)-AU27+1</f>
        <v>8</v>
      </c>
      <c r="AW27" s="33">
        <v>2</v>
      </c>
      <c r="AX27" s="33">
        <f>AW27+1</f>
        <v>3</v>
      </c>
      <c r="AY27" s="33">
        <v>2</v>
      </c>
      <c r="AZ27" s="33">
        <f>AX27</f>
        <v>3</v>
      </c>
      <c r="BA27" s="33">
        <v>5</v>
      </c>
      <c r="BB27" s="33">
        <f>BA27+1</f>
        <v>6</v>
      </c>
      <c r="BC27" s="33">
        <f>AQ27/(AQ27+AW27)</f>
        <v>0.75</v>
      </c>
      <c r="BD27" s="33">
        <v>11</v>
      </c>
      <c r="BE27" s="33">
        <f>BC27</f>
        <v>0.75</v>
      </c>
      <c r="BF27" s="33">
        <f>BD27</f>
        <v>11</v>
      </c>
      <c r="BG27" s="33">
        <f>AU27/(AU27+BA27)</f>
        <v>0.615384615384615</v>
      </c>
      <c r="BH27" s="33">
        <v>12</v>
      </c>
      <c r="BI27" s="33">
        <v>28.9</v>
      </c>
      <c r="BJ27" s="33">
        <v>49</v>
      </c>
      <c r="BK27" s="33">
        <v>28.9</v>
      </c>
      <c r="BL27" s="33">
        <v>49</v>
      </c>
      <c r="BM27" s="33">
        <v>31.8</v>
      </c>
      <c r="BN27" s="33">
        <v>36</v>
      </c>
      <c r="BO27" s="33">
        <v>359.5</v>
      </c>
      <c r="BP27" s="33">
        <v>91</v>
      </c>
      <c r="BQ27" s="33">
        <v>359.5</v>
      </c>
      <c r="BR27" s="33">
        <v>91</v>
      </c>
      <c r="BS27" s="33">
        <v>432.8</v>
      </c>
      <c r="BT27" s="33">
        <v>40</v>
      </c>
      <c r="BU27" s="33">
        <v>250.9</v>
      </c>
      <c r="BV27" s="33">
        <v>43</v>
      </c>
      <c r="BW27" s="33">
        <v>250.9</v>
      </c>
      <c r="BX27" s="33">
        <v>43</v>
      </c>
      <c r="BY27" s="33">
        <v>302.4</v>
      </c>
      <c r="BZ27" s="33">
        <v>15</v>
      </c>
      <c r="CA27" s="33">
        <v>108.6</v>
      </c>
      <c r="CB27" s="33">
        <v>107</v>
      </c>
      <c r="CC27" s="33">
        <v>108.6</v>
      </c>
      <c r="CD27" s="33">
        <v>107</v>
      </c>
      <c r="CE27" s="33">
        <v>130.4</v>
      </c>
      <c r="CF27" s="33">
        <v>101</v>
      </c>
      <c r="CG27" s="33">
        <v>0.0803894297635605</v>
      </c>
      <c r="CH27" s="33">
        <v>20</v>
      </c>
      <c r="CI27" s="33">
        <v>0.0803894297635605</v>
      </c>
      <c r="CJ27" s="33">
        <v>20</v>
      </c>
      <c r="CK27" s="33">
        <f>BM27/BS27</f>
        <v>0.0734750462107209</v>
      </c>
      <c r="CL27" s="33">
        <v>54</v>
      </c>
      <c r="CM27" s="33">
        <v>20.3</v>
      </c>
      <c r="CN27" s="33">
        <v>17</v>
      </c>
      <c r="CO27" s="33">
        <v>20.3</v>
      </c>
      <c r="CP27" s="33">
        <v>17</v>
      </c>
      <c r="CQ27" s="33">
        <v>24.4</v>
      </c>
      <c r="CR27" s="33">
        <v>38</v>
      </c>
      <c r="CS27" s="33">
        <v>378.1</v>
      </c>
      <c r="CT27" s="33">
        <v>42</v>
      </c>
      <c r="CU27" s="33">
        <v>378.1</v>
      </c>
      <c r="CV27" s="33">
        <v>42</v>
      </c>
      <c r="CW27" s="33">
        <v>352.2</v>
      </c>
      <c r="CX27" s="33">
        <v>36</v>
      </c>
      <c r="CY27" s="33">
        <v>241</v>
      </c>
      <c r="CZ27" s="33">
        <v>72</v>
      </c>
      <c r="DA27" s="33">
        <v>241</v>
      </c>
      <c r="DB27" s="33">
        <v>72</v>
      </c>
      <c r="DC27" s="33">
        <v>213.7</v>
      </c>
      <c r="DD27" s="33">
        <v>44</v>
      </c>
      <c r="DE27" s="33">
        <v>137.1</v>
      </c>
      <c r="DF27" s="33">
        <v>33</v>
      </c>
      <c r="DG27" s="33">
        <v>137.1</v>
      </c>
      <c r="DH27" s="33">
        <v>33</v>
      </c>
      <c r="DI27" s="33">
        <v>138.6</v>
      </c>
      <c r="DJ27" s="33">
        <v>40</v>
      </c>
      <c r="DK27" s="33">
        <v>2.125</v>
      </c>
      <c r="DL27" s="33">
        <v>1</v>
      </c>
      <c r="DM27" s="33">
        <v>0.625</v>
      </c>
      <c r="DN27" s="33">
        <v>42</v>
      </c>
      <c r="DO27" s="33">
        <v>59.1</v>
      </c>
      <c r="DP27" s="33">
        <v>33</v>
      </c>
      <c r="DQ27" s="33">
        <v>7</v>
      </c>
      <c r="DR27" s="33">
        <v>14</v>
      </c>
      <c r="DS27" s="33">
        <v>4</v>
      </c>
      <c r="DT27" s="33">
        <v>15</v>
      </c>
      <c r="DU27" s="33">
        <v>-18.6</v>
      </c>
      <c r="DV27" s="33">
        <v>70</v>
      </c>
      <c r="DW27" s="33">
        <v>-18.6</v>
      </c>
      <c r="DX27" s="33">
        <v>70</v>
      </c>
      <c r="DY27" s="33">
        <f>BS27-CW27</f>
        <v>80.59999999999999</v>
      </c>
      <c r="DZ27" s="33">
        <v>23</v>
      </c>
      <c r="EA27" s="33">
        <v>3.125</v>
      </c>
      <c r="EB27" s="33">
        <v>14</v>
      </c>
      <c r="EC27" s="33">
        <v>20</v>
      </c>
      <c r="ED27" s="33">
        <v>16</v>
      </c>
      <c r="EE27" s="33">
        <v>16</v>
      </c>
      <c r="EF27" s="33">
        <v>71</v>
      </c>
      <c r="EG27" s="33">
        <v>0</v>
      </c>
      <c r="EH27" s="33">
        <v>14</v>
      </c>
      <c r="EI27" s="33">
        <v>9.1</v>
      </c>
      <c r="EJ27" s="33">
        <v>31</v>
      </c>
      <c r="EK27" s="33">
        <v>0</v>
      </c>
      <c r="EL27" s="33">
        <v>12</v>
      </c>
      <c r="EM27" s="33">
        <v>88.90000000000001</v>
      </c>
      <c r="EN27" s="33">
        <v>5</v>
      </c>
      <c r="EO27" s="33">
        <v>100</v>
      </c>
      <c r="EP27" s="33">
        <v>1</v>
      </c>
      <c r="EQ27" s="33">
        <v>19.4285714285714</v>
      </c>
      <c r="ER27" s="33">
        <v>79</v>
      </c>
      <c r="ES27" s="33">
        <v>37.4</v>
      </c>
      <c r="ET27" s="33">
        <v>67</v>
      </c>
      <c r="EU27" s="33">
        <v>37.4</v>
      </c>
      <c r="EV27" s="33">
        <v>67</v>
      </c>
      <c r="EW27" s="33">
        <v>46.3</v>
      </c>
      <c r="EX27" s="33">
        <v>13</v>
      </c>
      <c r="EY27" s="33">
        <v>45.5</v>
      </c>
      <c r="EZ27" s="33">
        <v>47</v>
      </c>
      <c r="FA27" s="33">
        <v>4.14285714285714</v>
      </c>
      <c r="FB27" s="33">
        <v>6</v>
      </c>
      <c r="FC27" s="33">
        <v>44</v>
      </c>
      <c r="FD27" s="33">
        <v>29</v>
      </c>
      <c r="FE27" s="38"/>
      <c r="FF27" s="33">
        <v>14</v>
      </c>
      <c r="FG27" s="38"/>
      <c r="FH27" s="33">
        <v>14</v>
      </c>
      <c r="FI27" s="33">
        <v>66.40000000000001</v>
      </c>
      <c r="FJ27" s="33">
        <v>29</v>
      </c>
      <c r="FK27" s="38"/>
      <c r="FL27" s="33">
        <v>62</v>
      </c>
      <c r="FM27" s="38"/>
      <c r="FN27" s="33">
        <v>62</v>
      </c>
      <c r="FO27" s="33">
        <v>71.97</v>
      </c>
      <c r="FP27" s="33">
        <v>17</v>
      </c>
      <c r="FQ27" s="38"/>
      <c r="FR27" s="33">
        <v>6</v>
      </c>
      <c r="FS27" s="38"/>
      <c r="FT27" s="33">
        <v>6</v>
      </c>
      <c r="FU27" s="33">
        <v>54.44</v>
      </c>
      <c r="FV27" s="33">
        <v>59</v>
      </c>
      <c r="FW27" s="38"/>
      <c r="FX27" s="33">
        <v>6</v>
      </c>
      <c r="FY27" s="38"/>
      <c r="FZ27" s="33">
        <v>6</v>
      </c>
      <c r="GA27" s="33">
        <v>34.5</v>
      </c>
      <c r="GB27" s="39">
        <v>31</v>
      </c>
      <c r="GC27" s="24">
        <f>GA27</f>
        <v>34.5</v>
      </c>
      <c r="GD27" s="24">
        <f>GB27</f>
        <v>31</v>
      </c>
      <c r="GE27" s="25">
        <v>34.5</v>
      </c>
      <c r="GF27" s="25">
        <v>25</v>
      </c>
      <c r="GG27" s="25">
        <v>20.7</v>
      </c>
      <c r="GH27" s="25">
        <v>26</v>
      </c>
      <c r="GI27" s="24">
        <f>GG27</f>
        <v>20.7</v>
      </c>
      <c r="GJ27" s="24">
        <f>GH27</f>
        <v>26</v>
      </c>
      <c r="GK27" s="25">
        <v>22</v>
      </c>
      <c r="GL27" s="37">
        <v>29</v>
      </c>
      <c r="GM27" s="33">
        <v>0.3</v>
      </c>
      <c r="GN27" s="33">
        <v>15</v>
      </c>
      <c r="GO27" s="33">
        <v>3</v>
      </c>
      <c r="GP27" s="33">
        <f>IF(GO27=1,1,IF(GO27=2,20,40))</f>
        <v>40</v>
      </c>
      <c r="GQ27" s="33">
        <f>AVERAGE(41,130,GS27)</f>
        <v>75.3333333333333</v>
      </c>
      <c r="GR27" s="33">
        <f>GQ27</f>
        <v>75.3333333333333</v>
      </c>
      <c r="GS27" s="33">
        <v>55</v>
      </c>
      <c r="GT27" s="33">
        <f>GS27</f>
        <v>55</v>
      </c>
      <c r="GU27" s="33">
        <v>38</v>
      </c>
      <c r="GV27" s="33">
        <f>GU27</f>
        <v>38</v>
      </c>
      <c r="GW27" s="40">
        <f>GU27</f>
        <v>38</v>
      </c>
      <c r="GX27" s="28">
        <v>48</v>
      </c>
      <c r="GY27" s="28">
        <f>GX27</f>
        <v>48</v>
      </c>
      <c r="GZ27" s="42">
        <f>AVERAGE(GQ27,GS27,GU27)</f>
        <v>56.1111111111111</v>
      </c>
      <c r="HA27" s="33">
        <f>AVERAGE(GQ27:GW27)</f>
        <v>53.5238095238095</v>
      </c>
      <c r="HB27" s="33">
        <f>SUM(GX27,GY27,GZ27,HA27)/120</f>
        <v>34.1529038525132</v>
      </c>
      <c r="HC27" t="s" s="34">
        <f>IF(HB27=HB26,"YES","NOOOO")</f>
        <v>230</v>
      </c>
      <c r="HD27" s="33">
        <f>SUM(SUM(E27,F27,G27,I27,L27,M27,N27,O27,R27,U27,V27,W27,Y27,AH27,AN27,AP27,AV27,BB27,BH27,BN27,BT27,BZ27,CF27,CL27,CR27,CX27,DD27,DJ27,DL27,DZ27),SUM(EX27,FJ27,FP27,FV27,GF27,GL27,GN27,GP27,GQ27,GS27,GU27,GX27,GZ27,H27,J27,K27,P27,Q27,S27,T27,X27,Z27,AA27,AB27,AD27,AF27,AJ27,AL27,AR27,AT27),SUM(AX27,AZ27,BD27,BF27,BJ27,BL27,BP27,BR27,BV27,BX27,CB27,CD27,CH27,CJ27,CN27,CP27,CT27,CV27,CZ27,DB27,DF27,DH27,DN27,DP27,DR27,DT27,DV27,DX27,EB27,ED27),EF27,EH27,EJ27,EL27,EN27,EP27,ER27,ET27,EV27,EZ27,FB27,FD27,FF27,FH27,FL27,FN27,FR27,FT27,FX27,FZ27,GB27,GD27,GH27,GJ27)/114</f>
        <v>33.2499238547758</v>
      </c>
      <c r="HE27" s="33">
        <v>26</v>
      </c>
      <c r="HF27" s="33">
        <f>HE27-B27</f>
        <v>1</v>
      </c>
      <c r="HG27" s="33">
        <f>SUM(SUM(E27,F27,G27,I27,L27,M27,N27,O27,V27,W27,Y27,H27,J27,K27,P27,Q27,CH27,CJ27,CN27,CP27,CT27,CV27,CZ27,DB27,DF27,DH27,DN27,DP27,DR27,DT27),SUM(DV27,DX27,EB27,ED27,EF27,EH27,EJ27,EL27,EN27,EP27,ER27,ET27,EV27,EZ27,FB27,FD27,FF27,FH27,FL27,FN27,FR27,FT27,FX27,FZ27,GR27,GX27,GY27,X27,AA27,Z27),SUM(AB27,AD27,AF27,AJ27,AL27,AR27,AT27,AX27,AZ27,BD27,BF27,BJ27,BL27,BP27,BR27,BV27,BX27,CB27,CD27,AH27,AN27,AP27,AV27,BB27,BH27,BN27,BT27,BZ27,CF27,CL27),CR27,CX27,DD27,DJ27,DL27,DZ27,EX27,FJ27,FP27,FV27,GP27,GQ27,GS27,GT27,GU27,GV27,GW27,GZ27,HA27)/109</f>
        <v>34.9963161679045</v>
      </c>
      <c r="HH27" s="33">
        <v>25</v>
      </c>
      <c r="HI27" s="33">
        <f>HH27-B27</f>
        <v>0</v>
      </c>
      <c r="HJ27" s="33">
        <f>SUM(SUM(E27,F27,G27,I27,L27,M27,N27,R27,V27,W27,AD27,AF27,AJ27,AL27,AR27,AT27,AX27,AZ27,BD27,BF27,BJ27,BL27,BP27,BR27,BV27,BX27,CB27,CD27,CH27,CJ27),SUM(CN27,CP27,CT27,CV27,CZ27,DB27,DF27,DH27,DN27,DP27,DR27,DT27,DV27,DX27,EB27,ED27,EF27,EH27,EJ27,EL27,EN27,EP27,ER27,ET27,EV27,EZ27,FB27,FD27,GB27,GD27),SUM(GH27,GJ27,GR27,GX27,GY27,AH27,AN27,AP27,AV27,BB27,BH27,BN27,BT27,BZ27,CF27,CL27,CR27,CX27,DD27,DJ27,DL27,DZ27,EX27,GF27,GL27,GN27,GP27,GQ27,GS27,GT27),GU27,GV27,GW27,GZ27,HA27,H27,J27,K27,S27,T27,)/101</f>
        <v>35.832658042590</v>
      </c>
      <c r="HK27" s="33">
        <v>29</v>
      </c>
      <c r="HL27" s="33">
        <f>HK27-B27</f>
        <v>4</v>
      </c>
      <c r="HM27" s="33">
        <f>SUM(SUM(F27,G27,H27,J27,K27,AD27,AF27,AJ27,AL27,AN27,AR27,AT27,AX27,AZ27,BD27,BF27,BJ27,BL27,BP27,BR27,BV27,BX27,CB27,CD27,CH27,CJ27,CN27,CP27,CT27,CV27),SUM(CZ27,DB27,DF27,DH27,DN27,DP27,DR27,DT27,DV27,DX27,EB27,ED27,EF27,EH27,EJ27,EL27,EN27,EP27,ER27,ET27,EV27,EZ27,FB27,FD27,GR27,GX27,GY27,I27,L27,AH27),AP27,AV27,BB27,BH27,BN27,BT27,BZ27,CF27,CL27,CR27,CX27,DD27,DJ27,DL27,DZ27,EX27,GP27,GQ27,GS27,GT27,GU27,GV27,GW27,GZ27,HA27)/85</f>
        <v>38.5270774976657</v>
      </c>
      <c r="HN27" s="33">
        <v>32</v>
      </c>
      <c r="HO27" s="33">
        <f>HN27-B27</f>
        <v>7</v>
      </c>
      <c r="HP27" s="33">
        <f>SUM(SUM(AH27,AP27,AV27,BB27,BH27,BN27,BT27,BZ27,CF27,CL27,CR27,CX27,DD27,DJ27,DL27,DZ27,EX27,GP27,GQ27,GS27,GT27,GU27,GV27,GW27,GZ27,HA27,AD27,AF27,AR27,AT27),SUM(AX27,AZ27,BD27,BF27,BJ27,BL27,BP27,BR27,BV27,BX27,CB27,CD27,CH27,CJ27,CN27,CP27,CT27,CV27,CZ27,DB27,DF27,DH27,DN27,DP27,DR27,DT27,DV27,DX27,EB27,ED27),EF27,EH27,EJ27,EL27,EN27,EP27,ER27,ET27,EV27,EZ27,FB27,FD27,GR27,GX27,GY27)/75</f>
        <v>39.6573544973545</v>
      </c>
      <c r="HQ27" s="33">
        <v>34</v>
      </c>
      <c r="HR27" s="33">
        <f>HQ27-B27</f>
        <v>9</v>
      </c>
      <c r="HS27" s="43">
        <f>AVERAGE(HD27-HB27,HG27-HB27,HJ27-HB27,HM27-HB27,HP27-HB27)</f>
        <v>2.2997621595449</v>
      </c>
      <c r="HT27" s="33"/>
      <c r="HU27" s="33"/>
      <c r="HV27" s="33"/>
      <c r="HW27" s="33"/>
      <c r="HX27" s="33"/>
      <c r="HY27" s="33"/>
    </row>
    <row r="28" ht="56.45" customHeight="1">
      <c r="A28" t="s" s="31">
        <v>261</v>
      </c>
      <c r="B28" s="32">
        <v>26</v>
      </c>
      <c r="C28" s="33">
        <v>0</v>
      </c>
      <c r="D28" t="s" s="34">
        <v>262</v>
      </c>
      <c r="E28" s="33">
        <f>IF(D28="ACC",5,IF(D28="SEC",3,IF(D28="Pac12",4,IF(D28="Big 10",1,IF(D28="Big 12",2,IF(D28="Independent",7,IF(D28="American",6,IF(D28="MWC",9,IF(D28="Sun Belt",8,IF(D28="CUSA",11,10))))))))))</f>
        <v>8</v>
      </c>
      <c r="F28" s="33">
        <v>17</v>
      </c>
      <c r="G28" s="33">
        <f>F28</f>
        <v>17</v>
      </c>
      <c r="H28" s="33">
        <f>F28</f>
        <v>17</v>
      </c>
      <c r="I28" s="33">
        <v>21</v>
      </c>
      <c r="J28" s="33">
        <v>21</v>
      </c>
      <c r="K28" s="33">
        <v>24</v>
      </c>
      <c r="L28" s="35">
        <f>AVERAGE(F28:K28)</f>
        <v>19.5</v>
      </c>
      <c r="M28" s="19">
        <f>AVERAGE(N28:U28,F28:L28)</f>
        <v>27.7833333333333</v>
      </c>
      <c r="N28" s="25">
        <v>44</v>
      </c>
      <c r="O28" s="37">
        <v>39</v>
      </c>
      <c r="P28" s="33">
        <v>34</v>
      </c>
      <c r="Q28" s="33">
        <f>AVERAGE(O28:P28)</f>
        <v>36.5</v>
      </c>
      <c r="R28" s="33">
        <v>26</v>
      </c>
      <c r="S28" s="33">
        <v>36</v>
      </c>
      <c r="T28" s="33">
        <f>AVERAGE(R28:S28)</f>
        <v>31</v>
      </c>
      <c r="U28" s="33">
        <f>AVERAGE(O28,P28,Q28,R28,S28,T28)</f>
        <v>33.75</v>
      </c>
      <c r="V28" s="33">
        <f>AVERAGE(F28:U28)</f>
        <v>27.7833333333333</v>
      </c>
      <c r="W28" s="33">
        <f>MEDIAN(F28:U28)</f>
        <v>26.8916666666667</v>
      </c>
      <c r="X28" s="33">
        <v>53</v>
      </c>
      <c r="Y28" s="33">
        <v>91</v>
      </c>
      <c r="Z28" s="33">
        <v>82</v>
      </c>
      <c r="AA28" s="33">
        <v>58</v>
      </c>
      <c r="AB28" s="33">
        <v>16</v>
      </c>
      <c r="AC28" s="33">
        <v>13.8</v>
      </c>
      <c r="AD28" s="33">
        <v>15</v>
      </c>
      <c r="AE28" s="33">
        <v>13.8</v>
      </c>
      <c r="AF28" s="33">
        <v>15</v>
      </c>
      <c r="AG28" s="33">
        <f>BM28-CQ28</f>
        <v>18.8</v>
      </c>
      <c r="AH28" s="33">
        <v>3</v>
      </c>
      <c r="AI28" s="33">
        <v>5.98947368421053</v>
      </c>
      <c r="AJ28" s="33">
        <v>18</v>
      </c>
      <c r="AK28" s="33">
        <v>5.98947368421053</v>
      </c>
      <c r="AL28" s="33">
        <f>AJ28</f>
        <v>18</v>
      </c>
      <c r="AM28" s="33">
        <v>0.196212911883107</v>
      </c>
      <c r="AN28" s="33">
        <v>19</v>
      </c>
      <c r="AO28" s="33">
        <v>3</v>
      </c>
      <c r="AP28" s="33">
        <v>3</v>
      </c>
      <c r="AQ28" s="33">
        <v>9</v>
      </c>
      <c r="AR28" s="33">
        <f>MAX($AQ$3:$AQ$132)-AQ28+1</f>
        <v>5</v>
      </c>
      <c r="AS28" s="33">
        <v>9</v>
      </c>
      <c r="AT28" s="33">
        <f>AR28</f>
        <v>5</v>
      </c>
      <c r="AU28" s="33">
        <v>13</v>
      </c>
      <c r="AV28" s="33">
        <f>MAX($AU$3:$AU$132)-AU28+1</f>
        <v>3</v>
      </c>
      <c r="AW28" s="33">
        <v>3</v>
      </c>
      <c r="AX28" s="33">
        <f>AW28+1</f>
        <v>4</v>
      </c>
      <c r="AY28" s="33">
        <v>3</v>
      </c>
      <c r="AZ28" s="33">
        <f>AX28</f>
        <v>4</v>
      </c>
      <c r="BA28" s="33">
        <v>1</v>
      </c>
      <c r="BB28" s="33">
        <f>BA28+1</f>
        <v>2</v>
      </c>
      <c r="BC28" s="33">
        <f>AQ28/(AQ28+AW28)</f>
        <v>0.75</v>
      </c>
      <c r="BD28" s="33">
        <v>11</v>
      </c>
      <c r="BE28" s="33">
        <f>BC28</f>
        <v>0.75</v>
      </c>
      <c r="BF28" s="33">
        <f>BD28</f>
        <v>11</v>
      </c>
      <c r="BG28" s="33">
        <f>AU28/(AU28+BA28)</f>
        <v>0.928571428571429</v>
      </c>
      <c r="BH28" s="33">
        <v>3</v>
      </c>
      <c r="BI28" s="33">
        <v>33.8</v>
      </c>
      <c r="BJ28" s="33">
        <v>25</v>
      </c>
      <c r="BK28" s="33">
        <v>33.8</v>
      </c>
      <c r="BL28" s="33">
        <v>25</v>
      </c>
      <c r="BM28" s="33">
        <v>38.8</v>
      </c>
      <c r="BN28" s="33">
        <v>9</v>
      </c>
      <c r="BO28" s="33">
        <v>452</v>
      </c>
      <c r="BP28" s="33">
        <v>23</v>
      </c>
      <c r="BQ28" s="33">
        <v>452</v>
      </c>
      <c r="BR28" s="33">
        <v>23</v>
      </c>
      <c r="BS28" s="33">
        <v>433.2</v>
      </c>
      <c r="BT28" s="33">
        <v>38</v>
      </c>
      <c r="BU28" s="33">
        <v>187.1</v>
      </c>
      <c r="BV28" s="33">
        <v>100</v>
      </c>
      <c r="BW28" s="33">
        <v>187.1</v>
      </c>
      <c r="BX28" s="33">
        <v>100</v>
      </c>
      <c r="BY28" s="33">
        <v>201.7</v>
      </c>
      <c r="BZ28" s="33">
        <v>88</v>
      </c>
      <c r="CA28" s="33">
        <v>264.9</v>
      </c>
      <c r="CB28" s="33">
        <v>6</v>
      </c>
      <c r="CC28" s="33">
        <v>264.9</v>
      </c>
      <c r="CD28" s="33">
        <v>6</v>
      </c>
      <c r="CE28" s="33">
        <v>231.5</v>
      </c>
      <c r="CF28" s="33">
        <v>16</v>
      </c>
      <c r="CG28" s="33">
        <v>0.07477876106194691</v>
      </c>
      <c r="CH28" s="33">
        <v>46</v>
      </c>
      <c r="CI28" s="33">
        <v>0.07477876106194691</v>
      </c>
      <c r="CJ28" s="33">
        <v>46</v>
      </c>
      <c r="CK28" s="33">
        <f>BM28/BS28</f>
        <v>0.0895660203139428</v>
      </c>
      <c r="CL28" s="33">
        <v>2</v>
      </c>
      <c r="CM28" s="33">
        <v>20</v>
      </c>
      <c r="CN28" s="33">
        <v>15</v>
      </c>
      <c r="CO28" s="33">
        <v>20</v>
      </c>
      <c r="CP28" s="33">
        <v>15</v>
      </c>
      <c r="CQ28" s="33">
        <v>20</v>
      </c>
      <c r="CR28" s="33">
        <v>20</v>
      </c>
      <c r="CS28" s="33">
        <v>328.8</v>
      </c>
      <c r="CT28" s="33">
        <v>17</v>
      </c>
      <c r="CU28" s="33">
        <v>328.8</v>
      </c>
      <c r="CV28" s="33">
        <v>17</v>
      </c>
      <c r="CW28" s="33">
        <v>336.1</v>
      </c>
      <c r="CX28" s="33">
        <v>26</v>
      </c>
      <c r="CY28" s="33">
        <v>177.9</v>
      </c>
      <c r="CZ28" s="33">
        <v>9</v>
      </c>
      <c r="DA28" s="33">
        <v>177.9</v>
      </c>
      <c r="DB28" s="33">
        <v>9</v>
      </c>
      <c r="DC28" s="33">
        <v>206.7</v>
      </c>
      <c r="DD28" s="33">
        <v>34</v>
      </c>
      <c r="DE28" s="33">
        <v>150.9</v>
      </c>
      <c r="DF28" s="33">
        <v>47</v>
      </c>
      <c r="DG28" s="33">
        <v>150.9</v>
      </c>
      <c r="DH28" s="33">
        <v>47</v>
      </c>
      <c r="DI28" s="33">
        <v>129.3</v>
      </c>
      <c r="DJ28" s="33">
        <v>29</v>
      </c>
      <c r="DK28" s="33">
        <v>1.25</v>
      </c>
      <c r="DL28" s="33">
        <v>15</v>
      </c>
      <c r="DM28" s="33">
        <v>1.25</v>
      </c>
      <c r="DN28" s="33">
        <v>12</v>
      </c>
      <c r="DO28" s="33">
        <v>48</v>
      </c>
      <c r="DP28" s="33">
        <v>1</v>
      </c>
      <c r="DQ28" s="33">
        <v>6.1</v>
      </c>
      <c r="DR28" s="33">
        <v>6</v>
      </c>
      <c r="DS28" s="33">
        <v>4</v>
      </c>
      <c r="DT28" s="33">
        <v>15</v>
      </c>
      <c r="DU28" s="33">
        <v>123.2</v>
      </c>
      <c r="DV28" s="33">
        <v>10</v>
      </c>
      <c r="DW28" s="33">
        <v>123.2</v>
      </c>
      <c r="DX28" s="33">
        <v>10</v>
      </c>
      <c r="DY28" s="33">
        <f>BS28-CW28</f>
        <v>97.09999999999999</v>
      </c>
      <c r="DZ28" s="33">
        <v>19</v>
      </c>
      <c r="EA28" s="33">
        <v>2.16666666666667</v>
      </c>
      <c r="EB28" s="33">
        <v>41</v>
      </c>
      <c r="EC28" s="33">
        <v>15.4166666666667</v>
      </c>
      <c r="ED28" s="33">
        <v>48</v>
      </c>
      <c r="EE28" s="33">
        <v>22.5</v>
      </c>
      <c r="EF28" s="33">
        <v>29</v>
      </c>
      <c r="EG28" s="33">
        <v>0.0909090909090909</v>
      </c>
      <c r="EH28" s="33">
        <v>12</v>
      </c>
      <c r="EI28" s="33">
        <v>9.300000000000001</v>
      </c>
      <c r="EJ28" s="33">
        <v>29</v>
      </c>
      <c r="EK28" s="33">
        <v>0</v>
      </c>
      <c r="EL28" s="33">
        <v>12</v>
      </c>
      <c r="EM28" s="33">
        <v>68.40000000000001</v>
      </c>
      <c r="EN28" s="33">
        <v>31</v>
      </c>
      <c r="EO28" s="33">
        <v>97.7</v>
      </c>
      <c r="EP28" s="33">
        <v>4</v>
      </c>
      <c r="EQ28" s="33">
        <v>23.5454545454546</v>
      </c>
      <c r="ER28" s="33">
        <v>23</v>
      </c>
      <c r="ES28" s="33">
        <v>51.6</v>
      </c>
      <c r="ET28" s="33">
        <v>6</v>
      </c>
      <c r="EU28" s="33">
        <v>51.6</v>
      </c>
      <c r="EV28" s="33">
        <v>6</v>
      </c>
      <c r="EW28" s="33">
        <v>44.4</v>
      </c>
      <c r="EX28" s="33">
        <v>22</v>
      </c>
      <c r="EY28" s="33">
        <v>57.9</v>
      </c>
      <c r="EZ28" s="33">
        <v>29</v>
      </c>
      <c r="FA28" s="33">
        <v>6.90909090909091</v>
      </c>
      <c r="FB28" s="33">
        <v>63</v>
      </c>
      <c r="FC28" s="33">
        <v>63.1818181818182</v>
      </c>
      <c r="FD28" s="33">
        <v>100</v>
      </c>
      <c r="FE28" s="38"/>
      <c r="FF28" s="33">
        <v>42</v>
      </c>
      <c r="FG28" s="38"/>
      <c r="FH28" s="33">
        <v>42</v>
      </c>
      <c r="FI28" s="33">
        <v>70.06</v>
      </c>
      <c r="FJ28" s="33">
        <v>23</v>
      </c>
      <c r="FK28" s="38"/>
      <c r="FL28" s="33">
        <v>50</v>
      </c>
      <c r="FM28" s="38"/>
      <c r="FN28" s="33">
        <v>50</v>
      </c>
      <c r="FO28" s="33">
        <v>61.3</v>
      </c>
      <c r="FP28" s="33">
        <v>33</v>
      </c>
      <c r="FQ28" s="38"/>
      <c r="FR28" s="33">
        <v>35</v>
      </c>
      <c r="FS28" s="38"/>
      <c r="FT28" s="33">
        <v>35</v>
      </c>
      <c r="FU28" s="33">
        <v>70.77</v>
      </c>
      <c r="FV28" s="33">
        <v>23</v>
      </c>
      <c r="FW28" s="38"/>
      <c r="FX28" s="33">
        <v>85</v>
      </c>
      <c r="FY28" s="38"/>
      <c r="FZ28" s="33">
        <v>85</v>
      </c>
      <c r="GA28" s="33">
        <v>30.7</v>
      </c>
      <c r="GB28" s="39">
        <v>49</v>
      </c>
      <c r="GC28" s="24">
        <f>GA28</f>
        <v>30.7</v>
      </c>
      <c r="GD28" s="24">
        <f>GB28</f>
        <v>49</v>
      </c>
      <c r="GE28" s="25">
        <v>33.2</v>
      </c>
      <c r="GF28" s="25">
        <v>32</v>
      </c>
      <c r="GG28" s="25">
        <v>20</v>
      </c>
      <c r="GH28" s="25">
        <v>22</v>
      </c>
      <c r="GI28" s="24">
        <f>GG28</f>
        <v>20</v>
      </c>
      <c r="GJ28" s="24">
        <f>GH28</f>
        <v>22</v>
      </c>
      <c r="GK28" s="25">
        <v>21.8</v>
      </c>
      <c r="GL28" s="37">
        <v>28</v>
      </c>
      <c r="GM28" s="33">
        <v>0.7</v>
      </c>
      <c r="GN28" s="33">
        <v>11</v>
      </c>
      <c r="GO28" s="33">
        <v>3</v>
      </c>
      <c r="GP28" s="33">
        <f>IF(GO28=1,1,IF(GO28=2,20,40))</f>
        <v>40</v>
      </c>
      <c r="GQ28" s="33">
        <f>AVERAGE(41,130,GS28)</f>
        <v>91.3333333333333</v>
      </c>
      <c r="GR28" s="33">
        <f>GQ28</f>
        <v>91.3333333333333</v>
      </c>
      <c r="GS28" s="33">
        <f>AVERAGE(76,130)</f>
        <v>103</v>
      </c>
      <c r="GT28" s="33">
        <f>GS28</f>
        <v>103</v>
      </c>
      <c r="GU28" s="33">
        <f t="shared" si="515"/>
        <v>103</v>
      </c>
      <c r="GV28" s="33">
        <f>GU28</f>
        <v>103</v>
      </c>
      <c r="GW28" s="40">
        <f>GU28</f>
        <v>103</v>
      </c>
      <c r="GX28" s="28">
        <f t="shared" si="515"/>
        <v>103</v>
      </c>
      <c r="GY28" s="28">
        <f>GX28</f>
        <v>103</v>
      </c>
      <c r="GZ28" s="42">
        <f>AVERAGE(GQ28,GS28,GU28)</f>
        <v>99.1111111111111</v>
      </c>
      <c r="HA28" s="33">
        <f>AVERAGE(GQ28:GW28)</f>
        <v>99.6666666666667</v>
      </c>
      <c r="HB28" s="33">
        <f>SUM(GX28,GY28,GZ28,HA28)/120</f>
        <v>34.8804398148148</v>
      </c>
      <c r="HC28" t="s" s="34">
        <f>IF(HB28=HB27,"YES","NOOOO")</f>
        <v>230</v>
      </c>
      <c r="HD28" s="33">
        <f>SUM(SUM(E28,F28,G28,I28,L28,M28,N28,O28,R28,U28,V28,W28,Y28,AH28,AN28,AP28,AV28,BB28,BH28,BN28,BT28,BZ28,CF28,CL28,CR28,CX28,DD28,DJ28,DL28,DZ28),SUM(EX28,FJ28,FP28,FV28,GF28,GL28,GN28,GP28,GQ28,GS28,GU28,GX28,GZ28,H28,J28,K28,P28,Q28,S28,T28,X28,Z28,AA28,AB28,AD28,AF28,AJ28,AL28,AR28,AT28),SUM(AX28,AZ28,BD28,BF28,BJ28,BL28,BP28,BR28,BV28,BX28,CB28,CD28,CH28,CJ28,CN28,CP28,CT28,CV28,CZ28,DB28,DF28,DH28,DN28,DP28,DR28,DT28,DV28,DX28,EB28,ED28),EF28,EH28,EJ28,EL28,EN28,EP28,ER28,ET28,EV28,EZ28,FB28,FD28,FF28,FH28,FL28,FN28,FR28,FT28,FX28,FZ28,GB28,GD28,GH28,GJ28)/114</f>
        <v>31.4267787524366</v>
      </c>
      <c r="HE28" s="33">
        <v>18</v>
      </c>
      <c r="HF28" s="33">
        <f>HE28-B28</f>
        <v>-8</v>
      </c>
      <c r="HG28" s="33">
        <f>SUM(SUM(E28,F28,G28,I28,L28,M28,N28,O28,V28,W28,Y28,H28,J28,K28,P28,Q28,CH28,CJ28,CN28,CP28,CT28,CV28,CZ28,DB28,DF28,DH28,DN28,DP28,DR28,DT28),SUM(DV28,DX28,EB28,ED28,EF28,EH28,EJ28,EL28,EN28,EP28,ER28,ET28,EV28,EZ28,FB28,FD28,FF28,FH28,FL28,FN28,FR28,FT28,FX28,FZ28,GR28,GX28,GY28,X28,AA28,Z28),SUM(AB28,AD28,AF28,AJ28,AL28,AR28,AT28,AX28,AZ28,BD28,BF28,BJ28,BL28,BP28,BR28,BV28,BX28,CB28,CD28,AH28,AN28,AP28,AV28,BB28,BH28,BN28,BT28,BZ28,CF28,CL28),CR28,CX28,DD28,DJ28,DL28,DZ28,EX28,FJ28,FP28,FV28,GP28,GQ28,GS28,GT28,GU28,GV28,GW28,GZ28,HA28)/109</f>
        <v>35.2835117227319</v>
      </c>
      <c r="HH28" s="33">
        <v>26</v>
      </c>
      <c r="HI28" s="33">
        <f>HH28-B28</f>
        <v>0</v>
      </c>
      <c r="HJ28" s="33">
        <f>SUM(SUM(E28,F28,G28,I28,L28,M28,N28,R28,V28,W28,AD28,AF28,AJ28,AL28,AR28,AT28,AX28,AZ28,BD28,BF28,BJ28,BL28,BP28,BR28,BV28,BX28,CB28,CD28,CH28,CJ28),SUM(CN28,CP28,CT28,CV28,CZ28,DB28,DF28,DH28,DN28,DP28,DR28,DT28,DV28,DX28,EB28,ED28,EF28,EH28,EJ28,EL28,EN28,EP28,ER28,ET28,EV28,EZ28,FB28,FD28,GB28,GD28),SUM(GH28,GJ28,GR28,GX28,GY28,AH28,AN28,AP28,AV28,BB28,BH28,BN28,BT28,BZ28,CF28,CL28,CR28,CX28,DD28,DJ28,DL28,DZ28,EX28,GF28,GL28,GN28,GP28,GQ28,GS28,GT28),GU28,GV28,GW28,GZ28,HA28,H28,J28,K28,S28,T28,)/101</f>
        <v>32.0732948294829</v>
      </c>
      <c r="HK28" s="33">
        <v>22</v>
      </c>
      <c r="HL28" s="33">
        <f>HK28-B28</f>
        <v>-4</v>
      </c>
      <c r="HM28" s="33">
        <f>SUM(SUM(F28,G28,H28,J28,K28,AD28,AF28,AJ28,AL28,AN28,AR28,AT28,AX28,AZ28,BD28,BF28,BJ28,BL28,BP28,BR28,BV28,BX28,CB28,CD28,CH28,CJ28,CN28,CP28,CT28,CV28),SUM(CZ28,DB28,DF28,DH28,DN28,DP28,DR28,DT28,DV28,DX28,EB28,ED28,EF28,EH28,EJ28,EL28,EN28,EP28,ER28,ET28,EV28,EZ28,FB28,FD28,GR28,GX28,GY28,I28,L28,AH28),AP28,AV28,BB28,BH28,BN28,BT28,BZ28,CF28,CL28,CR28,CX28,DD28,DJ28,DL28,DZ28,EX28,GP28,GQ28,GS28,GT28,GU28,GV28,GW28,GZ28,HA28)/85</f>
        <v>32.9287581699346</v>
      </c>
      <c r="HN28" s="33">
        <v>19</v>
      </c>
      <c r="HO28" s="33">
        <f>HN28-B28</f>
        <v>-7</v>
      </c>
      <c r="HP28" s="33">
        <f>SUM(SUM(AH28,AP28,AV28,BB28,BH28,BN28,BT28,BZ28,CF28,CL28,CR28,CX28,DD28,DJ28,DL28,DZ28,EX28,GP28,GQ28,GS28,GT28,GU28,GV28,GW28,GZ28,HA28,AD28,AF28,AR28,AT28),SUM(AX28,AZ28,BD28,BF28,BJ28,BL28,BP28,BR28,BV28,BX28,CB28,CD28,CH28,CJ28,CN28,CP28,CT28,CV28,CZ28,DB28,DF28,DH28,DN28,DP28,DR28,DT28,DV28,DX28,EB28,ED28),EF28,EH28,EJ28,EL28,EN28,EP28,ER28,ET28,EV28,EZ28,FB28,FD28,GR28,GX28,GY28)/75</f>
        <v>34.7659259259259</v>
      </c>
      <c r="HQ28" s="33">
        <v>22</v>
      </c>
      <c r="HR28" s="33">
        <f>HQ28-B28</f>
        <v>-4</v>
      </c>
      <c r="HS28" s="43">
        <f>AVERAGE(HD28-HB28,HG28-HB28,HJ28-HB28,HM28-HB28,HP28-HB28)</f>
        <v>-1.58478593471242</v>
      </c>
      <c r="HT28" s="33"/>
      <c r="HU28" s="33"/>
      <c r="HV28" s="33"/>
      <c r="HW28" s="33"/>
      <c r="HX28" s="33"/>
      <c r="HY28" s="33"/>
    </row>
    <row r="29" ht="44.45" customHeight="1">
      <c r="A29" t="s" s="31">
        <v>263</v>
      </c>
      <c r="B29" s="32">
        <v>27</v>
      </c>
      <c r="C29" s="33">
        <v>0</v>
      </c>
      <c r="D29" t="s" s="34">
        <v>249</v>
      </c>
      <c r="E29" s="33">
        <f>IF(D29="ACC",5,IF(D29="SEC",3,IF(D29="Pac12",4,IF(D29="Big 10",1,IF(D29="Big 12",2,IF(D29="Independent",7,IF(D29="American",6,IF(D29="MWC",9,IF(D29="Sun Belt",8,IF(D29="CUSA",11,10))))))))))</f>
        <v>4</v>
      </c>
      <c r="F29" s="33">
        <v>24</v>
      </c>
      <c r="G29" s="33">
        <f>F29</f>
        <v>24</v>
      </c>
      <c r="H29" s="33">
        <f>F29</f>
        <v>24</v>
      </c>
      <c r="I29" s="33">
        <v>47</v>
      </c>
      <c r="J29" s="33">
        <v>47</v>
      </c>
      <c r="K29" s="33">
        <v>41</v>
      </c>
      <c r="L29" s="35">
        <f>AVERAGE(F29:K29)</f>
        <v>34.5</v>
      </c>
      <c r="M29" s="19">
        <v>25</v>
      </c>
      <c r="N29" s="25">
        <v>28</v>
      </c>
      <c r="O29" s="37">
        <v>23</v>
      </c>
      <c r="P29" s="33">
        <v>29</v>
      </c>
      <c r="Q29" s="33">
        <f>AVERAGE(O29:P29)</f>
        <v>26</v>
      </c>
      <c r="R29" s="33">
        <v>20</v>
      </c>
      <c r="S29" s="33">
        <v>22</v>
      </c>
      <c r="T29" s="33">
        <f>AVERAGE(R29:S29)</f>
        <v>21</v>
      </c>
      <c r="U29" s="33">
        <f>AVERAGE(O29,P29,Q29,R29,S29,T29)</f>
        <v>23.5</v>
      </c>
      <c r="V29" s="33">
        <f>AVERAGE(F29:U29)</f>
        <v>28.6875</v>
      </c>
      <c r="W29" s="33">
        <f>MEDIAN(F29:U29)</f>
        <v>24.5</v>
      </c>
      <c r="X29" s="33">
        <v>41</v>
      </c>
      <c r="Y29" s="33">
        <v>89</v>
      </c>
      <c r="Z29" s="33">
        <v>71</v>
      </c>
      <c r="AA29" s="33">
        <v>14</v>
      </c>
      <c r="AB29" s="33">
        <v>19</v>
      </c>
      <c r="AC29" s="33">
        <v>17</v>
      </c>
      <c r="AD29" s="33">
        <v>9</v>
      </c>
      <c r="AE29" s="33">
        <v>17</v>
      </c>
      <c r="AF29" s="33">
        <v>9</v>
      </c>
      <c r="AG29" s="33">
        <f>BM29-CQ29</f>
        <v>2.4</v>
      </c>
      <c r="AH29" s="33">
        <v>45</v>
      </c>
      <c r="AI29" s="33">
        <v>10.6363636363636</v>
      </c>
      <c r="AJ29" s="33">
        <v>10</v>
      </c>
      <c r="AK29" s="33">
        <v>10.6363636363636</v>
      </c>
      <c r="AL29" s="33">
        <f>AJ29</f>
        <v>10</v>
      </c>
      <c r="AM29" s="33">
        <v>0.0406271159956247</v>
      </c>
      <c r="AN29" s="33">
        <v>56</v>
      </c>
      <c r="AO29" s="33">
        <v>7.4</v>
      </c>
      <c r="AP29" s="33">
        <v>14</v>
      </c>
      <c r="AQ29" s="33">
        <v>2</v>
      </c>
      <c r="AR29" s="33">
        <f>MAX($AQ$3:$AQ$132)-AQ29+1</f>
        <v>12</v>
      </c>
      <c r="AS29" s="33">
        <v>2</v>
      </c>
      <c r="AT29" s="33">
        <f>AR29</f>
        <v>12</v>
      </c>
      <c r="AU29" s="33">
        <v>8</v>
      </c>
      <c r="AV29" s="33">
        <f>MAX($AU$3:$AU$132)-AU29+1</f>
        <v>8</v>
      </c>
      <c r="AW29" s="33">
        <v>2</v>
      </c>
      <c r="AX29" s="33">
        <f>AW29+1</f>
        <v>3</v>
      </c>
      <c r="AY29" s="33">
        <v>2</v>
      </c>
      <c r="AZ29" s="33">
        <f>AX29</f>
        <v>3</v>
      </c>
      <c r="BA29" s="33">
        <v>5</v>
      </c>
      <c r="BB29" s="33">
        <f>BA29+1</f>
        <v>6</v>
      </c>
      <c r="BC29" s="33">
        <f>AQ29/(AQ29+AW29)</f>
        <v>0.5</v>
      </c>
      <c r="BD29" s="33">
        <v>22</v>
      </c>
      <c r="BE29" s="33">
        <f>BC29</f>
        <v>0.5</v>
      </c>
      <c r="BF29" s="33">
        <f>BD29</f>
        <v>22</v>
      </c>
      <c r="BG29" s="33">
        <f>AU29/(AU29+BA29)</f>
        <v>0.615384615384615</v>
      </c>
      <c r="BH29" s="33">
        <v>12</v>
      </c>
      <c r="BI29" s="33">
        <v>40.3</v>
      </c>
      <c r="BJ29" s="33">
        <v>10</v>
      </c>
      <c r="BK29" s="33">
        <v>40.3</v>
      </c>
      <c r="BL29" s="33">
        <v>10</v>
      </c>
      <c r="BM29" s="33">
        <v>24.8</v>
      </c>
      <c r="BN29" s="33">
        <v>75</v>
      </c>
      <c r="BO29" s="33">
        <v>458.5</v>
      </c>
      <c r="BP29" s="33">
        <v>20</v>
      </c>
      <c r="BQ29" s="33">
        <v>458.5</v>
      </c>
      <c r="BR29" s="33">
        <v>20</v>
      </c>
      <c r="BS29" s="33">
        <v>372.1</v>
      </c>
      <c r="BT29" s="33">
        <v>89</v>
      </c>
      <c r="BU29" s="33">
        <v>194.3</v>
      </c>
      <c r="BV29" s="33">
        <v>95</v>
      </c>
      <c r="BW29" s="33">
        <v>194.3</v>
      </c>
      <c r="BX29" s="33">
        <v>95</v>
      </c>
      <c r="BY29" s="33">
        <v>248.8</v>
      </c>
      <c r="BZ29" s="33">
        <v>50</v>
      </c>
      <c r="CA29" s="33">
        <v>264.3</v>
      </c>
      <c r="CB29" s="33">
        <v>7</v>
      </c>
      <c r="CC29" s="33">
        <v>264.3</v>
      </c>
      <c r="CD29" s="33">
        <v>7</v>
      </c>
      <c r="CE29" s="33">
        <v>123.3</v>
      </c>
      <c r="CF29" s="33">
        <v>109</v>
      </c>
      <c r="CG29" s="33">
        <v>0.0878953107960742</v>
      </c>
      <c r="CH29" s="33">
        <v>7</v>
      </c>
      <c r="CI29" s="33">
        <v>0.0878953107960742</v>
      </c>
      <c r="CJ29" s="33">
        <v>7</v>
      </c>
      <c r="CK29" s="33">
        <f>BM29/BS29</f>
        <v>0.06664875033593121</v>
      </c>
      <c r="CL29" s="33">
        <v>84</v>
      </c>
      <c r="CM29" s="33">
        <v>23.3</v>
      </c>
      <c r="CN29" s="33">
        <v>26</v>
      </c>
      <c r="CO29" s="33">
        <v>23.3</v>
      </c>
      <c r="CP29" s="33">
        <v>26</v>
      </c>
      <c r="CQ29" s="33">
        <v>22.4</v>
      </c>
      <c r="CR29" s="33">
        <v>31</v>
      </c>
      <c r="CS29" s="33">
        <v>435.8</v>
      </c>
      <c r="CT29" s="33">
        <v>88</v>
      </c>
      <c r="CU29" s="33">
        <v>435.8</v>
      </c>
      <c r="CV29" s="33">
        <v>88</v>
      </c>
      <c r="CW29" s="33">
        <v>393.3</v>
      </c>
      <c r="CX29" s="33">
        <v>66</v>
      </c>
      <c r="CY29" s="33">
        <v>252.5</v>
      </c>
      <c r="CZ29" s="33">
        <v>87</v>
      </c>
      <c r="DA29" s="33">
        <v>252.5</v>
      </c>
      <c r="DB29" s="33">
        <v>87</v>
      </c>
      <c r="DC29" s="33">
        <v>268.2</v>
      </c>
      <c r="DD29" s="33">
        <v>109</v>
      </c>
      <c r="DE29" s="33">
        <v>183.3</v>
      </c>
      <c r="DF29" s="33">
        <v>82</v>
      </c>
      <c r="DG29" s="33">
        <v>183.3</v>
      </c>
      <c r="DH29" s="33">
        <v>82</v>
      </c>
      <c r="DI29" s="33">
        <v>125</v>
      </c>
      <c r="DJ29" s="33">
        <v>26</v>
      </c>
      <c r="DK29" s="33">
        <v>1.25</v>
      </c>
      <c r="DL29" s="33">
        <v>15</v>
      </c>
      <c r="DM29" s="33">
        <v>1.75</v>
      </c>
      <c r="DN29" s="33">
        <v>3</v>
      </c>
      <c r="DO29" s="33">
        <v>63.3</v>
      </c>
      <c r="DP29" s="33">
        <v>56</v>
      </c>
      <c r="DQ29" s="33">
        <v>6.4</v>
      </c>
      <c r="DR29" s="33">
        <v>8</v>
      </c>
      <c r="DS29" s="33">
        <v>4.5</v>
      </c>
      <c r="DT29" s="33">
        <v>20</v>
      </c>
      <c r="DU29" s="33">
        <v>22.7</v>
      </c>
      <c r="DV29" s="33">
        <v>49</v>
      </c>
      <c r="DW29" s="33">
        <v>22.7</v>
      </c>
      <c r="DX29" s="33">
        <v>49</v>
      </c>
      <c r="DY29" s="33">
        <f>BS29-CW29</f>
        <v>-21.2</v>
      </c>
      <c r="DZ29" s="33">
        <v>81</v>
      </c>
      <c r="EA29" s="33">
        <v>2.25</v>
      </c>
      <c r="EB29" s="33">
        <v>39</v>
      </c>
      <c r="EC29" s="33">
        <v>12.5</v>
      </c>
      <c r="ED29" s="33">
        <v>72</v>
      </c>
      <c r="EE29" s="33">
        <v>30.3</v>
      </c>
      <c r="EF29" s="33">
        <v>4</v>
      </c>
      <c r="EG29" s="33">
        <v>0.25</v>
      </c>
      <c r="EH29" s="33">
        <v>4</v>
      </c>
      <c r="EI29" s="33">
        <v>7</v>
      </c>
      <c r="EJ29" s="33">
        <v>44</v>
      </c>
      <c r="EK29" s="33">
        <v>0</v>
      </c>
      <c r="EL29" s="33">
        <v>12</v>
      </c>
      <c r="EM29" s="33">
        <v>60</v>
      </c>
      <c r="EN29" s="33">
        <v>40</v>
      </c>
      <c r="EO29" s="33">
        <v>100</v>
      </c>
      <c r="EP29" s="33">
        <v>1</v>
      </c>
      <c r="EQ29" s="33">
        <v>20.25</v>
      </c>
      <c r="ER29" s="33">
        <v>67</v>
      </c>
      <c r="ES29" s="33">
        <v>46.7</v>
      </c>
      <c r="ET29" s="33">
        <v>24</v>
      </c>
      <c r="EU29" s="33">
        <v>46.7</v>
      </c>
      <c r="EV29" s="33">
        <v>24</v>
      </c>
      <c r="EW29" s="33">
        <v>38.7</v>
      </c>
      <c r="EX29" s="33">
        <v>53</v>
      </c>
      <c r="EY29" s="33">
        <v>33.3</v>
      </c>
      <c r="EZ29" s="33">
        <v>63</v>
      </c>
      <c r="FA29" s="33">
        <v>7</v>
      </c>
      <c r="FB29" s="33">
        <v>64</v>
      </c>
      <c r="FC29" s="33">
        <v>54.5</v>
      </c>
      <c r="FD29" s="33">
        <v>73</v>
      </c>
      <c r="FE29" s="38"/>
      <c r="FF29" s="33">
        <v>5</v>
      </c>
      <c r="FG29" s="38"/>
      <c r="FH29" s="33">
        <v>5</v>
      </c>
      <c r="FI29" s="33">
        <v>59.98</v>
      </c>
      <c r="FJ29" s="33">
        <v>43</v>
      </c>
      <c r="FK29" s="38"/>
      <c r="FL29" s="33">
        <v>6</v>
      </c>
      <c r="FM29" s="38"/>
      <c r="FN29" s="33">
        <v>6</v>
      </c>
      <c r="FO29" s="33">
        <v>43.28</v>
      </c>
      <c r="FP29" s="33">
        <v>82</v>
      </c>
      <c r="FQ29" s="38"/>
      <c r="FR29" s="33">
        <v>13</v>
      </c>
      <c r="FS29" s="38"/>
      <c r="FT29" s="33">
        <v>13</v>
      </c>
      <c r="FU29" s="33">
        <v>64.95999999999999</v>
      </c>
      <c r="FV29" s="33">
        <v>35</v>
      </c>
      <c r="FW29" s="38"/>
      <c r="FX29" s="33">
        <v>69</v>
      </c>
      <c r="FY29" s="38"/>
      <c r="FZ29" s="33">
        <v>69</v>
      </c>
      <c r="GA29" s="33">
        <v>35.2</v>
      </c>
      <c r="GB29" s="39">
        <v>27</v>
      </c>
      <c r="GC29" s="24">
        <f>GA29</f>
        <v>35.2</v>
      </c>
      <c r="GD29" s="24">
        <f>GB29</f>
        <v>27</v>
      </c>
      <c r="GE29" s="25">
        <v>34.8</v>
      </c>
      <c r="GF29" s="25">
        <v>24</v>
      </c>
      <c r="GG29" s="25">
        <v>18.9</v>
      </c>
      <c r="GH29" s="25">
        <v>18</v>
      </c>
      <c r="GI29" s="24">
        <f>GG29</f>
        <v>18.9</v>
      </c>
      <c r="GJ29" s="24">
        <f>GH29</f>
        <v>18</v>
      </c>
      <c r="GK29" s="25">
        <v>21.2</v>
      </c>
      <c r="GL29" s="37">
        <v>25</v>
      </c>
      <c r="GM29" s="33">
        <v>0.1</v>
      </c>
      <c r="GN29" s="33">
        <v>17</v>
      </c>
      <c r="GO29" s="33">
        <v>3</v>
      </c>
      <c r="GP29" s="33">
        <f>IF(GO29=1,1,IF(GO29=2,20,40))</f>
        <v>40</v>
      </c>
      <c r="GQ29" s="33">
        <v>25</v>
      </c>
      <c r="GR29" s="33">
        <f>GQ29</f>
        <v>25</v>
      </c>
      <c r="GS29" s="33">
        <v>23</v>
      </c>
      <c r="GT29" s="33">
        <f>GS29</f>
        <v>23</v>
      </c>
      <c r="GU29" s="33">
        <v>26</v>
      </c>
      <c r="GV29" s="33">
        <f>GU29</f>
        <v>26</v>
      </c>
      <c r="GW29" s="40">
        <f>GU29</f>
        <v>26</v>
      </c>
      <c r="GX29" s="28">
        <v>47</v>
      </c>
      <c r="GY29" s="28">
        <f>GX29</f>
        <v>47</v>
      </c>
      <c r="GZ29" s="42">
        <f>AVERAGE(GQ29,GS29,GU29)</f>
        <v>24.6666666666667</v>
      </c>
      <c r="HA29" s="33">
        <f>AVERAGE(GQ29:GW29)</f>
        <v>24.8571428571429</v>
      </c>
      <c r="HB29" s="33">
        <f>SUM(GX29,GY29,GZ29,HA29)/120</f>
        <v>35.0892609126984</v>
      </c>
      <c r="HC29" t="s" s="34">
        <f>IF(HB29=HB28,"YES","NOOOO")</f>
        <v>230</v>
      </c>
      <c r="HD29" s="33">
        <f>SUM(SUM(E29,F29,G29,I29,L29,M29,N29,O29,R29,U29,V29,W29,Y29,AH29,AN29,AP29,AV29,BB29,BH29,BN29,BT29,BZ29,CF29,CL29,CR29,CX29,DD29,DJ29,DL29,DZ29),SUM(EX29,FJ29,FP29,FV29,GF29,GL29,GN29,GP29,GQ29,GS29,GU29,GX29,GZ29,H29,J29,K29,P29,Q29,S29,T29,X29,Z29,AA29,AB29,AD29,AF29,AJ29,AL29,AR29,AT29),SUM(AX29,AZ29,BD29,BF29,BJ29,BL29,BP29,BR29,BV29,BX29,CB29,CD29,CH29,CJ29,CN29,CP29,CT29,CV29,CZ29,DB29,DF29,DH29,DN29,DP29,DR29,DT29,DV29,DX29,EB29,ED29),EF29,EH29,EJ29,EL29,EN29,EP29,ER29,ET29,EV29,EZ29,FB29,FD29,FF29,FH29,FL29,FN29,FR29,FT29,FX29,FZ29,GB29,GD29,GH29,GJ29)/114</f>
        <v>35.4285453216374</v>
      </c>
      <c r="HE29" s="33">
        <v>29</v>
      </c>
      <c r="HF29" s="33">
        <f>HE29-B29</f>
        <v>2</v>
      </c>
      <c r="HG29" s="33">
        <f>SUM(SUM(E29,F29,G29,I29,L29,M29,N29,O29,V29,W29,Y29,H29,J29,K29,P29,Q29,CH29,CJ29,CN29,CP29,CT29,CV29,CZ29,DB29,DF29,DH29,DN29,DP29,DR29,DT29),SUM(DV29,DX29,EB29,ED29,EF29,EH29,EJ29,EL29,EN29,EP29,ER29,ET29,EV29,EZ29,FB29,FD29,FF29,FH29,FL29,FN29,FR29,FT29,FX29,FZ29,GR29,GX29,GY29,X29,AA29,Z29),SUM(AB29,AD29,AF29,AJ29,AL29,AR29,AT29,AX29,AZ29,BD29,BF29,BJ29,BL29,BP29,BR29,BV29,BX29,CB29,CD29,AH29,AN29,AP29,AV29,BB29,BH29,BN29,BT29,BZ29,CF29,CL29),CR29,CX29,DD29,DJ29,DL29,DZ29,EX29,FJ29,FP29,FV29,GP29,GQ29,GS29,GT29,GU29,GV29,GW29,GZ29,HA29)/109</f>
        <v>36.4056083442551</v>
      </c>
      <c r="HH29" s="33">
        <v>29</v>
      </c>
      <c r="HI29" s="33">
        <f>HH29-B29</f>
        <v>2</v>
      </c>
      <c r="HJ29" s="33">
        <f>SUM(SUM(E29,F29,G29,I29,L29,M29,N29,R29,V29,W29,AD29,AF29,AJ29,AL29,AR29,AT29,AX29,AZ29,BD29,BF29,BJ29,BL29,BP29,BR29,BV29,BX29,CB29,CD29,CH29,CJ29),SUM(CN29,CP29,CT29,CV29,CZ29,DB29,DF29,DH29,DN29,DP29,DR29,DT29,DV29,DX29,EB29,ED29,EF29,EH29,EJ29,EL29,EN29,EP29,ER29,ET29,EV29,EZ29,FB29,FD29,GB29,GD29),SUM(GH29,GJ29,GR29,GX29,GY29,AH29,AN29,AP29,AV29,BB29,BH29,BN29,BT29,BZ29,CF29,CL29,CR29,CX29,DD29,DJ29,DL29,DZ29,EX29,GF29,GL29,GN29,GP29,GQ29,GS29,GT29),GU29,GV29,GW29,GZ29,HA29,H29,J29,K29,S29,T29,)/101</f>
        <v>34.942686232909</v>
      </c>
      <c r="HK29" s="33">
        <v>27</v>
      </c>
      <c r="HL29" s="33">
        <f>HK29-B29</f>
        <v>0</v>
      </c>
      <c r="HM29" s="33">
        <f>SUM(SUM(F29,G29,H29,J29,K29,AD29,AF29,AJ29,AL29,AN29,AR29,AT29,AX29,AZ29,BD29,BF29,BJ29,BL29,BP29,BR29,BV29,BX29,CB29,CD29,CH29,CJ29,CN29,CP29,CT29,CV29),SUM(CZ29,DB29,DF29,DH29,DN29,DP29,DR29,DT29,DV29,DX29,EB29,ED29,EF29,EH29,EJ29,EL29,EN29,EP29,ER29,ET29,EV29,EZ29,FB29,FD29,GR29,GX29,GY29,I29,L29,AH29),AP29,AV29,BB29,BH29,BN29,BT29,BZ29,CF29,CL29,CR29,CX29,DD29,DJ29,DL29,DZ29,EX29,GP29,GQ29,GS29,GT29,GU29,GV29,GW29,GZ29,HA29)/85</f>
        <v>37.6473389355742</v>
      </c>
      <c r="HN29" s="33">
        <v>30</v>
      </c>
      <c r="HO29" s="33">
        <f>HN29-B29</f>
        <v>3</v>
      </c>
      <c r="HP29" s="33">
        <f>SUM(SUM(AH29,AP29,AV29,BB29,BH29,BN29,BT29,BZ29,CF29,CL29,CR29,CX29,DD29,DJ29,DL29,DZ29,EX29,GP29,GQ29,GS29,GT29,GU29,GV29,GW29,GZ29,HA29,AD29,AF29,AR29,AT29),SUM(AX29,AZ29,BD29,BF29,BJ29,BL29,BP29,BR29,BV29,BX29,CB29,CD29,CH29,CJ29,CN29,CP29,CT29,CV29,CZ29,DB29,DF29,DH29,DN29,DP29,DR29,DT29,DV29,DX29,EB29,ED29),EF29,EH29,EJ29,EL29,EN29,EP29,ER29,ET29,EV29,EZ29,FB29,FD29,GR29,GX29,GY29)/75</f>
        <v>38.4336507936508</v>
      </c>
      <c r="HQ29" s="33">
        <v>33</v>
      </c>
      <c r="HR29" s="33">
        <f>HQ29-B29</f>
        <v>6</v>
      </c>
      <c r="HS29" s="43">
        <f>AVERAGE(HD29-HB29,HG29-HB29,HJ29-HB29,HM29-HB29,HP29-HB29)</f>
        <v>1.4823050129069</v>
      </c>
      <c r="HT29" s="33"/>
      <c r="HU29" s="33"/>
      <c r="HV29" s="33"/>
      <c r="HW29" s="33"/>
      <c r="HX29" s="33"/>
      <c r="HY29" s="33"/>
    </row>
    <row r="30" ht="44.45" customHeight="1">
      <c r="A30" t="s" s="31">
        <v>264</v>
      </c>
      <c r="B30" s="32">
        <v>28</v>
      </c>
      <c r="C30" s="33">
        <v>0</v>
      </c>
      <c r="D30" t="s" s="34">
        <v>262</v>
      </c>
      <c r="E30" s="33">
        <f>IF(D30="ACC",5,IF(D30="SEC",3,IF(D30="Pac12",4,IF(D30="Big 10",1,IF(D30="Big 12",2,IF(D30="Independent",7,IF(D30="American",6,IF(D30="MWC",9,IF(D30="Sun Belt",8,IF(D30="CUSA",11,10))))))))))</f>
        <v>8</v>
      </c>
      <c r="F30" s="33">
        <v>22</v>
      </c>
      <c r="G30" s="33">
        <f>F30</f>
        <v>22</v>
      </c>
      <c r="H30" s="33">
        <f>F30</f>
        <v>22</v>
      </c>
      <c r="I30" s="33">
        <v>26</v>
      </c>
      <c r="J30" s="33">
        <v>26</v>
      </c>
      <c r="K30" s="33">
        <v>91</v>
      </c>
      <c r="L30" s="35">
        <f>AVERAGE(F30:K30)</f>
        <v>34.8333333333333</v>
      </c>
      <c r="M30" s="19">
        <v>23</v>
      </c>
      <c r="N30" s="25">
        <v>23</v>
      </c>
      <c r="O30" s="37">
        <v>36</v>
      </c>
      <c r="P30" s="33">
        <v>58</v>
      </c>
      <c r="Q30" s="33">
        <f>AVERAGE(O30:P30)</f>
        <v>47</v>
      </c>
      <c r="R30" s="33">
        <v>33</v>
      </c>
      <c r="S30" s="33">
        <v>30</v>
      </c>
      <c r="T30" s="33">
        <f>AVERAGE(R30:S30)</f>
        <v>31.5</v>
      </c>
      <c r="U30" s="33">
        <f>AVERAGE(O30,P30,Q30,R30,S30,T30)</f>
        <v>39.25</v>
      </c>
      <c r="V30" s="33">
        <f>AVERAGE(F30:U30)</f>
        <v>35.2864583333333</v>
      </c>
      <c r="W30" s="33">
        <f>MEDIAN(F30:U30)</f>
        <v>30.75</v>
      </c>
      <c r="X30" s="33">
        <v>12</v>
      </c>
      <c r="Y30" s="33">
        <v>58</v>
      </c>
      <c r="Z30" s="33">
        <v>81</v>
      </c>
      <c r="AA30" s="33">
        <v>54</v>
      </c>
      <c r="AB30" s="33">
        <v>37</v>
      </c>
      <c r="AC30" s="33">
        <v>11.6</v>
      </c>
      <c r="AD30" s="33">
        <v>21</v>
      </c>
      <c r="AE30" s="33">
        <v>11.6</v>
      </c>
      <c r="AF30" s="33">
        <v>21</v>
      </c>
      <c r="AG30" s="33">
        <f>BM30-CQ30</f>
        <v>18.3</v>
      </c>
      <c r="AH30" s="33">
        <v>72</v>
      </c>
      <c r="AI30" s="33">
        <v>8.584615384615381</v>
      </c>
      <c r="AJ30" s="33">
        <v>12</v>
      </c>
      <c r="AK30" s="33">
        <v>8.584615384615381</v>
      </c>
      <c r="AL30" s="33">
        <f>AJ30</f>
        <v>12</v>
      </c>
      <c r="AM30" s="33">
        <v>0.194827415761097</v>
      </c>
      <c r="AN30" s="33">
        <v>20</v>
      </c>
      <c r="AO30" s="33">
        <v>9</v>
      </c>
      <c r="AP30" s="33">
        <v>20</v>
      </c>
      <c r="AQ30" s="33">
        <v>10</v>
      </c>
      <c r="AR30" s="33">
        <f>MAX($AQ$3:$AQ$132)-AQ30+1</f>
        <v>4</v>
      </c>
      <c r="AS30" s="33">
        <v>10</v>
      </c>
      <c r="AT30" s="33">
        <f>AR30</f>
        <v>4</v>
      </c>
      <c r="AU30" s="33">
        <v>11</v>
      </c>
      <c r="AV30" s="33">
        <f>MAX($AU$3:$AU$132)-AU30+1</f>
        <v>5</v>
      </c>
      <c r="AW30" s="33">
        <v>1</v>
      </c>
      <c r="AX30" s="33">
        <f>AW30+1</f>
        <v>2</v>
      </c>
      <c r="AY30" s="33">
        <v>1</v>
      </c>
      <c r="AZ30" s="33">
        <f>AX30</f>
        <v>2</v>
      </c>
      <c r="BA30" s="33">
        <v>3</v>
      </c>
      <c r="BB30" s="33">
        <f>BA30+1</f>
        <v>4</v>
      </c>
      <c r="BC30" s="33">
        <f>AQ30/(AQ30+AW30)</f>
        <v>0.9090909090909089</v>
      </c>
      <c r="BD30" s="33">
        <v>3</v>
      </c>
      <c r="BE30" s="33">
        <f>BC30</f>
        <v>0.9090909090909089</v>
      </c>
      <c r="BF30" s="33">
        <f>BD30</f>
        <v>3</v>
      </c>
      <c r="BG30" s="33">
        <f>AU30/(AU30+BA30)</f>
        <v>0.785714285714286</v>
      </c>
      <c r="BH30" s="33">
        <v>6</v>
      </c>
      <c r="BI30" s="33">
        <v>33.6</v>
      </c>
      <c r="BJ30" s="33">
        <v>26</v>
      </c>
      <c r="BK30" s="33">
        <v>33.6</v>
      </c>
      <c r="BL30" s="33">
        <v>26</v>
      </c>
      <c r="BM30" s="33">
        <v>38</v>
      </c>
      <c r="BN30" s="33">
        <v>10</v>
      </c>
      <c r="BO30" s="33">
        <v>421.5</v>
      </c>
      <c r="BP30" s="33">
        <v>43</v>
      </c>
      <c r="BQ30" s="33">
        <v>421.5</v>
      </c>
      <c r="BR30" s="33">
        <v>43</v>
      </c>
      <c r="BS30" s="33">
        <v>494.1</v>
      </c>
      <c r="BT30" s="33">
        <v>8</v>
      </c>
      <c r="BU30" s="33">
        <v>208.5</v>
      </c>
      <c r="BV30" s="33">
        <v>79</v>
      </c>
      <c r="BW30" s="33">
        <v>208.5</v>
      </c>
      <c r="BX30" s="33">
        <v>79</v>
      </c>
      <c r="BY30" s="33">
        <v>236.7</v>
      </c>
      <c r="BZ30" s="33">
        <v>58</v>
      </c>
      <c r="CA30" s="33">
        <v>213</v>
      </c>
      <c r="CB30" s="33">
        <v>21</v>
      </c>
      <c r="CC30" s="33">
        <v>213</v>
      </c>
      <c r="CD30" s="33">
        <v>21</v>
      </c>
      <c r="CE30" s="33">
        <v>257.4</v>
      </c>
      <c r="CF30" s="33">
        <v>6</v>
      </c>
      <c r="CG30" s="33">
        <v>0.0797153024911032</v>
      </c>
      <c r="CH30" s="33">
        <v>23</v>
      </c>
      <c r="CI30" s="33">
        <v>0.0797153024911032</v>
      </c>
      <c r="CJ30" s="33">
        <v>23</v>
      </c>
      <c r="CK30" s="33">
        <f>BM30/BS30</f>
        <v>0.0769075086014977</v>
      </c>
      <c r="CL30" s="33">
        <v>36</v>
      </c>
      <c r="CM30" s="33">
        <v>22</v>
      </c>
      <c r="CN30" s="33">
        <v>25</v>
      </c>
      <c r="CO30" s="33">
        <v>22</v>
      </c>
      <c r="CP30" s="33">
        <v>25</v>
      </c>
      <c r="CQ30" s="33">
        <v>19.7</v>
      </c>
      <c r="CR30" s="33">
        <v>17</v>
      </c>
      <c r="CS30" s="33">
        <v>355.4</v>
      </c>
      <c r="CT30" s="33">
        <v>32</v>
      </c>
      <c r="CU30" s="33">
        <v>355.4</v>
      </c>
      <c r="CV30" s="33">
        <v>32</v>
      </c>
      <c r="CW30" s="33">
        <v>371.8</v>
      </c>
      <c r="CX30" s="33">
        <v>47</v>
      </c>
      <c r="CY30" s="33">
        <v>170.6</v>
      </c>
      <c r="CZ30" s="33">
        <v>6</v>
      </c>
      <c r="DA30" s="33">
        <v>170.6</v>
      </c>
      <c r="DB30" s="33">
        <v>6</v>
      </c>
      <c r="DC30" s="33">
        <v>197.7</v>
      </c>
      <c r="DD30" s="33">
        <v>20</v>
      </c>
      <c r="DE30" s="33">
        <v>184.7</v>
      </c>
      <c r="DF30" s="33">
        <v>83</v>
      </c>
      <c r="DG30" s="33">
        <v>184.7</v>
      </c>
      <c r="DH30" s="33">
        <v>83</v>
      </c>
      <c r="DI30" s="33">
        <v>174</v>
      </c>
      <c r="DJ30" s="33">
        <v>79</v>
      </c>
      <c r="DK30" s="33">
        <v>1.45454545454546</v>
      </c>
      <c r="DL30" s="33">
        <v>6</v>
      </c>
      <c r="DM30" s="33">
        <v>0.818181818181818</v>
      </c>
      <c r="DN30" s="33">
        <v>33</v>
      </c>
      <c r="DO30" s="33">
        <v>51.9</v>
      </c>
      <c r="DP30" s="33">
        <v>4</v>
      </c>
      <c r="DQ30" s="33">
        <v>5.8</v>
      </c>
      <c r="DR30" s="33">
        <v>4</v>
      </c>
      <c r="DS30" s="33">
        <v>4.3</v>
      </c>
      <c r="DT30" s="33">
        <v>18</v>
      </c>
      <c r="DU30" s="33">
        <v>66.09999999999999</v>
      </c>
      <c r="DV30" s="33">
        <v>32</v>
      </c>
      <c r="DW30" s="33">
        <v>66.09999999999999</v>
      </c>
      <c r="DX30" s="33">
        <v>32</v>
      </c>
      <c r="DY30" s="33">
        <f>BS30-CW30</f>
        <v>122.3</v>
      </c>
      <c r="DZ30" s="33">
        <v>13</v>
      </c>
      <c r="EA30" s="33">
        <v>1.72727272727273</v>
      </c>
      <c r="EB30" s="33">
        <v>55</v>
      </c>
      <c r="EC30" s="33">
        <v>11.4545454545455</v>
      </c>
      <c r="ED30" s="33">
        <v>78</v>
      </c>
      <c r="EE30" s="33">
        <v>23.3</v>
      </c>
      <c r="EF30" s="33">
        <v>25</v>
      </c>
      <c r="EG30" s="33">
        <v>0.2</v>
      </c>
      <c r="EH30" s="33">
        <v>6</v>
      </c>
      <c r="EI30" s="33">
        <v>7.8</v>
      </c>
      <c r="EJ30" s="33">
        <v>41</v>
      </c>
      <c r="EK30" s="33">
        <v>0.1</v>
      </c>
      <c r="EL30" s="33">
        <v>9</v>
      </c>
      <c r="EM30" s="33">
        <v>64.3</v>
      </c>
      <c r="EN30" s="33">
        <v>34</v>
      </c>
      <c r="EO30" s="33">
        <v>95.2</v>
      </c>
      <c r="EP30" s="33">
        <v>21</v>
      </c>
      <c r="EQ30" s="33">
        <v>20.8</v>
      </c>
      <c r="ER30" s="33">
        <v>59</v>
      </c>
      <c r="ES30" s="33">
        <v>42.1</v>
      </c>
      <c r="ET30" s="33">
        <v>41</v>
      </c>
      <c r="EU30" s="33">
        <v>42.1</v>
      </c>
      <c r="EV30" s="33">
        <v>41</v>
      </c>
      <c r="EW30" s="33">
        <v>47.6</v>
      </c>
      <c r="EX30" s="33">
        <v>9</v>
      </c>
      <c r="EY30" s="33">
        <v>39.1</v>
      </c>
      <c r="EZ30" s="33">
        <v>55</v>
      </c>
      <c r="FA30" s="33">
        <v>5.8</v>
      </c>
      <c r="FB30" s="33">
        <v>41</v>
      </c>
      <c r="FC30" s="33">
        <v>59.2</v>
      </c>
      <c r="FD30" s="33">
        <v>89</v>
      </c>
      <c r="FE30" s="38"/>
      <c r="FF30" s="33">
        <v>26</v>
      </c>
      <c r="FG30" s="38"/>
      <c r="FH30" s="33">
        <v>26</v>
      </c>
      <c r="FI30" s="33">
        <v>61.93</v>
      </c>
      <c r="FJ30" s="33">
        <v>36</v>
      </c>
      <c r="FK30" s="38"/>
      <c r="FL30" s="33">
        <v>30</v>
      </c>
      <c r="FM30" s="38"/>
      <c r="FN30" s="33">
        <v>30</v>
      </c>
      <c r="FO30" s="33">
        <v>70.26000000000001</v>
      </c>
      <c r="FP30" s="33">
        <v>19</v>
      </c>
      <c r="FQ30" s="38"/>
      <c r="FR30" s="33">
        <v>44</v>
      </c>
      <c r="FS30" s="38"/>
      <c r="FT30" s="33">
        <v>44</v>
      </c>
      <c r="FU30" s="33">
        <v>45.24</v>
      </c>
      <c r="FV30" s="33">
        <v>76</v>
      </c>
      <c r="FW30" s="38"/>
      <c r="FX30" s="33">
        <v>18</v>
      </c>
      <c r="FY30" s="38"/>
      <c r="FZ30" s="33">
        <v>18</v>
      </c>
      <c r="GA30" s="33">
        <v>35.1</v>
      </c>
      <c r="GB30" s="39">
        <v>28</v>
      </c>
      <c r="GC30" s="24">
        <f>GA30</f>
        <v>35.1</v>
      </c>
      <c r="GD30" s="24">
        <f>GB30</f>
        <v>28</v>
      </c>
      <c r="GE30" s="24">
        <v>33.7</v>
      </c>
      <c r="GF30" s="24">
        <v>29</v>
      </c>
      <c r="GG30" s="24">
        <v>22.2</v>
      </c>
      <c r="GH30" s="24">
        <v>33</v>
      </c>
      <c r="GI30" s="24">
        <f>GG30</f>
        <v>22.2</v>
      </c>
      <c r="GJ30" s="24">
        <f>GH30</f>
        <v>33</v>
      </c>
      <c r="GK30" s="24">
        <v>24</v>
      </c>
      <c r="GL30" s="37">
        <v>35</v>
      </c>
      <c r="GM30" s="33">
        <v>-0.5</v>
      </c>
      <c r="GN30" s="33">
        <v>23</v>
      </c>
      <c r="GO30" s="33">
        <v>1</v>
      </c>
      <c r="GP30" s="33">
        <f>IF(GO30=1,1,IF(GO30=2,20,40))</f>
        <v>1</v>
      </c>
      <c r="GQ30" s="33">
        <f>AVERAGE(41,130,GS30)</f>
        <v>81</v>
      </c>
      <c r="GR30" s="33">
        <f>GQ30</f>
        <v>81</v>
      </c>
      <c r="GS30" s="33">
        <v>72</v>
      </c>
      <c r="GT30" s="33">
        <f>GS30</f>
        <v>72</v>
      </c>
      <c r="GU30" s="33">
        <v>74</v>
      </c>
      <c r="GV30" s="33">
        <f>GU30</f>
        <v>74</v>
      </c>
      <c r="GW30" s="40">
        <f>GU30</f>
        <v>74</v>
      </c>
      <c r="GX30" s="28">
        <f t="shared" si="515"/>
        <v>103</v>
      </c>
      <c r="GY30" s="28">
        <f>GX30</f>
        <v>103</v>
      </c>
      <c r="GZ30" s="42">
        <f>AVERAGE(GQ30,GS30,GU30)</f>
        <v>75.6666666666667</v>
      </c>
      <c r="HA30" s="33">
        <f>AVERAGE(GQ30:GW30)</f>
        <v>75.4285714285714</v>
      </c>
      <c r="HB30" s="33">
        <f>SUM(GX30,GY30,GZ30,HA30)/120</f>
        <v>35.4726252480159</v>
      </c>
      <c r="HC30" t="s" s="34">
        <f>IF(HB30=HB29,"YES","NOOOO")</f>
        <v>230</v>
      </c>
      <c r="HD30" s="33">
        <f>SUM(SUM(E30,F30,G30,I30,L30,M30,N30,O30,R30,U30,V30,W30,Y30,AH30,AN30,AP30,AV30,BB30,BH30,BN30,BT30,BZ30,CF30,CL30,CR30,CX30,DD30,DJ30,DL30,DZ30),SUM(EX30,FJ30,FP30,FV30,GF30,GL30,GN30,GP30,GQ30,GS30,GU30,GX30,GZ30,H30,J30,K30,P30,Q30,S30,T30,X30,Z30,AA30,AB30,AD30,AF30,AJ30,AL30,AR30,AT30),SUM(AX30,AZ30,BD30,BF30,BJ30,BL30,BP30,BR30,BV30,BX30,CB30,CD30,CH30,CJ30,CN30,CP30,CT30,CV30,CZ30,DB30,DF30,DH30,DN30,DP30,DR30,DT30,DV30,DX30,EB30,ED30),EF30,EH30,EJ30,EL30,EN30,EP30,ER30,ET30,EV30,EZ30,FB30,FD30,FF30,FH30,FL30,FN30,FR30,FT30,FX30,FZ30,GB30,GD30,GH30,GJ30)/114</f>
        <v>33.1340917397661</v>
      </c>
      <c r="HE30" s="33">
        <v>25</v>
      </c>
      <c r="HF30" s="33">
        <f>HE30-B30</f>
        <v>-3</v>
      </c>
      <c r="HG30" s="33">
        <f>SUM(SUM(E30,F30,G30,I30,L30,M30,N30,O30,V30,W30,Y30,H30,J30,K30,P30,Q30,CH30,CJ30,CN30,CP30,CT30,CV30,CZ30,DB30,DF30,DH30,DN30,DP30,DR30,DT30),SUM(DV30,DX30,EB30,ED30,EF30,EH30,EJ30,EL30,EN30,EP30,ER30,ET30,EV30,EZ30,FB30,FD30,FF30,FH30,FL30,FN30,FR30,FT30,FX30,FZ30,GR30,GX30,GY30,X30,AA30,Z30),SUM(AB30,AD30,AF30,AJ30,AL30,AR30,AT30,AX30,AZ30,BD30,BF30,BJ30,BL30,BP30,BR30,BV30,BX30,CB30,CD30,AH30,AN30,AP30,AV30,BB30,BH30,BN30,BT30,BZ30,CF30,CL30),CR30,CX30,DD30,DJ30,DL30,DZ30,EX30,FJ30,FP30,FV30,GP30,GQ30,GS30,GT30,GU30,GV30,GW30,GZ30,HA30)/109</f>
        <v>35.9079360528615</v>
      </c>
      <c r="HH30" s="33">
        <v>27</v>
      </c>
      <c r="HI30" s="33">
        <f>HH30-B30</f>
        <v>-1</v>
      </c>
      <c r="HJ30" s="33">
        <f>SUM(SUM(E30,F30,G30,I30,L30,M30,N30,R30,V30,W30,AD30,AF30,AJ30,AL30,AR30,AT30,AX30,AZ30,BD30,BF30,BJ30,BL30,BP30,BR30,BV30,BX30,CB30,CD30,CH30,CJ30),SUM(CN30,CP30,CT30,CV30,CZ30,DB30,DF30,DH30,DN30,DP30,DR30,DT30,DV30,DX30,EB30,ED30,EF30,EH30,EJ30,EL30,EN30,EP30,ER30,ET30,EV30,EZ30,FB30,FD30,GB30,GD30),SUM(GH30,GJ30,GR30,GX30,GY30,AH30,AN30,AP30,AV30,BB30,BH30,BN30,BT30,BZ30,CF30,CL30,CR30,CX30,DD30,DJ30,DL30,DZ30,EX30,GF30,GL30,GN30,GP30,GQ30,GS30,GT30),GU30,GV30,GW30,GZ30,HA30,H30,J30,K30,S30,T30,)/101</f>
        <v>34.3313369283357</v>
      </c>
      <c r="HK30" s="33">
        <v>26</v>
      </c>
      <c r="HL30" s="33">
        <f>HK30-B30</f>
        <v>-2</v>
      </c>
      <c r="HM30" s="33">
        <f>SUM(SUM(F30,G30,H30,J30,K30,AD30,AF30,AJ30,AL30,AN30,AR30,AT30,AX30,AZ30,BD30,BF30,BJ30,BL30,BP30,BR30,BV30,BX30,CB30,CD30,CH30,CJ30,CN30,CP30,CT30,CV30),SUM(CZ30,DB30,DF30,DH30,DN30,DP30,DR30,DT30,DV30,DX30,EB30,ED30,EF30,EH30,EJ30,EL30,EN30,EP30,ER30,ET30,EV30,EZ30,FB30,FD30,GR30,GX30,GY30,I30,L30,AH30),AP30,AV30,BB30,BH30,BN30,BT30,BZ30,CF30,CL30,CR30,CX30,DD30,DJ30,DL30,DZ30,EX30,GP30,GQ30,GS30,GT30,GU30,GV30,GW30,GZ30,HA30)/85</f>
        <v>35.8109243697479</v>
      </c>
      <c r="HN30" s="33">
        <v>25</v>
      </c>
      <c r="HO30" s="33">
        <f>HN30-B30</f>
        <v>-3</v>
      </c>
      <c r="HP30" s="33">
        <f>SUM(SUM(AH30,AP30,AV30,BB30,BH30,BN30,BT30,BZ30,CF30,CL30,CR30,CX30,DD30,DJ30,DL30,DZ30,EX30,GP30,GQ30,GS30,GT30,GU30,GV30,GW30,GZ30,HA30,AD30,AF30,AR30,AT30),SUM(AX30,AZ30,BD30,BF30,BJ30,BL30,BP30,BR30,BV30,BX30,CB30,CD30,CH30,CJ30,CN30,CP30,CT30,CV30,CZ30,DB30,DF30,DH30,DN30,DP30,DR30,DT30,DV30,DX30,EB30,ED30),EF30,EH30,EJ30,EL30,EN30,EP30,ER30,ET30,EV30,EZ30,FB30,FD30,GR30,GX30,GY30)/75</f>
        <v>36.7479365079365</v>
      </c>
      <c r="HQ30" s="33">
        <v>28</v>
      </c>
      <c r="HR30" s="33">
        <f>HQ30-B30</f>
        <v>0</v>
      </c>
      <c r="HS30" s="43">
        <f>AVERAGE(HD30-HB30,HG30-HB30,HJ30-HB30,HM30-HB30,HP30-HB30)</f>
        <v>-0.28618012828636</v>
      </c>
      <c r="HT30" s="33"/>
      <c r="HU30" s="33"/>
      <c r="HV30" s="33"/>
      <c r="HW30" s="33"/>
      <c r="HX30" s="33"/>
      <c r="HY30" s="33"/>
    </row>
    <row r="31" ht="44.45" customHeight="1">
      <c r="A31" t="s" s="31">
        <v>265</v>
      </c>
      <c r="B31" s="32">
        <v>29</v>
      </c>
      <c r="C31" s="33">
        <v>0</v>
      </c>
      <c r="D31" t="s" s="34">
        <v>234</v>
      </c>
      <c r="E31" s="33">
        <f>IF(D31="ACC",5,IF(D31="SEC",3,IF(D31="Pac12",4,IF(D31="Big 10",1,IF(D31="Big 12",2,IF(D31="Independent",7,IF(D31="American",6,IF(D31="MWC",9,IF(D31="Sun Belt",8,IF(D31="CUSA",11,10))))))))))</f>
        <v>2</v>
      </c>
      <c r="F31" s="33">
        <v>27</v>
      </c>
      <c r="G31" s="33">
        <f>F31</f>
        <v>27</v>
      </c>
      <c r="H31" s="33">
        <f>F31</f>
        <v>27</v>
      </c>
      <c r="I31" s="33">
        <v>34</v>
      </c>
      <c r="J31" s="33">
        <v>34</v>
      </c>
      <c r="K31" s="33">
        <v>54</v>
      </c>
      <c r="L31" s="35">
        <f>AVERAGE(F31:K31)</f>
        <v>33.8333333333333</v>
      </c>
      <c r="M31" s="19">
        <v>28</v>
      </c>
      <c r="N31" s="25">
        <v>32</v>
      </c>
      <c r="O31" s="37">
        <v>21</v>
      </c>
      <c r="P31" s="33">
        <v>26</v>
      </c>
      <c r="Q31" s="33">
        <f>AVERAGE(O31:P31)</f>
        <v>23.5</v>
      </c>
      <c r="R31" s="33">
        <v>37</v>
      </c>
      <c r="S31" s="33">
        <v>35</v>
      </c>
      <c r="T31" s="33">
        <f>AVERAGE(R31:S31)</f>
        <v>36</v>
      </c>
      <c r="U31" s="33">
        <f>AVERAGE(O31,P31,Q31,R31,S31,T31)</f>
        <v>29.75</v>
      </c>
      <c r="V31" s="33">
        <f>AVERAGE(F31:U31)</f>
        <v>31.5677083333333</v>
      </c>
      <c r="W31" s="33">
        <f>MEDIAN(F31:U31)</f>
        <v>30.875</v>
      </c>
      <c r="X31" s="33">
        <v>27</v>
      </c>
      <c r="Y31" s="33">
        <v>29</v>
      </c>
      <c r="Z31" s="33">
        <v>13</v>
      </c>
      <c r="AA31" s="33">
        <v>29</v>
      </c>
      <c r="AB31" s="33">
        <v>41</v>
      </c>
      <c r="AC31" s="33">
        <v>6.6</v>
      </c>
      <c r="AD31" s="33">
        <v>39</v>
      </c>
      <c r="AE31" s="33">
        <v>6.6</v>
      </c>
      <c r="AF31" s="33">
        <v>39</v>
      </c>
      <c r="AG31" s="33">
        <f>BM31-CQ31</f>
        <v>3.9</v>
      </c>
      <c r="AH31" s="33">
        <v>66</v>
      </c>
      <c r="AI31" s="33">
        <v>0.8528</v>
      </c>
      <c r="AJ31" s="33">
        <v>116</v>
      </c>
      <c r="AK31" s="33">
        <v>0.8528</v>
      </c>
      <c r="AL31" s="33">
        <f>AJ31</f>
        <v>116</v>
      </c>
      <c r="AM31" s="33">
        <v>0.0712274560535727</v>
      </c>
      <c r="AN31" s="33">
        <v>50</v>
      </c>
      <c r="AO31" s="33">
        <v>7.86</v>
      </c>
      <c r="AP31" s="33">
        <v>17</v>
      </c>
      <c r="AQ31" s="33">
        <v>6</v>
      </c>
      <c r="AR31" s="33">
        <f>MAX($AQ$3:$AQ$132)-AQ31+1</f>
        <v>8</v>
      </c>
      <c r="AS31" s="33">
        <v>6</v>
      </c>
      <c r="AT31" s="33">
        <f>AR31</f>
        <v>8</v>
      </c>
      <c r="AU31" s="33">
        <v>5</v>
      </c>
      <c r="AV31" s="33">
        <f>MAX($AU$3:$AU$132)-AU31+1</f>
        <v>11</v>
      </c>
      <c r="AW31" s="33">
        <v>4</v>
      </c>
      <c r="AX31" s="33">
        <f>AW31+1</f>
        <v>5</v>
      </c>
      <c r="AY31" s="33">
        <v>4</v>
      </c>
      <c r="AZ31" s="33">
        <f>AX31</f>
        <v>5</v>
      </c>
      <c r="BA31" s="33">
        <v>7</v>
      </c>
      <c r="BB31" s="33">
        <f>BA31+1</f>
        <v>8</v>
      </c>
      <c r="BC31" s="33">
        <f>AQ31/(AQ31+AW31)</f>
        <v>0.6</v>
      </c>
      <c r="BD31" s="33">
        <v>17</v>
      </c>
      <c r="BE31" s="33">
        <f>BC31</f>
        <v>0.6</v>
      </c>
      <c r="BF31" s="33">
        <f>BD31</f>
        <v>17</v>
      </c>
      <c r="BG31" s="33">
        <f>AU31/(AU31+BA31)</f>
        <v>0.416666666666667</v>
      </c>
      <c r="BH31" s="33">
        <v>17</v>
      </c>
      <c r="BI31" s="33">
        <v>30.8</v>
      </c>
      <c r="BJ31" s="33">
        <v>39</v>
      </c>
      <c r="BK31" s="33">
        <v>30.8</v>
      </c>
      <c r="BL31" s="33">
        <v>39</v>
      </c>
      <c r="BM31" s="33">
        <v>30.3</v>
      </c>
      <c r="BN31" s="33">
        <v>46</v>
      </c>
      <c r="BO31" s="33">
        <v>411</v>
      </c>
      <c r="BP31" s="33">
        <v>51</v>
      </c>
      <c r="BQ31" s="33">
        <v>411</v>
      </c>
      <c r="BR31" s="33">
        <v>51</v>
      </c>
      <c r="BS31" s="33">
        <v>407.7</v>
      </c>
      <c r="BT31" s="33">
        <v>58</v>
      </c>
      <c r="BU31" s="33">
        <v>196.3</v>
      </c>
      <c r="BV31" s="33">
        <v>94</v>
      </c>
      <c r="BW31" s="33">
        <v>196.3</v>
      </c>
      <c r="BX31" s="33">
        <v>94</v>
      </c>
      <c r="BY31" s="33">
        <v>203.7</v>
      </c>
      <c r="BZ31" s="33">
        <v>85</v>
      </c>
      <c r="CA31" s="33">
        <v>214.7</v>
      </c>
      <c r="CB31" s="33">
        <v>20</v>
      </c>
      <c r="CC31" s="33">
        <v>214.7</v>
      </c>
      <c r="CD31" s="33">
        <v>20</v>
      </c>
      <c r="CE31" s="33">
        <v>204</v>
      </c>
      <c r="CF31" s="33">
        <v>29</v>
      </c>
      <c r="CG31" s="33">
        <v>0.0749391727493917</v>
      </c>
      <c r="CH31" s="33">
        <v>44</v>
      </c>
      <c r="CI31" s="33">
        <v>0.0749391727493917</v>
      </c>
      <c r="CJ31" s="33">
        <v>44</v>
      </c>
      <c r="CK31" s="33">
        <f>BM31/BS31</f>
        <v>0.0743193524650478</v>
      </c>
      <c r="CL31" s="33">
        <v>50</v>
      </c>
      <c r="CM31" s="33">
        <v>24.2</v>
      </c>
      <c r="CN31" s="33">
        <v>28</v>
      </c>
      <c r="CO31" s="33">
        <v>24.2</v>
      </c>
      <c r="CP31" s="33">
        <v>28</v>
      </c>
      <c r="CQ31" s="33">
        <v>26.4</v>
      </c>
      <c r="CR31" s="33">
        <v>47</v>
      </c>
      <c r="CS31" s="33">
        <v>350.9</v>
      </c>
      <c r="CT31" s="33">
        <v>29</v>
      </c>
      <c r="CU31" s="33">
        <v>350.9</v>
      </c>
      <c r="CV31" s="33">
        <v>29</v>
      </c>
      <c r="CW31" s="33">
        <v>336.9</v>
      </c>
      <c r="CX31" s="33">
        <v>27</v>
      </c>
      <c r="CY31" s="33">
        <v>223.4</v>
      </c>
      <c r="CZ31" s="33">
        <v>49</v>
      </c>
      <c r="DA31" s="33">
        <v>223.4</v>
      </c>
      <c r="DB31" s="33">
        <v>49</v>
      </c>
      <c r="DC31" s="33">
        <v>199.7</v>
      </c>
      <c r="DD31" s="33">
        <v>26</v>
      </c>
      <c r="DE31" s="33">
        <v>127.5</v>
      </c>
      <c r="DF31" s="33">
        <v>23</v>
      </c>
      <c r="DG31" s="33">
        <v>127.5</v>
      </c>
      <c r="DH31" s="33">
        <v>23</v>
      </c>
      <c r="DI31" s="33">
        <v>137.3</v>
      </c>
      <c r="DJ31" s="33">
        <v>37</v>
      </c>
      <c r="DK31" s="33">
        <v>0.8</v>
      </c>
      <c r="DL31" s="33">
        <v>32</v>
      </c>
      <c r="DM31" s="33">
        <v>1</v>
      </c>
      <c r="DN31" s="33">
        <v>24</v>
      </c>
      <c r="DO31" s="33">
        <v>54.2</v>
      </c>
      <c r="DP31" s="33">
        <v>10</v>
      </c>
      <c r="DQ31" s="33">
        <v>7.3</v>
      </c>
      <c r="DR31" s="33">
        <v>17</v>
      </c>
      <c r="DS31" s="33">
        <v>3.6</v>
      </c>
      <c r="DT31" s="33">
        <v>11</v>
      </c>
      <c r="DU31" s="33">
        <v>60.1</v>
      </c>
      <c r="DV31" s="33">
        <v>34</v>
      </c>
      <c r="DW31" s="33">
        <v>60.1</v>
      </c>
      <c r="DX31" s="33">
        <v>34</v>
      </c>
      <c r="DY31" s="33">
        <f>BS31-CW31</f>
        <v>70.8</v>
      </c>
      <c r="DZ31" s="33">
        <v>27</v>
      </c>
      <c r="EA31" s="33">
        <v>2.7</v>
      </c>
      <c r="EB31" s="33">
        <v>25</v>
      </c>
      <c r="EC31" s="33">
        <v>18.6</v>
      </c>
      <c r="ED31" s="33">
        <v>24</v>
      </c>
      <c r="EE31" s="33">
        <v>20.5</v>
      </c>
      <c r="EF31" s="33">
        <v>40</v>
      </c>
      <c r="EG31" s="33">
        <v>0</v>
      </c>
      <c r="EH31" s="33">
        <v>14</v>
      </c>
      <c r="EI31" s="33">
        <v>12</v>
      </c>
      <c r="EJ31" s="33">
        <v>19</v>
      </c>
      <c r="EK31" s="33">
        <v>0.2</v>
      </c>
      <c r="EL31" s="33">
        <v>3</v>
      </c>
      <c r="EM31" s="33">
        <v>70.59999999999999</v>
      </c>
      <c r="EN31" s="33">
        <v>27</v>
      </c>
      <c r="EO31" s="33">
        <v>97.3</v>
      </c>
      <c r="EP31" s="33">
        <v>6</v>
      </c>
      <c r="EQ31" s="33">
        <v>19.5</v>
      </c>
      <c r="ER31" s="33">
        <v>78</v>
      </c>
      <c r="ES31" s="33">
        <v>37.5</v>
      </c>
      <c r="ET31" s="33">
        <v>66</v>
      </c>
      <c r="EU31" s="33">
        <v>37.5</v>
      </c>
      <c r="EV31" s="33">
        <v>66</v>
      </c>
      <c r="EW31" s="33">
        <v>47</v>
      </c>
      <c r="EX31" s="33">
        <v>11</v>
      </c>
      <c r="EY31" s="33">
        <v>53.9</v>
      </c>
      <c r="EZ31" s="33">
        <v>34</v>
      </c>
      <c r="FA31" s="33">
        <v>7.7</v>
      </c>
      <c r="FB31" s="33">
        <v>70</v>
      </c>
      <c r="FC31" s="33">
        <v>62.5</v>
      </c>
      <c r="FD31" s="33">
        <v>98</v>
      </c>
      <c r="FE31" s="38"/>
      <c r="FF31" s="33">
        <v>24</v>
      </c>
      <c r="FG31" s="38"/>
      <c r="FH31" s="33">
        <v>24</v>
      </c>
      <c r="FI31" s="33">
        <v>60.48</v>
      </c>
      <c r="FJ31" s="33">
        <v>42</v>
      </c>
      <c r="FK31" s="38"/>
      <c r="FL31" s="33">
        <v>56</v>
      </c>
      <c r="FM31" s="38"/>
      <c r="FN31" s="33">
        <v>56</v>
      </c>
      <c r="FO31" s="33">
        <v>43.53</v>
      </c>
      <c r="FP31" s="33">
        <v>81</v>
      </c>
      <c r="FQ31" s="38"/>
      <c r="FR31" s="33">
        <v>15</v>
      </c>
      <c r="FS31" s="38"/>
      <c r="FT31" s="33">
        <v>15</v>
      </c>
      <c r="FU31" s="33">
        <v>73.12</v>
      </c>
      <c r="FV31" s="33">
        <v>19</v>
      </c>
      <c r="FW31" s="38"/>
      <c r="FX31" s="33">
        <v>38</v>
      </c>
      <c r="FY31" s="38"/>
      <c r="FZ31" s="33">
        <v>38</v>
      </c>
      <c r="GA31" s="33">
        <v>30.2</v>
      </c>
      <c r="GB31" s="39">
        <v>53</v>
      </c>
      <c r="GC31" s="24">
        <f>GA31</f>
        <v>30.2</v>
      </c>
      <c r="GD31" s="24">
        <f>GB31</f>
        <v>53</v>
      </c>
      <c r="GE31" s="24">
        <v>27.9</v>
      </c>
      <c r="GF31" s="24">
        <v>50</v>
      </c>
      <c r="GG31" s="24">
        <v>19</v>
      </c>
      <c r="GH31" s="24">
        <v>19</v>
      </c>
      <c r="GI31" s="24">
        <f>GG31</f>
        <v>19</v>
      </c>
      <c r="GJ31" s="24">
        <f>GH31</f>
        <v>19</v>
      </c>
      <c r="GK31" s="24">
        <v>19.7</v>
      </c>
      <c r="GL31" s="37">
        <v>16</v>
      </c>
      <c r="GM31" s="33">
        <v>0.1</v>
      </c>
      <c r="GN31" s="33">
        <v>17</v>
      </c>
      <c r="GO31" s="33">
        <v>3</v>
      </c>
      <c r="GP31" s="33">
        <f>IF(GO31=1,1,IF(GO31=2,20,40))</f>
        <v>40</v>
      </c>
      <c r="GQ31" s="33">
        <f>AVERAGE(41,130,GS31)</f>
        <v>67.3333333333333</v>
      </c>
      <c r="GR31" s="33">
        <f>GQ31</f>
        <v>67.3333333333333</v>
      </c>
      <c r="GS31" s="33">
        <v>31</v>
      </c>
      <c r="GT31" s="33">
        <f>GS31</f>
        <v>31</v>
      </c>
      <c r="GU31" s="33">
        <v>32</v>
      </c>
      <c r="GV31" s="33">
        <f>GU31</f>
        <v>32</v>
      </c>
      <c r="GW31" s="40">
        <f>GU31</f>
        <v>32</v>
      </c>
      <c r="GX31" s="28">
        <v>25</v>
      </c>
      <c r="GY31" s="28">
        <f>GX31</f>
        <v>25</v>
      </c>
      <c r="GZ31" s="42">
        <f>AVERAGE(GQ31,GS31,GU31)</f>
        <v>43.4444444444444</v>
      </c>
      <c r="HA31" s="33">
        <f>AVERAGE(GQ31:GW31)</f>
        <v>41.8095238095238</v>
      </c>
      <c r="HB31" s="33">
        <f>SUM(GX31,GY31,GZ31,HA31)/120</f>
        <v>35.6620556382275</v>
      </c>
      <c r="HC31" t="s" s="34">
        <f>IF(HB31=HB30,"YES","NOOOO")</f>
        <v>230</v>
      </c>
      <c r="HD31" s="33">
        <f>SUM(SUM(E31,F31,G31,I31,L31,M31,N31,O31,R31,U31,V31,W31,Y31,AH31,AN31,AP31,AV31,BB31,BH31,BN31,BT31,BZ31,CF31,CL31,CR31,CX31,DD31,DJ31,DL31,DZ31),SUM(EX31,FJ31,FP31,FV31,GF31,GL31,GN31,GP31,GQ31,GS31,GU31,GX31,GZ31,H31,J31,K31,P31,Q31,S31,T31,X31,Z31,AA31,AB31,AD31,AF31,AJ31,AL31,AR31,AT31),SUM(AX31,AZ31,BD31,BF31,BJ31,BL31,BP31,BR31,BV31,BX31,CB31,CD31,CH31,CJ31,CN31,CP31,CT31,CV31,CZ31,DB31,DF31,DH31,DN31,DP31,DR31,DT31,DV31,DX31,EB31,ED31),EF31,EH31,EJ31,EL31,EN31,EP31,ER31,ET31,EV31,EZ31,FB31,FD31,FF31,FH31,FL31,FN31,FR31,FT31,FX31,FZ31,GB31,GD31,GH31,GJ31)/114</f>
        <v>35.5289808723197</v>
      </c>
      <c r="HE31" s="33">
        <v>30</v>
      </c>
      <c r="HF31" s="33">
        <f>HE31-B31</f>
        <v>1</v>
      </c>
      <c r="HG31" s="33">
        <f>SUM(SUM(E31,F31,G31,I31,L31,M31,N31,O31,V31,W31,Y31,H31,J31,K31,P31,Q31,CH31,CJ31,CN31,CP31,CT31,CV31,CZ31,DB31,DF31,DH31,DN31,DP31,DR31,DT31),SUM(DV31,DX31,EB31,ED31,EF31,EH31,EJ31,EL31,EN31,EP31,ER31,ET31,EV31,EZ31,FB31,FD31,FF31,FH31,FL31,FN31,FR31,FT31,FX31,FZ31,GR31,GX31,GY31,X31,AA31,Z31),SUM(AB31,AD31,AF31,AJ31,AL31,AR31,AT31,AX31,AZ31,BD31,BF31,BJ31,BL31,BP31,BR31,BV31,BX31,CB31,CD31,AH31,AN31,AP31,AV31,BB31,BH31,BN31,BT31,BZ31,CF31,CL31),CR31,CX31,DD31,DJ31,DL31,DZ31,EX31,FJ31,FP31,FV31,GP31,GQ31,GS31,GT31,GU31,GV31,GW31,GZ31,HA31)/109</f>
        <v>35.9146484090578</v>
      </c>
      <c r="HH31" s="33">
        <v>28</v>
      </c>
      <c r="HI31" s="33">
        <f>HH31-B31</f>
        <v>-1</v>
      </c>
      <c r="HJ31" s="33">
        <f>SUM(SUM(E31,F31,G31,I31,L31,M31,N31,R31,V31,W31,AD31,AF31,AJ31,AL31,AR31,AT31,AX31,AZ31,BD31,BF31,BJ31,BL31,BP31,BR31,BV31,BX31,CB31,CD31,CH31,CJ31),SUM(CN31,CP31,CT31,CV31,CZ31,DB31,DF31,DH31,DN31,DP31,DR31,DT31,DV31,DX31,EB31,ED31,EF31,EH31,EJ31,EL31,EN31,EP31,ER31,ET31,EV31,EZ31,FB31,FD31,GB31,GD31),SUM(GH31,GJ31,GR31,GX31,GY31,AH31,AN31,AP31,AV31,BB31,BH31,BN31,BT31,BZ31,CF31,CL31,CR31,CX31,DD31,DJ31,DL31,DZ31,EX31,GF31,GL31,GN31,GP31,GQ31,GS31,GT31),GU31,GV31,GW31,GZ31,HA31,H31,J31,K31,S31,T31,)/101</f>
        <v>35.9623433325475</v>
      </c>
      <c r="HK31" s="33">
        <v>30</v>
      </c>
      <c r="HL31" s="33">
        <f>HK31-B31</f>
        <v>1</v>
      </c>
      <c r="HM31" s="33">
        <f>SUM(SUM(F31,G31,H31,J31,K31,AD31,AF31,AJ31,AL31,AN31,AR31,AT31,AX31,AZ31,BD31,BF31,BJ31,BL31,BP31,BR31,BV31,BX31,CB31,CD31,CH31,CJ31,CN31,CP31,CT31,CV31),SUM(CZ31,DB31,DF31,DH31,DN31,DP31,DR31,DT31,DV31,DX31,EB31,ED31,EF31,EH31,EJ31,EL31,EN31,EP31,ER31,ET31,EV31,EZ31,FB31,FD31,GR31,GX31,GY31,I31,L31,AH31),AP31,AV31,BB31,BH31,BN31,BT31,BZ31,CF31,CL31,CR31,CX31,DD31,DJ31,DL31,DZ31,EX31,GP31,GQ31,GS31,GT31,GU31,GV31,GW31,GZ31,HA31)/85</f>
        <v>37.3265172735761</v>
      </c>
      <c r="HN31" s="33">
        <v>29</v>
      </c>
      <c r="HO31" s="33">
        <f>HN31-B31</f>
        <v>0</v>
      </c>
      <c r="HP31" s="33">
        <f>SUM(SUM(AH31,AP31,AV31,BB31,BH31,BN31,BT31,BZ31,CF31,CL31,CR31,CX31,DD31,DJ31,DL31,DZ31,EX31,GP31,GQ31,GS31,GT31,GU31,GV31,GW31,GZ31,HA31,AD31,AF31,AR31,AT31),SUM(AX31,AZ31,BD31,BF31,BJ31,BL31,BP31,BR31,BV31,BX31,CB31,CD31,CH31,CJ31,CN31,CP31,CT31,CV31,CZ31,DB31,DF31,DH31,DN31,DP31,DR31,DT31,DV31,DX31,EB31,ED31),EF31,EH31,EJ31,EL31,EN31,EP31,ER31,ET31,EV31,EZ31,FB31,FD31,GR31,GX31,GY31)/75</f>
        <v>35.3856084656085</v>
      </c>
      <c r="HQ31" s="33">
        <v>24</v>
      </c>
      <c r="HR31" s="33">
        <f>HQ31-B31</f>
        <v>-5</v>
      </c>
      <c r="HS31" s="43">
        <f>AVERAGE(HD31-HB31,HG31-HB31,HJ31-HB31,HM31-HB31,HP31-HB31)</f>
        <v>0.36156403239442</v>
      </c>
      <c r="HT31" s="33"/>
      <c r="HU31" s="33"/>
      <c r="HV31" s="33"/>
      <c r="HW31" s="33"/>
      <c r="HX31" s="33"/>
      <c r="HY31" s="33"/>
    </row>
    <row r="32" ht="32.45" customHeight="1">
      <c r="A32" t="s" s="31">
        <v>266</v>
      </c>
      <c r="B32" s="32">
        <v>30</v>
      </c>
      <c r="C32" s="33">
        <v>0</v>
      </c>
      <c r="D32" t="s" s="34">
        <v>245</v>
      </c>
      <c r="E32" s="33">
        <f>IF(D32="ACC",5,IF(D32="SEC",3,IF(D32="Pac12",4,IF(D32="Big 10",1,IF(D32="Big 12",2,IF(D32="Independent",7,IF(D32="American",6,IF(D32="MWC",9,IF(D32="Sun Belt",8,IF(D32="CUSA",11,10))))))))))</f>
        <v>6</v>
      </c>
      <c r="F32" s="33">
        <v>37</v>
      </c>
      <c r="G32" s="33">
        <f>F32</f>
        <v>37</v>
      </c>
      <c r="H32" s="33">
        <f>F32</f>
        <v>37</v>
      </c>
      <c r="I32" s="33">
        <v>19</v>
      </c>
      <c r="J32" s="33">
        <v>19</v>
      </c>
      <c r="K32" s="33">
        <v>11</v>
      </c>
      <c r="L32" s="35">
        <f>AVERAGE(F32:K32)</f>
        <v>26.6666666666667</v>
      </c>
      <c r="M32" s="19">
        <v>36</v>
      </c>
      <c r="N32" s="25">
        <v>34</v>
      </c>
      <c r="O32" s="37">
        <v>22</v>
      </c>
      <c r="P32" s="33">
        <v>43</v>
      </c>
      <c r="Q32" s="33">
        <f>AVERAGE(O32:P32)</f>
        <v>32.5</v>
      </c>
      <c r="R32" s="33">
        <v>30</v>
      </c>
      <c r="S32" s="33">
        <v>34</v>
      </c>
      <c r="T32" s="33">
        <f>AVERAGE(R32:S32)</f>
        <v>32</v>
      </c>
      <c r="U32" s="33">
        <f>AVERAGE(O32,P32,Q32,R32,S32,T32)</f>
        <v>32.25</v>
      </c>
      <c r="V32" s="33">
        <f>AVERAGE(F32:U32)</f>
        <v>30.1510416666667</v>
      </c>
      <c r="W32" s="33">
        <f>MEDIAN(F32:U32)</f>
        <v>32.375</v>
      </c>
      <c r="X32" s="33">
        <v>56</v>
      </c>
      <c r="Y32" s="33">
        <v>68</v>
      </c>
      <c r="Z32" s="33">
        <v>91</v>
      </c>
      <c r="AA32" s="33">
        <v>18</v>
      </c>
      <c r="AB32" s="33">
        <v>12</v>
      </c>
      <c r="AC32" s="33">
        <v>9</v>
      </c>
      <c r="AD32" s="33">
        <v>26</v>
      </c>
      <c r="AE32" s="33">
        <v>9</v>
      </c>
      <c r="AF32" s="33">
        <v>26</v>
      </c>
      <c r="AG32" s="33">
        <f>BM32-CQ32</f>
        <v>20.4</v>
      </c>
      <c r="AH32" s="33">
        <v>5</v>
      </c>
      <c r="AI32" s="33">
        <v>1.1010101010101</v>
      </c>
      <c r="AJ32" s="33">
        <v>91</v>
      </c>
      <c r="AK32" s="33">
        <v>1.1010101010101</v>
      </c>
      <c r="AL32" s="33">
        <f>AJ32</f>
        <v>91</v>
      </c>
      <c r="AM32" s="33">
        <v>0.233648153369044</v>
      </c>
      <c r="AN32" s="33">
        <v>15</v>
      </c>
      <c r="AO32" s="33">
        <v>2.33</v>
      </c>
      <c r="AP32" s="33">
        <v>2</v>
      </c>
      <c r="AQ32" s="33">
        <v>6</v>
      </c>
      <c r="AR32" s="33">
        <f>MAX($AQ$3:$AQ$132)-AQ32+1</f>
        <v>8</v>
      </c>
      <c r="AS32" s="33">
        <v>6</v>
      </c>
      <c r="AT32" s="33">
        <f>AR32</f>
        <v>8</v>
      </c>
      <c r="AU32" s="33">
        <v>10</v>
      </c>
      <c r="AV32" s="33">
        <f>MAX($AU$3:$AU$132)-AU32+1</f>
        <v>6</v>
      </c>
      <c r="AW32" s="33">
        <v>4</v>
      </c>
      <c r="AX32" s="33">
        <f>AW32+1</f>
        <v>5</v>
      </c>
      <c r="AY32" s="33">
        <v>4</v>
      </c>
      <c r="AZ32" s="33">
        <f>AX32</f>
        <v>5</v>
      </c>
      <c r="BA32" s="33">
        <v>3</v>
      </c>
      <c r="BB32" s="33">
        <f>BA32+1</f>
        <v>4</v>
      </c>
      <c r="BC32" s="33">
        <f>AQ32/(AQ32+AW32)</f>
        <v>0.6</v>
      </c>
      <c r="BD32" s="33">
        <v>17</v>
      </c>
      <c r="BE32" s="33">
        <f>BC32</f>
        <v>0.6</v>
      </c>
      <c r="BF32" s="33">
        <f>BD32</f>
        <v>17</v>
      </c>
      <c r="BG32" s="33">
        <f>AU32/(AU32+BA32)</f>
        <v>0.7692307692307691</v>
      </c>
      <c r="BH32" s="33">
        <v>7</v>
      </c>
      <c r="BI32" s="33">
        <v>42.2</v>
      </c>
      <c r="BJ32" s="33">
        <v>7</v>
      </c>
      <c r="BK32" s="33">
        <v>42.2</v>
      </c>
      <c r="BL32" s="33">
        <v>7</v>
      </c>
      <c r="BM32" s="33">
        <v>43.4</v>
      </c>
      <c r="BN32" s="33">
        <v>5</v>
      </c>
      <c r="BO32" s="33">
        <v>568.1</v>
      </c>
      <c r="BP32" s="33">
        <v>2</v>
      </c>
      <c r="BQ32" s="33">
        <v>568.1</v>
      </c>
      <c r="BR32" s="33">
        <v>2</v>
      </c>
      <c r="BS32" s="33">
        <v>540.5</v>
      </c>
      <c r="BT32" s="33">
        <v>2</v>
      </c>
      <c r="BU32" s="33">
        <v>357.4</v>
      </c>
      <c r="BV32" s="33">
        <v>4</v>
      </c>
      <c r="BW32" s="33">
        <v>357.4</v>
      </c>
      <c r="BX32" s="33">
        <v>4</v>
      </c>
      <c r="BY32" s="33">
        <v>316.7</v>
      </c>
      <c r="BZ32" s="33">
        <v>8</v>
      </c>
      <c r="CA32" s="33">
        <v>210.7</v>
      </c>
      <c r="CB32" s="33">
        <v>25</v>
      </c>
      <c r="CC32" s="33">
        <v>210.7</v>
      </c>
      <c r="CD32" s="33">
        <v>25</v>
      </c>
      <c r="CE32" s="33">
        <v>223.8</v>
      </c>
      <c r="CF32" s="33">
        <v>19</v>
      </c>
      <c r="CG32" s="33">
        <v>0.074282696708326</v>
      </c>
      <c r="CH32" s="33">
        <v>49</v>
      </c>
      <c r="CI32" s="33">
        <v>0.074282696708326</v>
      </c>
      <c r="CJ32" s="33">
        <v>49</v>
      </c>
      <c r="CK32" s="33">
        <f>BM32/BS32</f>
        <v>0.0802960222016651</v>
      </c>
      <c r="CL32" s="33">
        <v>22</v>
      </c>
      <c r="CM32" s="33">
        <v>33.2</v>
      </c>
      <c r="CN32" s="33">
        <v>73</v>
      </c>
      <c r="CO32" s="33">
        <v>33.2</v>
      </c>
      <c r="CP32" s="33">
        <v>73</v>
      </c>
      <c r="CQ32" s="33">
        <v>23</v>
      </c>
      <c r="CR32" s="33">
        <v>35</v>
      </c>
      <c r="CS32" s="33">
        <v>491.8</v>
      </c>
      <c r="CT32" s="33">
        <v>120</v>
      </c>
      <c r="CU32" s="33">
        <v>491.8</v>
      </c>
      <c r="CV32" s="33">
        <v>120</v>
      </c>
      <c r="CW32" s="33">
        <v>346</v>
      </c>
      <c r="CX32" s="33">
        <v>32</v>
      </c>
      <c r="CY32" s="33">
        <v>299.2</v>
      </c>
      <c r="CZ32" s="33">
        <v>116</v>
      </c>
      <c r="DA32" s="33">
        <v>299.2</v>
      </c>
      <c r="DB32" s="33">
        <v>116</v>
      </c>
      <c r="DC32" s="33">
        <v>199.4</v>
      </c>
      <c r="DD32" s="33">
        <v>25</v>
      </c>
      <c r="DE32" s="33">
        <v>192.6</v>
      </c>
      <c r="DF32" s="33">
        <v>88</v>
      </c>
      <c r="DG32" s="33">
        <v>192.6</v>
      </c>
      <c r="DH32" s="33">
        <v>88</v>
      </c>
      <c r="DI32" s="33">
        <v>146.6</v>
      </c>
      <c r="DJ32" s="33">
        <v>50</v>
      </c>
      <c r="DK32" s="33">
        <v>0.9</v>
      </c>
      <c r="DL32" s="33">
        <v>26</v>
      </c>
      <c r="DM32" s="33">
        <v>1.8</v>
      </c>
      <c r="DN32" s="33">
        <v>2</v>
      </c>
      <c r="DO32" s="33">
        <v>59.7</v>
      </c>
      <c r="DP32" s="33">
        <v>36</v>
      </c>
      <c r="DQ32" s="33">
        <v>8.5</v>
      </c>
      <c r="DR32" s="33">
        <v>28</v>
      </c>
      <c r="DS32" s="33">
        <v>4.3</v>
      </c>
      <c r="DT32" s="33">
        <v>18</v>
      </c>
      <c r="DU32" s="33">
        <v>76.3</v>
      </c>
      <c r="DV32" s="33">
        <v>27</v>
      </c>
      <c r="DW32" s="33">
        <v>76.3</v>
      </c>
      <c r="DX32" s="33">
        <v>27</v>
      </c>
      <c r="DY32" s="33">
        <f>BS32-CW32</f>
        <v>194.5</v>
      </c>
      <c r="DZ32" s="33">
        <v>4</v>
      </c>
      <c r="EA32" s="33">
        <v>2.6</v>
      </c>
      <c r="EB32" s="33">
        <v>28</v>
      </c>
      <c r="EC32" s="33">
        <v>16.9</v>
      </c>
      <c r="ED32" s="33">
        <v>37</v>
      </c>
      <c r="EE32" s="33">
        <v>21.9</v>
      </c>
      <c r="EF32" s="33">
        <v>34</v>
      </c>
      <c r="EG32" s="33">
        <v>0</v>
      </c>
      <c r="EH32" s="33">
        <v>14</v>
      </c>
      <c r="EI32" s="33">
        <v>6.6</v>
      </c>
      <c r="EJ32" s="33">
        <v>46</v>
      </c>
      <c r="EK32" s="33">
        <v>0</v>
      </c>
      <c r="EL32" s="33">
        <v>12</v>
      </c>
      <c r="EM32" s="33">
        <v>68.8</v>
      </c>
      <c r="EN32" s="33">
        <v>30</v>
      </c>
      <c r="EO32" s="33">
        <v>95.7</v>
      </c>
      <c r="EP32" s="33">
        <v>18</v>
      </c>
      <c r="EQ32" s="33">
        <v>28.3333333333333</v>
      </c>
      <c r="ER32" s="33">
        <v>2</v>
      </c>
      <c r="ES32" s="33">
        <v>48.6</v>
      </c>
      <c r="ET32" s="33">
        <v>11</v>
      </c>
      <c r="EU32" s="33">
        <v>48.6</v>
      </c>
      <c r="EV32" s="33">
        <v>11</v>
      </c>
      <c r="EW32" s="33">
        <v>40.3</v>
      </c>
      <c r="EX32" s="33">
        <v>41</v>
      </c>
      <c r="EY32" s="33">
        <v>57.9</v>
      </c>
      <c r="EZ32" s="33">
        <v>29</v>
      </c>
      <c r="FA32" s="33">
        <v>9.444444444444439</v>
      </c>
      <c r="FB32" s="33">
        <v>85</v>
      </c>
      <c r="FC32" s="33">
        <v>77.1111111111111</v>
      </c>
      <c r="FD32" s="33">
        <v>119</v>
      </c>
      <c r="FE32" s="38"/>
      <c r="FF32" s="33">
        <v>25</v>
      </c>
      <c r="FG32" s="38"/>
      <c r="FH32" s="33">
        <v>25</v>
      </c>
      <c r="FI32" s="33">
        <v>77.18000000000001</v>
      </c>
      <c r="FJ32" s="33">
        <v>14</v>
      </c>
      <c r="FK32" s="38"/>
      <c r="FL32" s="33">
        <v>14</v>
      </c>
      <c r="FM32" s="38"/>
      <c r="FN32" s="33">
        <v>14</v>
      </c>
      <c r="FO32" s="33">
        <v>73.45</v>
      </c>
      <c r="FP32" s="33">
        <v>14</v>
      </c>
      <c r="FQ32" s="38"/>
      <c r="FR32" s="33">
        <v>84</v>
      </c>
      <c r="FS32" s="38"/>
      <c r="FT32" s="33">
        <v>84</v>
      </c>
      <c r="FU32" s="33">
        <v>74.63</v>
      </c>
      <c r="FV32" s="33">
        <v>15</v>
      </c>
      <c r="FW32" s="38"/>
      <c r="FX32" s="33">
        <v>61</v>
      </c>
      <c r="FY32" s="38"/>
      <c r="FZ32" s="33">
        <v>61</v>
      </c>
      <c r="GA32" s="33">
        <v>39.5</v>
      </c>
      <c r="GB32" s="39">
        <v>12</v>
      </c>
      <c r="GC32" s="24">
        <f>GA32</f>
        <v>39.5</v>
      </c>
      <c r="GD32" s="24">
        <f>GB32</f>
        <v>12</v>
      </c>
      <c r="GE32" s="24">
        <v>38.6</v>
      </c>
      <c r="GF32" s="24">
        <v>12</v>
      </c>
      <c r="GG32" s="24">
        <v>28</v>
      </c>
      <c r="GH32" s="24">
        <v>63</v>
      </c>
      <c r="GI32" s="24">
        <f>GG32</f>
        <v>28</v>
      </c>
      <c r="GJ32" s="24">
        <f>GH32</f>
        <v>63</v>
      </c>
      <c r="GK32" s="24">
        <v>27.6</v>
      </c>
      <c r="GL32" s="37">
        <v>53</v>
      </c>
      <c r="GM32" s="33">
        <v>-0.2</v>
      </c>
      <c r="GN32" s="33">
        <v>20</v>
      </c>
      <c r="GO32" s="33">
        <v>3</v>
      </c>
      <c r="GP32" s="33">
        <f>IF(GO32=1,1,IF(GO32=2,20,40))</f>
        <v>40</v>
      </c>
      <c r="GQ32" s="33">
        <f>AVERAGE(41,130,GS32)</f>
        <v>79</v>
      </c>
      <c r="GR32" s="33">
        <f>GQ32</f>
        <v>79</v>
      </c>
      <c r="GS32" s="33">
        <v>66</v>
      </c>
      <c r="GT32" s="33">
        <f>GS32</f>
        <v>66</v>
      </c>
      <c r="GU32" s="33">
        <v>50</v>
      </c>
      <c r="GV32" s="33">
        <f>GU32</f>
        <v>50</v>
      </c>
      <c r="GW32" s="40">
        <f>GU32</f>
        <v>50</v>
      </c>
      <c r="GX32" s="28">
        <v>70</v>
      </c>
      <c r="GY32" s="28">
        <f>GX32</f>
        <v>70</v>
      </c>
      <c r="GZ32" s="42">
        <f>AVERAGE(GQ32,GS32,GU32)</f>
        <v>65</v>
      </c>
      <c r="HA32" s="33">
        <f>AVERAGE(GQ32:GW32)</f>
        <v>62.8571428571429</v>
      </c>
      <c r="HB32" s="33">
        <f>SUM(GX32,GY32,GZ32,HA32)/120</f>
        <v>36.448332093254</v>
      </c>
      <c r="HC32" t="s" s="34">
        <f>IF(HB32=HB31,"YES","NOOOO")</f>
        <v>230</v>
      </c>
      <c r="HD32" s="33">
        <f>SUM(SUM(E32,F32,G32,I32,L32,M32,N32,O32,R32,U32,V32,W32,Y32,AH32,AN32,AP32,AV32,BB32,BH32,BN32,BT32,BZ32,CF32,CL32,CR32,CX32,DD32,DJ32,DL32,DZ32),SUM(EX32,FJ32,FP32,FV32,GF32,GL32,GN32,GP32,GQ32,GS32,GU32,GX32,GZ32,H32,J32,K32,P32,Q32,S32,T32,X32,Z32,AA32,AB32,AD32,AF32,AJ32,AL32,AR32,AT32),SUM(AX32,AZ32,BD32,BF32,BJ32,BL32,BP32,BR32,BV32,BX32,CB32,CD32,CH32,CJ32,CN32,CP32,CT32,CV32,CZ32,DB32,DF32,DH32,DN32,DP32,DR32,DT32,DV32,DX32,EB32,ED32),EF32,EH32,EJ32,EL32,EN32,EP32,ER32,ET32,EV32,EZ32,FB32,FD32,FF32,FH32,FL32,FN32,FR32,FT32,FX32,FZ32,GB32,GD32,GH32,GJ32)/114</f>
        <v>35.0521290204678</v>
      </c>
      <c r="HE32" s="33">
        <v>28</v>
      </c>
      <c r="HF32" s="33">
        <f>HE32-B32</f>
        <v>-2</v>
      </c>
      <c r="HG32" s="33">
        <f>SUM(SUM(E32,F32,G32,I32,L32,M32,N32,O32,V32,W32,Y32,H32,J32,K32,P32,Q32,CH32,CJ32,CN32,CP32,CT32,CV32,CZ32,DB32,DF32,DH32,DN32,DP32,DR32,DT32),SUM(DV32,DX32,EB32,ED32,EF32,EH32,EJ32,EL32,EN32,EP32,ER32,ET32,EV32,EZ32,FB32,FD32,FF32,FH32,FL32,FN32,FR32,FT32,FX32,FZ32,GR32,GX32,GY32,X32,AA32,Z32),SUM(AB32,AD32,AF32,AJ32,AL32,AR32,AT32,AX32,AZ32,BD32,BF32,BJ32,BL32,BP32,BR32,BV32,BX32,CB32,CD32,AH32,AN32,AP32,AV32,BB32,BH32,BN32,BT32,BZ32,CF32,CL32),CR32,CX32,DD32,DJ32,DL32,DZ32,EX32,FJ32,FP32,FV32,GP32,GQ32,GS32,GT32,GU32,GV32,GW32,GZ32,HA32)/109</f>
        <v>36.7940353320227</v>
      </c>
      <c r="HH32" s="33">
        <v>30</v>
      </c>
      <c r="HI32" s="33">
        <f>HH32-B32</f>
        <v>0</v>
      </c>
      <c r="HJ32" s="33">
        <f>SUM(SUM(E32,F32,G32,I32,L32,M32,N32,R32,V32,W32,AD32,AF32,AJ32,AL32,AR32,AT32,AX32,AZ32,BD32,BF32,BJ32,BL32,BP32,BR32,BV32,BX32,CB32,CD32,CH32,CJ32),SUM(CN32,CP32,CT32,CV32,CZ32,DB32,DF32,DH32,DN32,DP32,DR32,DT32,DV32,DX32,EB32,ED32,EF32,EH32,EJ32,EL32,EN32,EP32,ER32,ET32,EV32,EZ32,FB32,FD32,GB32,GD32),SUM(GH32,GJ32,GR32,GX32,GY32,AH32,AN32,AP32,AV32,BB32,BH32,BN32,BT32,BZ32,CF32,CL32,CR32,CX32,DD32,DJ32,DL32,DZ32,EX32,GF32,GL32,GN32,GP32,GQ32,GS32,GT32),GU32,GV32,GW32,GZ32,HA32,H32,J32,K32,S32,T32,)/101</f>
        <v>35.5252460513909</v>
      </c>
      <c r="HK32" s="33">
        <v>28</v>
      </c>
      <c r="HL32" s="33">
        <f>HK32-B32</f>
        <v>-2</v>
      </c>
      <c r="HM32" s="33">
        <f>SUM(SUM(F32,G32,H32,J32,K32,AD32,AF32,AJ32,AL32,AN32,AR32,AT32,AX32,AZ32,BD32,BF32,BJ32,BL32,BP32,BR32,BV32,BX32,CB32,CD32,CH32,CJ32,CN32,CP32,CT32,CV32),SUM(CZ32,DB32,DF32,DH32,DN32,DP32,DR32,DT32,DV32,DX32,EB32,ED32,EF32,EH32,EJ32,EL32,EN32,EP32,ER32,ET32,EV32,EZ32,FB32,FD32,GR32,GX32,GY32,I32,L32,AH32),AP32,AV32,BB32,BH32,BN32,BT32,BZ32,CF32,CL32,CR32,CX32,DD32,DJ32,DL32,DZ32,EX32,GP32,GQ32,GS32,GT32,GU32,GV32,GW32,GZ32,HA32)/85</f>
        <v>36.6885154061625</v>
      </c>
      <c r="HN32" s="33">
        <v>28</v>
      </c>
      <c r="HO32" s="33">
        <f>HN32-B32</f>
        <v>-2</v>
      </c>
      <c r="HP32" s="33">
        <f>SUM(SUM(AH32,AP32,AV32,BB32,BH32,BN32,BT32,BZ32,CF32,CL32,CR32,CX32,DD32,DJ32,DL32,DZ32,EX32,GP32,GQ32,GS32,GT32,GU32,GV32,GW32,GZ32,HA32,AD32,AF32,AR32,AT32),SUM(AX32,AZ32,BD32,BF32,BJ32,BL32,BP32,BR32,BV32,BX32,CB32,CD32,CH32,CJ32,CN32,CP32,CT32,CV32,CZ32,DB32,DF32,DH32,DN32,DP32,DR32,DT32,DV32,DX32,EB32,ED32),EF32,EH32,EJ32,EL32,EN32,EP32,ER32,ET32,EV32,EZ32,FB32,FD32,GR32,GX32,GY32)/75</f>
        <v>36.4647619047619</v>
      </c>
      <c r="HQ32" s="33">
        <v>26</v>
      </c>
      <c r="HR32" s="33">
        <f>HQ32-B32</f>
        <v>-4</v>
      </c>
      <c r="HS32" s="43">
        <f>AVERAGE(HD32-HB32,HG32-HB32,HJ32-HB32,HM32-HB32,HP32-HB32)</f>
        <v>-0.34339455029284</v>
      </c>
      <c r="HT32" s="33"/>
      <c r="HU32" s="33"/>
      <c r="HV32" s="33"/>
      <c r="HW32" s="33"/>
      <c r="HX32" s="33"/>
      <c r="HY32" s="33"/>
    </row>
    <row r="33" ht="32.45" customHeight="1">
      <c r="A33" t="s" s="31">
        <v>267</v>
      </c>
      <c r="B33" s="32">
        <v>31</v>
      </c>
      <c r="C33" s="33">
        <v>0</v>
      </c>
      <c r="D33" t="s" s="34">
        <v>268</v>
      </c>
      <c r="E33" s="33">
        <f>IF(D33="ACC",5,IF(D33="SEC",3,IF(D33="Pac12",4,IF(D33="Big 10",1,IF(D33="Big 12",2,IF(D33="Independent",7,IF(D33="American",6,IF(D33="MWC",9,IF(D33="Sun Belt",8,IF(D33="CUSA",11,10))))))))))</f>
        <v>9</v>
      </c>
      <c r="F33" s="33">
        <v>30</v>
      </c>
      <c r="G33" s="33">
        <f>F33</f>
        <v>30</v>
      </c>
      <c r="H33" s="33">
        <f>F33</f>
        <v>30</v>
      </c>
      <c r="I33" s="33">
        <v>27</v>
      </c>
      <c r="J33" s="33">
        <v>27</v>
      </c>
      <c r="K33" s="33">
        <v>26</v>
      </c>
      <c r="L33" s="35">
        <f>AVERAGE(F33:K33)</f>
        <v>28.3333333333333</v>
      </c>
      <c r="M33" s="19">
        <v>34</v>
      </c>
      <c r="N33" s="25">
        <v>35</v>
      </c>
      <c r="O33" s="37">
        <v>46</v>
      </c>
      <c r="P33" s="33">
        <v>67</v>
      </c>
      <c r="Q33" s="33">
        <f>AVERAGE(O33:P33)</f>
        <v>56.5</v>
      </c>
      <c r="R33" s="33">
        <v>46</v>
      </c>
      <c r="S33" s="33">
        <v>39</v>
      </c>
      <c r="T33" s="33">
        <f>AVERAGE(R33:S33)</f>
        <v>42.5</v>
      </c>
      <c r="U33" s="33">
        <f>AVERAGE(O33,P33,Q33,R33,S33,T33)</f>
        <v>49.5</v>
      </c>
      <c r="V33" s="33">
        <f>AVERAGE(F33:U33)</f>
        <v>38.3645833333333</v>
      </c>
      <c r="W33" s="33">
        <f>MEDIAN(F33:U33)</f>
        <v>34.5</v>
      </c>
      <c r="X33" s="33">
        <v>37</v>
      </c>
      <c r="Y33" s="33">
        <v>93</v>
      </c>
      <c r="Z33" s="33">
        <v>94</v>
      </c>
      <c r="AA33" s="33">
        <v>41</v>
      </c>
      <c r="AB33" s="33">
        <v>30</v>
      </c>
      <c r="AC33" s="33">
        <v>6.8</v>
      </c>
      <c r="AD33" s="33">
        <v>37</v>
      </c>
      <c r="AE33" s="33">
        <v>6.8</v>
      </c>
      <c r="AF33" s="33">
        <v>37</v>
      </c>
      <c r="AG33" s="33">
        <f>BM33-CQ33</f>
        <v>12.9</v>
      </c>
      <c r="AH33" s="33">
        <v>17</v>
      </c>
      <c r="AI33" s="33">
        <v>1.54782608695652</v>
      </c>
      <c r="AJ33" s="33">
        <v>66</v>
      </c>
      <c r="AK33" s="33">
        <v>1.54782608695652</v>
      </c>
      <c r="AL33" s="33">
        <f>AJ33</f>
        <v>66</v>
      </c>
      <c r="AM33" s="33">
        <v>0.150864589424442</v>
      </c>
      <c r="AN33" s="33">
        <v>27</v>
      </c>
      <c r="AO33" s="33">
        <v>17</v>
      </c>
      <c r="AP33" s="33">
        <v>57</v>
      </c>
      <c r="AQ33" s="33">
        <v>5</v>
      </c>
      <c r="AR33" s="33">
        <f>MAX($AQ$3:$AQ$132)-AQ33+1</f>
        <v>9</v>
      </c>
      <c r="AS33" s="33">
        <v>5</v>
      </c>
      <c r="AT33" s="33">
        <f>AR33</f>
        <v>9</v>
      </c>
      <c r="AU33" s="33">
        <v>12</v>
      </c>
      <c r="AV33" s="33">
        <f>MAX($AU$3:$AU$132)-AU33+1</f>
        <v>4</v>
      </c>
      <c r="AW33" s="33">
        <v>2</v>
      </c>
      <c r="AX33" s="33">
        <f>AW33+1</f>
        <v>3</v>
      </c>
      <c r="AY33" s="33">
        <v>2</v>
      </c>
      <c r="AZ33" s="33">
        <f>AX33</f>
        <v>3</v>
      </c>
      <c r="BA33" s="33">
        <v>2</v>
      </c>
      <c r="BB33" s="33">
        <f>BA33+1</f>
        <v>3</v>
      </c>
      <c r="BC33" s="33">
        <f>AQ33/(AQ33+AW33)</f>
        <v>0.714285714285714</v>
      </c>
      <c r="BD33" s="33">
        <v>13</v>
      </c>
      <c r="BE33" s="33">
        <f>BC33</f>
        <v>0.714285714285714</v>
      </c>
      <c r="BF33" s="33">
        <f>BD33</f>
        <v>13</v>
      </c>
      <c r="BG33" s="33">
        <f>AU33/(AU33+BA33)</f>
        <v>0.857142857142857</v>
      </c>
      <c r="BH33" s="33">
        <v>4</v>
      </c>
      <c r="BI33" s="33">
        <v>33.9</v>
      </c>
      <c r="BJ33" s="33">
        <v>24</v>
      </c>
      <c r="BK33" s="33">
        <v>33.9</v>
      </c>
      <c r="BL33" s="33">
        <v>24</v>
      </c>
      <c r="BM33" s="33">
        <v>34.7</v>
      </c>
      <c r="BN33" s="33">
        <v>19</v>
      </c>
      <c r="BO33" s="33">
        <v>347.7</v>
      </c>
      <c r="BP33" s="33">
        <v>98</v>
      </c>
      <c r="BQ33" s="33">
        <v>347.7</v>
      </c>
      <c r="BR33" s="33">
        <v>98</v>
      </c>
      <c r="BS33" s="33">
        <v>429</v>
      </c>
      <c r="BT33" s="33">
        <v>47</v>
      </c>
      <c r="BU33" s="33">
        <v>241.9</v>
      </c>
      <c r="BV33" s="33">
        <v>49</v>
      </c>
      <c r="BW33" s="33">
        <v>241.9</v>
      </c>
      <c r="BX33" s="33">
        <v>49</v>
      </c>
      <c r="BY33" s="33">
        <v>261.7</v>
      </c>
      <c r="BZ33" s="33">
        <v>38</v>
      </c>
      <c r="CA33" s="33">
        <v>105.9</v>
      </c>
      <c r="CB33" s="33">
        <v>108</v>
      </c>
      <c r="CC33" s="33">
        <v>105.9</v>
      </c>
      <c r="CD33" s="33">
        <v>108</v>
      </c>
      <c r="CE33" s="33">
        <v>167.3</v>
      </c>
      <c r="CF33" s="33">
        <v>57</v>
      </c>
      <c r="CG33" s="33">
        <v>0.0974978429680759</v>
      </c>
      <c r="CH33" s="33">
        <v>1</v>
      </c>
      <c r="CI33" s="33">
        <v>0.0974978429680759</v>
      </c>
      <c r="CJ33" s="33">
        <v>1</v>
      </c>
      <c r="CK33" s="33">
        <f>BM33/BS33</f>
        <v>0.0808857808857809</v>
      </c>
      <c r="CL33" s="33">
        <v>20</v>
      </c>
      <c r="CM33" s="33">
        <v>27.1</v>
      </c>
      <c r="CN33" s="33">
        <v>42</v>
      </c>
      <c r="CO33" s="33">
        <v>27.1</v>
      </c>
      <c r="CP33" s="33">
        <v>42</v>
      </c>
      <c r="CQ33" s="33">
        <v>21.8</v>
      </c>
      <c r="CR33" s="33">
        <v>29</v>
      </c>
      <c r="CS33" s="33">
        <v>373.3</v>
      </c>
      <c r="CT33" s="33">
        <v>40</v>
      </c>
      <c r="CU33" s="33">
        <v>373.3</v>
      </c>
      <c r="CV33" s="33">
        <v>40</v>
      </c>
      <c r="CW33" s="33">
        <v>346.3</v>
      </c>
      <c r="CX33" s="33">
        <v>33</v>
      </c>
      <c r="CY33" s="33">
        <v>209.6</v>
      </c>
      <c r="CZ33" s="33">
        <v>36</v>
      </c>
      <c r="DA33" s="33">
        <v>209.6</v>
      </c>
      <c r="DB33" s="33">
        <v>36</v>
      </c>
      <c r="DC33" s="33">
        <v>233.6</v>
      </c>
      <c r="DD33" s="33">
        <v>71</v>
      </c>
      <c r="DE33" s="33">
        <v>163.7</v>
      </c>
      <c r="DF33" s="33">
        <v>60</v>
      </c>
      <c r="DG33" s="33">
        <v>163.7</v>
      </c>
      <c r="DH33" s="33">
        <v>60</v>
      </c>
      <c r="DI33" s="33">
        <v>112.7</v>
      </c>
      <c r="DJ33" s="33">
        <v>15</v>
      </c>
      <c r="DK33" s="33">
        <v>0.428571428571428</v>
      </c>
      <c r="DL33" s="33">
        <v>46</v>
      </c>
      <c r="DM33" s="33">
        <v>0.714285714285714</v>
      </c>
      <c r="DN33" s="33">
        <v>38</v>
      </c>
      <c r="DO33" s="33">
        <v>52.8</v>
      </c>
      <c r="DP33" s="33">
        <v>7</v>
      </c>
      <c r="DQ33" s="33">
        <v>6.9</v>
      </c>
      <c r="DR33" s="33">
        <v>13</v>
      </c>
      <c r="DS33" s="33">
        <v>4</v>
      </c>
      <c r="DT33" s="33">
        <v>15</v>
      </c>
      <c r="DU33" s="33">
        <v>-25.6</v>
      </c>
      <c r="DV33" s="33">
        <v>76</v>
      </c>
      <c r="DW33" s="33">
        <v>-25.6</v>
      </c>
      <c r="DX33" s="33">
        <v>76</v>
      </c>
      <c r="DY33" s="33">
        <f>BS33-CW33</f>
        <v>82.7</v>
      </c>
      <c r="DZ33" s="33">
        <v>22</v>
      </c>
      <c r="EA33" s="33">
        <v>2.57142857142857</v>
      </c>
      <c r="EB33" s="33">
        <v>30</v>
      </c>
      <c r="EC33" s="33">
        <v>15.1428571428571</v>
      </c>
      <c r="ED33" s="33">
        <v>50</v>
      </c>
      <c r="EE33" s="33">
        <v>25.8</v>
      </c>
      <c r="EF33" s="33">
        <v>12</v>
      </c>
      <c r="EG33" s="33">
        <v>0.285714285714286</v>
      </c>
      <c r="EH33" s="33">
        <v>3</v>
      </c>
      <c r="EI33" s="33">
        <v>18.3</v>
      </c>
      <c r="EJ33" s="33">
        <v>6</v>
      </c>
      <c r="EK33" s="33">
        <v>0.428571428571428</v>
      </c>
      <c r="EL33" s="33">
        <v>1</v>
      </c>
      <c r="EM33" s="33">
        <v>87.5</v>
      </c>
      <c r="EN33" s="33">
        <v>7</v>
      </c>
      <c r="EO33" s="33">
        <v>100</v>
      </c>
      <c r="EP33" s="33">
        <v>1</v>
      </c>
      <c r="EQ33" s="33">
        <v>18.2857142857143</v>
      </c>
      <c r="ER33" s="33">
        <v>90</v>
      </c>
      <c r="ES33" s="33">
        <v>43.3</v>
      </c>
      <c r="ET33" s="33">
        <v>35</v>
      </c>
      <c r="EU33" s="33">
        <v>43.3</v>
      </c>
      <c r="EV33" s="33">
        <v>35</v>
      </c>
      <c r="EW33" s="33">
        <v>47.2</v>
      </c>
      <c r="EX33" s="33">
        <v>10</v>
      </c>
      <c r="EY33" s="33">
        <v>57.1</v>
      </c>
      <c r="EZ33" s="33">
        <v>30</v>
      </c>
      <c r="FA33" s="33">
        <v>4.85714285714286</v>
      </c>
      <c r="FB33" s="33">
        <v>19</v>
      </c>
      <c r="FC33" s="33">
        <v>48</v>
      </c>
      <c r="FD33" s="33">
        <v>50</v>
      </c>
      <c r="FE33" s="38"/>
      <c r="FF33" s="33">
        <v>29</v>
      </c>
      <c r="FG33" s="38"/>
      <c r="FH33" s="33">
        <v>29</v>
      </c>
      <c r="FI33" s="33">
        <v>67.72</v>
      </c>
      <c r="FJ33" s="33">
        <v>27</v>
      </c>
      <c r="FK33" s="38"/>
      <c r="FL33" s="33">
        <v>54</v>
      </c>
      <c r="FM33" s="38"/>
      <c r="FN33" s="33">
        <v>54</v>
      </c>
      <c r="FO33" s="33">
        <v>60.78</v>
      </c>
      <c r="FP33" s="33">
        <v>37</v>
      </c>
      <c r="FQ33" s="38"/>
      <c r="FR33" s="33">
        <v>55</v>
      </c>
      <c r="FS33" s="38"/>
      <c r="FT33" s="33">
        <v>55</v>
      </c>
      <c r="FU33" s="33">
        <v>67.11</v>
      </c>
      <c r="FV33" s="33">
        <v>30</v>
      </c>
      <c r="FW33" s="38"/>
      <c r="FX33" s="33">
        <v>1</v>
      </c>
      <c r="FY33" s="38"/>
      <c r="FZ33" s="33">
        <v>1</v>
      </c>
      <c r="GA33" s="33">
        <v>32.7</v>
      </c>
      <c r="GB33" s="39">
        <v>42</v>
      </c>
      <c r="GC33" s="24">
        <f>GA33</f>
        <v>32.7</v>
      </c>
      <c r="GD33" s="24">
        <f>GB33</f>
        <v>42</v>
      </c>
      <c r="GE33" s="25">
        <v>29.7</v>
      </c>
      <c r="GF33" s="25">
        <v>44</v>
      </c>
      <c r="GG33" s="25">
        <v>23.8</v>
      </c>
      <c r="GH33" s="25">
        <v>42</v>
      </c>
      <c r="GI33" s="24">
        <f>GG33</f>
        <v>23.8</v>
      </c>
      <c r="GJ33" s="24">
        <f>GH33</f>
        <v>42</v>
      </c>
      <c r="GK33" s="25">
        <v>24.8</v>
      </c>
      <c r="GL33" s="37">
        <v>38</v>
      </c>
      <c r="GM33" s="33">
        <v>0.2</v>
      </c>
      <c r="GN33" s="33">
        <v>16</v>
      </c>
      <c r="GO33" s="33">
        <v>2</v>
      </c>
      <c r="GP33" s="33">
        <f>IF(GO33=1,1,IF(GO33=2,20,40))</f>
        <v>20</v>
      </c>
      <c r="GQ33" s="33">
        <f>AVERAGE(41,130,GS33)</f>
        <v>78.6666666666667</v>
      </c>
      <c r="GR33" s="33">
        <f>GQ33</f>
        <v>78.6666666666667</v>
      </c>
      <c r="GS33" s="33">
        <v>65</v>
      </c>
      <c r="GT33" s="33">
        <f>GS33</f>
        <v>65</v>
      </c>
      <c r="GU33" s="33">
        <v>51</v>
      </c>
      <c r="GV33" s="33">
        <f>GU33</f>
        <v>51</v>
      </c>
      <c r="GW33" s="40">
        <f>GU33</f>
        <v>51</v>
      </c>
      <c r="GX33" s="28">
        <v>66</v>
      </c>
      <c r="GY33" s="28">
        <f>GX33</f>
        <v>66</v>
      </c>
      <c r="GZ33" s="42">
        <f>AVERAGE(GQ33,GS33,GU33)</f>
        <v>64.8888888888889</v>
      </c>
      <c r="HA33" s="33">
        <f>AVERAGE(GQ33:GW33)</f>
        <v>62.9047619047619</v>
      </c>
      <c r="HB33" s="33">
        <f>SUM(GX33,GY33,GZ33,HA33)/120</f>
        <v>38.6152075066138</v>
      </c>
      <c r="HC33" t="s" s="34">
        <f>IF(HB33=HB32,"YES","NOOOO")</f>
        <v>230</v>
      </c>
      <c r="HD33" s="33">
        <f>SUM(SUM(E33,F33,G33,I33,L33,M33,N33,O33,R33,U33,V33,W33,Y33,AH33,AN33,AP33,AV33,BB33,BH33,BN33,BT33,BZ33,CF33,CL33,CR33,CX33,DD33,DJ33,DL33,DZ33),SUM(EX33,FJ33,FP33,FV33,GF33,GL33,GN33,GP33,GQ33,GS33,GU33,GX33,GZ33,H33,J33,K33,P33,Q33,S33,T33,X33,Z33,AA33,AB33,AD33,AF33,AJ33,AL33,AR33,AT33),SUM(AX33,AZ33,BD33,BF33,BJ33,BL33,BP33,BR33,BV33,BX33,CB33,CD33,CH33,CJ33,CN33,CP33,CT33,CV33,CZ33,DB33,DF33,DH33,DN33,DP33,DR33,DT33,DV33,DX33,EB33,ED33),EF33,EH33,EJ33,EL33,EN33,EP33,ER33,ET33,EV33,EZ33,FB33,FD33,FF33,FH33,FL33,FN33,FR33,FT33,FX33,FZ33,GB33,GD33,GH33,GJ33)/114</f>
        <v>37.3618725633528</v>
      </c>
      <c r="HE33" s="33">
        <v>31</v>
      </c>
      <c r="HF33" s="33">
        <f>HE33-B33</f>
        <v>0</v>
      </c>
      <c r="HG33" s="33">
        <f>SUM(SUM(E33,F33,G33,I33,L33,M33,N33,O33,V33,W33,Y33,H33,J33,K33,P33,Q33,CH33,CJ33,CN33,CP33,CT33,CV33,CZ33,DB33,DF33,DH33,DN33,DP33,DR33,DT33),SUM(DV33,DX33,EB33,ED33,EF33,EH33,EJ33,EL33,EN33,EP33,ER33,ET33,EV33,EZ33,FB33,FD33,FF33,FH33,FL33,FN33,FR33,FT33,FX33,FZ33,GR33,GX33,GY33,X33,AA33,Z33),SUM(AB33,AD33,AF33,AJ33,AL33,AR33,AT33,AX33,AZ33,BD33,BF33,BJ33,BL33,BP33,BR33,BV33,BX33,CB33,CD33,AH33,AN33,AP33,AV33,BB33,BH33,BN33,BT33,BZ33,CF33,CL33),CR33,CX33,DD33,DJ33,DL33,DZ33,EX33,FJ33,FP33,FV33,GP33,GQ33,GS33,GT33,GU33,GV33,GW33,GZ33,HA33)/109</f>
        <v>38.4479348696665</v>
      </c>
      <c r="HH33" s="33">
        <v>31</v>
      </c>
      <c r="HI33" s="33">
        <f>HH33-B33</f>
        <v>0</v>
      </c>
      <c r="HJ33" s="33">
        <f>SUM(SUM(E33,F33,G33,I33,L33,M33,N33,R33,V33,W33,AD33,AF33,AJ33,AL33,AR33,AT33,AX33,AZ33,BD33,BF33,BJ33,BL33,BP33,BR33,BV33,BX33,CB33,CD33,CH33,CJ33),SUM(CN33,CP33,CT33,CV33,CZ33,DB33,DF33,DH33,DN33,DP33,DR33,DT33,DV33,DX33,EB33,ED33,EF33,EH33,EJ33,EL33,EN33,EP33,ER33,ET33,EV33,EZ33,FB33,FD33,GB33,GD33),SUM(GH33,GJ33,GR33,GX33,GY33,AH33,AN33,AP33,AV33,BB33,BH33,BN33,BT33,BZ33,CF33,CL33,CR33,CX33,DD33,DJ33,DL33,DZ33,EX33,GF33,GL33,GN33,GP33,GQ33,GS33,GT33),GU33,GV33,GW33,GZ33,HA33,H33,J33,K33,S33,T33,)/101</f>
        <v>37.1071772355807</v>
      </c>
      <c r="HK33" s="33">
        <v>31</v>
      </c>
      <c r="HL33" s="33">
        <f>HK33-B33</f>
        <v>0</v>
      </c>
      <c r="HM33" s="33">
        <f>SUM(SUM(F33,G33,H33,J33,K33,AD33,AF33,AJ33,AL33,AN33,AR33,AT33,AX33,AZ33,BD33,BF33,BJ33,BL33,BP33,BR33,BV33,BX33,CB33,CD33,CH33,CJ33,CN33,CP33,CT33,CV33),SUM(CZ33,DB33,DF33,DH33,DN33,DP33,DR33,DT33,DV33,DX33,EB33,ED33,EF33,EH33,EJ33,EL33,EN33,EP33,ER33,ET33,EV33,EZ33,FB33,FD33,GR33,GX33,GY33,I33,L33,AH33),AP33,AV33,BB33,BH33,BN33,BT33,BZ33,CF33,CL33,CR33,CX33,DD33,DJ33,DL33,DZ33,EX33,GP33,GQ33,GS33,GT33,GU33,GV33,GW33,GZ33,HA33)/85</f>
        <v>37.6877684407096</v>
      </c>
      <c r="HN33" s="33">
        <v>31</v>
      </c>
      <c r="HO33" s="33">
        <f>HN33-B33</f>
        <v>0</v>
      </c>
      <c r="HP33" s="33">
        <f>SUM(SUM(AH33,AP33,AV33,BB33,BH33,BN33,BT33,BZ33,CF33,CL33,CR33,CX33,DD33,DJ33,DL33,DZ33,EX33,GP33,GQ33,GS33,GT33,GU33,GV33,GW33,GZ33,HA33,AD33,AF33,AR33,AT33),SUM(AX33,AZ33,BD33,BF33,BJ33,BL33,BP33,BR33,BV33,BX33,CB33,CD33,CH33,CJ33,CN33,CP33,CT33,CV33,CZ33,DB33,DF33,DH33,DN33,DP33,DR33,DT33,DV33,DX33,EB33,ED33),EF33,EH33,EJ33,EL33,EN33,EP33,ER33,ET33,EV33,EZ33,FB33,FD33,GR33,GX33,GY33)/75</f>
        <v>37.9483597883598</v>
      </c>
      <c r="HQ33" s="33">
        <v>31</v>
      </c>
      <c r="HR33" s="33">
        <f>HQ33-B33</f>
        <v>0</v>
      </c>
      <c r="HS33" s="43">
        <f>AVERAGE(HD33-HB33,HG33-HB33,HJ33-HB33,HM33-HB33,HP33-HB33)</f>
        <v>-0.90458492707992</v>
      </c>
      <c r="HT33" s="33"/>
      <c r="HU33" s="33"/>
      <c r="HV33" s="33"/>
      <c r="HW33" s="33"/>
      <c r="HX33" s="33"/>
      <c r="HY33" s="33"/>
    </row>
    <row r="34" ht="32.45" customHeight="1">
      <c r="A34" t="s" s="31">
        <v>269</v>
      </c>
      <c r="B34" s="32">
        <v>32</v>
      </c>
      <c r="C34" s="33">
        <v>0</v>
      </c>
      <c r="D34" t="s" s="34">
        <v>270</v>
      </c>
      <c r="E34" s="33">
        <f>IF(D34="ACC",5,IF(D34="SEC",3,IF(D34="Pac12",4,IF(D34="Big 10",1,IF(D34="Big 12",2,IF(D34="Independent",7,IF(D34="American",6,IF(D34="MWC",9,IF(D34="Sun Belt",8,IF(D34="CUSA",11,10))))))))))</f>
        <v>10</v>
      </c>
      <c r="F34" s="33">
        <v>15</v>
      </c>
      <c r="G34" s="33">
        <f>F34</f>
        <v>15</v>
      </c>
      <c r="H34" s="33">
        <f>F34</f>
        <v>15</v>
      </c>
      <c r="I34" s="33">
        <v>63</v>
      </c>
      <c r="J34" s="33">
        <v>63</v>
      </c>
      <c r="K34" s="33">
        <v>71</v>
      </c>
      <c r="L34" s="35">
        <f>AVERAGE(F34:K34)</f>
        <v>40.3333333333333</v>
      </c>
      <c r="M34" s="46">
        <f>AVERAGE(N34:U34,F34:L34)</f>
        <v>51.2916666666667</v>
      </c>
      <c r="N34" s="19">
        <f>AVERAGE(O34:U34,F34:L34)</f>
        <v>51.2916666666667</v>
      </c>
      <c r="O34" s="37">
        <v>40</v>
      </c>
      <c r="P34" s="33">
        <v>71</v>
      </c>
      <c r="Q34" s="33">
        <f>AVERAGE(O34:P34)</f>
        <v>55.5</v>
      </c>
      <c r="R34" s="33">
        <v>50</v>
      </c>
      <c r="S34" s="33">
        <v>88</v>
      </c>
      <c r="T34" s="33">
        <f>AVERAGE(R34:S34)</f>
        <v>69</v>
      </c>
      <c r="U34" s="33">
        <f>AVERAGE(O34,P34,Q34,R34,S34,T34)</f>
        <v>62.25</v>
      </c>
      <c r="V34" s="33">
        <f>AVERAGE(F34:U34)</f>
        <v>51.2916666666667</v>
      </c>
      <c r="W34" s="33">
        <f>MEDIAN(F34:U34)</f>
        <v>53.3958333333334</v>
      </c>
      <c r="X34" s="33">
        <v>31</v>
      </c>
      <c r="Y34" s="33">
        <v>112</v>
      </c>
      <c r="Z34" s="33">
        <v>121</v>
      </c>
      <c r="AA34" s="33">
        <v>28</v>
      </c>
      <c r="AB34" s="33">
        <v>7</v>
      </c>
      <c r="AC34" s="33">
        <v>21.5</v>
      </c>
      <c r="AD34" s="33">
        <v>4</v>
      </c>
      <c r="AE34" s="33">
        <v>21.5</v>
      </c>
      <c r="AF34" s="33">
        <v>4</v>
      </c>
      <c r="AG34" s="33">
        <f>BM34-CQ34</f>
        <v>10.2</v>
      </c>
      <c r="AH34" s="33">
        <v>29</v>
      </c>
      <c r="AI34" s="33">
        <v>4.86</v>
      </c>
      <c r="AJ34" s="33">
        <v>21</v>
      </c>
      <c r="AK34" s="33">
        <v>4.86</v>
      </c>
      <c r="AL34" s="33">
        <f>AJ34</f>
        <v>21</v>
      </c>
      <c r="AM34" s="33">
        <v>0.100148031781517</v>
      </c>
      <c r="AN34" s="33">
        <v>37</v>
      </c>
      <c r="AO34" s="33">
        <v>13.6</v>
      </c>
      <c r="AP34" s="33">
        <v>44</v>
      </c>
      <c r="AQ34" s="33">
        <v>6</v>
      </c>
      <c r="AR34" s="33">
        <f>MAX($AQ$3:$AQ$132)-AQ34+1</f>
        <v>8</v>
      </c>
      <c r="AS34" s="33">
        <v>6</v>
      </c>
      <c r="AT34" s="33">
        <f>AR34</f>
        <v>8</v>
      </c>
      <c r="AU34" s="33">
        <v>8</v>
      </c>
      <c r="AV34" s="33">
        <f>MAX($AU$3:$AU$132)-AU34+1</f>
        <v>8</v>
      </c>
      <c r="AW34" s="33">
        <v>1</v>
      </c>
      <c r="AX34" s="33">
        <f>AW34+1</f>
        <v>2</v>
      </c>
      <c r="AY34" s="33">
        <v>1</v>
      </c>
      <c r="AZ34" s="33">
        <f>AX34</f>
        <v>2</v>
      </c>
      <c r="BA34" s="33">
        <v>5</v>
      </c>
      <c r="BB34" s="33">
        <f>BA34+1</f>
        <v>6</v>
      </c>
      <c r="BC34" s="33">
        <f>AQ34/(AQ34+AW34)</f>
        <v>0.857142857142857</v>
      </c>
      <c r="BD34" s="33">
        <v>6</v>
      </c>
      <c r="BE34" s="33">
        <f>BC34</f>
        <v>0.857142857142857</v>
      </c>
      <c r="BF34" s="33">
        <f>BD34</f>
        <v>6</v>
      </c>
      <c r="BG34" s="33">
        <f>AU34/(AU34+BA34)</f>
        <v>0.615384615384615</v>
      </c>
      <c r="BH34" s="33">
        <v>12</v>
      </c>
      <c r="BI34" s="33">
        <v>43.4</v>
      </c>
      <c r="BJ34" s="33">
        <v>4</v>
      </c>
      <c r="BK34" s="33">
        <v>43.4</v>
      </c>
      <c r="BL34" s="33">
        <v>4</v>
      </c>
      <c r="BM34" s="33">
        <v>31.5</v>
      </c>
      <c r="BN34" s="33">
        <v>39</v>
      </c>
      <c r="BO34" s="33">
        <v>478.1</v>
      </c>
      <c r="BP34" s="33">
        <v>18</v>
      </c>
      <c r="BQ34" s="33">
        <v>478.1</v>
      </c>
      <c r="BR34" s="33">
        <v>18</v>
      </c>
      <c r="BS34" s="33">
        <v>388.5</v>
      </c>
      <c r="BT34" s="33">
        <v>79</v>
      </c>
      <c r="BU34" s="33">
        <v>191</v>
      </c>
      <c r="BV34" s="33">
        <v>97</v>
      </c>
      <c r="BW34" s="33">
        <v>191</v>
      </c>
      <c r="BX34" s="33">
        <v>97</v>
      </c>
      <c r="BY34" s="33">
        <v>138.1</v>
      </c>
      <c r="BZ34" s="33">
        <v>116</v>
      </c>
      <c r="CA34" s="33">
        <v>287.1</v>
      </c>
      <c r="CB34" s="33">
        <v>2</v>
      </c>
      <c r="CC34" s="33">
        <v>287.1</v>
      </c>
      <c r="CD34" s="33">
        <v>2</v>
      </c>
      <c r="CE34" s="33">
        <v>250.5</v>
      </c>
      <c r="CF34" s="33">
        <v>10</v>
      </c>
      <c r="CG34" s="33">
        <v>0.0907759882869692</v>
      </c>
      <c r="CH34" s="33">
        <v>3</v>
      </c>
      <c r="CI34" s="33">
        <v>0.0907759882869692</v>
      </c>
      <c r="CJ34" s="33">
        <v>3</v>
      </c>
      <c r="CK34" s="33">
        <f>BM34/BS34</f>
        <v>0.0810810810810811</v>
      </c>
      <c r="CL34" s="33">
        <v>18</v>
      </c>
      <c r="CM34" s="33">
        <v>21.9</v>
      </c>
      <c r="CN34" s="33">
        <v>24</v>
      </c>
      <c r="CO34" s="33">
        <v>21.9</v>
      </c>
      <c r="CP34" s="33">
        <v>24</v>
      </c>
      <c r="CQ34" s="33">
        <v>21.3</v>
      </c>
      <c r="CR34" s="33">
        <v>25</v>
      </c>
      <c r="CS34" s="33">
        <v>359</v>
      </c>
      <c r="CT34" s="33">
        <v>34</v>
      </c>
      <c r="CU34" s="33">
        <v>359</v>
      </c>
      <c r="CV34" s="33">
        <v>34</v>
      </c>
      <c r="CW34" s="33">
        <v>291.9</v>
      </c>
      <c r="CX34" s="33">
        <v>7</v>
      </c>
      <c r="CY34" s="33">
        <v>201.6</v>
      </c>
      <c r="CZ34" s="33">
        <v>26</v>
      </c>
      <c r="DA34" s="33">
        <v>201.6</v>
      </c>
      <c r="DB34" s="33">
        <v>26</v>
      </c>
      <c r="DC34" s="33">
        <v>197.8</v>
      </c>
      <c r="DD34" s="33">
        <v>21</v>
      </c>
      <c r="DE34" s="33">
        <v>157.4</v>
      </c>
      <c r="DF34" s="33">
        <v>54</v>
      </c>
      <c r="DG34" s="33">
        <v>157.4</v>
      </c>
      <c r="DH34" s="33">
        <v>54</v>
      </c>
      <c r="DI34" s="33">
        <v>94.09999999999999</v>
      </c>
      <c r="DJ34" s="33">
        <v>4</v>
      </c>
      <c r="DK34" s="33">
        <v>0.857142857142857</v>
      </c>
      <c r="DL34" s="33">
        <v>29</v>
      </c>
      <c r="DM34" s="33">
        <v>1.14285714285714</v>
      </c>
      <c r="DN34" s="33">
        <v>18</v>
      </c>
      <c r="DO34" s="33">
        <v>55</v>
      </c>
      <c r="DP34" s="33">
        <v>13</v>
      </c>
      <c r="DQ34" s="33">
        <v>7</v>
      </c>
      <c r="DR34" s="33">
        <v>14</v>
      </c>
      <c r="DS34" s="33">
        <v>3.9</v>
      </c>
      <c r="DT34" s="33">
        <v>14</v>
      </c>
      <c r="DU34" s="33">
        <v>119.1</v>
      </c>
      <c r="DV34" s="33">
        <v>13</v>
      </c>
      <c r="DW34" s="33">
        <v>119.1</v>
      </c>
      <c r="DX34" s="33">
        <v>13</v>
      </c>
      <c r="DY34" s="33">
        <f>BS34-CW34</f>
        <v>96.59999999999999</v>
      </c>
      <c r="DZ34" s="33">
        <v>20</v>
      </c>
      <c r="EA34" s="33">
        <v>2.85714285714286</v>
      </c>
      <c r="EB34" s="33">
        <v>17</v>
      </c>
      <c r="EC34" s="33">
        <v>18.1428571428571</v>
      </c>
      <c r="ED34" s="33">
        <v>30</v>
      </c>
      <c r="EE34" s="33">
        <v>18.8</v>
      </c>
      <c r="EF34" s="33">
        <v>55</v>
      </c>
      <c r="EG34" s="33">
        <v>0</v>
      </c>
      <c r="EH34" s="33">
        <v>14</v>
      </c>
      <c r="EI34" s="33">
        <v>9.1</v>
      </c>
      <c r="EJ34" s="33">
        <v>31</v>
      </c>
      <c r="EK34" s="33">
        <v>0</v>
      </c>
      <c r="EL34" s="33">
        <v>12</v>
      </c>
      <c r="EM34" s="33">
        <v>0</v>
      </c>
      <c r="EN34" s="33">
        <v>51</v>
      </c>
      <c r="EO34" s="33">
        <v>100</v>
      </c>
      <c r="EP34" s="33">
        <v>1</v>
      </c>
      <c r="EQ34" s="33">
        <v>22.1666666666667</v>
      </c>
      <c r="ER34" s="33">
        <v>38</v>
      </c>
      <c r="ES34" s="33">
        <v>46.3</v>
      </c>
      <c r="ET34" s="33">
        <v>26</v>
      </c>
      <c r="EU34" s="33">
        <v>46.3</v>
      </c>
      <c r="EV34" s="33">
        <v>26</v>
      </c>
      <c r="EW34" s="33">
        <v>44.8</v>
      </c>
      <c r="EX34" s="33">
        <v>21</v>
      </c>
      <c r="EY34" s="33">
        <v>50</v>
      </c>
      <c r="EZ34" s="33">
        <v>40</v>
      </c>
      <c r="FA34" s="33">
        <v>6</v>
      </c>
      <c r="FB34" s="33">
        <v>46</v>
      </c>
      <c r="FC34" s="33">
        <v>56</v>
      </c>
      <c r="FD34" s="33">
        <v>78</v>
      </c>
      <c r="FE34" s="38"/>
      <c r="FF34" s="33">
        <v>27</v>
      </c>
      <c r="FG34" s="38"/>
      <c r="FH34" s="33">
        <v>27</v>
      </c>
      <c r="FI34" s="33">
        <v>51.96</v>
      </c>
      <c r="FJ34" s="33">
        <v>58</v>
      </c>
      <c r="FK34" s="38"/>
      <c r="FL34" s="33">
        <v>23</v>
      </c>
      <c r="FM34" s="38"/>
      <c r="FN34" s="33">
        <v>23</v>
      </c>
      <c r="FO34" s="33">
        <v>45.16</v>
      </c>
      <c r="FP34" s="33">
        <v>78</v>
      </c>
      <c r="FQ34" s="38"/>
      <c r="FR34" s="33">
        <v>57</v>
      </c>
      <c r="FS34" s="38"/>
      <c r="FT34" s="33">
        <v>57</v>
      </c>
      <c r="FU34" s="33">
        <v>68.40000000000001</v>
      </c>
      <c r="FV34" s="33">
        <v>27</v>
      </c>
      <c r="FW34" s="38"/>
      <c r="FX34" s="33">
        <v>41</v>
      </c>
      <c r="FY34" s="38"/>
      <c r="FZ34" s="33">
        <v>41</v>
      </c>
      <c r="GA34" s="33">
        <v>26.5</v>
      </c>
      <c r="GB34" s="39">
        <v>73</v>
      </c>
      <c r="GC34" s="24">
        <f>GA34</f>
        <v>26.5</v>
      </c>
      <c r="GD34" s="24">
        <f>GB34</f>
        <v>73</v>
      </c>
      <c r="GE34" s="25">
        <v>30.9</v>
      </c>
      <c r="GF34" s="25">
        <v>40</v>
      </c>
      <c r="GG34" s="25">
        <v>27.9</v>
      </c>
      <c r="GH34" s="25">
        <v>62</v>
      </c>
      <c r="GI34" s="24">
        <f>GG34</f>
        <v>27.9</v>
      </c>
      <c r="GJ34" s="24">
        <f>GH34</f>
        <v>62</v>
      </c>
      <c r="GK34" s="25">
        <v>25.7</v>
      </c>
      <c r="GL34" s="37">
        <v>42</v>
      </c>
      <c r="GM34" s="33">
        <v>-0.3</v>
      </c>
      <c r="GN34" s="33">
        <v>21</v>
      </c>
      <c r="GO34" s="33">
        <v>2</v>
      </c>
      <c r="GP34" s="33">
        <f>IF(GO34=1,1,IF(GO34=2,20,40))</f>
        <v>20</v>
      </c>
      <c r="GQ34" s="33">
        <f>AVERAGE(41,130,GS34)</f>
        <v>91.3333333333333</v>
      </c>
      <c r="GR34" s="33">
        <f>GQ34</f>
        <v>91.3333333333333</v>
      </c>
      <c r="GS34" s="33">
        <f>AVERAGE(76,130)</f>
        <v>103</v>
      </c>
      <c r="GT34" s="33">
        <f>GS34</f>
        <v>103</v>
      </c>
      <c r="GU34" s="33">
        <f t="shared" si="515"/>
        <v>103</v>
      </c>
      <c r="GV34" s="33">
        <f>GU34</f>
        <v>103</v>
      </c>
      <c r="GW34" s="40">
        <f>GU34</f>
        <v>103</v>
      </c>
      <c r="GX34" s="28">
        <f t="shared" si="515"/>
        <v>103</v>
      </c>
      <c r="GY34" s="28">
        <f>GX34</f>
        <v>103</v>
      </c>
      <c r="GZ34" s="42">
        <f>AVERAGE(GQ34,GS34,GU34)</f>
        <v>99.1111111111111</v>
      </c>
      <c r="HA34" s="33">
        <f>AVERAGE(GQ34:GW34)</f>
        <v>99.6666666666667</v>
      </c>
      <c r="HB34" s="33">
        <f>SUM(GX34,GY34,GZ34,HA34)/120</f>
        <v>40.5816550925926</v>
      </c>
      <c r="HC34" t="s" s="34">
        <f>IF(HB34=HB33,"YES","NOOOO")</f>
        <v>230</v>
      </c>
      <c r="HD34" s="33">
        <f>SUM(SUM(E34,F34,G34,I34,L34,M34,N34,O34,R34,U34,V34,W34,Y34,AH34,AN34,AP34,AV34,BB34,BH34,BN34,BT34,BZ34,CF34,CL34,CR34,CX34,DD34,DJ34,DL34,DZ34),SUM(EX34,FJ34,FP34,FV34,GF34,GL34,GN34,GP34,GQ34,GS34,GU34,GX34,GZ34,H34,J34,K34,P34,Q34,S34,T34,X34,Z34,AA34,AB34,AD34,AF34,AJ34,AL34,AR34,AT34),SUM(AX34,AZ34,BD34,BF34,BJ34,BL34,BP34,BR34,BV34,BX34,CB34,CD34,CH34,CJ34,CN34,CP34,CT34,CV34,CZ34,DB34,DF34,DH34,DN34,DP34,DR34,DT34,DV34,DX34,EB34,ED34),EF34,EH34,EJ34,EL34,EN34,EP34,ER34,ET34,EV34,EZ34,FB34,FD34,FF34,FH34,FL34,FN34,FR34,FT34,FX34,FZ34,GB34,GD34,GH34,GJ34)/114</f>
        <v>37.4280579922027</v>
      </c>
      <c r="HE34" s="33">
        <v>32</v>
      </c>
      <c r="HF34" s="33">
        <f>HE34-B34</f>
        <v>0</v>
      </c>
      <c r="HG34" s="33">
        <f>SUM(SUM(E34,F34,G34,I34,L34,M34,N34,O34,V34,W34,Y34,H34,J34,K34,P34,Q34,CH34,CJ34,CN34,CP34,CT34,CV34,CZ34,DB34,DF34,DH34,DN34,DP34,DR34,DT34),SUM(DV34,DX34,EB34,ED34,EF34,EH34,EJ34,EL34,EN34,EP34,ER34,ET34,EV34,EZ34,FB34,FD34,FF34,FH34,FL34,FN34,FR34,FT34,FX34,FZ34,GR34,GX34,GY34,X34,AA34,Z34),SUM(AB34,AD34,AF34,AJ34,AL34,AR34,AT34,AX34,AZ34,BD34,BF34,BJ34,BL34,BP34,BR34,BV34,BX34,CB34,CD34,AH34,AN34,AP34,AV34,BB34,BH34,BN34,BT34,BZ34,CF34,CL34),CR34,CX34,DD34,DJ34,DL34,DZ34,EX34,FJ34,FP34,FV34,GP34,GQ34,GS34,GT34,GU34,GV34,GW34,GZ34,HA34)/109</f>
        <v>38.7848496432212</v>
      </c>
      <c r="HH34" s="33">
        <v>32</v>
      </c>
      <c r="HI34" s="33">
        <f>HH34-B34</f>
        <v>0</v>
      </c>
      <c r="HJ34" s="33">
        <f>SUM(SUM(E34,F34,G34,I34,L34,M34,N34,R34,V34,W34,AD34,AF34,AJ34,AL34,AR34,AT34,AX34,AZ34,BD34,BF34,BJ34,BL34,BP34,BR34,BV34,BX34,CB34,CD34,CH34,CJ34),SUM(CN34,CP34,CT34,CV34,CZ34,DB34,DF34,DH34,DN34,DP34,DR34,DT34,DV34,DX34,EB34,ED34,EF34,EH34,EJ34,EL34,EN34,EP34,ER34,ET34,EV34,EZ34,FB34,FD34,GB34,GD34),SUM(GH34,GJ34,GR34,GX34,GY34,AH34,AN34,AP34,AV34,BB34,BH34,BN34,BT34,BZ34,CF34,CL34,CR34,CX34,DD34,DJ34,DL34,DZ34,EX34,GF34,GL34,GN34,GP34,GQ34,GS34,GT34),GU34,GV34,GW34,GZ34,HA34,H34,J34,K34,S34,T34,)/101</f>
        <v>38.4460258525853</v>
      </c>
      <c r="HK34" s="33">
        <v>32</v>
      </c>
      <c r="HL34" s="33">
        <f>HK34-B34</f>
        <v>0</v>
      </c>
      <c r="HM34" s="33">
        <f>SUM(SUM(F34,G34,H34,J34,K34,AD34,AF34,AJ34,AL34,AN34,AR34,AT34,AX34,AZ34,BD34,BF34,BJ34,BL34,BP34,BR34,BV34,BX34,CB34,CD34,CH34,CJ34,CN34,CP34,CT34,CV34),SUM(CZ34,DB34,DF34,DH34,DN34,DP34,DR34,DT34,DV34,DX34,EB34,ED34,EF34,EH34,EJ34,EL34,EN34,EP34,ER34,ET34,EV34,EZ34,FB34,FD34,GR34,GX34,GY34,I34,L34,AH34),AP34,AV34,BB34,BH34,BN34,BT34,BZ34,CF34,CL34,CR34,CX34,DD34,DJ34,DL34,DZ34,EX34,GP34,GQ34,GS34,GT34,GU34,GV34,GW34,GZ34,HA34)/85</f>
        <v>36.3032679738562</v>
      </c>
      <c r="HN34" s="33">
        <v>26</v>
      </c>
      <c r="HO34" s="33">
        <f>HN34-B34</f>
        <v>-6</v>
      </c>
      <c r="HP34" s="33">
        <f>SUM(SUM(AH34,AP34,AV34,BB34,BH34,BN34,BT34,BZ34,CF34,CL34,CR34,CX34,DD34,DJ34,DL34,DZ34,EX34,GP34,GQ34,GS34,GT34,GU34,GV34,GW34,GZ34,HA34,AD34,AF34,AR34,AT34),SUM(AX34,AZ34,BD34,BF34,BJ34,BL34,BP34,BR34,BV34,BX34,CB34,CD34,CH34,CJ34,CN34,CP34,CT34,CV34,CZ34,DB34,DF34,DH34,DN34,DP34,DR34,DT34,DV34,DX34,EB34,ED34),EF34,EH34,EJ34,EL34,EN34,EP34,ER34,ET34,EV34,EZ34,FB34,FD34,GR34,GX34,GY34)/75</f>
        <v>36.3259259259259</v>
      </c>
      <c r="HQ34" s="33">
        <v>25</v>
      </c>
      <c r="HR34" s="33">
        <f>HQ34-B34</f>
        <v>-7</v>
      </c>
      <c r="HS34" s="43">
        <f>AVERAGE(HD34-HB34,HG34-HB34,HJ34-HB34,HM34-HB34,HP34-HB34)</f>
        <v>-3.12402961503434</v>
      </c>
      <c r="HT34" s="33"/>
      <c r="HU34" s="33"/>
      <c r="HV34" s="33"/>
      <c r="HW34" s="33"/>
      <c r="HX34" s="33"/>
      <c r="HY34" s="33"/>
    </row>
    <row r="35" ht="56.45" customHeight="1">
      <c r="A35" t="s" s="31">
        <v>271</v>
      </c>
      <c r="B35" s="32">
        <v>33</v>
      </c>
      <c r="C35" s="33">
        <v>0</v>
      </c>
      <c r="D35" t="s" s="34">
        <v>262</v>
      </c>
      <c r="E35" s="33">
        <f>IF(D35="ACC",5,IF(D35="SEC",3,IF(D35="Pac12",4,IF(D35="Big 10",1,IF(D35="Big 12",2,IF(D35="Independent",7,IF(D35="American",6,IF(D35="MWC",9,IF(D35="Sun Belt",8,IF(D35="CUSA",11,10))))))))))</f>
        <v>8</v>
      </c>
      <c r="F35" s="33">
        <v>9</v>
      </c>
      <c r="G35" s="33">
        <f>F35</f>
        <v>9</v>
      </c>
      <c r="H35" s="33">
        <f>F35</f>
        <v>9</v>
      </c>
      <c r="I35" s="33">
        <v>102</v>
      </c>
      <c r="J35" s="33">
        <v>102</v>
      </c>
      <c r="K35" s="33">
        <v>112</v>
      </c>
      <c r="L35" s="35">
        <f>AVERAGE(F35:K35)</f>
        <v>57.1666666666667</v>
      </c>
      <c r="M35" s="19">
        <v>22</v>
      </c>
      <c r="N35" s="25">
        <v>24</v>
      </c>
      <c r="O35" s="37">
        <v>30</v>
      </c>
      <c r="P35" s="33">
        <v>57</v>
      </c>
      <c r="Q35" s="33">
        <f>AVERAGE(O35:P35)</f>
        <v>43.5</v>
      </c>
      <c r="R35" s="33">
        <v>25</v>
      </c>
      <c r="S35" s="33">
        <v>37</v>
      </c>
      <c r="T35" s="33">
        <f>AVERAGE(R35:S35)</f>
        <v>31</v>
      </c>
      <c r="U35" s="33">
        <f>AVERAGE(O35,P35,Q35,R35,S35,T35)</f>
        <v>37.25</v>
      </c>
      <c r="V35" s="33">
        <f>AVERAGE(F35:U35)</f>
        <v>44.1822916666667</v>
      </c>
      <c r="W35" s="33">
        <f>MEDIAN(F35:U35)</f>
        <v>34</v>
      </c>
      <c r="X35" s="33">
        <v>16</v>
      </c>
      <c r="Y35" s="33">
        <v>78</v>
      </c>
      <c r="Z35" s="33">
        <v>119</v>
      </c>
      <c r="AA35" s="33">
        <v>24</v>
      </c>
      <c r="AB35" s="33">
        <v>9</v>
      </c>
      <c r="AC35" s="33">
        <v>16.9</v>
      </c>
      <c r="AD35" s="33">
        <v>10</v>
      </c>
      <c r="AE35" s="33">
        <v>16.9</v>
      </c>
      <c r="AF35" s="33">
        <v>10</v>
      </c>
      <c r="AG35" s="33">
        <f>BM35-CQ35</f>
        <v>-0.2</v>
      </c>
      <c r="AH35" s="33">
        <v>84</v>
      </c>
      <c r="AI35" s="33">
        <v>1.31348314606742</v>
      </c>
      <c r="AJ35" s="33">
        <v>77</v>
      </c>
      <c r="AK35" s="33">
        <v>1.31348314606742</v>
      </c>
      <c r="AL35" s="33">
        <f>AJ35</f>
        <v>77</v>
      </c>
      <c r="AM35" s="33">
        <v>-0.0019687623047644</v>
      </c>
      <c r="AN35" s="33">
        <v>72</v>
      </c>
      <c r="AO35" s="33">
        <v>12</v>
      </c>
      <c r="AP35" s="33">
        <v>29</v>
      </c>
      <c r="AQ35" s="33">
        <v>11</v>
      </c>
      <c r="AR35" s="33">
        <f>MAX($AQ$3:$AQ$132)-AQ35+1</f>
        <v>3</v>
      </c>
      <c r="AS35" s="33">
        <v>11</v>
      </c>
      <c r="AT35" s="33">
        <f>AR35</f>
        <v>3</v>
      </c>
      <c r="AU35" s="33">
        <v>5</v>
      </c>
      <c r="AV35" s="33">
        <f>MAX($AU$3:$AU$132)-AU35+1</f>
        <v>11</v>
      </c>
      <c r="AW35" s="33">
        <v>1</v>
      </c>
      <c r="AX35" s="33">
        <f>AW35+1</f>
        <v>2</v>
      </c>
      <c r="AY35" s="33">
        <v>1</v>
      </c>
      <c r="AZ35" s="33">
        <f>AX35</f>
        <v>2</v>
      </c>
      <c r="BA35" s="33">
        <v>7</v>
      </c>
      <c r="BB35" s="33">
        <f>BA35+1</f>
        <v>8</v>
      </c>
      <c r="BC35" s="33">
        <f>AQ35/(AQ35+AW35)</f>
        <v>0.916666666666667</v>
      </c>
      <c r="BD35" s="33">
        <v>2</v>
      </c>
      <c r="BE35" s="33">
        <f>BC35</f>
        <v>0.916666666666667</v>
      </c>
      <c r="BF35" s="33">
        <f>BD35</f>
        <v>2</v>
      </c>
      <c r="BG35" s="33">
        <f>AU35/(AU35+BA35)</f>
        <v>0.416666666666667</v>
      </c>
      <c r="BH35" s="33">
        <v>17</v>
      </c>
      <c r="BI35" s="33">
        <v>37.2</v>
      </c>
      <c r="BJ35" s="33">
        <v>16</v>
      </c>
      <c r="BK35" s="33">
        <v>37.2</v>
      </c>
      <c r="BL35" s="33">
        <v>16</v>
      </c>
      <c r="BM35" s="33">
        <v>30.3</v>
      </c>
      <c r="BN35" s="33">
        <v>46</v>
      </c>
      <c r="BO35" s="33">
        <v>449.8</v>
      </c>
      <c r="BP35" s="33">
        <v>25</v>
      </c>
      <c r="BQ35" s="33">
        <v>449.8</v>
      </c>
      <c r="BR35" s="33">
        <v>25</v>
      </c>
      <c r="BS35" s="33">
        <v>393.8</v>
      </c>
      <c r="BT35" s="33">
        <v>70</v>
      </c>
      <c r="BU35" s="33">
        <v>231.5</v>
      </c>
      <c r="BV35" s="33">
        <v>60</v>
      </c>
      <c r="BW35" s="33">
        <v>231.5</v>
      </c>
      <c r="BX35" s="33">
        <v>60</v>
      </c>
      <c r="BY35" s="33">
        <v>198.3</v>
      </c>
      <c r="BZ35" s="33">
        <v>92</v>
      </c>
      <c r="CA35" s="33">
        <v>218.3</v>
      </c>
      <c r="CB35" s="33">
        <v>15</v>
      </c>
      <c r="CC35" s="33">
        <v>218.3</v>
      </c>
      <c r="CD35" s="33">
        <v>15</v>
      </c>
      <c r="CE35" s="33">
        <v>195.5</v>
      </c>
      <c r="CF35" s="33">
        <v>34</v>
      </c>
      <c r="CG35" s="33">
        <v>0.0827034237438862</v>
      </c>
      <c r="CH35" s="33">
        <v>17</v>
      </c>
      <c r="CI35" s="33">
        <v>0.0827034237438862</v>
      </c>
      <c r="CJ35" s="33">
        <v>17</v>
      </c>
      <c r="CK35" s="33">
        <f>BM35/BS35</f>
        <v>0.0769426104621635</v>
      </c>
      <c r="CL35" s="33">
        <v>35</v>
      </c>
      <c r="CM35" s="33">
        <v>20.3</v>
      </c>
      <c r="CN35" s="33">
        <v>17</v>
      </c>
      <c r="CO35" s="33">
        <v>20.3</v>
      </c>
      <c r="CP35" s="33">
        <v>17</v>
      </c>
      <c r="CQ35" s="33">
        <v>30.5</v>
      </c>
      <c r="CR35" s="33">
        <v>66</v>
      </c>
      <c r="CS35" s="33">
        <v>351.9</v>
      </c>
      <c r="CT35" s="33">
        <v>30</v>
      </c>
      <c r="CU35" s="33">
        <v>351.9</v>
      </c>
      <c r="CV35" s="33">
        <v>30</v>
      </c>
      <c r="CW35" s="33">
        <v>383.6</v>
      </c>
      <c r="CX35" s="33">
        <v>61</v>
      </c>
      <c r="CY35" s="33">
        <v>204.3</v>
      </c>
      <c r="CZ35" s="33">
        <v>31</v>
      </c>
      <c r="DA35" s="33">
        <v>204.3</v>
      </c>
      <c r="DB35" s="33">
        <v>31</v>
      </c>
      <c r="DC35" s="33">
        <v>223.5</v>
      </c>
      <c r="DD35" s="33">
        <v>58</v>
      </c>
      <c r="DE35" s="33">
        <v>147.7</v>
      </c>
      <c r="DF35" s="33">
        <v>46</v>
      </c>
      <c r="DG35" s="33">
        <v>147.7</v>
      </c>
      <c r="DH35" s="33">
        <v>46</v>
      </c>
      <c r="DI35" s="33">
        <v>160.1</v>
      </c>
      <c r="DJ35" s="33">
        <v>67</v>
      </c>
      <c r="DK35" s="33">
        <v>1.33333333333333</v>
      </c>
      <c r="DL35" s="33">
        <v>11</v>
      </c>
      <c r="DM35" s="33">
        <v>0.916666666666667</v>
      </c>
      <c r="DN35" s="33">
        <v>25</v>
      </c>
      <c r="DO35" s="33">
        <v>60.7</v>
      </c>
      <c r="DP35" s="33">
        <v>40</v>
      </c>
      <c r="DQ35" s="33">
        <v>6.7</v>
      </c>
      <c r="DR35" s="33">
        <v>11</v>
      </c>
      <c r="DS35" s="33">
        <v>4.4</v>
      </c>
      <c r="DT35" s="33">
        <v>19</v>
      </c>
      <c r="DU35" s="33">
        <v>97.90000000000001</v>
      </c>
      <c r="DV35" s="33">
        <v>19</v>
      </c>
      <c r="DW35" s="33">
        <v>97.90000000000001</v>
      </c>
      <c r="DX35" s="33">
        <v>19</v>
      </c>
      <c r="DY35" s="33">
        <f>BS35-CW35</f>
        <v>10.2</v>
      </c>
      <c r="DZ35" s="33">
        <v>68</v>
      </c>
      <c r="EA35" s="33">
        <v>2.83333333333333</v>
      </c>
      <c r="EB35" s="33">
        <v>18</v>
      </c>
      <c r="EC35" s="33">
        <v>18.3333333333333</v>
      </c>
      <c r="ED35" s="33">
        <v>27</v>
      </c>
      <c r="EE35" s="33">
        <v>14.7</v>
      </c>
      <c r="EF35" s="33">
        <v>75</v>
      </c>
      <c r="EG35" s="33">
        <v>0</v>
      </c>
      <c r="EH35" s="33">
        <v>14</v>
      </c>
      <c r="EI35" s="33">
        <v>7.6</v>
      </c>
      <c r="EJ35" s="33">
        <v>42</v>
      </c>
      <c r="EK35" s="33">
        <v>0</v>
      </c>
      <c r="EL35" s="33">
        <v>12</v>
      </c>
      <c r="EM35" s="33">
        <v>90</v>
      </c>
      <c r="EN35" s="33">
        <v>4</v>
      </c>
      <c r="EO35" s="33">
        <v>92.2</v>
      </c>
      <c r="EP35" s="33">
        <v>29</v>
      </c>
      <c r="EQ35" s="33">
        <v>23.1818181818182</v>
      </c>
      <c r="ER35" s="33">
        <v>27</v>
      </c>
      <c r="ES35" s="33">
        <v>54.4</v>
      </c>
      <c r="ET35" s="33">
        <v>4</v>
      </c>
      <c r="EU35" s="33">
        <v>54.4</v>
      </c>
      <c r="EV35" s="33">
        <v>4</v>
      </c>
      <c r="EW35" s="33">
        <v>40.7</v>
      </c>
      <c r="EX35" s="33">
        <v>40</v>
      </c>
      <c r="EY35" s="33">
        <v>80</v>
      </c>
      <c r="EZ35" s="33">
        <v>6</v>
      </c>
      <c r="FA35" s="33">
        <v>3.36363636363636</v>
      </c>
      <c r="FB35" s="33">
        <v>1</v>
      </c>
      <c r="FC35" s="33">
        <v>33.4545454545455</v>
      </c>
      <c r="FD35" s="33">
        <v>3</v>
      </c>
      <c r="FE35" s="38"/>
      <c r="FF35" s="33">
        <v>20</v>
      </c>
      <c r="FG35" s="38"/>
      <c r="FH35" s="33">
        <v>20</v>
      </c>
      <c r="FI35" s="33">
        <v>30.03</v>
      </c>
      <c r="FJ35" s="33">
        <v>111</v>
      </c>
      <c r="FK35" s="38"/>
      <c r="FL35" s="33">
        <v>16</v>
      </c>
      <c r="FM35" s="38"/>
      <c r="FN35" s="33">
        <v>16</v>
      </c>
      <c r="FO35" s="33">
        <v>35.37</v>
      </c>
      <c r="FP35" s="33">
        <v>97</v>
      </c>
      <c r="FQ35" s="38"/>
      <c r="FR35" s="33">
        <v>49</v>
      </c>
      <c r="FS35" s="38"/>
      <c r="FT35" s="33">
        <v>49</v>
      </c>
      <c r="FU35" s="33">
        <v>28.45</v>
      </c>
      <c r="FV35" s="33">
        <v>112</v>
      </c>
      <c r="FW35" s="38"/>
      <c r="FX35" s="33">
        <v>84</v>
      </c>
      <c r="FY35" s="38"/>
      <c r="FZ35" s="33">
        <v>84</v>
      </c>
      <c r="GA35" s="33">
        <v>37.6</v>
      </c>
      <c r="GB35" s="39">
        <v>19</v>
      </c>
      <c r="GC35" s="24">
        <f>GA35</f>
        <v>37.6</v>
      </c>
      <c r="GD35" s="24">
        <f>GB35</f>
        <v>19</v>
      </c>
      <c r="GE35" s="25">
        <v>39</v>
      </c>
      <c r="GF35" s="25">
        <v>10</v>
      </c>
      <c r="GG35" s="25">
        <v>27.1</v>
      </c>
      <c r="GH35" s="25">
        <v>57</v>
      </c>
      <c r="GI35" s="24">
        <f>GG35</f>
        <v>27.1</v>
      </c>
      <c r="GJ35" s="24">
        <f>GH35</f>
        <v>57</v>
      </c>
      <c r="GK35" s="25">
        <v>25.5</v>
      </c>
      <c r="GL35" s="37">
        <v>40</v>
      </c>
      <c r="GM35" s="33">
        <v>0.7</v>
      </c>
      <c r="GN35" s="33">
        <v>11</v>
      </c>
      <c r="GO35" s="33">
        <v>1</v>
      </c>
      <c r="GP35" s="33">
        <f>IF(GO35=1,1,IF(GO35=2,20,40))</f>
        <v>1</v>
      </c>
      <c r="GQ35" s="33">
        <f>AVERAGE(41,130,GS35)</f>
        <v>91.3333333333333</v>
      </c>
      <c r="GR35" s="33">
        <f>GQ35</f>
        <v>91.3333333333333</v>
      </c>
      <c r="GS35" s="33">
        <f>AVERAGE(76,130)</f>
        <v>103</v>
      </c>
      <c r="GT35" s="33">
        <f>GS35</f>
        <v>103</v>
      </c>
      <c r="GU35" s="33">
        <f t="shared" si="515"/>
        <v>103</v>
      </c>
      <c r="GV35" s="33">
        <f>GU35</f>
        <v>103</v>
      </c>
      <c r="GW35" s="40">
        <f>GU35</f>
        <v>103</v>
      </c>
      <c r="GX35" s="28">
        <f t="shared" si="515"/>
        <v>103</v>
      </c>
      <c r="GY35" s="28">
        <f>GX35</f>
        <v>103</v>
      </c>
      <c r="GZ35" s="42">
        <f>AVERAGE(GQ35,GS35,GU35)</f>
        <v>99.1111111111111</v>
      </c>
      <c r="HA35" s="33">
        <f>AVERAGE(GQ35:GW35)</f>
        <v>99.6666666666667</v>
      </c>
      <c r="HB35" s="33">
        <f>SUM(GX35,GY35,GZ35,HA35)/120</f>
        <v>41.5295283564815</v>
      </c>
      <c r="HC35" t="s" s="34">
        <f>IF(HB35=HB34,"YES","NOOOO")</f>
        <v>230</v>
      </c>
      <c r="HD35" s="33">
        <f>SUM(SUM(E35,F35,G35,I35,L35,M35,N35,O35,R35,U35,V35,W35,Y35,AH35,AN35,AP35,AV35,BB35,BH35,BN35,BT35,BZ35,CF35,CL35,CR35,CX35,DD35,DJ35,DL35,DZ35),SUM(EX35,FJ35,FP35,FV35,GF35,GL35,GN35,GP35,GQ35,GS35,GU35,GX35,GZ35,H35,J35,K35,P35,Q35,S35,T35,X35,Z35,AA35,AB35,AD35,AF35,AJ35,AL35,AR35,AT35),SUM(AX35,AZ35,BD35,BF35,BJ35,BL35,BP35,BR35,BV35,BX35,CB35,CD35,CH35,CJ35,CN35,CP35,CT35,CV35,CZ35,DB35,DF35,DH35,DN35,DP35,DR35,DT35,DV35,DX35,EB35,ED35),EF35,EH35,EJ35,EL35,EN35,EP35,ER35,ET35,EV35,EZ35,FB35,FD35,FF35,FH35,FL35,FN35,FR35,FT35,FX35,FZ35,GB35,GD35,GH35,GJ35)/114</f>
        <v>38.4258193226121</v>
      </c>
      <c r="HE35" s="33">
        <v>33</v>
      </c>
      <c r="HF35" s="33">
        <f>HE35-B35</f>
        <v>0</v>
      </c>
      <c r="HG35" s="33">
        <f>SUM(SUM(E35,F35,G35,I35,L35,M35,N35,O35,V35,W35,Y35,H35,J35,K35,P35,Q35,CH35,CJ35,CN35,CP35,CT35,CV35,CZ35,DB35,DF35,DH35,DN35,DP35,DR35,DT35),SUM(DV35,DX35,EB35,ED35,EF35,EH35,EJ35,EL35,EN35,EP35,ER35,ET35,EV35,EZ35,FB35,FD35,FF35,FH35,FL35,FN35,FR35,FT35,FX35,FZ35,GR35,GX35,GY35,X35,AA35,Z35),SUM(AB35,AD35,AF35,AJ35,AL35,AR35,AT35,AX35,AZ35,BD35,BF35,BJ35,BL35,BP35,BR35,BV35,BX35,CB35,CD35,AH35,AN35,AP35,AV35,BB35,BH35,BN35,BT35,BZ35,CF35,CL35),CR35,CX35,DD35,DJ35,DL35,DZ35,EX35,FJ35,FP35,FV35,GP35,GQ35,GS35,GT35,GU35,GV35,GW35,GZ35,HA35)/109</f>
        <v>42.571499108053</v>
      </c>
      <c r="HH35" s="33">
        <v>34</v>
      </c>
      <c r="HI35" s="33">
        <f>HH35-B35</f>
        <v>1</v>
      </c>
      <c r="HJ35" s="33">
        <f>SUM(SUM(E35,F35,G35,I35,L35,M35,N35,R35,V35,W35,AD35,AF35,AJ35,AL35,AR35,AT35,AX35,AZ35,BD35,BF35,BJ35,BL35,BP35,BR35,BV35,BX35,CB35,CD35,CH35,CJ35),SUM(CN35,CP35,CT35,CV35,CZ35,DB35,DF35,DH35,DN35,DP35,DR35,DT35,DV35,DX35,EB35,ED35,EF35,EH35,EJ35,EL35,EN35,EP35,ER35,ET35,EV35,EZ35,FB35,FD35,GB35,GD35),SUM(GH35,GJ35,GR35,GX35,GY35,AH35,AN35,AP35,AV35,BB35,BH35,BN35,BT35,BZ35,CF35,CL35,CR35,CX35,DD35,DJ35,DL35,DZ35,EX35,GF35,GL35,GN35,GP35,GQ35,GS35,GT35),GU35,GV35,GW35,GZ35,HA35,H35,J35,K35,S35,T35,)/101</f>
        <v>38.730627750275</v>
      </c>
      <c r="HK35" s="33">
        <v>33</v>
      </c>
      <c r="HL35" s="33">
        <f>HK35-B35</f>
        <v>0</v>
      </c>
      <c r="HM35" s="33">
        <f>SUM(SUM(F35,G35,H35,J35,K35,AD35,AF35,AJ35,AL35,AN35,AR35,AT35,AX35,AZ35,BD35,BF35,BJ35,BL35,BP35,BR35,BV35,BX35,CB35,CD35,CH35,CJ35,CN35,CP35,CT35,CV35),SUM(CZ35,DB35,DF35,DH35,DN35,DP35,DR35,DT35,DV35,DX35,EB35,ED35,EF35,EH35,EJ35,EL35,EN35,EP35,ER35,ET35,EV35,EZ35,FB35,FD35,GR35,GX35,GY35,I35,L35,AH35),AP35,AV35,BB35,BH35,BN35,BT35,BZ35,CF35,CL35,CR35,CX35,DD35,DJ35,DL35,DZ35,EX35,GP35,GQ35,GS35,GT35,GU35,GV35,GW35,GZ35,HA35)/85</f>
        <v>40.8660130718954</v>
      </c>
      <c r="HN35" s="33">
        <v>35</v>
      </c>
      <c r="HO35" s="33">
        <f>HN35-B35</f>
        <v>2</v>
      </c>
      <c r="HP35" s="33">
        <f>SUM(SUM(AH35,AP35,AV35,BB35,BH35,BN35,BT35,BZ35,CF35,CL35,CR35,CX35,DD35,DJ35,DL35,DZ35,EX35,GP35,GQ35,GS35,GT35,GU35,GV35,GW35,GZ35,HA35,AD35,AF35,AR35,AT35),SUM(AX35,AZ35,BD35,BF35,BJ35,BL35,BP35,BR35,BV35,BX35,CB35,CD35,CH35,CJ35,CN35,CP35,CT35,CV35,CZ35,DB35,DF35,DH35,DN35,DP35,DR35,DT35,DV35,DX35,EB35,ED35),EF35,EH35,EJ35,EL35,EN35,EP35,ER35,ET35,EV35,EZ35,FB35,FD35,GR35,GX35,GY35)/75</f>
        <v>37.9659259259259</v>
      </c>
      <c r="HQ35" s="33">
        <v>32</v>
      </c>
      <c r="HR35" s="33">
        <f>HQ35-B35</f>
        <v>-1</v>
      </c>
      <c r="HS35" s="43">
        <f>AVERAGE(HD35-HB35,HG35-HB35,HJ35-HB35,HM35-HB35,HP35-HB35)</f>
        <v>-1.81755132072922</v>
      </c>
      <c r="HT35" s="33"/>
      <c r="HU35" s="33"/>
      <c r="HV35" s="33"/>
      <c r="HW35" s="33"/>
      <c r="HX35" s="33"/>
      <c r="HY35" s="33"/>
    </row>
    <row r="36" ht="44.45" customHeight="1">
      <c r="A36" t="s" s="31">
        <v>272</v>
      </c>
      <c r="B36" s="32">
        <v>34</v>
      </c>
      <c r="C36" s="33">
        <v>0</v>
      </c>
      <c r="D36" t="s" s="34">
        <v>236</v>
      </c>
      <c r="E36" s="33">
        <f>IF(D36="ACC",5,IF(D36="SEC",3,IF(D36="Pac12",4,IF(D36="Big 10",1,IF(D36="Big 12",2,IF(D36="Independent",7,IF(D36="American",6,IF(D36="MWC",9,IF(D36="Sun Belt",8,IF(D36="CUSA",11,10))))))))))</f>
        <v>1</v>
      </c>
      <c r="F36" s="33">
        <v>71</v>
      </c>
      <c r="G36" s="33">
        <f>F36</f>
        <v>71</v>
      </c>
      <c r="H36" s="33">
        <f>F36</f>
        <v>71</v>
      </c>
      <c r="I36" s="33">
        <v>15</v>
      </c>
      <c r="J36" s="33">
        <v>15</v>
      </c>
      <c r="K36" s="33">
        <v>53</v>
      </c>
      <c r="L36" s="35">
        <f>AVERAGE(F36:K36)</f>
        <v>49.3333333333333</v>
      </c>
      <c r="M36" s="46">
        <f>AVERAGE(N36:U36,F36:L36)</f>
        <v>42.2916666666667</v>
      </c>
      <c r="N36" s="19">
        <f>AVERAGE(O36:U36,F36:L36)</f>
        <v>42.2916666666667</v>
      </c>
      <c r="O36" s="37">
        <v>42</v>
      </c>
      <c r="P36" s="33">
        <v>41</v>
      </c>
      <c r="Q36" s="33">
        <f>AVERAGE(O36:P36)</f>
        <v>41.5</v>
      </c>
      <c r="R36" s="33">
        <v>34</v>
      </c>
      <c r="S36" s="33">
        <v>24</v>
      </c>
      <c r="T36" s="33">
        <f>AVERAGE(R36:S36)</f>
        <v>29</v>
      </c>
      <c r="U36" s="33">
        <f>AVERAGE(O36,P36,Q36,R36,S36,T36)</f>
        <v>35.25</v>
      </c>
      <c r="V36" s="33">
        <f>AVERAGE(F36:U36)</f>
        <v>42.2916666666667</v>
      </c>
      <c r="W36" s="33">
        <f>MEDIAN(F36:U36)</f>
        <v>41.75</v>
      </c>
      <c r="X36" s="33">
        <v>59</v>
      </c>
      <c r="Y36" s="33">
        <v>55</v>
      </c>
      <c r="Z36" s="33">
        <v>44</v>
      </c>
      <c r="AA36" s="33">
        <v>39</v>
      </c>
      <c r="AB36" s="33">
        <v>64</v>
      </c>
      <c r="AC36" s="33">
        <v>-2.8</v>
      </c>
      <c r="AD36" s="33">
        <v>70</v>
      </c>
      <c r="AE36" s="33">
        <v>-2.8</v>
      </c>
      <c r="AF36" s="33">
        <v>70</v>
      </c>
      <c r="AG36" s="33">
        <f>BM36-CQ36</f>
        <v>11.6</v>
      </c>
      <c r="AH36" s="33">
        <v>58</v>
      </c>
      <c r="AI36" s="33">
        <v>1.11724137931035</v>
      </c>
      <c r="AJ36" s="33">
        <v>90</v>
      </c>
      <c r="AK36" s="33">
        <v>1.11724137931035</v>
      </c>
      <c r="AL36" s="33">
        <f>AJ36</f>
        <v>90</v>
      </c>
      <c r="AM36" s="33">
        <v>0.174739281575898</v>
      </c>
      <c r="AN36" s="33">
        <v>23</v>
      </c>
      <c r="AO36" s="33">
        <v>12.5</v>
      </c>
      <c r="AP36" s="33">
        <v>35</v>
      </c>
      <c r="AQ36" s="33">
        <v>3</v>
      </c>
      <c r="AR36" s="33">
        <f>MAX($AQ$3:$AQ$132)-AQ36+1</f>
        <v>11</v>
      </c>
      <c r="AS36" s="33">
        <v>3</v>
      </c>
      <c r="AT36" s="33">
        <f>AR36</f>
        <v>11</v>
      </c>
      <c r="AU36" s="33">
        <v>11</v>
      </c>
      <c r="AV36" s="33">
        <f>MAX($AU$3:$AU$132)-AU36+1</f>
        <v>5</v>
      </c>
      <c r="AW36" s="33">
        <v>4</v>
      </c>
      <c r="AX36" s="33">
        <f>AW36+1</f>
        <v>5</v>
      </c>
      <c r="AY36" s="33">
        <v>4</v>
      </c>
      <c r="AZ36" s="33">
        <f>AX36</f>
        <v>5</v>
      </c>
      <c r="BA36" s="33">
        <v>2</v>
      </c>
      <c r="BB36" s="33">
        <f>BA36+1</f>
        <v>3</v>
      </c>
      <c r="BC36" s="33">
        <f>AQ36/(AQ36+AW36)</f>
        <v>0.428571428571429</v>
      </c>
      <c r="BD36" s="33">
        <v>25</v>
      </c>
      <c r="BE36" s="33">
        <f>BC36</f>
        <v>0.428571428571429</v>
      </c>
      <c r="BF36" s="33">
        <f>BD36</f>
        <v>25</v>
      </c>
      <c r="BG36" s="33">
        <f>AU36/(AU36+BA36)</f>
        <v>0.846153846153846</v>
      </c>
      <c r="BH36" s="33">
        <v>5</v>
      </c>
      <c r="BI36" s="33">
        <v>27.3</v>
      </c>
      <c r="BJ36" s="33">
        <v>58</v>
      </c>
      <c r="BK36" s="33">
        <v>27.3</v>
      </c>
      <c r="BL36" s="33">
        <v>58</v>
      </c>
      <c r="BM36" s="33">
        <v>34.1</v>
      </c>
      <c r="BN36" s="33">
        <v>21</v>
      </c>
      <c r="BO36" s="33">
        <v>391</v>
      </c>
      <c r="BP36" s="33">
        <v>67</v>
      </c>
      <c r="BQ36" s="33">
        <v>391</v>
      </c>
      <c r="BR36" s="33">
        <v>67</v>
      </c>
      <c r="BS36" s="33">
        <v>432</v>
      </c>
      <c r="BT36" s="33">
        <v>41</v>
      </c>
      <c r="BU36" s="33">
        <v>199.1</v>
      </c>
      <c r="BV36" s="33">
        <v>88</v>
      </c>
      <c r="BW36" s="33">
        <v>199.1</v>
      </c>
      <c r="BX36" s="33">
        <v>88</v>
      </c>
      <c r="BY36" s="33">
        <v>253.3</v>
      </c>
      <c r="BZ36" s="33">
        <v>45</v>
      </c>
      <c r="CA36" s="33">
        <v>191.9</v>
      </c>
      <c r="CB36" s="33">
        <v>40</v>
      </c>
      <c r="CC36" s="33">
        <v>191.9</v>
      </c>
      <c r="CD36" s="33">
        <v>40</v>
      </c>
      <c r="CE36" s="33">
        <v>178.7</v>
      </c>
      <c r="CF36" s="33">
        <v>44</v>
      </c>
      <c r="CG36" s="33">
        <v>0.0698209718670077</v>
      </c>
      <c r="CH36" s="33">
        <v>71</v>
      </c>
      <c r="CI36" s="33">
        <v>0.0698209718670077</v>
      </c>
      <c r="CJ36" s="33">
        <v>71</v>
      </c>
      <c r="CK36" s="33">
        <f>BM36/BS36</f>
        <v>0.07893518518518521</v>
      </c>
      <c r="CL36" s="33">
        <v>25</v>
      </c>
      <c r="CM36" s="33">
        <v>30.1</v>
      </c>
      <c r="CN36" s="33">
        <v>56</v>
      </c>
      <c r="CO36" s="33">
        <v>30.1</v>
      </c>
      <c r="CP36" s="33">
        <v>56</v>
      </c>
      <c r="CQ36" s="33">
        <v>22.5</v>
      </c>
      <c r="CR36" s="33">
        <v>32</v>
      </c>
      <c r="CS36" s="33">
        <v>415.9</v>
      </c>
      <c r="CT36" s="33">
        <v>71</v>
      </c>
      <c r="CU36" s="33">
        <v>415.9</v>
      </c>
      <c r="CV36" s="33">
        <v>71</v>
      </c>
      <c r="CW36" s="33">
        <v>306.6</v>
      </c>
      <c r="CX36" s="33">
        <v>10</v>
      </c>
      <c r="CY36" s="33">
        <v>208.7</v>
      </c>
      <c r="CZ36" s="33">
        <v>35</v>
      </c>
      <c r="DA36" s="33">
        <v>208.7</v>
      </c>
      <c r="DB36" s="33">
        <v>35</v>
      </c>
      <c r="DC36" s="33">
        <v>184.2</v>
      </c>
      <c r="DD36" s="33">
        <v>9</v>
      </c>
      <c r="DE36" s="33">
        <v>207.1</v>
      </c>
      <c r="DF36" s="33">
        <v>97</v>
      </c>
      <c r="DG36" s="33">
        <v>207.1</v>
      </c>
      <c r="DH36" s="33">
        <v>97</v>
      </c>
      <c r="DI36" s="33">
        <v>122.4</v>
      </c>
      <c r="DJ36" s="33">
        <v>23</v>
      </c>
      <c r="DK36" s="33">
        <v>0.714285714285714</v>
      </c>
      <c r="DL36" s="33">
        <v>35</v>
      </c>
      <c r="DM36" s="33">
        <v>1</v>
      </c>
      <c r="DN36" s="33">
        <v>24</v>
      </c>
      <c r="DO36" s="33">
        <v>64.09999999999999</v>
      </c>
      <c r="DP36" s="33">
        <v>63</v>
      </c>
      <c r="DQ36" s="33">
        <v>7.6</v>
      </c>
      <c r="DR36" s="33">
        <v>20</v>
      </c>
      <c r="DS36" s="33">
        <v>6.3</v>
      </c>
      <c r="DT36" s="33">
        <v>37</v>
      </c>
      <c r="DU36" s="33">
        <v>-24.9</v>
      </c>
      <c r="DV36" s="33">
        <v>74</v>
      </c>
      <c r="DW36" s="33">
        <v>-24.9</v>
      </c>
      <c r="DX36" s="33">
        <v>74</v>
      </c>
      <c r="DY36" s="33">
        <f>BS36-CW36</f>
        <v>125.4</v>
      </c>
      <c r="DZ36" s="33">
        <v>12</v>
      </c>
      <c r="EA36" s="33">
        <v>1.14285714285714</v>
      </c>
      <c r="EB36" s="33">
        <v>72</v>
      </c>
      <c r="EC36" s="33">
        <v>7.71428571428571</v>
      </c>
      <c r="ED36" s="33">
        <v>103</v>
      </c>
      <c r="EE36" s="33">
        <v>17.3</v>
      </c>
      <c r="EF36" s="33">
        <v>64</v>
      </c>
      <c r="EG36" s="33">
        <v>0</v>
      </c>
      <c r="EH36" s="33">
        <v>14</v>
      </c>
      <c r="EI36" s="33">
        <v>3.5</v>
      </c>
      <c r="EJ36" s="33">
        <v>69</v>
      </c>
      <c r="EK36" s="33">
        <v>0</v>
      </c>
      <c r="EL36" s="33">
        <v>12</v>
      </c>
      <c r="EM36" s="33">
        <v>80</v>
      </c>
      <c r="EN36" s="33">
        <v>16</v>
      </c>
      <c r="EO36" s="33">
        <v>88.5</v>
      </c>
      <c r="EP36" s="33">
        <v>35</v>
      </c>
      <c r="EQ36" s="33">
        <v>21.5714285714286</v>
      </c>
      <c r="ER36" s="33">
        <v>47</v>
      </c>
      <c r="ES36" s="33">
        <v>46.6</v>
      </c>
      <c r="ET36" s="33">
        <v>25</v>
      </c>
      <c r="EU36" s="33">
        <v>46.6</v>
      </c>
      <c r="EV36" s="33">
        <v>25</v>
      </c>
      <c r="EW36" s="33">
        <v>48.6</v>
      </c>
      <c r="EX36" s="33">
        <v>7</v>
      </c>
      <c r="EY36" s="33">
        <v>53.9</v>
      </c>
      <c r="EZ36" s="33">
        <v>34</v>
      </c>
      <c r="FA36" s="33">
        <v>4.57142857142857</v>
      </c>
      <c r="FB36" s="33">
        <v>13</v>
      </c>
      <c r="FC36" s="33">
        <v>41.8571428571428</v>
      </c>
      <c r="FD36" s="33">
        <v>20</v>
      </c>
      <c r="FE36" s="38"/>
      <c r="FF36" s="33">
        <v>45</v>
      </c>
      <c r="FG36" s="38"/>
      <c r="FH36" s="33">
        <v>45</v>
      </c>
      <c r="FI36" s="33">
        <v>74.54000000000001</v>
      </c>
      <c r="FJ36" s="33">
        <v>19</v>
      </c>
      <c r="FK36" s="38"/>
      <c r="FL36" s="33">
        <v>20</v>
      </c>
      <c r="FM36" s="38"/>
      <c r="FN36" s="33">
        <v>20</v>
      </c>
      <c r="FO36" s="33">
        <v>80.42</v>
      </c>
      <c r="FP36" s="33">
        <v>7</v>
      </c>
      <c r="FQ36" s="38"/>
      <c r="FR36" s="33">
        <v>95</v>
      </c>
      <c r="FS36" s="38"/>
      <c r="FT36" s="33">
        <v>95</v>
      </c>
      <c r="FU36" s="33">
        <v>63.13</v>
      </c>
      <c r="FV36" s="33">
        <v>40</v>
      </c>
      <c r="FW36" s="38"/>
      <c r="FX36" s="33">
        <v>67</v>
      </c>
      <c r="FY36" s="38"/>
      <c r="FZ36" s="33">
        <v>67</v>
      </c>
      <c r="GA36" s="33">
        <v>39</v>
      </c>
      <c r="GB36" s="39">
        <v>15</v>
      </c>
      <c r="GC36" s="24">
        <f>GA36</f>
        <v>39</v>
      </c>
      <c r="GD36" s="24">
        <f>GB36</f>
        <v>15</v>
      </c>
      <c r="GE36" s="25">
        <v>36.6</v>
      </c>
      <c r="GF36" s="25">
        <v>17</v>
      </c>
      <c r="GG36" s="25">
        <v>23.5</v>
      </c>
      <c r="GH36" s="25">
        <v>40</v>
      </c>
      <c r="GI36" s="24">
        <f>GG36</f>
        <v>23.5</v>
      </c>
      <c r="GJ36" s="24">
        <f>GH36</f>
        <v>40</v>
      </c>
      <c r="GK36" s="25">
        <v>27.1</v>
      </c>
      <c r="GL36" s="37">
        <v>51</v>
      </c>
      <c r="GM36" s="33">
        <v>-0.4</v>
      </c>
      <c r="GN36" s="33">
        <v>22</v>
      </c>
      <c r="GO36" s="33">
        <v>3</v>
      </c>
      <c r="GP36" s="33">
        <f>IF(GO36=1,1,IF(GO36=2,20,40))</f>
        <v>40</v>
      </c>
      <c r="GQ36" s="33">
        <v>27</v>
      </c>
      <c r="GR36" s="33">
        <f>GQ36</f>
        <v>27</v>
      </c>
      <c r="GS36" s="33">
        <v>36</v>
      </c>
      <c r="GT36" s="33">
        <f>GS36</f>
        <v>36</v>
      </c>
      <c r="GU36" s="33">
        <v>39</v>
      </c>
      <c r="GV36" s="33">
        <f>GU36</f>
        <v>39</v>
      </c>
      <c r="GW36" s="40">
        <f>GU36</f>
        <v>39</v>
      </c>
      <c r="GX36" s="28">
        <v>30</v>
      </c>
      <c r="GY36" s="28">
        <f>GX36</f>
        <v>30</v>
      </c>
      <c r="GZ36" s="42">
        <f>AVERAGE(GQ36,GS36,GU36)</f>
        <v>34</v>
      </c>
      <c r="HA36" s="33">
        <f>AVERAGE(GQ36:GW36)</f>
        <v>34.7142857142857</v>
      </c>
      <c r="HB36" s="33">
        <f>SUM(GX36,GY36,GZ36,HA36)/120</f>
        <v>41.6368551587302</v>
      </c>
      <c r="HC36" t="s" s="34">
        <f>IF(HB36=HB35,"YES","NOOOO")</f>
        <v>230</v>
      </c>
      <c r="HD36" s="33">
        <f>SUM(SUM(E36,F36,G36,I36,L36,M36,N36,O36,R36,U36,V36,W36,Y36,AH36,AN36,AP36,AV36,BB36,BH36,BN36,BT36,BZ36,CF36,CL36,CR36,CX36,DD36,DJ36,DL36,DZ36),SUM(EX36,FJ36,FP36,FV36,GF36,GL36,GN36,GP36,GQ36,GS36,GU36,GX36,GZ36,H36,J36,K36,P36,Q36,S36,T36,X36,Z36,AA36,AB36,AD36,AF36,AJ36,AL36,AR36,AT36),SUM(AX36,AZ36,BD36,BF36,BJ36,BL36,BP36,BR36,BV36,BX36,CB36,CD36,CH36,CJ36,CN36,CP36,CT36,CV36,CZ36,DB36,DF36,DH36,DN36,DP36,DR36,DT36,DV36,DX36,EB36,ED36),EF36,EH36,EJ36,EL36,EN36,EP36,ER36,ET36,EV36,EZ36,FB36,FD36,FF36,FH36,FL36,FN36,FR36,FT36,FX36,FZ36,GB36,GD36,GH36,GJ36)/114</f>
        <v>42.0237573099415</v>
      </c>
      <c r="HE36" s="33">
        <v>35</v>
      </c>
      <c r="HF36" s="33">
        <f>HE36-B36</f>
        <v>1</v>
      </c>
      <c r="HG36" s="33">
        <f>SUM(SUM(E36,F36,G36,I36,L36,M36,N36,O36,V36,W36,Y36,H36,J36,K36,P36,Q36,CH36,CJ36,CN36,CP36,CT36,CV36,CZ36,DB36,DF36,DH36,DN36,DP36,DR36,DT36),SUM(DV36,DX36,EB36,ED36,EF36,EH36,EJ36,EL36,EN36,EP36,ER36,ET36,EV36,EZ36,FB36,FD36,FF36,FH36,FL36,FN36,FR36,FT36,FX36,FZ36,GR36,GX36,GY36,X36,AA36,Z36),SUM(AB36,AD36,AF36,AJ36,AL36,AR36,AT36,AX36,AZ36,BD36,BF36,BJ36,BL36,BP36,BR36,BV36,BX36,CB36,CD36,AH36,AN36,AP36,AV36,BB36,BH36,BN36,BT36,BZ36,CF36,CL36),CR36,CX36,DD36,DJ36,DL36,DZ36,EX36,FJ36,FP36,FV36,GP36,GQ36,GS36,GT36,GU36,GV36,GW36,GZ36,HA36)/109</f>
        <v>42.8823176059415</v>
      </c>
      <c r="HH36" s="33">
        <v>35</v>
      </c>
      <c r="HI36" s="33">
        <f>HH36-B36</f>
        <v>1</v>
      </c>
      <c r="HJ36" s="33">
        <f>SUM(SUM(E36,F36,G36,I36,L36,M36,N36,R36,V36,W36,AD36,AF36,AJ36,AL36,AR36,AT36,AX36,AZ36,BD36,BF36,BJ36,BL36,BP36,BR36,BV36,BX36,CB36,CD36,CH36,CJ36),SUM(CN36,CP36,CT36,CV36,CZ36,DB36,DF36,DH36,DN36,DP36,DR36,DT36,DV36,DX36,EB36,ED36,EF36,EH36,EJ36,EL36,EN36,EP36,ER36,ET36,EV36,EZ36,FB36,FD36,GB36,GD36),SUM(GH36,GJ36,GR36,GX36,GY36,AH36,AN36,AP36,AV36,BB36,BH36,BN36,BT36,BZ36,CF36,CL36,CR36,CX36,DD36,DJ36,DL36,DZ36,EX36,GF36,GL36,GN36,GP36,GQ36,GS36,GT36),GU36,GV36,GW36,GZ36,HA36,H36,J36,K36,S36,T36,)/101</f>
        <v>40.155174446016</v>
      </c>
      <c r="HK36" s="33">
        <v>35</v>
      </c>
      <c r="HL36" s="33">
        <f>HK36-B36</f>
        <v>1</v>
      </c>
      <c r="HM36" s="33">
        <f>SUM(SUM(F36,G36,H36,J36,K36,AD36,AF36,AJ36,AL36,AN36,AR36,AT36,AX36,AZ36,BD36,BF36,BJ36,BL36,BP36,BR36,BV36,BX36,CB36,CD36,CH36,CJ36,CN36,CP36,CT36,CV36),SUM(CZ36,DB36,DF36,DH36,DN36,DP36,DR36,DT36,DV36,DX36,EB36,ED36,EF36,EH36,EJ36,EL36,EN36,EP36,ER36,ET36,EV36,EZ36,FB36,FD36,GR36,GX36,GY36,I36,L36,AH36),AP36,AV36,BB36,BH36,BN36,BT36,BZ36,CF36,CL36,CR36,CX36,DD36,DJ36,DL36,DZ36,EX36,GP36,GQ36,GS36,GT36,GU36,GV36,GW36,GZ36,HA36)/85</f>
        <v>42.3417366946779</v>
      </c>
      <c r="HN36" s="33">
        <v>37</v>
      </c>
      <c r="HO36" s="33">
        <f>HN36-B36</f>
        <v>3</v>
      </c>
      <c r="HP36" s="33">
        <f>SUM(SUM(AH36,AP36,AV36,BB36,BH36,BN36,BT36,BZ36,CF36,CL36,CR36,CX36,DD36,DJ36,DL36,DZ36,EX36,GP36,GQ36,GS36,GT36,GU36,GV36,GW36,GZ36,HA36,AD36,AF36,AR36,AT36),SUM(AX36,AZ36,BD36,BF36,BJ36,BL36,BP36,BR36,BV36,BX36,CB36,CD36,CH36,CJ36,CN36,CP36,CT36,CV36,CZ36,DB36,DF36,DH36,DN36,DP36,DR36,DT36,DV36,DX36,EB36,ED36),EF36,EH36,EJ36,EL36,EN36,EP36,ER36,ET36,EV36,EZ36,FB36,FD36,GR36,GX36,GY36)/75</f>
        <v>40.6761904761905</v>
      </c>
      <c r="HQ36" s="33">
        <v>35</v>
      </c>
      <c r="HR36" s="33">
        <f>HQ36-B36</f>
        <v>1</v>
      </c>
      <c r="HS36" s="43">
        <f>AVERAGE(HD36-HB36,HG36-HB36,HJ36-HB36,HM36-HB36,HP36-HB36)</f>
        <v>-0.02101985217672</v>
      </c>
      <c r="HT36" s="33"/>
      <c r="HU36" s="33"/>
      <c r="HV36" s="33"/>
      <c r="HW36" s="33"/>
      <c r="HX36" s="33"/>
      <c r="HY36" s="33"/>
    </row>
    <row r="37" ht="32.45" customHeight="1">
      <c r="A37" t="s" s="31">
        <v>273</v>
      </c>
      <c r="B37" s="32">
        <v>35</v>
      </c>
      <c r="C37" s="33">
        <v>0</v>
      </c>
      <c r="D37" t="s" s="34">
        <v>236</v>
      </c>
      <c r="E37" s="33">
        <f>IF(D37="ACC",5,IF(D37="SEC",3,IF(D37="Pac12",4,IF(D37="Big 10",1,IF(D37="Big 12",2,IF(D37="Independent",7,IF(D37="American",6,IF(D37="MWC",9,IF(D37="Sun Belt",8,IF(D37="CUSA",11,10))))))))))</f>
        <v>1</v>
      </c>
      <c r="F37" s="33">
        <v>20</v>
      </c>
      <c r="G37" s="33">
        <f>F37</f>
        <v>20</v>
      </c>
      <c r="H37" s="33">
        <f>F37</f>
        <v>20</v>
      </c>
      <c r="I37" s="33">
        <v>79</v>
      </c>
      <c r="J37" s="33">
        <v>79</v>
      </c>
      <c r="K37" s="33">
        <v>50</v>
      </c>
      <c r="L37" s="35">
        <f>AVERAGE(F37:K37)</f>
        <v>44.6666666666667</v>
      </c>
      <c r="M37" s="19">
        <v>33</v>
      </c>
      <c r="N37" s="25">
        <v>27</v>
      </c>
      <c r="O37" s="37">
        <v>20</v>
      </c>
      <c r="P37" s="33">
        <v>33</v>
      </c>
      <c r="Q37" s="33">
        <f>AVERAGE(O37:P37)</f>
        <v>26.5</v>
      </c>
      <c r="R37" s="33">
        <v>29</v>
      </c>
      <c r="S37" s="33">
        <v>76</v>
      </c>
      <c r="T37" s="33">
        <f>AVERAGE(R37:S37)</f>
        <v>52.5</v>
      </c>
      <c r="U37" s="33">
        <f>AVERAGE(O37,P37,Q37,R37,S37,T37)</f>
        <v>39.5</v>
      </c>
      <c r="V37" s="33">
        <f>AVERAGE(F37:U37)</f>
        <v>40.5729166666667</v>
      </c>
      <c r="W37" s="33">
        <f>MEDIAN(F37:U37)</f>
        <v>33</v>
      </c>
      <c r="X37" s="33">
        <v>9</v>
      </c>
      <c r="Y37" s="33">
        <v>22</v>
      </c>
      <c r="Z37" s="33">
        <v>67</v>
      </c>
      <c r="AA37" s="33">
        <v>11</v>
      </c>
      <c r="AB37" s="33">
        <v>27</v>
      </c>
      <c r="AC37" s="33">
        <v>8.800000000000001</v>
      </c>
      <c r="AD37" s="33">
        <v>28</v>
      </c>
      <c r="AE37" s="33">
        <v>8.800000000000001</v>
      </c>
      <c r="AF37" s="33">
        <v>28</v>
      </c>
      <c r="AG37" s="33">
        <f>BM37-CQ37</f>
        <v>-7.3</v>
      </c>
      <c r="AH37" s="33">
        <v>60</v>
      </c>
      <c r="AI37" s="33">
        <v>3.02222222222222</v>
      </c>
      <c r="AJ37" s="33">
        <v>30</v>
      </c>
      <c r="AK37" s="33">
        <v>3.02222222222222</v>
      </c>
      <c r="AL37" s="33">
        <f>AJ37</f>
        <v>30</v>
      </c>
      <c r="AM37" s="33">
        <v>-0.146233974358974</v>
      </c>
      <c r="AN37" s="33">
        <v>110</v>
      </c>
      <c r="AO37" s="33">
        <v>17.89</v>
      </c>
      <c r="AP37" s="33">
        <v>62</v>
      </c>
      <c r="AQ37" s="33">
        <v>7</v>
      </c>
      <c r="AR37" s="33">
        <f>MAX($AQ$3:$AQ$132)-AQ37+1</f>
        <v>7</v>
      </c>
      <c r="AS37" s="33">
        <v>7</v>
      </c>
      <c r="AT37" s="33">
        <f>AR37</f>
        <v>7</v>
      </c>
      <c r="AU37" s="33">
        <v>3</v>
      </c>
      <c r="AV37" s="33">
        <f>MAX($AU$3:$AU$132)-AU37+1</f>
        <v>13</v>
      </c>
      <c r="AW37" s="33">
        <v>2</v>
      </c>
      <c r="AX37" s="33">
        <f>AW37+1</f>
        <v>3</v>
      </c>
      <c r="AY37" s="33">
        <v>2</v>
      </c>
      <c r="AZ37" s="33">
        <f>AX37</f>
        <v>3</v>
      </c>
      <c r="BA37" s="33">
        <v>9</v>
      </c>
      <c r="BB37" s="33">
        <f>BA37+1</f>
        <v>10</v>
      </c>
      <c r="BC37" s="33">
        <f>AQ37/(AQ37+AW37)</f>
        <v>0.777777777777778</v>
      </c>
      <c r="BD37" s="33">
        <v>10</v>
      </c>
      <c r="BE37" s="33">
        <f>BC37</f>
        <v>0.777777777777778</v>
      </c>
      <c r="BF37" s="33">
        <f>BD37</f>
        <v>10</v>
      </c>
      <c r="BG37" s="33">
        <f>AU37/(AU37+BA37)</f>
        <v>0.25</v>
      </c>
      <c r="BH37" s="33">
        <v>20</v>
      </c>
      <c r="BI37" s="33">
        <v>24.7</v>
      </c>
      <c r="BJ37" s="33">
        <v>72</v>
      </c>
      <c r="BK37" s="33">
        <v>24.7</v>
      </c>
      <c r="BL37" s="33">
        <v>72</v>
      </c>
      <c r="BM37" s="33">
        <v>16.3</v>
      </c>
      <c r="BN37" s="33">
        <v>97</v>
      </c>
      <c r="BO37" s="33">
        <v>360.7</v>
      </c>
      <c r="BP37" s="33">
        <v>90</v>
      </c>
      <c r="BQ37" s="33">
        <v>360.7</v>
      </c>
      <c r="BR37" s="33">
        <v>90</v>
      </c>
      <c r="BS37" s="33">
        <v>297.1</v>
      </c>
      <c r="BT37" s="33">
        <v>116</v>
      </c>
      <c r="BU37" s="33">
        <v>197.9</v>
      </c>
      <c r="BV37" s="33">
        <v>91</v>
      </c>
      <c r="BW37" s="33">
        <v>197.9</v>
      </c>
      <c r="BX37" s="33">
        <v>91</v>
      </c>
      <c r="BY37" s="33">
        <v>117</v>
      </c>
      <c r="BZ37" s="33">
        <v>120</v>
      </c>
      <c r="CA37" s="33">
        <v>162.8</v>
      </c>
      <c r="CB37" s="33">
        <v>62</v>
      </c>
      <c r="CC37" s="33">
        <v>162.8</v>
      </c>
      <c r="CD37" s="33">
        <v>62</v>
      </c>
      <c r="CE37" s="33">
        <v>180.1</v>
      </c>
      <c r="CF37" s="33">
        <v>42</v>
      </c>
      <c r="CG37" s="33">
        <v>0.0684779595231494</v>
      </c>
      <c r="CH37" s="33">
        <v>80</v>
      </c>
      <c r="CI37" s="33">
        <v>0.0684779595231494</v>
      </c>
      <c r="CJ37" s="33">
        <v>80</v>
      </c>
      <c r="CK37" s="33">
        <f>BM37/BS37</f>
        <v>0.0548636822618647</v>
      </c>
      <c r="CL37" s="33">
        <v>126</v>
      </c>
      <c r="CM37" s="33">
        <v>15.9</v>
      </c>
      <c r="CN37" s="33">
        <v>5</v>
      </c>
      <c r="CO37" s="33">
        <v>15.9</v>
      </c>
      <c r="CP37" s="33">
        <v>5</v>
      </c>
      <c r="CQ37" s="33">
        <v>23.6</v>
      </c>
      <c r="CR37" s="33">
        <v>36</v>
      </c>
      <c r="CS37" s="33">
        <v>341.2</v>
      </c>
      <c r="CT37" s="33">
        <v>21</v>
      </c>
      <c r="CU37" s="33">
        <v>341.2</v>
      </c>
      <c r="CV37" s="33">
        <v>21</v>
      </c>
      <c r="CW37" s="33">
        <v>335.7</v>
      </c>
      <c r="CX37" s="33">
        <v>25</v>
      </c>
      <c r="CY37" s="33">
        <v>195.3</v>
      </c>
      <c r="CZ37" s="33">
        <v>19</v>
      </c>
      <c r="DA37" s="33">
        <v>195.3</v>
      </c>
      <c r="DB37" s="33">
        <v>19</v>
      </c>
      <c r="DC37" s="33">
        <v>198.8</v>
      </c>
      <c r="DD37" s="33">
        <v>22</v>
      </c>
      <c r="DE37" s="33">
        <v>145.9</v>
      </c>
      <c r="DF37" s="33">
        <v>45</v>
      </c>
      <c r="DG37" s="33">
        <v>145.9</v>
      </c>
      <c r="DH37" s="33">
        <v>45</v>
      </c>
      <c r="DI37" s="33">
        <v>136.9</v>
      </c>
      <c r="DJ37" s="33">
        <v>35</v>
      </c>
      <c r="DK37" s="33">
        <v>1.55555555555556</v>
      </c>
      <c r="DL37" s="33">
        <v>4</v>
      </c>
      <c r="DM37" s="33">
        <v>1</v>
      </c>
      <c r="DN37" s="33">
        <v>24</v>
      </c>
      <c r="DO37" s="33">
        <v>51.9</v>
      </c>
      <c r="DP37" s="33">
        <v>4</v>
      </c>
      <c r="DQ37" s="33">
        <v>5.2</v>
      </c>
      <c r="DR37" s="33">
        <v>1</v>
      </c>
      <c r="DS37" s="33">
        <v>4.5</v>
      </c>
      <c r="DT37" s="33">
        <v>20</v>
      </c>
      <c r="DU37" s="33">
        <v>19.5</v>
      </c>
      <c r="DV37" s="33">
        <v>51</v>
      </c>
      <c r="DW37" s="33">
        <v>19.5</v>
      </c>
      <c r="DX37" s="33">
        <v>51</v>
      </c>
      <c r="DY37" s="33">
        <f>BS37-CW37</f>
        <v>-38.6</v>
      </c>
      <c r="DZ37" s="33">
        <v>91</v>
      </c>
      <c r="EA37" s="33">
        <v>1.55555555555556</v>
      </c>
      <c r="EB37" s="33">
        <v>62</v>
      </c>
      <c r="EC37" s="33">
        <v>12.4444444444444</v>
      </c>
      <c r="ED37" s="33">
        <v>73</v>
      </c>
      <c r="EE37" s="33">
        <v>23.5</v>
      </c>
      <c r="EF37" s="33">
        <v>23</v>
      </c>
      <c r="EG37" s="33">
        <v>0</v>
      </c>
      <c r="EH37" s="33">
        <v>14</v>
      </c>
      <c r="EI37" s="33">
        <v>7.6</v>
      </c>
      <c r="EJ37" s="33">
        <v>42</v>
      </c>
      <c r="EK37" s="33">
        <v>0</v>
      </c>
      <c r="EL37" s="33">
        <v>12</v>
      </c>
      <c r="EM37" s="33">
        <v>75</v>
      </c>
      <c r="EN37" s="33">
        <v>21</v>
      </c>
      <c r="EO37" s="33">
        <v>95.7</v>
      </c>
      <c r="EP37" s="33">
        <v>18</v>
      </c>
      <c r="EQ37" s="33">
        <v>19.75</v>
      </c>
      <c r="ER37" s="33">
        <v>75</v>
      </c>
      <c r="ES37" s="33">
        <v>39.1</v>
      </c>
      <c r="ET37" s="33">
        <v>58</v>
      </c>
      <c r="EU37" s="33">
        <v>39.1</v>
      </c>
      <c r="EV37" s="33">
        <v>58</v>
      </c>
      <c r="EW37" s="33">
        <v>35.8</v>
      </c>
      <c r="EX37" s="33">
        <v>70</v>
      </c>
      <c r="EY37" s="33">
        <v>71.40000000000001</v>
      </c>
      <c r="EZ37" s="33">
        <v>12</v>
      </c>
      <c r="FA37" s="33">
        <v>4.75</v>
      </c>
      <c r="FB37" s="33">
        <v>16</v>
      </c>
      <c r="FC37" s="33">
        <v>37</v>
      </c>
      <c r="FD37" s="33">
        <v>11</v>
      </c>
      <c r="FE37" s="38"/>
      <c r="FF37" s="33">
        <v>16</v>
      </c>
      <c r="FG37" s="38"/>
      <c r="FH37" s="33">
        <v>16</v>
      </c>
      <c r="FI37" s="33">
        <v>40.55</v>
      </c>
      <c r="FJ37" s="33">
        <v>90</v>
      </c>
      <c r="FK37" s="38"/>
      <c r="FL37" s="33">
        <v>63</v>
      </c>
      <c r="FM37" s="38"/>
      <c r="FN37" s="33">
        <v>63</v>
      </c>
      <c r="FO37" s="33">
        <v>23.62</v>
      </c>
      <c r="FP37" s="33">
        <v>117</v>
      </c>
      <c r="FQ37" s="38"/>
      <c r="FR37" s="33">
        <v>3</v>
      </c>
      <c r="FS37" s="38"/>
      <c r="FT37" s="33">
        <v>3</v>
      </c>
      <c r="FU37" s="33">
        <v>62.13</v>
      </c>
      <c r="FV37" s="33">
        <v>41</v>
      </c>
      <c r="FW37" s="38"/>
      <c r="FX37" s="33">
        <v>64</v>
      </c>
      <c r="FY37" s="38"/>
      <c r="FZ37" s="33">
        <v>64</v>
      </c>
      <c r="GA37" s="33">
        <v>18.1</v>
      </c>
      <c r="GB37" s="39">
        <v>101</v>
      </c>
      <c r="GC37" s="24">
        <f>GA37</f>
        <v>18.1</v>
      </c>
      <c r="GD37" s="24">
        <f>GB37</f>
        <v>101</v>
      </c>
      <c r="GE37" s="24">
        <v>25</v>
      </c>
      <c r="GF37" s="24">
        <v>66</v>
      </c>
      <c r="GG37" s="24">
        <v>17.2</v>
      </c>
      <c r="GH37" s="24">
        <v>11</v>
      </c>
      <c r="GI37" s="24">
        <f>GG37</f>
        <v>17.2</v>
      </c>
      <c r="GJ37" s="24">
        <f>GH37</f>
        <v>11</v>
      </c>
      <c r="GK37" s="24">
        <v>14.3</v>
      </c>
      <c r="GL37" s="37">
        <v>3</v>
      </c>
      <c r="GM37" s="33">
        <v>0.2</v>
      </c>
      <c r="GN37" s="33">
        <v>16</v>
      </c>
      <c r="GO37" s="33">
        <v>2</v>
      </c>
      <c r="GP37" s="33">
        <f>IF(GO37=1,1,IF(GO37=2,20,40))</f>
        <v>20</v>
      </c>
      <c r="GQ37" s="33">
        <f>AVERAGE(41,130,GS37)</f>
        <v>70.3333333333333</v>
      </c>
      <c r="GR37" s="33">
        <f>GQ37</f>
        <v>70.3333333333333</v>
      </c>
      <c r="GS37" s="33">
        <v>40</v>
      </c>
      <c r="GT37" s="33">
        <f>GS37</f>
        <v>40</v>
      </c>
      <c r="GU37" s="33">
        <v>43</v>
      </c>
      <c r="GV37" s="33">
        <f>GU37</f>
        <v>43</v>
      </c>
      <c r="GW37" s="40">
        <f>GU37</f>
        <v>43</v>
      </c>
      <c r="GX37" s="28">
        <v>49</v>
      </c>
      <c r="GY37" s="28">
        <f>GX37</f>
        <v>49</v>
      </c>
      <c r="GZ37" s="42">
        <f>AVERAGE(GQ37,GS37,GU37)</f>
        <v>51.1111111111111</v>
      </c>
      <c r="HA37" s="33">
        <f>AVERAGE(GQ37:GW37)</f>
        <v>49.9523809523809</v>
      </c>
      <c r="HB37" s="33">
        <f>SUM(GX37,GY37,GZ37,HA37)/120</f>
        <v>42.5705811838624</v>
      </c>
      <c r="HC37" t="s" s="34">
        <f>IF(HB37=HB36,"YES","NOOOO")</f>
        <v>230</v>
      </c>
      <c r="HD37" s="33">
        <f>SUM(SUM(E37,F37,G37,I37,L37,M37,N37,O37,R37,U37,V37,W37,Y37,AH37,AN37,AP37,AV37,BB37,BH37,BN37,BT37,BZ37,CF37,CL37,CR37,CX37,DD37,DJ37,DL37,DZ37),SUM(EX37,FJ37,FP37,FV37,GF37,GL37,GN37,GP37,GQ37,GS37,GU37,GX37,GZ37,H37,J37,K37,P37,Q37,S37,T37,X37,Z37,AA37,AB37,AD37,AF37,AJ37,AL37,AR37,AT37),SUM(AX37,AZ37,BD37,BF37,BJ37,BL37,BP37,BR37,BV37,BX37,CB37,CD37,CH37,CJ37,CN37,CP37,CT37,CV37,CZ37,DB37,DF37,DH37,DN37,DP37,DR37,DT37,DV37,DX37,EB37,ED37),EF37,EH37,EJ37,EL37,EN37,EP37,ER37,ET37,EV37,EZ37,FB37,FD37,FF37,FH37,FL37,FN37,FR37,FT37,FX37,FZ37,GB37,GD37,GH37,GJ37)/114</f>
        <v>42.2209125243665</v>
      </c>
      <c r="HE37" s="33">
        <v>36</v>
      </c>
      <c r="HF37" s="33">
        <f>HE37-B37</f>
        <v>1</v>
      </c>
      <c r="HG37" s="33">
        <f>SUM(SUM(E37,F37,G37,I37,L37,M37,N37,O37,V37,W37,Y37,H37,J37,K37,P37,Q37,CH37,CJ37,CN37,CP37,CT37,CV37,CZ37,DB37,DF37,DH37,DN37,DP37,DR37,DT37),SUM(DV37,DX37,EB37,ED37,EF37,EH37,EJ37,EL37,EN37,EP37,ER37,ET37,EV37,EZ37,FB37,FD37,FF37,FH37,FL37,FN37,FR37,FT37,FX37,FZ37,GR37,GX37,GY37,X37,AA37,Z37),SUM(AB37,AD37,AF37,AJ37,AL37,AR37,AT37,AX37,AZ37,BD37,BF37,BJ37,BL37,BP37,BR37,BV37,BX37,CB37,CD37,AH37,AN37,AP37,AV37,BB37,BH37,BN37,BT37,BZ37,CF37,CL37),CR37,CX37,DD37,DJ37,DL37,DZ37,EX37,FJ37,FP37,FV37,GP37,GQ37,GS37,GT37,GU37,GV37,GW37,GZ37,HA37)/109</f>
        <v>42.2244930464541</v>
      </c>
      <c r="HH37" s="33">
        <v>33</v>
      </c>
      <c r="HI37" s="33">
        <f>HH37-B37</f>
        <v>-2</v>
      </c>
      <c r="HJ37" s="33">
        <f>SUM(SUM(E37,F37,G37,I37,L37,M37,N37,R37,V37,W37,AD37,AF37,AJ37,AL37,AR37,AT37,AX37,AZ37,BD37,BF37,BJ37,BL37,BP37,BR37,BV37,BX37,CB37,CD37,CH37,CJ37),SUM(CN37,CP37,CT37,CV37,CZ37,DB37,DF37,DH37,DN37,DP37,DR37,DT37,DV37,DX37,EB37,ED37,EF37,EH37,EJ37,EL37,EN37,EP37,ER37,ET37,EV37,EZ37,FB37,FD37,GB37,GD37),SUM(GH37,GJ37,GR37,GX37,GY37,AH37,AN37,AP37,AV37,BB37,BH37,BN37,BT37,BZ37,CF37,CL37,CR37,CX37,DD37,DJ37,DL37,DZ37,EX37,GF37,GL37,GN37,GP37,GQ37,GS37,GT37),GU37,GV37,GW37,GZ37,HA37,H37,J37,K37,S37,T37,)/101</f>
        <v>42.7076212085494</v>
      </c>
      <c r="HK37" s="33">
        <v>41</v>
      </c>
      <c r="HL37" s="33">
        <f>HK37-B37</f>
        <v>6</v>
      </c>
      <c r="HM37" s="33">
        <f>SUM(SUM(F37,G37,H37,J37,K37,AD37,AF37,AJ37,AL37,AN37,AR37,AT37,AX37,AZ37,BD37,BF37,BJ37,BL37,BP37,BR37,BV37,BX37,CB37,CD37,CH37,CJ37,CN37,CP37,CT37,CV37),SUM(CZ37,DB37,DF37,DH37,DN37,DP37,DR37,DT37,DV37,DX37,EB37,ED37,EF37,EH37,EJ37,EL37,EN37,EP37,ER37,ET37,EV37,EZ37,FB37,FD37,GR37,GX37,GY37,I37,L37,AH37),AP37,AV37,BB37,BH37,BN37,BT37,BZ37,CF37,CL37,CR37,CX37,DD37,DJ37,DL37,DZ37,EX37,GP37,GQ37,GS37,GT37,GU37,GV37,GW37,GZ37,HA37)/85</f>
        <v>43.6752567693744</v>
      </c>
      <c r="HN37" s="33">
        <v>40</v>
      </c>
      <c r="HO37" s="33">
        <f>HN37-B37</f>
        <v>5</v>
      </c>
      <c r="HP37" s="33">
        <f>SUM(SUM(AH37,AP37,AV37,BB37,BH37,BN37,BT37,BZ37,CF37,CL37,CR37,CX37,DD37,DJ37,DL37,DZ37,EX37,GP37,GQ37,GS37,GT37,GU37,GV37,GW37,GZ37,HA37,AD37,AF37,AR37,AT37),SUM(AX37,AZ37,BD37,BF37,BJ37,BL37,BP37,BR37,BV37,BX37,CB37,CD37,CH37,CJ37,CN37,CP37,CT37,CV37,CZ37,DB37,DF37,DH37,DN37,DP37,DR37,DT37,DV37,DX37,EB37,ED37),EF37,EH37,EJ37,EL37,EN37,EP37,ER37,ET37,EV37,EZ37,FB37,FD37,GR37,GX37,GY37)/75</f>
        <v>43.0630687830688</v>
      </c>
      <c r="HQ37" s="33">
        <v>44</v>
      </c>
      <c r="HR37" s="33">
        <f>HQ37-B37</f>
        <v>9</v>
      </c>
      <c r="HS37" s="43">
        <f>AVERAGE(HD37-HB37,HG37-HB37,HJ37-HB37,HM37-HB37,HP37-HB37)</f>
        <v>0.20768928250024</v>
      </c>
      <c r="HT37" s="33"/>
      <c r="HU37" s="33"/>
      <c r="HV37" s="33"/>
      <c r="HW37" s="33"/>
      <c r="HX37" s="33"/>
      <c r="HY37" s="33"/>
    </row>
    <row r="38" ht="32.45" customHeight="1">
      <c r="A38" t="s" s="31">
        <v>274</v>
      </c>
      <c r="B38" s="32">
        <v>36</v>
      </c>
      <c r="C38" s="33">
        <v>0</v>
      </c>
      <c r="D38" t="s" s="34">
        <v>232</v>
      </c>
      <c r="E38" s="33">
        <f>IF(D38="ACC",5,IF(D38="SEC",3,IF(D38="Pac12",4,IF(D38="Big 10",1,IF(D38="Big 12",2,IF(D38="Independent",7,IF(D38="American",6,IF(D38="MWC",9,IF(D38="Sun Belt",8,IF(D38="CUSA",11,10))))))))))</f>
        <v>5</v>
      </c>
      <c r="F38" s="33">
        <v>43</v>
      </c>
      <c r="G38" s="33">
        <f>F38</f>
        <v>43</v>
      </c>
      <c r="H38" s="33">
        <f>F38</f>
        <v>43</v>
      </c>
      <c r="I38" s="33">
        <v>56</v>
      </c>
      <c r="J38" s="33">
        <v>56</v>
      </c>
      <c r="K38" s="33">
        <v>58</v>
      </c>
      <c r="L38" s="35">
        <f>AVERAGE(F38:K38)</f>
        <v>49.8333333333333</v>
      </c>
      <c r="M38" s="19">
        <f>AVERAGE(N38:U38,F38:L38)</f>
        <v>44.0222222222222</v>
      </c>
      <c r="N38" s="25">
        <v>42</v>
      </c>
      <c r="O38" s="37">
        <v>41</v>
      </c>
      <c r="P38" s="33">
        <v>32</v>
      </c>
      <c r="Q38" s="33">
        <f>AVERAGE(O38:P38)</f>
        <v>36.5</v>
      </c>
      <c r="R38" s="33">
        <v>41</v>
      </c>
      <c r="S38" s="33">
        <v>40</v>
      </c>
      <c r="T38" s="33">
        <f>AVERAGE(R38:S38)</f>
        <v>40.5</v>
      </c>
      <c r="U38" s="33">
        <f>AVERAGE(O38,P38,Q38,R38,S38,T38)</f>
        <v>38.5</v>
      </c>
      <c r="V38" s="33">
        <f>AVERAGE(F38:U38)</f>
        <v>44.0222222222222</v>
      </c>
      <c r="W38" s="33">
        <f>MEDIAN(F38:U38)</f>
        <v>42.5</v>
      </c>
      <c r="X38" s="33">
        <v>55</v>
      </c>
      <c r="Y38" s="33">
        <v>28</v>
      </c>
      <c r="Z38" s="33">
        <v>40</v>
      </c>
      <c r="AA38" s="33">
        <v>56</v>
      </c>
      <c r="AB38" s="33">
        <v>57</v>
      </c>
      <c r="AC38" s="33">
        <v>4.5</v>
      </c>
      <c r="AD38" s="33">
        <v>46</v>
      </c>
      <c r="AE38" s="33">
        <v>4.5</v>
      </c>
      <c r="AF38" s="33">
        <v>46</v>
      </c>
      <c r="AG38" s="33">
        <f>BM38-CQ38</f>
        <v>-1.2</v>
      </c>
      <c r="AH38" s="33">
        <v>76</v>
      </c>
      <c r="AI38" s="33">
        <v>0.863636363636364</v>
      </c>
      <c r="AJ38" s="33">
        <v>114</v>
      </c>
      <c r="AK38" s="33">
        <v>0.863636363636364</v>
      </c>
      <c r="AL38" s="33">
        <f>AJ38</f>
        <v>114</v>
      </c>
      <c r="AM38" s="33">
        <v>-0.0178481534025903</v>
      </c>
      <c r="AN38" s="33">
        <v>81</v>
      </c>
      <c r="AO38" s="33">
        <v>12.4</v>
      </c>
      <c r="AP38" s="33">
        <v>34</v>
      </c>
      <c r="AQ38" s="33">
        <v>6</v>
      </c>
      <c r="AR38" s="33">
        <f>MAX($AQ$3:$AQ$132)-AQ38+1</f>
        <v>8</v>
      </c>
      <c r="AS38" s="33">
        <v>6</v>
      </c>
      <c r="AT38" s="33">
        <f>AR38</f>
        <v>8</v>
      </c>
      <c r="AU38" s="33">
        <v>8</v>
      </c>
      <c r="AV38" s="33">
        <f>MAX($AU$3:$AU$132)-AU38+1</f>
        <v>8</v>
      </c>
      <c r="AW38" s="33">
        <v>5</v>
      </c>
      <c r="AX38" s="33">
        <f>AW38+1</f>
        <v>6</v>
      </c>
      <c r="AY38" s="33">
        <v>5</v>
      </c>
      <c r="AZ38" s="33">
        <f>AX38</f>
        <v>6</v>
      </c>
      <c r="BA38" s="33">
        <v>5</v>
      </c>
      <c r="BB38" s="33">
        <f>BA38+1</f>
        <v>6</v>
      </c>
      <c r="BC38" s="33">
        <f>AQ38/(AQ38+AW38)</f>
        <v>0.545454545454545</v>
      </c>
      <c r="BD38" s="33">
        <v>21</v>
      </c>
      <c r="BE38" s="33">
        <f>BC38</f>
        <v>0.545454545454545</v>
      </c>
      <c r="BF38" s="33">
        <f>BD38</f>
        <v>21</v>
      </c>
      <c r="BG38" s="33">
        <f>AU38/(AU38+BA38)</f>
        <v>0.615384615384615</v>
      </c>
      <c r="BH38" s="33">
        <v>12</v>
      </c>
      <c r="BI38" s="33">
        <v>29</v>
      </c>
      <c r="BJ38" s="33">
        <v>48</v>
      </c>
      <c r="BK38" s="33">
        <v>29</v>
      </c>
      <c r="BL38" s="33">
        <v>48</v>
      </c>
      <c r="BM38" s="33">
        <v>21.2</v>
      </c>
      <c r="BN38" s="33">
        <v>86</v>
      </c>
      <c r="BO38" s="33">
        <v>379.6</v>
      </c>
      <c r="BP38" s="33">
        <v>77</v>
      </c>
      <c r="BQ38" s="33">
        <v>379.6</v>
      </c>
      <c r="BR38" s="33">
        <v>77</v>
      </c>
      <c r="BS38" s="33">
        <v>380.5</v>
      </c>
      <c r="BT38" s="33">
        <v>83</v>
      </c>
      <c r="BU38" s="33">
        <v>259.7</v>
      </c>
      <c r="BV38" s="33">
        <v>39</v>
      </c>
      <c r="BW38" s="33">
        <v>259.7</v>
      </c>
      <c r="BX38" s="33">
        <v>39</v>
      </c>
      <c r="BY38" s="33">
        <v>261.7</v>
      </c>
      <c r="BZ38" s="33">
        <v>38</v>
      </c>
      <c r="CA38" s="33">
        <v>119.9</v>
      </c>
      <c r="CB38" s="33">
        <v>104</v>
      </c>
      <c r="CC38" s="33">
        <v>119.9</v>
      </c>
      <c r="CD38" s="33">
        <v>104</v>
      </c>
      <c r="CE38" s="33">
        <v>118.8</v>
      </c>
      <c r="CF38" s="33">
        <v>112</v>
      </c>
      <c r="CG38" s="33">
        <v>0.0763962065331928</v>
      </c>
      <c r="CH38" s="33">
        <v>37</v>
      </c>
      <c r="CI38" s="33">
        <v>0.0763962065331928</v>
      </c>
      <c r="CJ38" s="33">
        <v>37</v>
      </c>
      <c r="CK38" s="33">
        <f>BM38/BS38</f>
        <v>0.0557161629434954</v>
      </c>
      <c r="CL38" s="33">
        <v>122</v>
      </c>
      <c r="CM38" s="33">
        <v>24.5</v>
      </c>
      <c r="CN38" s="33">
        <v>30</v>
      </c>
      <c r="CO38" s="33">
        <v>24.5</v>
      </c>
      <c r="CP38" s="33">
        <v>30</v>
      </c>
      <c r="CQ38" s="33">
        <v>22.4</v>
      </c>
      <c r="CR38" s="33">
        <v>31</v>
      </c>
      <c r="CS38" s="33">
        <v>339.5</v>
      </c>
      <c r="CT38" s="33">
        <v>19</v>
      </c>
      <c r="CU38" s="33">
        <v>339.5</v>
      </c>
      <c r="CV38" s="33">
        <v>19</v>
      </c>
      <c r="CW38" s="33">
        <v>312.9</v>
      </c>
      <c r="CX38" s="33">
        <v>15</v>
      </c>
      <c r="CY38" s="33">
        <v>246</v>
      </c>
      <c r="CZ38" s="33">
        <v>81</v>
      </c>
      <c r="DA38" s="33">
        <v>246</v>
      </c>
      <c r="DB38" s="33">
        <v>81</v>
      </c>
      <c r="DC38" s="33">
        <v>204.5</v>
      </c>
      <c r="DD38" s="33">
        <v>33</v>
      </c>
      <c r="DE38" s="33">
        <v>93.5</v>
      </c>
      <c r="DF38" s="33">
        <v>3</v>
      </c>
      <c r="DG38" s="33">
        <v>93.5</v>
      </c>
      <c r="DH38" s="33">
        <v>3</v>
      </c>
      <c r="DI38" s="33">
        <v>108.4</v>
      </c>
      <c r="DJ38" s="33">
        <v>12</v>
      </c>
      <c r="DK38" s="33">
        <v>1.27272727272727</v>
      </c>
      <c r="DL38" s="33">
        <v>14</v>
      </c>
      <c r="DM38" s="33">
        <v>0.636363636363636</v>
      </c>
      <c r="DN38" s="33">
        <v>41</v>
      </c>
      <c r="DO38" s="33">
        <v>56</v>
      </c>
      <c r="DP38" s="33">
        <v>17</v>
      </c>
      <c r="DQ38" s="33">
        <v>7.2</v>
      </c>
      <c r="DR38" s="33">
        <v>16</v>
      </c>
      <c r="DS38" s="33">
        <v>2.7</v>
      </c>
      <c r="DT38" s="33">
        <v>3</v>
      </c>
      <c r="DU38" s="33">
        <v>40.1</v>
      </c>
      <c r="DV38" s="33">
        <v>45</v>
      </c>
      <c r="DW38" s="33">
        <v>40.1</v>
      </c>
      <c r="DX38" s="33">
        <v>45</v>
      </c>
      <c r="DY38" s="33">
        <f>BS38-CW38</f>
        <v>67.59999999999999</v>
      </c>
      <c r="DZ38" s="33">
        <v>30</v>
      </c>
      <c r="EA38" s="33">
        <v>4.18181818181818</v>
      </c>
      <c r="EB38" s="33">
        <v>2</v>
      </c>
      <c r="EC38" s="33">
        <v>26.3636363636364</v>
      </c>
      <c r="ED38" s="33">
        <v>2</v>
      </c>
      <c r="EE38" s="33">
        <v>21.8</v>
      </c>
      <c r="EF38" s="33">
        <v>35</v>
      </c>
      <c r="EG38" s="33">
        <v>0</v>
      </c>
      <c r="EH38" s="33">
        <v>14</v>
      </c>
      <c r="EI38" s="33">
        <v>9.4</v>
      </c>
      <c r="EJ38" s="33">
        <v>28</v>
      </c>
      <c r="EK38" s="33">
        <v>0.0909090909090909</v>
      </c>
      <c r="EL38" s="33">
        <v>10</v>
      </c>
      <c r="EM38" s="33">
        <v>79.3</v>
      </c>
      <c r="EN38" s="33">
        <v>17</v>
      </c>
      <c r="EO38" s="33">
        <v>97</v>
      </c>
      <c r="EP38" s="33">
        <v>9</v>
      </c>
      <c r="EQ38" s="33">
        <v>20.5454545454546</v>
      </c>
      <c r="ER38" s="33">
        <v>63</v>
      </c>
      <c r="ES38" s="33">
        <v>36</v>
      </c>
      <c r="ET38" s="33">
        <v>74</v>
      </c>
      <c r="EU38" s="33">
        <v>36</v>
      </c>
      <c r="EV38" s="33">
        <v>74</v>
      </c>
      <c r="EW38" s="33">
        <v>39.9</v>
      </c>
      <c r="EX38" s="33">
        <v>45</v>
      </c>
      <c r="EY38" s="33">
        <v>50</v>
      </c>
      <c r="EZ38" s="33">
        <v>40</v>
      </c>
      <c r="FA38" s="33">
        <v>8</v>
      </c>
      <c r="FB38" s="33">
        <v>76</v>
      </c>
      <c r="FC38" s="33">
        <v>70.6363636363636</v>
      </c>
      <c r="FD38" s="33">
        <v>111</v>
      </c>
      <c r="FE38" s="38"/>
      <c r="FF38" s="33">
        <v>50</v>
      </c>
      <c r="FG38" s="38"/>
      <c r="FH38" s="33">
        <v>50</v>
      </c>
      <c r="FI38" s="43">
        <v>50.7</v>
      </c>
      <c r="FJ38" s="33">
        <v>64</v>
      </c>
      <c r="FK38" s="38"/>
      <c r="FL38" s="33">
        <v>80</v>
      </c>
      <c r="FM38" s="38"/>
      <c r="FN38" s="33">
        <v>80</v>
      </c>
      <c r="FO38" s="33">
        <v>35.43</v>
      </c>
      <c r="FP38" s="33">
        <v>96</v>
      </c>
      <c r="FQ38" s="38"/>
      <c r="FR38" s="33">
        <v>26</v>
      </c>
      <c r="FS38" s="38"/>
      <c r="FT38" s="33">
        <v>26</v>
      </c>
      <c r="FU38" s="33">
        <v>70.81999999999999</v>
      </c>
      <c r="FV38" s="33">
        <v>22</v>
      </c>
      <c r="FW38" s="38"/>
      <c r="FX38" s="33">
        <v>29</v>
      </c>
      <c r="FY38" s="38"/>
      <c r="FZ38" s="33">
        <v>29</v>
      </c>
      <c r="GA38" s="33">
        <v>28.7</v>
      </c>
      <c r="GB38" s="39">
        <v>60</v>
      </c>
      <c r="GC38" s="24">
        <f>GA38</f>
        <v>28.7</v>
      </c>
      <c r="GD38" s="24">
        <f>GB38</f>
        <v>60</v>
      </c>
      <c r="GE38" s="24">
        <v>26.3</v>
      </c>
      <c r="GF38" s="24">
        <v>61</v>
      </c>
      <c r="GG38" s="24">
        <v>20.2</v>
      </c>
      <c r="GH38" s="24">
        <v>23</v>
      </c>
      <c r="GI38" s="24">
        <f>GG38</f>
        <v>20.2</v>
      </c>
      <c r="GJ38" s="24">
        <f>GH38</f>
        <v>23</v>
      </c>
      <c r="GK38" s="24">
        <v>21.5</v>
      </c>
      <c r="GL38" s="37">
        <v>27</v>
      </c>
      <c r="GM38" s="33">
        <v>1.8</v>
      </c>
      <c r="GN38" s="33">
        <v>3</v>
      </c>
      <c r="GO38" s="33">
        <v>3</v>
      </c>
      <c r="GP38" s="33">
        <f>IF(GO38=1,1,IF(GO38=2,20,40))</f>
        <v>40</v>
      </c>
      <c r="GQ38" s="33">
        <v>33</v>
      </c>
      <c r="GR38" s="33">
        <f>GQ38</f>
        <v>33</v>
      </c>
      <c r="GS38" s="33">
        <v>45</v>
      </c>
      <c r="GT38" s="33">
        <f>GS38</f>
        <v>45</v>
      </c>
      <c r="GU38" s="33">
        <v>49</v>
      </c>
      <c r="GV38" s="33">
        <f>GU38</f>
        <v>49</v>
      </c>
      <c r="GW38" s="40">
        <f>GU38</f>
        <v>49</v>
      </c>
      <c r="GX38" s="28">
        <v>56</v>
      </c>
      <c r="GY38" s="28">
        <f>GX38</f>
        <v>56</v>
      </c>
      <c r="GZ38" s="42">
        <f>AVERAGE(GQ38,GS38,GU38)</f>
        <v>42.3333333333333</v>
      </c>
      <c r="HA38" s="33">
        <f>AVERAGE(GQ38:GW38)</f>
        <v>43.2857142857143</v>
      </c>
      <c r="HB38" s="33">
        <f>SUM(GX38,GY38,GZ38,HA38)/120</f>
        <v>43.3958068783069</v>
      </c>
      <c r="HC38" t="s" s="34">
        <f>IF(HB38=HB37,"YES","NOOOO")</f>
        <v>230</v>
      </c>
      <c r="HD38" s="33">
        <f>SUM(SUM(E38,F38,G38,I38,L38,M38,N38,O38,R38,U38,V38,W38,Y38,AH38,AN38,AP38,AV38,BB38,BH38,BN38,BT38,BZ38,CF38,CL38,CR38,CX38,DD38,DJ38,DL38,DZ38),SUM(EX38,FJ38,FP38,FV38,GF38,GL38,GN38,GP38,GQ38,GS38,GU38,GX38,GZ38,H38,J38,K38,P38,Q38,S38,T38,X38,Z38,AA38,AB38,AD38,AF38,AJ38,AL38,AR38,AT38),SUM(AX38,AZ38,BD38,BF38,BJ38,BL38,BP38,BR38,BV38,BX38,CB38,CD38,CH38,CJ38,CN38,CP38,CT38,CV38,CZ38,DB38,DF38,DH38,DN38,DP38,DR38,DT38,DV38,DX38,EB38,ED38),EF38,EH38,EJ38,EL38,EN38,EP38,ER38,ET38,EV38,EZ38,FB38,FD38,FF38,FH38,FL38,FN38,FR38,FT38,FX38,FZ38,GB38,GD38,GH38,GJ38)/114</f>
        <v>43.2650097465887</v>
      </c>
      <c r="HE38" s="33">
        <v>38</v>
      </c>
      <c r="HF38" s="33">
        <f>HE38-B38</f>
        <v>2</v>
      </c>
      <c r="HG38" s="33">
        <f>SUM(SUM(E38,F38,G38,I38,L38,M38,N38,O38,V38,W38,Y38,H38,J38,K38,P38,Q38,CH38,CJ38,CN38,CP38,CT38,CV38,CZ38,DB38,DF38,DH38,DN38,DP38,DR38,DT38),SUM(DV38,DX38,EB38,ED38,EF38,EH38,EJ38,EL38,EN38,EP38,ER38,ET38,EV38,EZ38,FB38,FD38,FF38,FH38,FL38,FN38,FR38,FT38,FX38,FZ38,GR38,GX38,GY38,X38,AA38,Z38),SUM(AB38,AD38,AF38,AJ38,AL38,AR38,AT38,AX38,AZ38,BD38,BF38,BJ38,BL38,BP38,BR38,BV38,BX38,CB38,CD38,AH38,AN38,AP38,AV38,BB38,BH38,BN38,BT38,BZ38,CF38,CL38),CR38,CX38,DD38,DJ38,DL38,DZ38,EX38,FJ38,FP38,FV38,GP38,GQ38,GS38,GT38,GU38,GV38,GW38,GZ38,HA38)/109</f>
        <v>43.9495121596039</v>
      </c>
      <c r="HH38" s="33">
        <v>37</v>
      </c>
      <c r="HI38" s="33">
        <f>HH38-B38</f>
        <v>1</v>
      </c>
      <c r="HJ38" s="33">
        <f>SUM(SUM(E38,F38,G38,I38,L38,M38,N38,R38,V38,W38,AD38,AF38,AJ38,AL38,AR38,AT38,AX38,AZ38,BD38,BF38,BJ38,BL38,BP38,BR38,BV38,BX38,CB38,CD38,CH38,CJ38),SUM(CN38,CP38,CT38,CV38,CZ38,DB38,DF38,DH38,DN38,DP38,DR38,DT38,DV38,DX38,EB38,ED38,EF38,EH38,EJ38,EL38,EN38,EP38,ER38,ET38,EV38,EZ38,FB38,FD38,GB38,GD38),SUM(GH38,GJ38,GR38,GX38,GY38,AH38,AN38,AP38,AV38,BB38,BH38,BN38,BT38,BZ38,CF38,CL38,CR38,CX38,DD38,DJ38,DL38,DZ38,EX38,GF38,GL38,GN38,GP38,GQ38,GS38,GT38),GU38,GV38,GW38,GZ38,HA38,H38,J38,K38,S38,T38,)/101</f>
        <v>42.2920477762062</v>
      </c>
      <c r="HK38" s="33">
        <v>39</v>
      </c>
      <c r="HL38" s="33">
        <f>HK38-B38</f>
        <v>3</v>
      </c>
      <c r="HM38" s="33">
        <f>SUM(SUM(F38,G38,H38,J38,K38,AD38,AF38,AJ38,AL38,AN38,AR38,AT38,AX38,AZ38,BD38,BF38,BJ38,BL38,BP38,BR38,BV38,BX38,CB38,CD38,CH38,CJ38,CN38,CP38,CT38,CV38),SUM(CZ38,DB38,DF38,DH38,DN38,DP38,DR38,DT38,DV38,DX38,EB38,ED38,EF38,EH38,EJ38,EL38,EN38,EP38,ER38,ET38,EV38,EZ38,FB38,FD38,GR38,GX38,GY38,I38,L38,AH38),AP38,AV38,BB38,BH38,BN38,BT38,BZ38,CF38,CL38,CR38,CX38,DD38,DJ38,DL38,DZ38,EX38,GP38,GQ38,GS38,GT38,GU38,GV38,GW38,GZ38,HA38)/85</f>
        <v>43.7112044817927</v>
      </c>
      <c r="HN38" s="33">
        <v>41</v>
      </c>
      <c r="HO38" s="33">
        <f>HN38-B38</f>
        <v>5</v>
      </c>
      <c r="HP38" s="33">
        <f>SUM(SUM(AH38,AP38,AV38,BB38,BH38,BN38,BT38,BZ38,CF38,CL38,CR38,CX38,DD38,DJ38,DL38,DZ38,EX38,GP38,GQ38,GS38,GT38,GU38,GV38,GW38,GZ38,HA38,AD38,AF38,AR38,AT38),SUM(AX38,AZ38,BD38,BF38,BJ38,BL38,BP38,BR38,BV38,BX38,CB38,CD38,CH38,CJ38,CN38,CP38,CT38,CV38,CZ38,DB38,DF38,DH38,DN38,DP38,DR38,DT38,DV38,DX38,EB38,ED38),EF38,EH38,EJ38,EL38,EN38,EP38,ER38,ET38,EV38,EZ38,FB38,FD38,GR38,GX38,GY38)/75</f>
        <v>40.768253968254</v>
      </c>
      <c r="HQ38" s="33">
        <v>36</v>
      </c>
      <c r="HR38" s="33">
        <f>HQ38-B38</f>
        <v>0</v>
      </c>
      <c r="HS38" s="43">
        <f>AVERAGE(HD38-HB38,HG38-HB38,HJ38-HB38,HM38-HB38,HP38-HB38)</f>
        <v>-0.5986012518178</v>
      </c>
      <c r="HT38" t="s" s="44">
        <v>262</v>
      </c>
      <c r="HU38" s="33">
        <f>COUNTIF($D$3:$D$132,"Sun Belt")</f>
        <v>10</v>
      </c>
      <c r="HV38" s="33">
        <f>SUMIF($D$3:$D$132,"Sun Belt",$R$3:$R$132)</f>
        <v>766</v>
      </c>
      <c r="HW38" s="33">
        <f>SUMIF($D$3:$D$132,"Sun Belt",$O$3:$O$132)</f>
        <v>828</v>
      </c>
      <c r="HX38" s="33">
        <f>(HV38+HW38)/(HU38*2)</f>
        <v>79.7</v>
      </c>
      <c r="HY38" s="33">
        <v>8</v>
      </c>
    </row>
    <row r="39" ht="32.45" customHeight="1">
      <c r="A39" t="s" s="31">
        <v>275</v>
      </c>
      <c r="B39" s="32">
        <v>37</v>
      </c>
      <c r="C39" s="33">
        <v>0</v>
      </c>
      <c r="D39" t="s" s="34">
        <v>239</v>
      </c>
      <c r="E39" s="33">
        <f>IF(D39="ACC",5,IF(D39="SEC",3,IF(D39="Pac12",4,IF(D39="Big 10",1,IF(D39="Big 12",2,IF(D39="Independent",7,IF(D39="American",6,IF(D39="MWC",9,IF(D39="Sun Belt",8,IF(D39="CUSA",11,10))))))))))</f>
        <v>7</v>
      </c>
      <c r="F39" s="33">
        <v>14</v>
      </c>
      <c r="G39" s="33">
        <f>F39</f>
        <v>14</v>
      </c>
      <c r="H39" s="33">
        <f>F39</f>
        <v>14</v>
      </c>
      <c r="I39" s="33">
        <v>85</v>
      </c>
      <c r="J39" s="33">
        <v>85</v>
      </c>
      <c r="K39" s="33">
        <v>114</v>
      </c>
      <c r="L39" s="35">
        <f>AVERAGE(F39:K39)</f>
        <v>54.3333333333333</v>
      </c>
      <c r="M39" s="19">
        <v>29</v>
      </c>
      <c r="N39" s="25">
        <v>30</v>
      </c>
      <c r="O39" s="37">
        <v>76</v>
      </c>
      <c r="P39" s="33">
        <v>77</v>
      </c>
      <c r="Q39" s="33">
        <f>AVERAGE(O39:P39)</f>
        <v>76.5</v>
      </c>
      <c r="R39" s="33">
        <v>47</v>
      </c>
      <c r="S39" s="33">
        <v>54</v>
      </c>
      <c r="T39" s="33">
        <f>AVERAGE(R39:S39)</f>
        <v>50.5</v>
      </c>
      <c r="U39" s="33">
        <f>AVERAGE(O39,P39,Q39,R39,S39,T39)</f>
        <v>63.5</v>
      </c>
      <c r="V39" s="33">
        <f>AVERAGE(F39:U39)</f>
        <v>55.2395833333333</v>
      </c>
      <c r="W39" s="33">
        <f>MEDIAN(F39:U39)</f>
        <v>54.1666666666667</v>
      </c>
      <c r="X39" s="33">
        <v>21</v>
      </c>
      <c r="Y39" s="33">
        <v>95</v>
      </c>
      <c r="Z39" s="33">
        <v>110</v>
      </c>
      <c r="AA39" s="33">
        <v>22</v>
      </c>
      <c r="AB39" s="33">
        <v>5</v>
      </c>
      <c r="AC39" s="33">
        <v>17.7</v>
      </c>
      <c r="AD39" s="33">
        <v>7</v>
      </c>
      <c r="AE39" s="33">
        <v>17.7</v>
      </c>
      <c r="AF39" s="33">
        <v>7</v>
      </c>
      <c r="AG39" s="33">
        <f>BM39-CQ39</f>
        <v>4.8</v>
      </c>
      <c r="AH39" s="33">
        <v>77</v>
      </c>
      <c r="AI39" s="33">
        <v>2.10178571428571</v>
      </c>
      <c r="AJ39" s="33">
        <v>48</v>
      </c>
      <c r="AK39" s="33">
        <v>2.10178571428571</v>
      </c>
      <c r="AL39" s="33">
        <f>AJ39</f>
        <v>48</v>
      </c>
      <c r="AM39" s="33">
        <v>0.0448282302906649</v>
      </c>
      <c r="AN39" s="33">
        <v>53</v>
      </c>
      <c r="AO39" s="33">
        <v>18</v>
      </c>
      <c r="AP39" s="33">
        <v>63</v>
      </c>
      <c r="AQ39" s="33">
        <v>10</v>
      </c>
      <c r="AR39" s="33">
        <f>MAX($AQ$3:$AQ$132)-AQ39+1</f>
        <v>4</v>
      </c>
      <c r="AS39" s="33">
        <v>10</v>
      </c>
      <c r="AT39" s="33">
        <f>AR39</f>
        <v>4</v>
      </c>
      <c r="AU39" s="33">
        <v>8</v>
      </c>
      <c r="AV39" s="33">
        <f>MAX($AU$3:$AU$132)-AU39+1</f>
        <v>8</v>
      </c>
      <c r="AW39" s="33">
        <v>1</v>
      </c>
      <c r="AX39" s="33">
        <f>AW39+1</f>
        <v>2</v>
      </c>
      <c r="AY39" s="33">
        <v>1</v>
      </c>
      <c r="AZ39" s="33">
        <f>AX39</f>
        <v>2</v>
      </c>
      <c r="BA39" s="33">
        <v>5</v>
      </c>
      <c r="BB39" s="33">
        <f>BA39+1</f>
        <v>6</v>
      </c>
      <c r="BC39" s="33">
        <f>AQ39/(AQ39+AW39)</f>
        <v>0.9090909090909089</v>
      </c>
      <c r="BD39" s="33">
        <v>3</v>
      </c>
      <c r="BE39" s="33">
        <f>BC39</f>
        <v>0.9090909090909089</v>
      </c>
      <c r="BF39" s="33">
        <f>BD39</f>
        <v>3</v>
      </c>
      <c r="BG39" s="33">
        <f>AU39/(AU39+BA39)</f>
        <v>0.615384615384615</v>
      </c>
      <c r="BH39" s="33">
        <v>12</v>
      </c>
      <c r="BI39" s="33">
        <v>38.2</v>
      </c>
      <c r="BJ39" s="33">
        <v>14</v>
      </c>
      <c r="BK39" s="33">
        <v>38.2</v>
      </c>
      <c r="BL39" s="33">
        <v>14</v>
      </c>
      <c r="BM39" s="33">
        <v>32.9</v>
      </c>
      <c r="BN39" s="33">
        <v>28</v>
      </c>
      <c r="BO39" s="33">
        <v>482.7</v>
      </c>
      <c r="BP39" s="33">
        <v>15</v>
      </c>
      <c r="BQ39" s="33">
        <v>482.7</v>
      </c>
      <c r="BR39" s="33">
        <v>15</v>
      </c>
      <c r="BS39" s="33">
        <v>439.4</v>
      </c>
      <c r="BT39" s="33">
        <v>32</v>
      </c>
      <c r="BU39" s="33">
        <v>230.4</v>
      </c>
      <c r="BV39" s="33">
        <v>62</v>
      </c>
      <c r="BW39" s="33">
        <v>230.4</v>
      </c>
      <c r="BX39" s="33">
        <v>62</v>
      </c>
      <c r="BY39" s="33">
        <v>288.9</v>
      </c>
      <c r="BZ39" s="33">
        <v>21</v>
      </c>
      <c r="CA39" s="33">
        <v>252.4</v>
      </c>
      <c r="CB39" s="33">
        <v>9</v>
      </c>
      <c r="CC39" s="33">
        <v>252.4</v>
      </c>
      <c r="CD39" s="33">
        <v>9</v>
      </c>
      <c r="CE39" s="33">
        <v>150.5</v>
      </c>
      <c r="CF39" s="33">
        <v>75</v>
      </c>
      <c r="CG39" s="33">
        <v>0.0791381810648436</v>
      </c>
      <c r="CH39" s="33">
        <v>24</v>
      </c>
      <c r="CI39" s="33">
        <v>0.0791381810648436</v>
      </c>
      <c r="CJ39" s="33">
        <v>24</v>
      </c>
      <c r="CK39" s="33">
        <f>BM39/BS39</f>
        <v>0.07487482931269911</v>
      </c>
      <c r="CL39" s="33">
        <v>45</v>
      </c>
      <c r="CM39" s="33">
        <v>20.5</v>
      </c>
      <c r="CN39" s="33">
        <v>18</v>
      </c>
      <c r="CO39" s="33">
        <v>20.5</v>
      </c>
      <c r="CP39" s="33">
        <v>18</v>
      </c>
      <c r="CQ39" s="33">
        <v>28.1</v>
      </c>
      <c r="CR39" s="33">
        <v>54</v>
      </c>
      <c r="CS39" s="33">
        <v>317.7</v>
      </c>
      <c r="CT39" s="33">
        <v>10</v>
      </c>
      <c r="CU39" s="33">
        <v>317.7</v>
      </c>
      <c r="CV39" s="33">
        <v>10</v>
      </c>
      <c r="CW39" s="33">
        <v>412.2</v>
      </c>
      <c r="CX39" s="33">
        <v>78</v>
      </c>
      <c r="CY39" s="33">
        <v>184.9</v>
      </c>
      <c r="CZ39" s="33">
        <v>12</v>
      </c>
      <c r="DA39" s="33">
        <v>184.9</v>
      </c>
      <c r="DB39" s="33">
        <v>12</v>
      </c>
      <c r="DC39" s="33">
        <v>219.4</v>
      </c>
      <c r="DD39" s="33">
        <v>50</v>
      </c>
      <c r="DE39" s="33">
        <v>132.8</v>
      </c>
      <c r="DF39" s="33">
        <v>28</v>
      </c>
      <c r="DG39" s="33">
        <v>132.8</v>
      </c>
      <c r="DH39" s="33">
        <v>28</v>
      </c>
      <c r="DI39" s="33">
        <v>192.8</v>
      </c>
      <c r="DJ39" s="33">
        <v>94</v>
      </c>
      <c r="DK39" s="33">
        <v>1</v>
      </c>
      <c r="DL39" s="33">
        <v>23</v>
      </c>
      <c r="DM39" s="33">
        <v>1</v>
      </c>
      <c r="DN39" s="33">
        <v>24</v>
      </c>
      <c r="DO39" s="33">
        <v>57.5</v>
      </c>
      <c r="DP39" s="33">
        <v>22</v>
      </c>
      <c r="DQ39" s="33">
        <v>6.5</v>
      </c>
      <c r="DR39" s="33">
        <v>9</v>
      </c>
      <c r="DS39" s="33">
        <v>4.1</v>
      </c>
      <c r="DT39" s="33">
        <v>16</v>
      </c>
      <c r="DU39" s="33">
        <v>165</v>
      </c>
      <c r="DV39" s="33">
        <v>5</v>
      </c>
      <c r="DW39" s="33">
        <v>165</v>
      </c>
      <c r="DX39" s="33">
        <v>5</v>
      </c>
      <c r="DY39" s="33">
        <f>BS39-CW39</f>
        <v>27.2</v>
      </c>
      <c r="DZ39" s="33">
        <v>60</v>
      </c>
      <c r="EA39" s="33">
        <v>2.54545454545454</v>
      </c>
      <c r="EB39" s="33">
        <v>32</v>
      </c>
      <c r="EC39" s="33">
        <v>18.2727272727273</v>
      </c>
      <c r="ED39" s="33">
        <v>28</v>
      </c>
      <c r="EE39" s="33">
        <v>20.4</v>
      </c>
      <c r="EF39" s="33">
        <v>41</v>
      </c>
      <c r="EG39" s="33">
        <v>0</v>
      </c>
      <c r="EH39" s="33">
        <v>14</v>
      </c>
      <c r="EI39" s="33">
        <v>11.1</v>
      </c>
      <c r="EJ39" s="33">
        <v>22</v>
      </c>
      <c r="EK39" s="33">
        <v>0.2</v>
      </c>
      <c r="EL39" s="33">
        <v>3</v>
      </c>
      <c r="EM39" s="33">
        <v>58.8</v>
      </c>
      <c r="EN39" s="33">
        <v>41</v>
      </c>
      <c r="EO39" s="33">
        <v>94</v>
      </c>
      <c r="EP39" s="33">
        <v>25</v>
      </c>
      <c r="EQ39" s="33">
        <v>24.7</v>
      </c>
      <c r="ER39" s="33">
        <v>15</v>
      </c>
      <c r="ES39" s="33">
        <v>47.8</v>
      </c>
      <c r="ET39" s="33">
        <v>16</v>
      </c>
      <c r="EU39" s="33">
        <v>47.8</v>
      </c>
      <c r="EV39" s="33">
        <v>16</v>
      </c>
      <c r="EW39" s="33">
        <v>40.7</v>
      </c>
      <c r="EX39" s="33">
        <v>40</v>
      </c>
      <c r="EY39" s="33">
        <v>75</v>
      </c>
      <c r="EZ39" s="33">
        <v>9</v>
      </c>
      <c r="FA39" s="33">
        <v>6.1</v>
      </c>
      <c r="FB39" s="33">
        <v>47</v>
      </c>
      <c r="FC39" s="33">
        <v>57.1</v>
      </c>
      <c r="FD39" s="33">
        <v>81</v>
      </c>
      <c r="FE39" s="38"/>
      <c r="FF39" s="33">
        <v>44</v>
      </c>
      <c r="FG39" s="38"/>
      <c r="FH39" s="33">
        <v>44</v>
      </c>
      <c r="FI39" s="33">
        <v>41.82</v>
      </c>
      <c r="FJ39" s="33">
        <v>88</v>
      </c>
      <c r="FK39" s="38"/>
      <c r="FL39" s="33">
        <v>24</v>
      </c>
      <c r="FM39" s="38"/>
      <c r="FN39" s="33">
        <v>24</v>
      </c>
      <c r="FO39" s="33">
        <v>56.59</v>
      </c>
      <c r="FP39" s="33">
        <v>48</v>
      </c>
      <c r="FQ39" s="38"/>
      <c r="FR39" s="33">
        <v>83</v>
      </c>
      <c r="FS39" s="38"/>
      <c r="FT39" s="33">
        <v>83</v>
      </c>
      <c r="FU39" s="33">
        <v>36.04</v>
      </c>
      <c r="FV39" s="33">
        <v>100</v>
      </c>
      <c r="FW39" s="38"/>
      <c r="FX39" s="33">
        <v>86</v>
      </c>
      <c r="FY39" s="38"/>
      <c r="FZ39" s="33">
        <v>86</v>
      </c>
      <c r="GA39" s="33">
        <v>34</v>
      </c>
      <c r="GB39" s="39">
        <v>35</v>
      </c>
      <c r="GC39" s="24">
        <f>GA39</f>
        <v>34</v>
      </c>
      <c r="GD39" s="24">
        <f>GB39</f>
        <v>35</v>
      </c>
      <c r="GE39" s="25">
        <v>33.5</v>
      </c>
      <c r="GF39" s="25">
        <v>30</v>
      </c>
      <c r="GG39" s="25">
        <v>28.2</v>
      </c>
      <c r="GH39" s="25">
        <v>65</v>
      </c>
      <c r="GI39" s="24">
        <f>GG39</f>
        <v>28.2</v>
      </c>
      <c r="GJ39" s="24">
        <f>GH39</f>
        <v>65</v>
      </c>
      <c r="GK39" s="25">
        <v>27.3</v>
      </c>
      <c r="GL39" s="37">
        <v>52</v>
      </c>
      <c r="GM39" s="33">
        <v>-1.2</v>
      </c>
      <c r="GN39" s="33">
        <v>27</v>
      </c>
      <c r="GO39" s="33">
        <v>3</v>
      </c>
      <c r="GP39" s="33">
        <f>IF(GO39=1,1,IF(GO39=2,20,40))</f>
        <v>40</v>
      </c>
      <c r="GQ39" s="33">
        <f>AVERAGE(41,130,GS39)</f>
        <v>91.3333333333333</v>
      </c>
      <c r="GR39" s="33">
        <f>GQ39</f>
        <v>91.3333333333333</v>
      </c>
      <c r="GS39" s="33">
        <f>AVERAGE(76,130)</f>
        <v>103</v>
      </c>
      <c r="GT39" s="33">
        <f>GS39</f>
        <v>103</v>
      </c>
      <c r="GU39" s="33">
        <f t="shared" si="515"/>
        <v>103</v>
      </c>
      <c r="GV39" s="33">
        <f>GU39</f>
        <v>103</v>
      </c>
      <c r="GW39" s="40">
        <f>GU39</f>
        <v>103</v>
      </c>
      <c r="GX39" s="28">
        <f t="shared" si="515"/>
        <v>103</v>
      </c>
      <c r="GY39" s="28">
        <f>GX39</f>
        <v>103</v>
      </c>
      <c r="GZ39" s="42">
        <f>AVERAGE(GQ39,GS39,GU39)</f>
        <v>99.1111111111111</v>
      </c>
      <c r="HA39" s="33">
        <f>AVERAGE(GQ39:GW39)</f>
        <v>99.6666666666667</v>
      </c>
      <c r="HB39" s="33">
        <f>SUM(GX39,GY39,GZ39,HA39)/120</f>
        <v>43.4723668981481</v>
      </c>
      <c r="HC39" t="s" s="34">
        <f>IF(HB39=HB38,"YES","NOOOO")</f>
        <v>230</v>
      </c>
      <c r="HD39" s="33">
        <f>SUM(SUM(E39,F39,G39,I39,L39,M39,N39,O39,R39,U39,V39,W39,Y39,AH39,AN39,AP39,AV39,BB39,BH39,BN39,BT39,BZ39,CF39,CL39,CR39,CX39,DD39,DJ39,DL39,DZ39),SUM(EX39,FJ39,FP39,FV39,GF39,GL39,GN39,GP39,GQ39,GS39,GU39,GX39,GZ39,H39,J39,K39,P39,Q39,S39,T39,X39,Z39,AA39,AB39,AD39,AF39,AJ39,AL39,AR39,AT39),SUM(AX39,AZ39,BD39,BF39,BJ39,BL39,BP39,BR39,BV39,BX39,CB39,CD39,CH39,CJ39,CN39,CP39,CT39,CV39,CZ39,DB39,DF39,DH39,DN39,DP39,DR39,DT39,DV39,DX39,EB39,ED39),EF39,EH39,EJ39,EL39,EN39,EP39,ER39,ET39,EV39,EZ39,FB39,FD39,FF39,FH39,FL39,FN39,FR39,FT39,FX39,FZ39,GB39,GD39,GH39,GJ39)/114</f>
        <v>40.4709125243665</v>
      </c>
      <c r="HE39" s="33">
        <v>34</v>
      </c>
      <c r="HF39" s="33">
        <f>HE39-B39</f>
        <v>-3</v>
      </c>
      <c r="HG39" s="33">
        <f>SUM(SUM(E39,F39,G39,I39,L39,M39,N39,O39,V39,W39,Y39,H39,J39,K39,P39,Q39,CH39,CJ39,CN39,CP39,CT39,CV39,CZ39,DB39,DF39,DH39,DN39,DP39,DR39,DT39),SUM(DV39,DX39,EB39,ED39,EF39,EH39,EJ39,EL39,EN39,EP39,ER39,ET39,EV39,EZ39,FB39,FD39,FF39,FH39,FL39,FN39,FR39,FT39,FX39,FZ39,GR39,GX39,GY39,X39,AA39,Z39),SUM(AB39,AD39,AF39,AJ39,AL39,AR39,AT39,AX39,AZ39,BD39,BF39,BJ39,BL39,BP39,BR39,BV39,BX39,CB39,CD39,AH39,AN39,AP39,AV39,BB39,BH39,BN39,BT39,BZ39,CF39,CL39),CR39,CX39,DD39,DJ39,DL39,DZ39,EX39,FJ39,FP39,FV39,GP39,GQ39,GS39,GT39,GU39,GV39,GW39,GZ39,HA39)/109</f>
        <v>43.0521470438328</v>
      </c>
      <c r="HH39" s="33">
        <v>36</v>
      </c>
      <c r="HI39" s="33">
        <f>HH39-B39</f>
        <v>-1</v>
      </c>
      <c r="HJ39" s="33">
        <f>SUM(SUM(E39,F39,G39,I39,L39,M39,N39,R39,V39,W39,AD39,AF39,AJ39,AL39,AR39,AT39,AX39,AZ39,BD39,BF39,BJ39,BL39,BP39,BR39,BV39,BX39,CB39,CD39,CH39,CJ39),SUM(CN39,CP39,CT39,CV39,CZ39,DB39,DF39,DH39,DN39,DP39,DR39,DT39,DV39,DX39,EB39,ED39,EF39,EH39,EJ39,EL39,EN39,EP39,ER39,ET39,EV39,EZ39,FB39,FD39,GB39,GD39),SUM(GH39,GJ39,GR39,GX39,GY39,AH39,AN39,AP39,AV39,BB39,BH39,BN39,BT39,BZ39,CF39,CL39,CR39,CX39,DD39,DJ39,DL39,DZ39,EX39,GF39,GL39,GN39,GP39,GQ39,GS39,GT39),GU39,GV39,GW39,GZ39,HA39,H39,J39,K39,S39,T39,)/101</f>
        <v>39.2146933443344</v>
      </c>
      <c r="HK39" s="33">
        <v>34</v>
      </c>
      <c r="HL39" s="33">
        <f>HK39-B39</f>
        <v>-3</v>
      </c>
      <c r="HM39" s="33">
        <f>SUM(SUM(F39,G39,H39,J39,K39,AD39,AF39,AJ39,AL39,AN39,AR39,AT39,AX39,AZ39,BD39,BF39,BJ39,BL39,BP39,BR39,BV39,BX39,CB39,CD39,CH39,CJ39,CN39,CP39,CT39,CV39),SUM(CZ39,DB39,DF39,DH39,DN39,DP39,DR39,DT39,DV39,DX39,EB39,ED39,EF39,EH39,EJ39,EL39,EN39,EP39,ER39,ET39,EV39,EZ39,FB39,FD39,GR39,GX39,GY39,I39,L39,AH39),AP39,AV39,BB39,BH39,BN39,BT39,BZ39,CF39,CL39,CR39,CX39,DD39,DJ39,DL39,DZ39,EX39,GP39,GQ39,GS39,GT39,GU39,GV39,GW39,GZ39,HA39)/85</f>
        <v>39.1150326797386</v>
      </c>
      <c r="HN39" s="33">
        <v>33</v>
      </c>
      <c r="HO39" s="33">
        <f>HN39-B39</f>
        <v>-4</v>
      </c>
      <c r="HP39" s="33">
        <f>SUM(SUM(AH39,AP39,AV39,BB39,BH39,BN39,BT39,BZ39,CF39,CL39,CR39,CX39,DD39,DJ39,DL39,DZ39,EX39,GP39,GQ39,GS39,GT39,GU39,GV39,GW39,GZ39,HA39,AD39,AF39,AR39,AT39),SUM(AX39,AZ39,BD39,BF39,BJ39,BL39,BP39,BR39,BV39,BX39,CB39,CD39,CH39,CJ39,CN39,CP39,CT39,CV39,CZ39,DB39,DF39,DH39,DN39,DP39,DR39,DT39,DV39,DX39,EB39,ED39),EF39,EH39,EJ39,EL39,EN39,EP39,ER39,ET39,EV39,EZ39,FB39,FD39,GR39,GX39,GY39)/75</f>
        <v>37.2725925925926</v>
      </c>
      <c r="HQ39" s="33">
        <v>30</v>
      </c>
      <c r="HR39" s="33">
        <f>HQ39-B39</f>
        <v>-7</v>
      </c>
      <c r="HS39" s="43">
        <f>AVERAGE(HD39-HB39,HG39-HB39,HJ39-HB39,HM39-HB39,HP39-HB39)</f>
        <v>-3.64729126117512</v>
      </c>
      <c r="HT39" s="33"/>
      <c r="HU39" s="33"/>
      <c r="HV39" s="33"/>
      <c r="HW39" s="33"/>
      <c r="HX39" s="33"/>
      <c r="HY39" s="33"/>
    </row>
    <row r="40" ht="32.45" customHeight="1">
      <c r="A40" t="s" s="31">
        <v>276</v>
      </c>
      <c r="B40" s="32">
        <v>38</v>
      </c>
      <c r="C40" s="33">
        <v>0</v>
      </c>
      <c r="D40" t="s" s="34">
        <v>236</v>
      </c>
      <c r="E40" s="33">
        <f>IF(D40="ACC",5,IF(D40="SEC",3,IF(D40="Pac12",4,IF(D40="Big 10",1,IF(D40="Big 12",2,IF(D40="Independent",7,IF(D40="American",6,IF(D40="MWC",9,IF(D40="Sun Belt",8,IF(D40="CUSA",11,10))))))))))</f>
        <v>1</v>
      </c>
      <c r="F40" s="33">
        <v>91</v>
      </c>
      <c r="G40" s="33">
        <f>F40</f>
        <v>91</v>
      </c>
      <c r="H40" s="33">
        <f>F40</f>
        <v>91</v>
      </c>
      <c r="I40" s="33">
        <v>14</v>
      </c>
      <c r="J40" s="33">
        <v>14</v>
      </c>
      <c r="K40" s="33">
        <v>4</v>
      </c>
      <c r="L40" s="35">
        <f>AVERAGE(F40:K40)</f>
        <v>50.8333333333333</v>
      </c>
      <c r="M40" s="19">
        <v>32</v>
      </c>
      <c r="N40" s="25">
        <v>33</v>
      </c>
      <c r="O40" s="37">
        <v>48</v>
      </c>
      <c r="P40" s="33">
        <v>28</v>
      </c>
      <c r="Q40" s="33">
        <f>AVERAGE(O40:P40)</f>
        <v>38</v>
      </c>
      <c r="R40" s="33">
        <v>32</v>
      </c>
      <c r="S40" s="33">
        <v>17</v>
      </c>
      <c r="T40" s="33">
        <f>AVERAGE(R40:S40)</f>
        <v>24.5</v>
      </c>
      <c r="U40" s="33">
        <f>AVERAGE(O40,P40,Q40,R40,S40,T40)</f>
        <v>31.25</v>
      </c>
      <c r="V40" s="33">
        <f>AVERAGE(F40:U40)</f>
        <v>39.9739583333333</v>
      </c>
      <c r="W40" s="33">
        <f>MEDIAN(F40:U40)</f>
        <v>32</v>
      </c>
      <c r="X40" s="33">
        <v>64</v>
      </c>
      <c r="Y40" s="33">
        <v>56</v>
      </c>
      <c r="Z40" s="33">
        <v>29</v>
      </c>
      <c r="AA40" s="33">
        <v>70</v>
      </c>
      <c r="AB40" s="33">
        <v>107</v>
      </c>
      <c r="AC40" s="33">
        <v>-6.2</v>
      </c>
      <c r="AD40" s="33">
        <v>82</v>
      </c>
      <c r="AE40" s="33">
        <v>-6.2</v>
      </c>
      <c r="AF40" s="33">
        <v>82</v>
      </c>
      <c r="AG40" s="33">
        <f>BM40-CQ40</f>
        <v>11</v>
      </c>
      <c r="AH40" s="33">
        <v>9</v>
      </c>
      <c r="AI40" s="33">
        <v>1.42121212121212</v>
      </c>
      <c r="AJ40" s="33">
        <v>71</v>
      </c>
      <c r="AK40" s="33">
        <v>1.42121212121212</v>
      </c>
      <c r="AL40" s="33">
        <f>AJ40</f>
        <v>71</v>
      </c>
      <c r="AM40" s="33">
        <v>0.249546279491833</v>
      </c>
      <c r="AN40" s="33">
        <v>14</v>
      </c>
      <c r="AO40" s="33">
        <v>19</v>
      </c>
      <c r="AP40" s="33">
        <v>69</v>
      </c>
      <c r="AQ40" s="33">
        <v>2</v>
      </c>
      <c r="AR40" s="33">
        <f>MAX($AQ$3:$AQ$132)-AQ40+1</f>
        <v>12</v>
      </c>
      <c r="AS40" s="33">
        <v>2</v>
      </c>
      <c r="AT40" s="33">
        <f>AR40</f>
        <v>12</v>
      </c>
      <c r="AU40" s="33">
        <v>9</v>
      </c>
      <c r="AV40" s="33">
        <f>MAX($AU$3:$AU$132)-AU40+1</f>
        <v>7</v>
      </c>
      <c r="AW40" s="33">
        <v>4</v>
      </c>
      <c r="AX40" s="33">
        <f>AW40+1</f>
        <v>5</v>
      </c>
      <c r="AY40" s="33">
        <v>4</v>
      </c>
      <c r="AZ40" s="33">
        <f>AX40</f>
        <v>5</v>
      </c>
      <c r="BA40" s="33">
        <v>4</v>
      </c>
      <c r="BB40" s="33">
        <f>BA40+1</f>
        <v>5</v>
      </c>
      <c r="BC40" s="33">
        <f>AQ40/(AQ40+AW40)</f>
        <v>0.333333333333333</v>
      </c>
      <c r="BD40" s="33">
        <v>30</v>
      </c>
      <c r="BE40" s="33">
        <f>BC40</f>
        <v>0.333333333333333</v>
      </c>
      <c r="BF40" s="33">
        <f>BD40</f>
        <v>30</v>
      </c>
      <c r="BG40" s="33">
        <f>AU40/(AU40+BA40)</f>
        <v>0.692307692307692</v>
      </c>
      <c r="BH40" s="33">
        <v>9</v>
      </c>
      <c r="BI40" s="33">
        <v>28.3</v>
      </c>
      <c r="BJ40" s="33">
        <v>54</v>
      </c>
      <c r="BK40" s="33">
        <v>28.3</v>
      </c>
      <c r="BL40" s="33">
        <v>54</v>
      </c>
      <c r="BM40" s="33">
        <v>31.7</v>
      </c>
      <c r="BN40" s="33">
        <v>37</v>
      </c>
      <c r="BO40" s="33">
        <v>381.8</v>
      </c>
      <c r="BP40" s="33">
        <v>76</v>
      </c>
      <c r="BQ40" s="33">
        <v>381.8</v>
      </c>
      <c r="BR40" s="33">
        <v>76</v>
      </c>
      <c r="BS40" s="33">
        <v>401.6</v>
      </c>
      <c r="BT40" s="33">
        <v>65</v>
      </c>
      <c r="BU40" s="33">
        <v>250.3</v>
      </c>
      <c r="BV40" s="33">
        <v>44</v>
      </c>
      <c r="BW40" s="33">
        <v>250.3</v>
      </c>
      <c r="BX40" s="33">
        <v>44</v>
      </c>
      <c r="BY40" s="33">
        <v>250.8</v>
      </c>
      <c r="BZ40" s="33">
        <v>47</v>
      </c>
      <c r="CA40" s="33">
        <v>131.5</v>
      </c>
      <c r="CB40" s="33">
        <v>89</v>
      </c>
      <c r="CC40" s="33">
        <v>131.5</v>
      </c>
      <c r="CD40" s="33">
        <v>89</v>
      </c>
      <c r="CE40" s="33">
        <v>150.7</v>
      </c>
      <c r="CF40" s="33">
        <v>74</v>
      </c>
      <c r="CG40" s="33">
        <v>0.07412257726558411</v>
      </c>
      <c r="CH40" s="33">
        <v>51</v>
      </c>
      <c r="CI40" s="33">
        <v>0.07412257726558411</v>
      </c>
      <c r="CJ40" s="33">
        <v>51</v>
      </c>
      <c r="CK40" s="33">
        <f>BM40/BS40</f>
        <v>0.0789342629482072</v>
      </c>
      <c r="CL40" s="33">
        <v>26</v>
      </c>
      <c r="CM40" s="33">
        <v>34.5</v>
      </c>
      <c r="CN40" s="33">
        <v>76</v>
      </c>
      <c r="CO40" s="33">
        <v>34.5</v>
      </c>
      <c r="CP40" s="33">
        <v>76</v>
      </c>
      <c r="CQ40" s="33">
        <v>20.7</v>
      </c>
      <c r="CR40" s="33">
        <v>24</v>
      </c>
      <c r="CS40" s="33">
        <v>434.3</v>
      </c>
      <c r="CT40" s="33">
        <v>86</v>
      </c>
      <c r="CU40" s="33">
        <v>434.3</v>
      </c>
      <c r="CV40" s="33">
        <v>86</v>
      </c>
      <c r="CW40" s="33">
        <v>307.2</v>
      </c>
      <c r="CX40" s="33">
        <v>11</v>
      </c>
      <c r="CY40" s="33">
        <v>255.5</v>
      </c>
      <c r="CZ40" s="33">
        <v>91</v>
      </c>
      <c r="DA40" s="33">
        <v>255.5</v>
      </c>
      <c r="DB40" s="33">
        <v>91</v>
      </c>
      <c r="DC40" s="33">
        <v>185.6</v>
      </c>
      <c r="DD40" s="33">
        <v>10</v>
      </c>
      <c r="DE40" s="33">
        <v>178.8</v>
      </c>
      <c r="DF40" s="33">
        <v>75</v>
      </c>
      <c r="DG40" s="33">
        <v>178.8</v>
      </c>
      <c r="DH40" s="33">
        <v>75</v>
      </c>
      <c r="DI40" s="33">
        <v>121.7</v>
      </c>
      <c r="DJ40" s="33">
        <v>22</v>
      </c>
      <c r="DK40" s="33">
        <v>0.333333333333333</v>
      </c>
      <c r="DL40" s="33">
        <v>49</v>
      </c>
      <c r="DM40" s="33">
        <v>0.5</v>
      </c>
      <c r="DN40" s="33">
        <v>47</v>
      </c>
      <c r="DO40" s="33">
        <v>59.1</v>
      </c>
      <c r="DP40" s="33">
        <v>33</v>
      </c>
      <c r="DQ40" s="33">
        <v>7.4</v>
      </c>
      <c r="DR40" s="33">
        <v>18</v>
      </c>
      <c r="DS40" s="33">
        <v>4.2</v>
      </c>
      <c r="DT40" s="33">
        <v>17</v>
      </c>
      <c r="DU40" s="33">
        <v>-52.5</v>
      </c>
      <c r="DV40" s="33">
        <v>90</v>
      </c>
      <c r="DW40" s="33">
        <v>-52.5</v>
      </c>
      <c r="DX40" s="33">
        <v>90</v>
      </c>
      <c r="DY40" s="33">
        <f>BS40-CW40</f>
        <v>94.40000000000001</v>
      </c>
      <c r="DZ40" s="33">
        <v>21</v>
      </c>
      <c r="EA40" s="33">
        <v>1.5</v>
      </c>
      <c r="EB40" s="33">
        <v>63</v>
      </c>
      <c r="EC40" s="33">
        <v>11.1666666666667</v>
      </c>
      <c r="ED40" s="33">
        <v>81</v>
      </c>
      <c r="EE40" s="33">
        <v>23.6</v>
      </c>
      <c r="EF40" s="33">
        <v>22</v>
      </c>
      <c r="EG40" s="33">
        <v>0.166666666666667</v>
      </c>
      <c r="EH40" s="33">
        <v>7</v>
      </c>
      <c r="EI40" s="33">
        <v>6.7</v>
      </c>
      <c r="EJ40" s="33">
        <v>45</v>
      </c>
      <c r="EK40" s="33">
        <v>0</v>
      </c>
      <c r="EL40" s="33">
        <v>12</v>
      </c>
      <c r="EM40" s="33">
        <v>33.3</v>
      </c>
      <c r="EN40" s="33">
        <v>50</v>
      </c>
      <c r="EO40" s="33">
        <v>100</v>
      </c>
      <c r="EP40" s="33">
        <v>1</v>
      </c>
      <c r="EQ40" s="33">
        <v>19.3333333333333</v>
      </c>
      <c r="ER40" s="33">
        <v>80</v>
      </c>
      <c r="ES40" s="33">
        <v>36</v>
      </c>
      <c r="ET40" s="33">
        <v>74</v>
      </c>
      <c r="EU40" s="33">
        <v>36</v>
      </c>
      <c r="EV40" s="33">
        <v>74</v>
      </c>
      <c r="EW40" s="33">
        <v>38.7</v>
      </c>
      <c r="EX40" s="33">
        <v>53</v>
      </c>
      <c r="EY40" s="33">
        <v>44.4</v>
      </c>
      <c r="EZ40" s="33">
        <v>48</v>
      </c>
      <c r="FA40" s="33">
        <v>5.83333333333333</v>
      </c>
      <c r="FB40" s="33">
        <v>42</v>
      </c>
      <c r="FC40" s="33">
        <v>57.5</v>
      </c>
      <c r="FD40" s="33">
        <v>83</v>
      </c>
      <c r="FE40" s="38"/>
      <c r="FF40" s="33">
        <v>77</v>
      </c>
      <c r="FG40" s="38"/>
      <c r="FH40" s="33">
        <v>77</v>
      </c>
      <c r="FI40" s="33">
        <v>76.20999999999999</v>
      </c>
      <c r="FJ40" s="33">
        <v>16</v>
      </c>
      <c r="FK40" s="38"/>
      <c r="FL40" s="33">
        <v>29</v>
      </c>
      <c r="FM40" s="38"/>
      <c r="FN40" s="33">
        <v>29</v>
      </c>
      <c r="FO40" s="33">
        <v>69.31999999999999</v>
      </c>
      <c r="FP40" s="33">
        <v>24</v>
      </c>
      <c r="FQ40" s="38"/>
      <c r="FR40" s="33">
        <v>106</v>
      </c>
      <c r="FS40" s="38"/>
      <c r="FT40" s="33">
        <v>106</v>
      </c>
      <c r="FU40" s="33">
        <v>72.67</v>
      </c>
      <c r="FV40" s="33">
        <v>20</v>
      </c>
      <c r="FW40" s="38"/>
      <c r="FX40" s="33">
        <v>80</v>
      </c>
      <c r="FY40" s="38"/>
      <c r="FZ40" s="33">
        <v>80</v>
      </c>
      <c r="GA40" s="33">
        <v>35.4</v>
      </c>
      <c r="GB40" s="39">
        <v>26</v>
      </c>
      <c r="GC40" s="24">
        <f>GA40</f>
        <v>35.4</v>
      </c>
      <c r="GD40" s="24">
        <f>GB40</f>
        <v>26</v>
      </c>
      <c r="GE40" s="25">
        <v>32.1</v>
      </c>
      <c r="GF40" s="25">
        <v>34</v>
      </c>
      <c r="GG40" s="25">
        <v>17.1</v>
      </c>
      <c r="GH40" s="25">
        <v>10</v>
      </c>
      <c r="GI40" s="24">
        <f>GG40</f>
        <v>17.1</v>
      </c>
      <c r="GJ40" s="24">
        <f>GH40</f>
        <v>10</v>
      </c>
      <c r="GK40" s="25">
        <v>22.8</v>
      </c>
      <c r="GL40" s="37">
        <v>32</v>
      </c>
      <c r="GM40" s="33">
        <v>-0.1</v>
      </c>
      <c r="GN40" s="33">
        <v>19</v>
      </c>
      <c r="GO40" s="33">
        <v>3</v>
      </c>
      <c r="GP40" s="33">
        <f>IF(GO40=1,1,IF(GO40=2,20,40))</f>
        <v>40</v>
      </c>
      <c r="GQ40" s="33">
        <v>14</v>
      </c>
      <c r="GR40" s="33">
        <f>GQ40</f>
        <v>14</v>
      </c>
      <c r="GS40" s="33">
        <v>11</v>
      </c>
      <c r="GT40" s="33">
        <f>GS40</f>
        <v>11</v>
      </c>
      <c r="GU40" s="33">
        <v>8</v>
      </c>
      <c r="GV40" s="33">
        <f>GU40</f>
        <v>8</v>
      </c>
      <c r="GW40" s="40">
        <f>GU40</f>
        <v>8</v>
      </c>
      <c r="GX40" s="28">
        <v>20</v>
      </c>
      <c r="GY40" s="28">
        <f>GX40</f>
        <v>20</v>
      </c>
      <c r="GZ40" s="42">
        <f>AVERAGE(GQ40,GS40,GU40)</f>
        <v>11</v>
      </c>
      <c r="HA40" s="33">
        <f>AVERAGE(GQ40:GW40)</f>
        <v>10.5714285714286</v>
      </c>
      <c r="HB40" s="33">
        <f>SUM(GX40,GY40,GZ40,HA40)/120</f>
        <v>43.5677393353175</v>
      </c>
      <c r="HC40" t="s" s="34">
        <f>IF(HB40=HB39,"YES","NOOOO")</f>
        <v>230</v>
      </c>
      <c r="HD40" s="33">
        <f>SUM(SUM(E40,F40,G40,I40,L40,M40,N40,O40,R40,U40,V40,W40,Y40,AH40,AN40,AP40,AV40,BB40,BH40,BN40,BT40,BZ40,CF40,CL40,CR40,CX40,DD40,DJ40,DL40,DZ40),SUM(EX40,FJ40,FP40,FV40,GF40,GL40,GN40,GP40,GQ40,GS40,GU40,GX40,GZ40,H40,J40,K40,P40,Q40,S40,T40,X40,Z40,AA40,AB40,AD40,AF40,AJ40,AL40,AR40,AT40),SUM(AX40,AZ40,BD40,BF40,BJ40,BL40,BP40,BR40,BV40,BX40,CB40,CD40,CH40,CJ40,CN40,CP40,CT40,CV40,CZ40,DB40,DF40,DH40,DN40,DP40,DR40,DT40,DV40,DX40,EB40,ED40),EF40,EH40,EJ40,EL40,EN40,EP40,ER40,ET40,EV40,EZ40,FB40,FD40,FF40,FH40,FL40,FN40,FR40,FT40,FX40,FZ40,GB40,GD40,GH40,GJ40)/114</f>
        <v>45.2329586988304</v>
      </c>
      <c r="HE40" s="33">
        <v>45</v>
      </c>
      <c r="HF40" s="33">
        <f>HE40-B40</f>
        <v>7</v>
      </c>
      <c r="HG40" s="33">
        <f>SUM(SUM(E40,F40,G40,I40,L40,M40,N40,O40,V40,W40,Y40,H40,J40,K40,P40,Q40,CH40,CJ40,CN40,CP40,CT40,CV40,CZ40,DB40,DF40,DH40,DN40,DP40,DR40,DT40),SUM(DV40,DX40,EB40,ED40,EF40,EH40,EJ40,EL40,EN40,EP40,ER40,ET40,EV40,EZ40,FB40,FD40,FF40,FH40,FL40,FN40,FR40,FT40,FX40,FZ40,GR40,GX40,GY40,X40,AA40,Z40),SUM(AB40,AD40,AF40,AJ40,AL40,AR40,AT40,AX40,AZ40,BD40,BF40,BJ40,BL40,BP40,BR40,BV40,BX40,CB40,CD40,AH40,AN40,AP40,AV40,BB40,BH40,BN40,BT40,BZ40,CF40,CL40),CR40,CX40,DD40,DJ40,DL40,DZ40,EX40,FJ40,FP40,FV40,GP40,GQ40,GS40,GT40,GU40,GV40,GW40,GZ40,HA40)/109</f>
        <v>45.5631075251201</v>
      </c>
      <c r="HH40" s="33">
        <v>42</v>
      </c>
      <c r="HI40" s="33">
        <f>HH40-B40</f>
        <v>4</v>
      </c>
      <c r="HJ40" s="33">
        <f>SUM(SUM(E40,F40,G40,I40,L40,M40,N40,R40,V40,W40,AD40,AF40,AJ40,AL40,AR40,AT40,AX40,AZ40,BD40,BF40,BJ40,BL40,BP40,BR40,BV40,BX40,CB40,CD40,CH40,CJ40),SUM(CN40,CP40,CT40,CV40,CZ40,DB40,DF40,DH40,DN40,DP40,DR40,DT40,DV40,DX40,EB40,ED40,EF40,EH40,EJ40,EL40,EN40,EP40,ER40,ET40,EV40,EZ40,FB40,FD40,GB40,GD40),SUM(GH40,GJ40,GR40,GX40,GY40,AH40,AN40,AP40,AV40,BB40,BH40,BN40,BT40,BZ40,CF40,CL40,CR40,CX40,DD40,DJ40,DL40,DZ40,EX40,GF40,GL40,GN40,GP40,GQ40,GS40,GT40),GU40,GV40,GW40,GZ40,HA40,H40,J40,K40,S40,T40,)/101</f>
        <v>40.7215714875059</v>
      </c>
      <c r="HK40" s="33">
        <v>36</v>
      </c>
      <c r="HL40" s="33">
        <f>HK40-B40</f>
        <v>-2</v>
      </c>
      <c r="HM40" s="33">
        <f>SUM(SUM(F40,G40,H40,J40,K40,AD40,AF40,AJ40,AL40,AN40,AR40,AT40,AX40,AZ40,BD40,BF40,BJ40,BL40,BP40,BR40,BV40,BX40,CB40,CD40,CH40,CJ40,CN40,CP40,CT40,CV40),SUM(CZ40,DB40,DF40,DH40,DN40,DP40,DR40,DT40,DV40,DX40,EB40,ED40,EF40,EH40,EJ40,EL40,EN40,EP40,ER40,ET40,EV40,EZ40,FB40,FD40,GR40,GX40,GY40,I40,L40,AH40),AP40,AV40,BB40,BH40,BN40,BT40,BZ40,CF40,CL40,CR40,CX40,DD40,DJ40,DL40,DZ40,EX40,GP40,GQ40,GS40,GT40,GU40,GV40,GW40,GZ40,HA40)/85</f>
        <v>44.0518207282913</v>
      </c>
      <c r="HN40" s="33">
        <v>44</v>
      </c>
      <c r="HO40" s="33">
        <f>HN40-B40</f>
        <v>6</v>
      </c>
      <c r="HP40" s="33">
        <f>SUM(SUM(AH40,AP40,AV40,BB40,BH40,BN40,BT40,BZ40,CF40,CL40,CR40,CX40,DD40,DJ40,DL40,DZ40,EX40,GP40,GQ40,GS40,GT40,GU40,GV40,GW40,GZ40,HA40,AD40,AF40,AR40,AT40),SUM(AX40,AZ40,BD40,BF40,BJ40,BL40,BP40,BR40,BV40,BX40,CB40,CD40,CH40,CJ40,CN40,CP40,CT40,CV40,CZ40,DB40,DF40,DH40,DN40,DP40,DR40,DT40,DV40,DX40,EB40,ED40),EF40,EH40,EJ40,EL40,EN40,EP40,ER40,ET40,EV40,EZ40,FB40,FD40,GR40,GX40,GY40)/75</f>
        <v>43.1009523809524</v>
      </c>
      <c r="HQ40" s="33">
        <v>46</v>
      </c>
      <c r="HR40" s="33">
        <f>HQ40-B40</f>
        <v>8</v>
      </c>
      <c r="HS40" s="43">
        <f>AVERAGE(HD40-HB40,HG40-HB40,HJ40-HB40,HM40-HB40,HP40-HB40)</f>
        <v>0.16634282882252</v>
      </c>
      <c r="HT40" s="33"/>
      <c r="HU40" s="33"/>
      <c r="HV40" s="33"/>
      <c r="HW40" s="33"/>
      <c r="HX40" s="33"/>
      <c r="HY40" s="33"/>
    </row>
    <row r="41" ht="32.45" customHeight="1">
      <c r="A41" t="s" s="31">
        <v>277</v>
      </c>
      <c r="B41" s="32">
        <v>39</v>
      </c>
      <c r="C41" s="33">
        <v>0</v>
      </c>
      <c r="D41" t="s" s="34">
        <v>249</v>
      </c>
      <c r="E41" s="33">
        <f>IF(D41="ACC",5,IF(D41="SEC",3,IF(D41="Pac12",4,IF(D41="Big 10",1,IF(D41="Big 12",2,IF(D41="Independent",7,IF(D41="American",6,IF(D41="MWC",9,IF(D41="Sun Belt",8,IF(D41="CUSA",11,10))))))))))</f>
        <v>4</v>
      </c>
      <c r="F41" s="33">
        <v>26</v>
      </c>
      <c r="G41" s="33">
        <f>F41</f>
        <v>26</v>
      </c>
      <c r="H41" s="33">
        <f>F41</f>
        <v>26</v>
      </c>
      <c r="I41" s="33">
        <v>75</v>
      </c>
      <c r="J41" s="33">
        <v>75</v>
      </c>
      <c r="K41" s="33">
        <v>85</v>
      </c>
      <c r="L41" s="35">
        <f>AVERAGE(F41:K41)</f>
        <v>52.1666666666667</v>
      </c>
      <c r="M41" s="19">
        <v>38</v>
      </c>
      <c r="N41" s="25">
        <v>41</v>
      </c>
      <c r="O41" s="37">
        <v>29</v>
      </c>
      <c r="P41" s="33">
        <v>40</v>
      </c>
      <c r="Q41" s="33">
        <f>AVERAGE(O41:P41)</f>
        <v>34.5</v>
      </c>
      <c r="R41" s="33">
        <v>45</v>
      </c>
      <c r="S41" s="33">
        <v>29</v>
      </c>
      <c r="T41" s="33">
        <f>AVERAGE(R41:S41)</f>
        <v>37</v>
      </c>
      <c r="U41" s="33">
        <f>AVERAGE(O41,P41,Q41,R41,S41,T41)</f>
        <v>35.75</v>
      </c>
      <c r="V41" s="33">
        <f>AVERAGE(F41:U41)</f>
        <v>43.4010416666667</v>
      </c>
      <c r="W41" s="33">
        <f>MEDIAN(F41:U41)</f>
        <v>37.5</v>
      </c>
      <c r="X41" s="33">
        <v>51</v>
      </c>
      <c r="Y41" s="33">
        <v>51</v>
      </c>
      <c r="Z41" s="33">
        <v>53</v>
      </c>
      <c r="AA41" s="33">
        <v>26</v>
      </c>
      <c r="AB41" s="33">
        <v>48</v>
      </c>
      <c r="AC41" s="33">
        <v>4.7</v>
      </c>
      <c r="AD41" s="33">
        <v>44</v>
      </c>
      <c r="AE41" s="33">
        <v>4.7</v>
      </c>
      <c r="AF41" s="33">
        <v>44</v>
      </c>
      <c r="AG41" s="33">
        <f>BM41-CQ41</f>
        <v>-8.1</v>
      </c>
      <c r="AH41" s="33">
        <v>91</v>
      </c>
      <c r="AI41" s="33">
        <v>1.6359375</v>
      </c>
      <c r="AJ41" s="33">
        <v>62</v>
      </c>
      <c r="AK41" s="33">
        <v>1.6359375</v>
      </c>
      <c r="AL41" s="33">
        <f>AJ41</f>
        <v>62</v>
      </c>
      <c r="AM41" s="33">
        <v>-0.181695827725437</v>
      </c>
      <c r="AN41" s="33">
        <v>118</v>
      </c>
      <c r="AO41" s="33">
        <v>18.25</v>
      </c>
      <c r="AP41" s="33">
        <v>64</v>
      </c>
      <c r="AQ41" s="33">
        <v>3</v>
      </c>
      <c r="AR41" s="33">
        <f>MAX($AQ$3:$AQ$132)-AQ41+1</f>
        <v>11</v>
      </c>
      <c r="AS41" s="33">
        <v>3</v>
      </c>
      <c r="AT41" s="33">
        <f>AR41</f>
        <v>11</v>
      </c>
      <c r="AU41" s="33">
        <v>4</v>
      </c>
      <c r="AV41" s="33">
        <f>MAX($AU$3:$AU$132)-AU41+1</f>
        <v>12</v>
      </c>
      <c r="AW41" s="33">
        <v>4</v>
      </c>
      <c r="AX41" s="33">
        <f>AW41+1</f>
        <v>5</v>
      </c>
      <c r="AY41" s="33">
        <v>4</v>
      </c>
      <c r="AZ41" s="33">
        <f>AX41</f>
        <v>5</v>
      </c>
      <c r="BA41" s="33">
        <v>8</v>
      </c>
      <c r="BB41" s="33">
        <f>BA41+1</f>
        <v>9</v>
      </c>
      <c r="BC41" s="33">
        <f>AQ41/(AQ41+AW41)</f>
        <v>0.428571428571429</v>
      </c>
      <c r="BD41" s="33">
        <v>25</v>
      </c>
      <c r="BE41" s="33">
        <f>BC41</f>
        <v>0.428571428571429</v>
      </c>
      <c r="BF41" s="33">
        <f>BD41</f>
        <v>25</v>
      </c>
      <c r="BG41" s="33">
        <f>AU41/(AU41+BA41)</f>
        <v>0.333333333333333</v>
      </c>
      <c r="BH41" s="33">
        <v>19</v>
      </c>
      <c r="BI41" s="33">
        <v>35.4</v>
      </c>
      <c r="BJ41" s="33">
        <v>18</v>
      </c>
      <c r="BK41" s="33">
        <v>35.4</v>
      </c>
      <c r="BL41" s="33">
        <v>18</v>
      </c>
      <c r="BM41" s="33">
        <v>26.7</v>
      </c>
      <c r="BN41" s="33">
        <v>66</v>
      </c>
      <c r="BO41" s="33">
        <v>455</v>
      </c>
      <c r="BP41" s="33">
        <v>21</v>
      </c>
      <c r="BQ41" s="33">
        <v>455</v>
      </c>
      <c r="BR41" s="33">
        <v>21</v>
      </c>
      <c r="BS41" s="33">
        <v>405.7</v>
      </c>
      <c r="BT41" s="33">
        <v>62</v>
      </c>
      <c r="BU41" s="33">
        <v>224.4</v>
      </c>
      <c r="BV41" s="33">
        <v>67</v>
      </c>
      <c r="BW41" s="33">
        <v>224.4</v>
      </c>
      <c r="BX41" s="33">
        <v>67</v>
      </c>
      <c r="BY41" s="33">
        <v>255.5</v>
      </c>
      <c r="BZ41" s="33">
        <v>41</v>
      </c>
      <c r="CA41" s="33">
        <v>230.6</v>
      </c>
      <c r="CB41" s="33">
        <v>12</v>
      </c>
      <c r="CC41" s="33">
        <v>230.6</v>
      </c>
      <c r="CD41" s="33">
        <v>12</v>
      </c>
      <c r="CE41" s="33">
        <v>150.2</v>
      </c>
      <c r="CF41" s="33">
        <v>77</v>
      </c>
      <c r="CG41" s="33">
        <v>0.0778021978021978</v>
      </c>
      <c r="CH41" s="33">
        <v>33</v>
      </c>
      <c r="CI41" s="33">
        <v>0.0778021978021978</v>
      </c>
      <c r="CJ41" s="33">
        <v>33</v>
      </c>
      <c r="CK41" s="33">
        <f>BM41/BS41</f>
        <v>0.0658121764850875</v>
      </c>
      <c r="CL41" s="33">
        <v>86</v>
      </c>
      <c r="CM41" s="33">
        <v>30.7</v>
      </c>
      <c r="CN41" s="33">
        <v>59</v>
      </c>
      <c r="CO41" s="33">
        <v>30.7</v>
      </c>
      <c r="CP41" s="33">
        <v>59</v>
      </c>
      <c r="CQ41" s="33">
        <v>34.8</v>
      </c>
      <c r="CR41" s="33">
        <v>85</v>
      </c>
      <c r="CS41" s="33">
        <v>409.9</v>
      </c>
      <c r="CT41" s="33">
        <v>68</v>
      </c>
      <c r="CU41" s="33">
        <v>409.9</v>
      </c>
      <c r="CV41" s="33">
        <v>68</v>
      </c>
      <c r="CW41" s="33">
        <v>456.3</v>
      </c>
      <c r="CX41" s="33">
        <v>110</v>
      </c>
      <c r="CY41" s="33">
        <v>274.1</v>
      </c>
      <c r="CZ41" s="33">
        <v>109</v>
      </c>
      <c r="DA41" s="33">
        <v>274.1</v>
      </c>
      <c r="DB41" s="33">
        <v>109</v>
      </c>
      <c r="DC41" s="33">
        <v>310.8</v>
      </c>
      <c r="DD41" s="33">
        <v>123</v>
      </c>
      <c r="DE41" s="33">
        <v>135.7</v>
      </c>
      <c r="DF41" s="33">
        <v>29</v>
      </c>
      <c r="DG41" s="33">
        <v>135.7</v>
      </c>
      <c r="DH41" s="33">
        <v>29</v>
      </c>
      <c r="DI41" s="33">
        <v>145.5</v>
      </c>
      <c r="DJ41" s="33">
        <v>49</v>
      </c>
      <c r="DK41" s="33">
        <v>1.28571428571429</v>
      </c>
      <c r="DL41" s="33">
        <v>13</v>
      </c>
      <c r="DM41" s="33">
        <v>0.571428571428571</v>
      </c>
      <c r="DN41" s="33">
        <v>45</v>
      </c>
      <c r="DO41" s="33">
        <v>61.2</v>
      </c>
      <c r="DP41" s="33">
        <v>44</v>
      </c>
      <c r="DQ41" s="33">
        <v>7.3</v>
      </c>
      <c r="DR41" s="33">
        <v>17</v>
      </c>
      <c r="DS41" s="33">
        <v>3.6</v>
      </c>
      <c r="DT41" s="33">
        <v>11</v>
      </c>
      <c r="DU41" s="33">
        <v>45.1</v>
      </c>
      <c r="DV41" s="33">
        <v>42</v>
      </c>
      <c r="DW41" s="33">
        <v>45.1</v>
      </c>
      <c r="DX41" s="33">
        <v>42</v>
      </c>
      <c r="DY41" s="33">
        <f>BS41-CW41</f>
        <v>-50.6</v>
      </c>
      <c r="DZ41" s="33">
        <v>98</v>
      </c>
      <c r="EA41" s="33">
        <v>3.28571428571429</v>
      </c>
      <c r="EB41" s="33">
        <v>9</v>
      </c>
      <c r="EC41" s="33">
        <v>20.5714285714286</v>
      </c>
      <c r="ED41" s="33">
        <v>14</v>
      </c>
      <c r="EE41" s="33">
        <v>19.3</v>
      </c>
      <c r="EF41" s="33">
        <v>50</v>
      </c>
      <c r="EG41" s="33">
        <v>0</v>
      </c>
      <c r="EH41" s="33">
        <v>14</v>
      </c>
      <c r="EI41" s="33">
        <v>12.8</v>
      </c>
      <c r="EJ41" s="33">
        <v>14</v>
      </c>
      <c r="EK41" s="33">
        <v>0</v>
      </c>
      <c r="EL41" s="33">
        <v>12</v>
      </c>
      <c r="EM41" s="33">
        <v>85.7</v>
      </c>
      <c r="EN41" s="33">
        <v>9</v>
      </c>
      <c r="EO41" s="33">
        <v>96.8</v>
      </c>
      <c r="EP41" s="33">
        <v>11</v>
      </c>
      <c r="EQ41" s="33">
        <v>24.5714285714286</v>
      </c>
      <c r="ER41" s="33">
        <v>16</v>
      </c>
      <c r="ES41" s="33">
        <v>44.3</v>
      </c>
      <c r="ET41" s="33">
        <v>30</v>
      </c>
      <c r="EU41" s="33">
        <v>44.3</v>
      </c>
      <c r="EV41" s="33">
        <v>30</v>
      </c>
      <c r="EW41" s="33">
        <v>41.6</v>
      </c>
      <c r="EX41" s="33">
        <v>32</v>
      </c>
      <c r="EY41" s="33">
        <v>41.2</v>
      </c>
      <c r="EZ41" s="33">
        <v>53</v>
      </c>
      <c r="FA41" s="33">
        <v>6.85714285714286</v>
      </c>
      <c r="FB41" s="33">
        <v>62</v>
      </c>
      <c r="FC41" s="33">
        <v>53.4285714285714</v>
      </c>
      <c r="FD41" s="33">
        <v>69</v>
      </c>
      <c r="FE41" s="38"/>
      <c r="FF41" s="33">
        <v>28</v>
      </c>
      <c r="FG41" s="38"/>
      <c r="FH41" s="33">
        <v>28</v>
      </c>
      <c r="FI41" s="33">
        <v>45.61</v>
      </c>
      <c r="FJ41" s="33">
        <v>75</v>
      </c>
      <c r="FK41" s="38"/>
      <c r="FL41" s="33">
        <v>28</v>
      </c>
      <c r="FM41" s="38"/>
      <c r="FN41" s="33">
        <v>28</v>
      </c>
      <c r="FO41" s="33">
        <v>48.21</v>
      </c>
      <c r="FP41" s="33">
        <v>69</v>
      </c>
      <c r="FQ41" s="38"/>
      <c r="FR41" s="33">
        <v>41</v>
      </c>
      <c r="FS41" s="38"/>
      <c r="FT41" s="33">
        <v>41</v>
      </c>
      <c r="FU41" s="33">
        <v>41.57</v>
      </c>
      <c r="FV41" s="33">
        <v>88</v>
      </c>
      <c r="FW41" s="38"/>
      <c r="FX41" s="33">
        <v>78</v>
      </c>
      <c r="FY41" s="38"/>
      <c r="FZ41" s="33">
        <v>78</v>
      </c>
      <c r="GA41" s="33">
        <v>40.1</v>
      </c>
      <c r="GB41" s="39">
        <v>10</v>
      </c>
      <c r="GC41" s="24">
        <f>GA41</f>
        <v>40.1</v>
      </c>
      <c r="GD41" s="24">
        <f>GB41</f>
        <v>10</v>
      </c>
      <c r="GE41" s="24">
        <v>35.2</v>
      </c>
      <c r="GF41" s="24">
        <v>21</v>
      </c>
      <c r="GG41" s="24">
        <v>26.7</v>
      </c>
      <c r="GH41" s="24">
        <v>55</v>
      </c>
      <c r="GI41" s="24">
        <f>GG41</f>
        <v>26.7</v>
      </c>
      <c r="GJ41" s="24">
        <f>GH41</f>
        <v>55</v>
      </c>
      <c r="GK41" s="24">
        <v>29.8</v>
      </c>
      <c r="GL41" s="37">
        <v>65</v>
      </c>
      <c r="GM41" s="33">
        <v>0.3</v>
      </c>
      <c r="GN41" s="33">
        <v>15</v>
      </c>
      <c r="GO41" s="33">
        <v>3</v>
      </c>
      <c r="GP41" s="33">
        <f>IF(GO41=1,1,IF(GO41=2,20,40))</f>
        <v>40</v>
      </c>
      <c r="GQ41" s="33">
        <f>AVERAGE(41,130,GS41)</f>
        <v>68.6666666666667</v>
      </c>
      <c r="GR41" s="33">
        <f>GQ41</f>
        <v>68.6666666666667</v>
      </c>
      <c r="GS41" s="33">
        <v>35</v>
      </c>
      <c r="GT41" s="33">
        <f>GS41</f>
        <v>35</v>
      </c>
      <c r="GU41" s="33">
        <v>53</v>
      </c>
      <c r="GV41" s="33">
        <f>GU41</f>
        <v>53</v>
      </c>
      <c r="GW41" s="40">
        <f>GU41</f>
        <v>53</v>
      </c>
      <c r="GX41" s="28">
        <v>19</v>
      </c>
      <c r="GY41" s="28">
        <f>GX41</f>
        <v>19</v>
      </c>
      <c r="GZ41" s="42">
        <f>AVERAGE(GQ41,GS41,GU41)</f>
        <v>52.2222222222222</v>
      </c>
      <c r="HA41" s="33">
        <f>AVERAGE(GQ41:GW41)</f>
        <v>52.3333333333333</v>
      </c>
      <c r="HB41" s="33">
        <f>SUM(GX41,GY41,GZ41,HA41)/120</f>
        <v>43.7100549768519</v>
      </c>
      <c r="HC41" t="s" s="34">
        <f>IF(HB41=HB40,"YES","NOOOO")</f>
        <v>230</v>
      </c>
      <c r="HD41" s="33">
        <f>SUM(SUM(E41,F41,G41,I41,L41,M41,N41,O41,R41,U41,V41,W41,Y41,AH41,AN41,AP41,AV41,BB41,BH41,BN41,BT41,BZ41,CF41,CL41,CR41,CX41,DD41,DJ41,DL41,DZ41),SUM(EX41,FJ41,FP41,FV41,GF41,GL41,GN41,GP41,GQ41,GS41,GU41,GX41,GZ41,H41,J41,K41,P41,Q41,S41,T41,X41,Z41,AA41,AB41,AD41,AF41,AJ41,AL41,AR41,AT41),SUM(AX41,AZ41,BD41,BF41,BJ41,BL41,BP41,BR41,BV41,BX41,CB41,CD41,CH41,CJ41,CN41,CP41,CT41,CV41,CZ41,DB41,DF41,DH41,DN41,DP41,DR41,DT41,DV41,DX41,EB41,ED41),EF41,EH41,EJ41,EL41,EN41,EP41,ER41,ET41,EV41,EZ41,FB41,FD41,FF41,FH41,FL41,FN41,FR41,FT41,FX41,FZ41,GB41,GD41,GH41,GJ41)/114</f>
        <v>43.5456719054581</v>
      </c>
      <c r="HE41" s="33">
        <v>40</v>
      </c>
      <c r="HF41" s="33">
        <f>HE41-B41</f>
        <v>1</v>
      </c>
      <c r="HG41" s="33">
        <f>SUM(SUM(E41,F41,G41,I41,L41,M41,N41,O41,V41,W41,Y41,H41,J41,K41,P41,Q41,CH41,CJ41,CN41,CP41,CT41,CV41,CZ41,DB41,DF41,DH41,DN41,DP41,DR41,DT41),SUM(DV41,DX41,EB41,ED41,EF41,EH41,EJ41,EL41,EN41,EP41,ER41,ET41,EV41,EZ41,FB41,FD41,FF41,FH41,FL41,FN41,FR41,FT41,FX41,FZ41,GR41,GX41,GY41,X41,AA41,Z41),SUM(AB41,AD41,AF41,AJ41,AL41,AR41,AT41,AX41,AZ41,BD41,BF41,BJ41,BL41,BP41,BR41,BV41,BX41,CB41,CD41,AH41,AN41,AP41,AV41,BB41,BH41,BN41,BT41,BZ41,CF41,CL41),CR41,CX41,DD41,DJ41,DL41,DZ41,EX41,FJ41,FP41,FV41,GP41,GQ41,GS41,GT41,GU41,GV41,GW41,GZ41,HA41)/109</f>
        <v>44.6555651121305</v>
      </c>
      <c r="HH41" s="33">
        <v>40</v>
      </c>
      <c r="HI41" s="33">
        <f>HH41-B41</f>
        <v>1</v>
      </c>
      <c r="HJ41" s="33">
        <f>SUM(SUM(E41,F41,G41,I41,L41,M41,N41,R41,V41,W41,AD41,AF41,AJ41,AL41,AR41,AT41,AX41,AZ41,BD41,BF41,BJ41,BL41,BP41,BR41,BV41,BX41,CB41,CD41,CH41,CJ41),SUM(CN41,CP41,CT41,CV41,CZ41,DB41,DF41,DH41,DN41,DP41,DR41,DT41,DV41,DX41,EB41,ED41,EF41,EH41,EJ41,EL41,EN41,EP41,ER41,ET41,EV41,EZ41,FB41,FD41,GB41,GD41),SUM(GH41,GJ41,GR41,GX41,GY41,AH41,AN41,AP41,AV41,BB41,BH41,BN41,BT41,BZ41,CF41,CL41,CR41,CX41,DD41,DJ41,DL41,DZ41,EX41,GF41,GL41,GN41,GP41,GQ41,GS41,GT41),GU41,GV41,GW41,GZ41,HA41,H41,J41,K41,S41,T41,)/101</f>
        <v>42.5243227447745</v>
      </c>
      <c r="HK41" s="33">
        <v>40</v>
      </c>
      <c r="HL41" s="33">
        <f>HK41-B41</f>
        <v>1</v>
      </c>
      <c r="HM41" s="33">
        <f>SUM(SUM(F41,G41,H41,J41,K41,AD41,AF41,AJ41,AL41,AN41,AR41,AT41,AX41,AZ41,BD41,BF41,BJ41,BL41,BP41,BR41,BV41,BX41,CB41,CD41,CH41,CJ41,CN41,CP41,CT41,CV41),SUM(CZ41,DB41,DF41,DH41,DN41,DP41,DR41,DT41,DV41,DX41,EB41,ED41,EF41,EH41,EJ41,EL41,EN41,EP41,ER41,ET41,EV41,EZ41,FB41,FD41,GR41,GX41,GY41,I41,L41,AH41),AP41,AV41,BB41,BH41,BN41,BT41,BZ41,CF41,CL41,CR41,CX41,DD41,DJ41,DL41,DZ41,EX41,GP41,GQ41,GS41,GT41,GU41,GV41,GW41,GZ41,HA41)/85</f>
        <v>44.5771241830065</v>
      </c>
      <c r="HN41" s="33">
        <v>45</v>
      </c>
      <c r="HO41" s="33">
        <f>HN41-B41</f>
        <v>6</v>
      </c>
      <c r="HP41" s="33">
        <f>SUM(SUM(AH41,AP41,AV41,BB41,BH41,BN41,BT41,BZ41,CF41,CL41,CR41,CX41,DD41,DJ41,DL41,DZ41,EX41,GP41,GQ41,GS41,GT41,GU41,GV41,GW41,GZ41,HA41,AD41,AF41,AR41,AT41),SUM(AX41,AZ41,BD41,BF41,BJ41,BL41,BP41,BR41,BV41,BX41,CB41,CD41,CH41,CJ41,CN41,CP41,CT41,CV41,CZ41,DB41,DF41,DH41,DN41,DP41,DR41,DT41,DV41,DX41,EB41,ED41),EF41,EH41,EJ41,EL41,EN41,EP41,ER41,ET41,EV41,EZ41,FB41,FD41,GR41,GX41,GY41)/75</f>
        <v>42.4251851851852</v>
      </c>
      <c r="HQ41" s="33">
        <v>42</v>
      </c>
      <c r="HR41" s="33">
        <f>HQ41-B41</f>
        <v>3</v>
      </c>
      <c r="HS41" s="43">
        <f>AVERAGE(HD41-HB41,HG41-HB41,HJ41-HB41,HM41-HB41,HP41-HB41)</f>
        <v>-0.16448115074094</v>
      </c>
      <c r="HT41" s="33"/>
      <c r="HU41" s="33"/>
      <c r="HV41" s="33"/>
      <c r="HW41" s="33"/>
      <c r="HX41" s="33"/>
      <c r="HY41" s="33"/>
    </row>
    <row r="42" ht="32.45" customHeight="1">
      <c r="A42" t="s" s="31">
        <v>278</v>
      </c>
      <c r="B42" s="32">
        <v>40</v>
      </c>
      <c r="C42" s="33">
        <v>0</v>
      </c>
      <c r="D42" t="s" s="34">
        <v>229</v>
      </c>
      <c r="E42" s="33">
        <f>IF(D42="ACC",5,IF(D42="SEC",3,IF(D42="Pac12",4,IF(D42="Big 10",1,IF(D42="Big 12",2,IF(D42="Independent",7,IF(D42="American",6,IF(D42="MWC",9,IF(D42="Sun Belt",8,IF(D42="CUSA",11,10))))))))))</f>
        <v>3</v>
      </c>
      <c r="F42" s="33">
        <v>55</v>
      </c>
      <c r="G42" s="33">
        <f>F42</f>
        <v>55</v>
      </c>
      <c r="H42" s="33">
        <f>F42</f>
        <v>55</v>
      </c>
      <c r="I42" s="33">
        <v>49</v>
      </c>
      <c r="J42" s="33">
        <v>49</v>
      </c>
      <c r="K42" s="33">
        <v>64</v>
      </c>
      <c r="L42" s="35">
        <f>AVERAGE(F42:K42)</f>
        <v>54.5</v>
      </c>
      <c r="M42" s="19">
        <v>27</v>
      </c>
      <c r="N42" s="25">
        <v>25</v>
      </c>
      <c r="O42" s="37">
        <v>35</v>
      </c>
      <c r="P42" s="33">
        <v>20</v>
      </c>
      <c r="Q42" s="33">
        <f>AVERAGE(O42:P42)</f>
        <v>27.5</v>
      </c>
      <c r="R42" s="33">
        <v>35</v>
      </c>
      <c r="S42" s="33">
        <v>25</v>
      </c>
      <c r="T42" s="33">
        <f>AVERAGE(R42:S42)</f>
        <v>30</v>
      </c>
      <c r="U42" s="33">
        <f>AVERAGE(O42,P42,Q42,R42,S42,T42)</f>
        <v>28.75</v>
      </c>
      <c r="V42" s="33">
        <f>AVERAGE(F42:U42)</f>
        <v>39.671875</v>
      </c>
      <c r="W42" s="33">
        <f>MEDIAN(F42:U42)</f>
        <v>35</v>
      </c>
      <c r="X42" s="33">
        <v>42</v>
      </c>
      <c r="Y42" s="33">
        <v>17</v>
      </c>
      <c r="Z42" s="33">
        <v>15</v>
      </c>
      <c r="AA42" s="33">
        <v>37</v>
      </c>
      <c r="AB42" s="33">
        <v>59</v>
      </c>
      <c r="AC42" s="33">
        <v>0.900000000000006</v>
      </c>
      <c r="AD42" s="33">
        <v>61</v>
      </c>
      <c r="AE42" s="33">
        <v>0.900000000000006</v>
      </c>
      <c r="AF42" s="33">
        <v>61</v>
      </c>
      <c r="AG42" s="33">
        <f>BM42-CQ42</f>
        <v>0.1</v>
      </c>
      <c r="AH42" s="33">
        <v>73</v>
      </c>
      <c r="AI42" s="33">
        <v>1.68166666666667</v>
      </c>
      <c r="AJ42" s="33">
        <v>60</v>
      </c>
      <c r="AK42" s="33">
        <v>1.68166666666667</v>
      </c>
      <c r="AL42" s="33">
        <f>AJ42</f>
        <v>60</v>
      </c>
      <c r="AM42" s="33">
        <v>0.00176203691467336</v>
      </c>
      <c r="AN42" s="33">
        <v>68</v>
      </c>
      <c r="AO42" s="33">
        <v>10.88</v>
      </c>
      <c r="AP42" s="33">
        <v>25</v>
      </c>
      <c r="AQ42" s="33">
        <v>5</v>
      </c>
      <c r="AR42" s="33">
        <f>MAX($AQ$3:$AQ$132)-AQ42+1</f>
        <v>9</v>
      </c>
      <c r="AS42" s="33">
        <v>5</v>
      </c>
      <c r="AT42" s="33">
        <f>AR42</f>
        <v>9</v>
      </c>
      <c r="AU42" s="33">
        <v>4</v>
      </c>
      <c r="AV42" s="33">
        <f>MAX($AU$3:$AU$132)-AU42+1</f>
        <v>12</v>
      </c>
      <c r="AW42" s="33">
        <v>5</v>
      </c>
      <c r="AX42" s="33">
        <f>AW42+1</f>
        <v>6</v>
      </c>
      <c r="AY42" s="33">
        <v>5</v>
      </c>
      <c r="AZ42" s="33">
        <f>AX42</f>
        <v>6</v>
      </c>
      <c r="BA42" s="33">
        <v>8</v>
      </c>
      <c r="BB42" s="33">
        <f>BA42+1</f>
        <v>9</v>
      </c>
      <c r="BC42" s="33">
        <f>AQ42/(AQ42+AW42)</f>
        <v>0.5</v>
      </c>
      <c r="BD42" s="33">
        <v>22</v>
      </c>
      <c r="BE42" s="33">
        <f>BC42</f>
        <v>0.5</v>
      </c>
      <c r="BF42" s="33">
        <f>BD42</f>
        <v>22</v>
      </c>
      <c r="BG42" s="33">
        <f>AU42/(AU42+BA42)</f>
        <v>0.333333333333333</v>
      </c>
      <c r="BH42" s="33">
        <v>19</v>
      </c>
      <c r="BI42" s="33">
        <v>39.2</v>
      </c>
      <c r="BJ42" s="33">
        <v>12</v>
      </c>
      <c r="BK42" s="33">
        <v>39.2</v>
      </c>
      <c r="BL42" s="33">
        <v>12</v>
      </c>
      <c r="BM42" s="33">
        <v>26.6</v>
      </c>
      <c r="BN42" s="33">
        <v>67</v>
      </c>
      <c r="BO42" s="33">
        <v>555.5</v>
      </c>
      <c r="BP42" s="33">
        <v>3</v>
      </c>
      <c r="BQ42" s="33">
        <v>555.5</v>
      </c>
      <c r="BR42" s="33">
        <v>3</v>
      </c>
      <c r="BS42" s="33">
        <v>445.3</v>
      </c>
      <c r="BT42" s="33">
        <v>26</v>
      </c>
      <c r="BU42" s="33">
        <v>344.9</v>
      </c>
      <c r="BV42" s="33">
        <v>7</v>
      </c>
      <c r="BW42" s="33">
        <v>344.9</v>
      </c>
      <c r="BX42" s="33">
        <v>7</v>
      </c>
      <c r="BY42" s="33">
        <v>194</v>
      </c>
      <c r="BZ42" s="33">
        <v>96</v>
      </c>
      <c r="CA42" s="33">
        <v>210.6</v>
      </c>
      <c r="CB42" s="33">
        <v>26</v>
      </c>
      <c r="CC42" s="33">
        <v>210.6</v>
      </c>
      <c r="CD42" s="33">
        <v>26</v>
      </c>
      <c r="CE42" s="33">
        <v>251.3</v>
      </c>
      <c r="CF42" s="33">
        <v>9</v>
      </c>
      <c r="CG42" s="33">
        <v>0.07056705670567059</v>
      </c>
      <c r="CH42" s="33">
        <v>67</v>
      </c>
      <c r="CI42" s="33">
        <v>0.07056705670567059</v>
      </c>
      <c r="CJ42" s="33">
        <v>67</v>
      </c>
      <c r="CK42" s="33">
        <f>BM42/BS42</f>
        <v>0.0597350101055468</v>
      </c>
      <c r="CL42" s="33">
        <v>113</v>
      </c>
      <c r="CM42" s="33">
        <v>38.3</v>
      </c>
      <c r="CN42" s="33">
        <v>92</v>
      </c>
      <c r="CO42" s="33">
        <v>38.3</v>
      </c>
      <c r="CP42" s="33">
        <v>92</v>
      </c>
      <c r="CQ42" s="33">
        <v>26.5</v>
      </c>
      <c r="CR42" s="33">
        <v>48</v>
      </c>
      <c r="CS42" s="33">
        <v>519</v>
      </c>
      <c r="CT42" s="33">
        <v>123</v>
      </c>
      <c r="CU42" s="33">
        <v>519</v>
      </c>
      <c r="CV42" s="33">
        <v>123</v>
      </c>
      <c r="CW42" s="33">
        <v>416.8</v>
      </c>
      <c r="CX42" s="33">
        <v>83</v>
      </c>
      <c r="CY42" s="33">
        <v>312.1</v>
      </c>
      <c r="CZ42" s="33">
        <v>120</v>
      </c>
      <c r="DA42" s="33">
        <v>312.1</v>
      </c>
      <c r="DB42" s="33">
        <v>120</v>
      </c>
      <c r="DC42" s="33">
        <v>278.3</v>
      </c>
      <c r="DD42" s="33">
        <v>114</v>
      </c>
      <c r="DE42" s="33">
        <v>206.9</v>
      </c>
      <c r="DF42" s="33">
        <v>96</v>
      </c>
      <c r="DG42" s="33">
        <v>206.9</v>
      </c>
      <c r="DH42" s="33">
        <v>96</v>
      </c>
      <c r="DI42" s="33">
        <v>138.5</v>
      </c>
      <c r="DJ42" s="33">
        <v>39</v>
      </c>
      <c r="DK42" s="33">
        <v>0.6</v>
      </c>
      <c r="DL42" s="33">
        <v>40</v>
      </c>
      <c r="DM42" s="33">
        <v>0.6</v>
      </c>
      <c r="DN42" s="33">
        <v>43</v>
      </c>
      <c r="DO42" s="33">
        <v>68</v>
      </c>
      <c r="DP42" s="33">
        <v>84</v>
      </c>
      <c r="DQ42" s="33">
        <v>8.1</v>
      </c>
      <c r="DR42" s="33">
        <v>24</v>
      </c>
      <c r="DS42" s="33">
        <v>5.3</v>
      </c>
      <c r="DT42" s="33">
        <v>28</v>
      </c>
      <c r="DU42" s="33">
        <v>36.5</v>
      </c>
      <c r="DV42" s="33">
        <v>46</v>
      </c>
      <c r="DW42" s="33">
        <v>36.5</v>
      </c>
      <c r="DX42" s="33">
        <v>46</v>
      </c>
      <c r="DY42" s="33">
        <f>BS42-CW42</f>
        <v>28.5</v>
      </c>
      <c r="DZ42" s="33">
        <v>59</v>
      </c>
      <c r="EA42" s="33">
        <v>1.6</v>
      </c>
      <c r="EB42" s="33">
        <v>59</v>
      </c>
      <c r="EC42" s="33">
        <v>8.1</v>
      </c>
      <c r="ED42" s="33">
        <v>99</v>
      </c>
      <c r="EE42" s="33">
        <v>23.8</v>
      </c>
      <c r="EF42" s="33">
        <v>20</v>
      </c>
      <c r="EG42" s="33">
        <v>0.111111111111111</v>
      </c>
      <c r="EH42" s="33">
        <v>10</v>
      </c>
      <c r="EI42" s="33">
        <v>6.4</v>
      </c>
      <c r="EJ42" s="33">
        <v>48</v>
      </c>
      <c r="EK42" s="33">
        <v>0</v>
      </c>
      <c r="EL42" s="33">
        <v>12</v>
      </c>
      <c r="EM42" s="33">
        <v>66.7</v>
      </c>
      <c r="EN42" s="33">
        <v>33</v>
      </c>
      <c r="EO42" s="33">
        <v>95.7</v>
      </c>
      <c r="EP42" s="33">
        <v>18</v>
      </c>
      <c r="EQ42" s="33">
        <v>27.6666666666667</v>
      </c>
      <c r="ER42" s="33">
        <v>4</v>
      </c>
      <c r="ES42" s="33">
        <v>50.4</v>
      </c>
      <c r="ET42" s="33">
        <v>8</v>
      </c>
      <c r="EU42" s="33">
        <v>50.4</v>
      </c>
      <c r="EV42" s="33">
        <v>8</v>
      </c>
      <c r="EW42" s="33">
        <v>36.8</v>
      </c>
      <c r="EX42" s="33">
        <v>65</v>
      </c>
      <c r="EY42" s="33">
        <v>64.5</v>
      </c>
      <c r="EZ42" s="33">
        <v>17</v>
      </c>
      <c r="FA42" s="33">
        <v>5.77777777777778</v>
      </c>
      <c r="FB42" s="33">
        <v>40</v>
      </c>
      <c r="FC42" s="33">
        <v>48.5555555555556</v>
      </c>
      <c r="FD42" s="33">
        <v>52</v>
      </c>
      <c r="FE42" s="38"/>
      <c r="FF42" s="33">
        <v>40</v>
      </c>
      <c r="FG42" s="38"/>
      <c r="FH42" s="33">
        <v>40</v>
      </c>
      <c r="FI42" s="33">
        <v>51.82</v>
      </c>
      <c r="FJ42" s="33">
        <v>59</v>
      </c>
      <c r="FK42" s="38"/>
      <c r="FL42" s="33">
        <v>5</v>
      </c>
      <c r="FM42" s="38"/>
      <c r="FN42" s="33">
        <v>5</v>
      </c>
      <c r="FO42" s="33">
        <v>50.66</v>
      </c>
      <c r="FP42" s="33">
        <v>61</v>
      </c>
      <c r="FQ42" s="38"/>
      <c r="FR42" s="33">
        <v>112</v>
      </c>
      <c r="FS42" s="38"/>
      <c r="FT42" s="33">
        <v>112</v>
      </c>
      <c r="FU42" s="33">
        <v>51.27</v>
      </c>
      <c r="FV42" s="33">
        <v>69</v>
      </c>
      <c r="FW42" s="38"/>
      <c r="FX42" s="33">
        <v>90</v>
      </c>
      <c r="FY42" s="38"/>
      <c r="FZ42" s="33">
        <v>90</v>
      </c>
      <c r="GA42" s="33">
        <v>40.6</v>
      </c>
      <c r="GB42" s="39">
        <v>8</v>
      </c>
      <c r="GC42" s="24">
        <f>GA42</f>
        <v>40.6</v>
      </c>
      <c r="GD42" s="24">
        <f>GB42</f>
        <v>8</v>
      </c>
      <c r="GE42" s="24">
        <v>38.5</v>
      </c>
      <c r="GF42" s="24">
        <v>13</v>
      </c>
      <c r="GG42" s="24">
        <v>25.5</v>
      </c>
      <c r="GH42" s="24">
        <v>48</v>
      </c>
      <c r="GI42" s="24">
        <f>GG42</f>
        <v>25.5</v>
      </c>
      <c r="GJ42" s="24">
        <f>GH42</f>
        <v>48</v>
      </c>
      <c r="GK42" s="24">
        <v>29.7</v>
      </c>
      <c r="GL42" s="37">
        <v>64</v>
      </c>
      <c r="GM42" s="33">
        <v>-0.1</v>
      </c>
      <c r="GN42" s="33">
        <v>19</v>
      </c>
      <c r="GO42" s="33">
        <v>3</v>
      </c>
      <c r="GP42" s="33">
        <f>IF(GO42=1,1,IF(GO42=2,20,40))</f>
        <v>40</v>
      </c>
      <c r="GQ42" s="33">
        <f>AVERAGE(41,130,GS42)</f>
        <v>70</v>
      </c>
      <c r="GR42" s="33">
        <f>GQ42</f>
        <v>70</v>
      </c>
      <c r="GS42" s="33">
        <v>39</v>
      </c>
      <c r="GT42" s="33">
        <f>GS42</f>
        <v>39</v>
      </c>
      <c r="GU42" s="33">
        <v>21</v>
      </c>
      <c r="GV42" s="33">
        <f>GU42</f>
        <v>21</v>
      </c>
      <c r="GW42" s="40">
        <f>GU42</f>
        <v>21</v>
      </c>
      <c r="GX42" s="28">
        <v>33</v>
      </c>
      <c r="GY42" s="28">
        <f>GX42</f>
        <v>33</v>
      </c>
      <c r="GZ42" s="42">
        <f>AVERAGE(GQ42,GS42,GU42)</f>
        <v>43.3333333333333</v>
      </c>
      <c r="HA42" s="33">
        <f>AVERAGE(GQ42:GW42)</f>
        <v>40.1428571428571</v>
      </c>
      <c r="HB42" s="33">
        <f>SUM(GX42,GY42,GZ42,HA42)/120</f>
        <v>44.2991505456349</v>
      </c>
      <c r="HC42" t="s" s="34">
        <f>IF(HB42=HB41,"YES","NOOOO")</f>
        <v>230</v>
      </c>
      <c r="HD42" s="33">
        <f>SUM(SUM(E42,F42,G42,I42,L42,M42,N42,O42,R42,U42,V42,W42,Y42,AH42,AN42,AP42,AV42,BB42,BH42,BN42,BT42,BZ42,CF42,CL42,CR42,CX42,DD42,DJ42,DL42,DZ42),SUM(EX42,FJ42,FP42,FV42,GF42,GL42,GN42,GP42,GQ42,GS42,GU42,GX42,GZ42,H42,J42,K42,P42,Q42,S42,T42,X42,Z42,AA42,AB42,AD42,AF42,AJ42,AL42,AR42,AT42),SUM(AX42,AZ42,BD42,BF42,BJ42,BL42,BP42,BR42,BV42,BX42,CB42,CD42,CH42,CJ42,CN42,CP42,CT42,CV42,CZ42,DB42,DF42,DH42,DN42,DP42,DR42,DT42,DV42,DX42,EB42,ED42),EF42,EH42,EJ42,EL42,EN42,EP42,ER42,ET42,EV42,EZ42,FB42,FD42,FF42,FH42,FL42,FN42,FR42,FT42,FX42,FZ42,GB42,GD42,GH42,GJ42)/114</f>
        <v>44.664519371345</v>
      </c>
      <c r="HE42" s="33">
        <v>41</v>
      </c>
      <c r="HF42" s="33">
        <f>HE42-B42</f>
        <v>1</v>
      </c>
      <c r="HG42" s="33">
        <f>SUM(SUM(E42,F42,G42,I42,L42,M42,N42,O42,V42,W42,Y42,H42,J42,K42,P42,Q42,CH42,CJ42,CN42,CP42,CT42,CV42,CZ42,DB42,DF42,DH42,DN42,DP42,DR42,DT42),SUM(DV42,DX42,EB42,ED42,EF42,EH42,EJ42,EL42,EN42,EP42,ER42,ET42,EV42,EZ42,FB42,FD42,FF42,FH42,FL42,FN42,FR42,FT42,FX42,FZ42,GR42,GX42,GY42,X42,AA42,Z42),SUM(AB42,AD42,AF42,AJ42,AL42,AR42,AT42,AX42,AZ42,BD42,BF42,BJ42,BL42,BP42,BR42,BV42,BX42,CB42,CD42,AH42,AN42,AP42,AV42,BB42,BH42,BN42,BT42,BZ42,CF42,CL42),CR42,CX42,DD42,DJ42,DL42,DZ42,EX42,FJ42,FP42,FV42,GP42,GQ42,GS42,GT42,GU42,GV42,GW42,GZ42,HA42)/109</f>
        <v>45.772000600699</v>
      </c>
      <c r="HH42" s="33">
        <v>44</v>
      </c>
      <c r="HI42" s="33">
        <f>HH42-B42</f>
        <v>4</v>
      </c>
      <c r="HJ42" s="33">
        <f>SUM(SUM(E42,F42,G42,I42,L42,M42,N42,R42,V42,W42,AD42,AF42,AJ42,AL42,AR42,AT42,AX42,AZ42,BD42,BF42,BJ42,BL42,BP42,BR42,BV42,BX42,CB42,CD42,CH42,CJ42),SUM(CN42,CP42,CT42,CV42,CZ42,DB42,DF42,DH42,DN42,DP42,DR42,DT42,DV42,DX42,EB42,ED42,EF42,EH42,EJ42,EL42,EN42,EP42,ER42,ET42,EV42,EZ42,FB42,FD42,GB42,GD42),SUM(GH42,GJ42,GR42,GX42,GY42,AH42,AN42,AP42,AV42,BB42,BH42,BN42,BT42,BZ42,CF42,CL42,CR42,CX42,DD42,DJ42,DL42,DZ42,EX42,GF42,GL42,GN42,GP42,GQ42,GS42,GT42),GU42,GV42,GW42,GZ42,HA42,H42,J42,K42,S42,T42,)/101</f>
        <v>43.0856244106554</v>
      </c>
      <c r="HK42" s="33">
        <v>42</v>
      </c>
      <c r="HL42" s="33">
        <f>HK42-B42</f>
        <v>2</v>
      </c>
      <c r="HM42" s="33">
        <f>SUM(SUM(F42,G42,H42,J42,K42,AD42,AF42,AJ42,AL42,AN42,AR42,AT42,AX42,AZ42,BD42,BF42,BJ42,BL42,BP42,BR42,BV42,BX42,CB42,CD42,CH42,CJ42,CN42,CP42,CT42,CV42),SUM(CZ42,DB42,DF42,DH42,DN42,DP42,DR42,DT42,DV42,DX42,EB42,ED42,EF42,EH42,EJ42,EL42,EN42,EP42,ER42,ET42,EV42,EZ42,FB42,FD42,GR42,GX42,GY42,I42,L42,AH42),AP42,AV42,BB42,BH42,BN42,BT42,BZ42,CF42,CL42,CR42,CX42,DD42,DJ42,DL42,DZ42,EX42,GP42,GQ42,GS42,GT42,GU42,GV42,GW42,GZ42,HA42)/85</f>
        <v>46.1644257703081</v>
      </c>
      <c r="HN42" s="33">
        <v>52</v>
      </c>
      <c r="HO42" s="33">
        <f>HN42-B42</f>
        <v>12</v>
      </c>
      <c r="HP42" s="33">
        <f>SUM(SUM(AH42,AP42,AV42,BB42,BH42,BN42,BT42,BZ42,CF42,CL42,CR42,CX42,DD42,DJ42,DL42,DZ42,EX42,GP42,GQ42,GS42,GT42,GU42,GV42,GW42,GZ42,HA42,AD42,AF42,AR42,AT42),SUM(AX42,AZ42,BD42,BF42,BJ42,BL42,BP42,BR42,BV42,BX42,CB42,CD42,CH42,CJ42,CN42,CP42,CT42,CV42,CZ42,DB42,DF42,DH42,DN42,DP42,DR42,DT42,DV42,DX42,EB42,ED42),EF42,EH42,EJ42,EL42,EN42,EP42,ER42,ET42,EV42,EZ42,FB42,FD42,GR42,GX42,GY42)/75</f>
        <v>44.7263492063492</v>
      </c>
      <c r="HQ42" s="33">
        <v>52</v>
      </c>
      <c r="HR42" s="33">
        <f>HQ42-B42</f>
        <v>12</v>
      </c>
      <c r="HS42" s="43">
        <f>AVERAGE(HD42-HB42,HG42-HB42,HJ42-HB42,HM42-HB42,HP42-HB42)</f>
        <v>0.58343332623644</v>
      </c>
      <c r="HT42" s="33"/>
      <c r="HU42" s="33"/>
      <c r="HV42" s="33"/>
      <c r="HW42" s="33"/>
      <c r="HX42" s="33"/>
      <c r="HY42" s="33"/>
    </row>
    <row r="43" ht="56.45" customHeight="1">
      <c r="A43" t="s" s="31">
        <v>279</v>
      </c>
      <c r="B43" s="32">
        <v>41</v>
      </c>
      <c r="C43" s="33">
        <v>0</v>
      </c>
      <c r="D43" t="s" s="34">
        <v>234</v>
      </c>
      <c r="E43" s="33">
        <f>IF(D43="ACC",5,IF(D43="SEC",3,IF(D43="Pac12",4,IF(D43="Big 10",1,IF(D43="Big 12",2,IF(D43="Independent",7,IF(D43="American",6,IF(D43="MWC",9,IF(D43="Sun Belt",8,IF(D43="CUSA",11,10))))))))))</f>
        <v>2</v>
      </c>
      <c r="F43" s="33">
        <v>42</v>
      </c>
      <c r="G43" s="33">
        <f>F43</f>
        <v>42</v>
      </c>
      <c r="H43" s="33">
        <f>F43</f>
        <v>42</v>
      </c>
      <c r="I43" s="33">
        <v>88</v>
      </c>
      <c r="J43" s="33">
        <v>88</v>
      </c>
      <c r="K43" s="33">
        <v>15</v>
      </c>
      <c r="L43" s="35">
        <f>AVERAGE(F43:K43)</f>
        <v>52.8333333333333</v>
      </c>
      <c r="M43" s="19">
        <v>37</v>
      </c>
      <c r="N43" s="25">
        <v>44</v>
      </c>
      <c r="O43" s="37">
        <v>31</v>
      </c>
      <c r="P43" s="33">
        <v>46</v>
      </c>
      <c r="Q43" s="33">
        <f>AVERAGE(O43:P43)</f>
        <v>38.5</v>
      </c>
      <c r="R43" s="33">
        <v>38</v>
      </c>
      <c r="S43" s="33">
        <v>43</v>
      </c>
      <c r="T43" s="33">
        <f>AVERAGE(R43:S43)</f>
        <v>40.5</v>
      </c>
      <c r="U43" s="33">
        <f>AVERAGE(O43,P43,Q43,R43,S43,T43)</f>
        <v>39.5</v>
      </c>
      <c r="V43" s="33">
        <f>AVERAGE(F43:U43)</f>
        <v>45.4583333333333</v>
      </c>
      <c r="W43" s="33">
        <f>MEDIAN(F43:U43)</f>
        <v>42</v>
      </c>
      <c r="X43" s="33">
        <v>33</v>
      </c>
      <c r="Y43" s="33">
        <v>35</v>
      </c>
      <c r="Z43" s="33">
        <v>18</v>
      </c>
      <c r="AA43" s="33">
        <v>47</v>
      </c>
      <c r="AB43" s="33">
        <v>55</v>
      </c>
      <c r="AC43" s="33">
        <v>6</v>
      </c>
      <c r="AD43" s="33">
        <v>41</v>
      </c>
      <c r="AE43" s="33">
        <v>6</v>
      </c>
      <c r="AF43" s="33">
        <v>41</v>
      </c>
      <c r="AG43" s="33">
        <f>BM43-CQ43</f>
        <v>-8.199999999999999</v>
      </c>
      <c r="AH43" s="33">
        <v>15</v>
      </c>
      <c r="AI43" s="33">
        <v>1.30864197530864</v>
      </c>
      <c r="AJ43" s="33">
        <v>79</v>
      </c>
      <c r="AK43" s="33">
        <v>1.30864197530864</v>
      </c>
      <c r="AL43" s="33">
        <f>AJ43</f>
        <v>79</v>
      </c>
      <c r="AM43" s="33">
        <v>-0.153512535296963</v>
      </c>
      <c r="AN43" s="33">
        <v>113</v>
      </c>
      <c r="AO43" s="33">
        <v>19.29</v>
      </c>
      <c r="AP43" s="33">
        <v>70</v>
      </c>
      <c r="AQ43" s="33">
        <v>6</v>
      </c>
      <c r="AR43" s="33">
        <f>MAX($AQ$3:$AQ$132)-AQ43+1</f>
        <v>8</v>
      </c>
      <c r="AS43" s="33">
        <v>6</v>
      </c>
      <c r="AT43" s="33">
        <f>AR43</f>
        <v>8</v>
      </c>
      <c r="AU43" s="33">
        <v>5</v>
      </c>
      <c r="AV43" s="33">
        <f>MAX($AU$3:$AU$132)-AU43+1</f>
        <v>11</v>
      </c>
      <c r="AW43" s="33">
        <v>4</v>
      </c>
      <c r="AX43" s="33">
        <f>AW43+1</f>
        <v>5</v>
      </c>
      <c r="AY43" s="33">
        <v>4</v>
      </c>
      <c r="AZ43" s="33">
        <f>AX43</f>
        <v>5</v>
      </c>
      <c r="BA43" s="33">
        <v>7</v>
      </c>
      <c r="BB43" s="33">
        <f>BA43+1</f>
        <v>8</v>
      </c>
      <c r="BC43" s="33">
        <f>AQ43/(AQ43+AW43)</f>
        <v>0.6</v>
      </c>
      <c r="BD43" s="33">
        <v>17</v>
      </c>
      <c r="BE43" s="33">
        <f>BC43</f>
        <v>0.6</v>
      </c>
      <c r="BF43" s="33">
        <f>BD43</f>
        <v>17</v>
      </c>
      <c r="BG43" s="33">
        <f>AU43/(AU43+BA43)</f>
        <v>0.416666666666667</v>
      </c>
      <c r="BH43" s="33">
        <v>17</v>
      </c>
      <c r="BI43" s="33">
        <v>26.5</v>
      </c>
      <c r="BJ43" s="33">
        <v>65</v>
      </c>
      <c r="BK43" s="33">
        <v>26.5</v>
      </c>
      <c r="BL43" s="33">
        <v>65</v>
      </c>
      <c r="BM43" s="33">
        <v>20.6</v>
      </c>
      <c r="BN43" s="33">
        <v>88</v>
      </c>
      <c r="BO43" s="33">
        <v>412.6</v>
      </c>
      <c r="BP43" s="33">
        <v>50</v>
      </c>
      <c r="BQ43" s="33">
        <v>412.6</v>
      </c>
      <c r="BR43" s="33">
        <v>50</v>
      </c>
      <c r="BS43" s="33">
        <v>321.9</v>
      </c>
      <c r="BT43" s="33">
        <v>112</v>
      </c>
      <c r="BU43" s="33">
        <v>277.5</v>
      </c>
      <c r="BV43" s="33">
        <v>28</v>
      </c>
      <c r="BW43" s="33">
        <v>277.5</v>
      </c>
      <c r="BX43" s="33">
        <v>28</v>
      </c>
      <c r="BY43" s="33">
        <v>248.7</v>
      </c>
      <c r="BZ43" s="33">
        <v>51</v>
      </c>
      <c r="CA43" s="33">
        <v>135.1</v>
      </c>
      <c r="CB43" s="33">
        <v>86</v>
      </c>
      <c r="CC43" s="33">
        <v>135.1</v>
      </c>
      <c r="CD43" s="33">
        <v>86</v>
      </c>
      <c r="CE43" s="33">
        <v>73.3</v>
      </c>
      <c r="CF43" s="33">
        <v>122</v>
      </c>
      <c r="CG43" s="33">
        <v>0.0642268540959767</v>
      </c>
      <c r="CH43" s="33">
        <v>102</v>
      </c>
      <c r="CI43" s="33">
        <v>0.0642268540959767</v>
      </c>
      <c r="CJ43" s="33">
        <v>102</v>
      </c>
      <c r="CK43" s="33">
        <f>BM43/BS43</f>
        <v>0.0639950295122709</v>
      </c>
      <c r="CL43" s="33">
        <v>98</v>
      </c>
      <c r="CM43" s="33">
        <v>20.5</v>
      </c>
      <c r="CN43" s="33">
        <v>18</v>
      </c>
      <c r="CO43" s="33">
        <v>20.5</v>
      </c>
      <c r="CP43" s="33">
        <v>18</v>
      </c>
      <c r="CQ43" s="33">
        <v>28.8</v>
      </c>
      <c r="CR43" s="33">
        <v>57</v>
      </c>
      <c r="CS43" s="33">
        <v>291.4</v>
      </c>
      <c r="CT43" s="33">
        <v>4</v>
      </c>
      <c r="CU43" s="33">
        <v>291.4</v>
      </c>
      <c r="CV43" s="33">
        <v>4</v>
      </c>
      <c r="CW43" s="33">
        <v>399.3</v>
      </c>
      <c r="CX43" s="33">
        <v>72</v>
      </c>
      <c r="CY43" s="33">
        <v>159.6</v>
      </c>
      <c r="CZ43" s="33">
        <v>1</v>
      </c>
      <c r="DA43" s="33">
        <v>159.6</v>
      </c>
      <c r="DB43" s="33">
        <v>1</v>
      </c>
      <c r="DC43" s="33">
        <v>239.9</v>
      </c>
      <c r="DD43" s="33">
        <v>82</v>
      </c>
      <c r="DE43" s="33">
        <v>131.8</v>
      </c>
      <c r="DF43" s="33">
        <v>27</v>
      </c>
      <c r="DG43" s="33">
        <v>131.8</v>
      </c>
      <c r="DH43" s="33">
        <v>27</v>
      </c>
      <c r="DI43" s="33">
        <v>159.4</v>
      </c>
      <c r="DJ43" s="33">
        <v>66</v>
      </c>
      <c r="DK43" s="33">
        <v>1.1</v>
      </c>
      <c r="DL43" s="33">
        <v>21</v>
      </c>
      <c r="DM43" s="33">
        <v>0.7</v>
      </c>
      <c r="DN43" s="33">
        <v>39</v>
      </c>
      <c r="DO43" s="33">
        <v>61.8</v>
      </c>
      <c r="DP43" s="33">
        <v>47</v>
      </c>
      <c r="DQ43" s="33">
        <v>6.3</v>
      </c>
      <c r="DR43" s="33">
        <v>7</v>
      </c>
      <c r="DS43" s="33">
        <v>3.5</v>
      </c>
      <c r="DT43" s="33">
        <v>10</v>
      </c>
      <c r="DU43" s="33">
        <v>121.2</v>
      </c>
      <c r="DV43" s="33">
        <v>12</v>
      </c>
      <c r="DW43" s="33">
        <v>121.2</v>
      </c>
      <c r="DX43" s="33">
        <v>12</v>
      </c>
      <c r="DY43" s="33">
        <f>BS43-CW43</f>
        <v>-77.40000000000001</v>
      </c>
      <c r="DZ43" s="33">
        <v>109</v>
      </c>
      <c r="EA43" s="33">
        <v>2.2</v>
      </c>
      <c r="EB43" s="33">
        <v>40</v>
      </c>
      <c r="EC43" s="33">
        <v>12.7</v>
      </c>
      <c r="ED43" s="33">
        <v>68</v>
      </c>
      <c r="EE43" s="33">
        <v>20.3</v>
      </c>
      <c r="EF43" s="33">
        <v>42</v>
      </c>
      <c r="EG43" s="33">
        <v>0</v>
      </c>
      <c r="EH43" s="33">
        <v>14</v>
      </c>
      <c r="EI43" s="33">
        <v>4.4</v>
      </c>
      <c r="EJ43" s="33">
        <v>63</v>
      </c>
      <c r="EK43" s="33">
        <v>0</v>
      </c>
      <c r="EL43" s="33">
        <v>12</v>
      </c>
      <c r="EM43" s="33">
        <v>72.2</v>
      </c>
      <c r="EN43" s="33">
        <v>24</v>
      </c>
      <c r="EO43" s="33">
        <v>100</v>
      </c>
      <c r="EP43" s="33">
        <v>1</v>
      </c>
      <c r="EQ43" s="33">
        <v>22.2222222222222</v>
      </c>
      <c r="ER43" s="33">
        <v>36</v>
      </c>
      <c r="ES43" s="33">
        <v>39.9</v>
      </c>
      <c r="ET43" s="33">
        <v>52</v>
      </c>
      <c r="EU43" s="33">
        <v>39.9</v>
      </c>
      <c r="EV43" s="33">
        <v>52</v>
      </c>
      <c r="EW43" s="33">
        <v>34.6</v>
      </c>
      <c r="EX43" s="33">
        <v>76</v>
      </c>
      <c r="EY43" s="33">
        <v>52.4</v>
      </c>
      <c r="EZ43" s="33">
        <v>38</v>
      </c>
      <c r="FA43" s="33">
        <v>8.33333333333333</v>
      </c>
      <c r="FB43" s="33">
        <v>78</v>
      </c>
      <c r="FC43" s="33">
        <v>76.4444444444444</v>
      </c>
      <c r="FD43" s="33">
        <v>117</v>
      </c>
      <c r="FE43" s="38"/>
      <c r="FF43" s="33">
        <v>35</v>
      </c>
      <c r="FG43" s="38"/>
      <c r="FH43" s="33">
        <v>35</v>
      </c>
      <c r="FI43" s="33">
        <v>48.64</v>
      </c>
      <c r="FJ43" s="33">
        <v>66</v>
      </c>
      <c r="FK43" s="38"/>
      <c r="FL43" s="33">
        <v>65</v>
      </c>
      <c r="FM43" s="38"/>
      <c r="FN43" s="33">
        <v>65</v>
      </c>
      <c r="FO43" s="33">
        <v>36.67</v>
      </c>
      <c r="FP43" s="33">
        <v>94</v>
      </c>
      <c r="FQ43" s="38"/>
      <c r="FR43" s="33">
        <v>20</v>
      </c>
      <c r="FS43" s="38"/>
      <c r="FT43" s="33">
        <v>20</v>
      </c>
      <c r="FU43" s="33">
        <v>57.34</v>
      </c>
      <c r="FV43" s="33">
        <v>51</v>
      </c>
      <c r="FW43" s="38"/>
      <c r="FX43" s="33">
        <v>62</v>
      </c>
      <c r="FY43" s="38"/>
      <c r="FZ43" s="33">
        <v>62</v>
      </c>
      <c r="GA43" s="33">
        <v>29</v>
      </c>
      <c r="GB43" s="39">
        <v>58</v>
      </c>
      <c r="GC43" s="24">
        <f>GA43</f>
        <v>29</v>
      </c>
      <c r="GD43" s="24">
        <f>GB43</f>
        <v>58</v>
      </c>
      <c r="GE43" s="24">
        <v>27.7</v>
      </c>
      <c r="GF43" s="24">
        <v>51</v>
      </c>
      <c r="GG43" s="24">
        <v>20.8</v>
      </c>
      <c r="GH43" s="24">
        <v>27</v>
      </c>
      <c r="GI43" s="24">
        <f>GG43</f>
        <v>20.8</v>
      </c>
      <c r="GJ43" s="24">
        <f>GH43</f>
        <v>27</v>
      </c>
      <c r="GK43" s="24">
        <v>19.8</v>
      </c>
      <c r="GL43" s="37">
        <v>17</v>
      </c>
      <c r="GM43" s="33">
        <v>-0.1</v>
      </c>
      <c r="GN43" s="33">
        <v>19</v>
      </c>
      <c r="GO43" s="33">
        <v>3</v>
      </c>
      <c r="GP43" s="33">
        <f>IF(GO43=1,1,IF(GO43=2,20,40))</f>
        <v>40</v>
      </c>
      <c r="GQ43" s="33">
        <v>37</v>
      </c>
      <c r="GR43" s="33">
        <f>GQ43</f>
        <v>37</v>
      </c>
      <c r="GS43" s="33">
        <v>43</v>
      </c>
      <c r="GT43" s="33">
        <f>GS43</f>
        <v>43</v>
      </c>
      <c r="GU43" s="33">
        <v>45</v>
      </c>
      <c r="GV43" s="33">
        <f>GU43</f>
        <v>45</v>
      </c>
      <c r="GW43" s="40">
        <f>GU43</f>
        <v>45</v>
      </c>
      <c r="GX43" s="28">
        <v>35</v>
      </c>
      <c r="GY43" s="28">
        <f>GX43</f>
        <v>35</v>
      </c>
      <c r="GZ43" s="42">
        <f>AVERAGE(GQ43,GS43,GU43)</f>
        <v>41.6666666666667</v>
      </c>
      <c r="HA43" s="33">
        <f>AVERAGE(GQ43:GW43)</f>
        <v>42.1428571428571</v>
      </c>
      <c r="HB43" s="33">
        <f>SUM(GX43,GY43,GZ43,HA43)/120</f>
        <v>44.4966765873016</v>
      </c>
      <c r="HC43" t="s" s="34">
        <f>IF(HB43=HB42,"YES","NOOOO")</f>
        <v>230</v>
      </c>
      <c r="HD43" s="33">
        <f>SUM(SUM(E43,F43,G43,I43,L43,M43,N43,O43,R43,U43,V43,W43,Y43,AH43,AN43,AP43,AV43,BB43,BH43,BN43,BT43,BZ43,CF43,CL43,CR43,CX43,DD43,DJ43,DL43,DZ43),SUM(EX43,FJ43,FP43,FV43,GF43,GL43,GN43,GP43,GQ43,GS43,GU43,GX43,GZ43,H43,J43,K43,P43,Q43,S43,T43,X43,Z43,AA43,AB43,AD43,AF43,AJ43,AL43,AR43,AT43),SUM(AX43,AZ43,BD43,BF43,BJ43,BL43,BP43,BR43,BV43,BX43,CB43,CD43,CH43,CJ43,CN43,CP43,CT43,CV43,CZ43,DB43,DF43,DH43,DN43,DP43,DR43,DT43,DV43,DX43,EB43,ED43),EF43,EH43,EJ43,EL43,EN43,EP43,ER43,ET43,EV43,EZ43,FB43,FD43,FF43,FH43,FL43,FN43,FR43,FT43,FX43,FZ43,GB43,GD43,GH43,GJ43)/114</f>
        <v>44.6706871345029</v>
      </c>
      <c r="HE43" s="33">
        <v>42</v>
      </c>
      <c r="HF43" s="33">
        <f>HE43-B43</f>
        <v>1</v>
      </c>
      <c r="HG43" s="33">
        <f>SUM(SUM(E43,F43,G43,I43,L43,M43,N43,O43,V43,W43,Y43,H43,J43,K43,P43,Q43,CH43,CJ43,CN43,CP43,CT43,CV43,CZ43,DB43,DF43,DH43,DN43,DP43,DR43,DT43),SUM(DV43,DX43,EB43,ED43,EF43,EH43,EJ43,EL43,EN43,EP43,ER43,ET43,EV43,EZ43,FB43,FD43,FF43,FH43,FL43,FN43,FR43,FT43,FX43,FZ43,GR43,GX43,GY43,X43,AA43,Z43),SUM(AB43,AD43,AF43,AJ43,AL43,AR43,AT43,AX43,AZ43,BD43,BF43,BJ43,BL43,BP43,BR43,BV43,BX43,CB43,CD43,AH43,AN43,AP43,AV43,BB43,BH43,BN43,BT43,BZ43,CF43,CL43),CR43,CX43,DD43,DJ43,DL43,DZ43,EX43,FJ43,FP43,FV43,GP43,GQ43,GS43,GT43,GU43,GV43,GW43,GZ43,HA43)/109</f>
        <v>45.1523044997816</v>
      </c>
      <c r="HH43" s="33">
        <v>41</v>
      </c>
      <c r="HI43" s="33">
        <f>HH43-B43</f>
        <v>0</v>
      </c>
      <c r="HJ43" s="33">
        <f>SUM(SUM(E43,F43,G43,I43,L43,M43,N43,R43,V43,W43,AD43,AF43,AJ43,AL43,AR43,AT43,AX43,AZ43,BD43,BF43,BJ43,BL43,BP43,BR43,BV43,BX43,CB43,CD43,CH43,CJ43),SUM(CN43,CP43,CT43,CV43,CZ43,DB43,DF43,DH43,DN43,DP43,DR43,DT43,DV43,DX43,EB43,ED43,EF43,EH43,EJ43,EL43,EN43,EP43,ER43,ET43,EV43,EZ43,FB43,FD43,GB43,GD43),SUM(GH43,GJ43,GR43,GX43,GY43,AH43,AN43,AP43,AV43,BB43,BH43,BN43,BT43,BZ43,CF43,CL43,CR43,CX43,DD43,DJ43,DL43,DZ43,EX43,GF43,GL43,GN43,GP43,GQ43,GS43,GT43),GU43,GV43,GW43,GZ43,HA43,H43,J43,K43,S43,T43,)/101</f>
        <v>43.7782296086752</v>
      </c>
      <c r="HK43" s="33">
        <v>47</v>
      </c>
      <c r="HL43" s="33">
        <f>HK43-B43</f>
        <v>6</v>
      </c>
      <c r="HM43" s="33">
        <f>SUM(SUM(F43,G43,H43,J43,K43,AD43,AF43,AJ43,AL43,AN43,AR43,AT43,AX43,AZ43,BD43,BF43,BJ43,BL43,BP43,BR43,BV43,BX43,CB43,CD43,CH43,CJ43,CN43,CP43,CT43,CV43),SUM(CZ43,DB43,DF43,DH43,DN43,DP43,DR43,DT43,DV43,DX43,EB43,ED43,EF43,EH43,EJ43,EL43,EN43,EP43,ER43,ET43,EV43,EZ43,FB43,FD43,GR43,GX43,GY43,I43,L43,AH43),AP43,AV43,BB43,BH43,BN43,BT43,BZ43,CF43,CL43,CR43,CX43,DD43,DJ43,DL43,DZ43,EX43,GP43,GQ43,GS43,GT43,GU43,GV43,GW43,GZ43,HA43)/85</f>
        <v>45.5605042016807</v>
      </c>
      <c r="HN43" s="33">
        <v>48</v>
      </c>
      <c r="HO43" s="33">
        <f>HN43-B43</f>
        <v>7</v>
      </c>
      <c r="HP43" s="33">
        <f>SUM(SUM(AH43,AP43,AV43,BB43,BH43,BN43,BT43,BZ43,CF43,CL43,CR43,CX43,DD43,DJ43,DL43,DZ43,EX43,GP43,GQ43,GS43,GT43,GU43,GV43,GW43,GZ43,HA43,AD43,AF43,AR43,AT43),SUM(AX43,AZ43,BD43,BF43,BJ43,BL43,BP43,BR43,BV43,BX43,CB43,CD43,CH43,CJ43,CN43,CP43,CT43,CV43,CZ43,DB43,DF43,DH43,DN43,DP43,DR43,DT43,DV43,DX43,EB43,ED43),EF43,EH43,EJ43,EL43,EN43,EP43,ER43,ET43,EV43,EZ43,FB43,FD43,GR43,GX43,GY43)/75</f>
        <v>43.0907936507937</v>
      </c>
      <c r="HQ43" s="33">
        <v>45</v>
      </c>
      <c r="HR43" s="33">
        <f>HQ43-B43</f>
        <v>4</v>
      </c>
      <c r="HS43" s="43">
        <f>AVERAGE(HD43-HB43,HG43-HB43,HJ43-HB43,HM43-HB43,HP43-HB43)</f>
        <v>-0.04617276821478</v>
      </c>
      <c r="HT43" s="33"/>
      <c r="HU43" s="33"/>
      <c r="HV43" s="33"/>
      <c r="HW43" s="33"/>
      <c r="HX43" s="33"/>
      <c r="HY43" s="33"/>
    </row>
    <row r="44" ht="32.45" customHeight="1">
      <c r="A44" t="s" s="31">
        <v>280</v>
      </c>
      <c r="B44" s="32">
        <v>42</v>
      </c>
      <c r="C44" s="33">
        <v>0</v>
      </c>
      <c r="D44" t="s" s="34">
        <v>245</v>
      </c>
      <c r="E44" s="33">
        <f>IF(D44="ACC",5,IF(D44="SEC",3,IF(D44="Pac12",4,IF(D44="Big 10",1,IF(D44="Big 12",2,IF(D44="Independent",7,IF(D44="American",6,IF(D44="MWC",9,IF(D44="Sun Belt",8,IF(D44="CUSA",11,10))))))))))</f>
        <v>6</v>
      </c>
      <c r="F44" s="33">
        <v>41</v>
      </c>
      <c r="G44" s="33">
        <f>F44</f>
        <v>41</v>
      </c>
      <c r="H44" s="33">
        <f>F44</f>
        <v>41</v>
      </c>
      <c r="I44" s="33">
        <v>41</v>
      </c>
      <c r="J44" s="33">
        <v>41</v>
      </c>
      <c r="K44" s="33">
        <v>97</v>
      </c>
      <c r="L44" s="35">
        <f>AVERAGE(F44:K44)</f>
        <v>50.3333333333333</v>
      </c>
      <c r="M44" s="19">
        <f>AVERAGE(N44:U44,F44:L44)</f>
        <v>51.8555555555556</v>
      </c>
      <c r="N44" s="25">
        <v>44</v>
      </c>
      <c r="O44" s="37">
        <v>67</v>
      </c>
      <c r="P44" s="33">
        <v>50</v>
      </c>
      <c r="Q44" s="33">
        <f>AVERAGE(O44:P44)</f>
        <v>58.5</v>
      </c>
      <c r="R44" s="33">
        <v>44</v>
      </c>
      <c r="S44" s="33">
        <v>57</v>
      </c>
      <c r="T44" s="33">
        <f>AVERAGE(R44:S44)</f>
        <v>50.5</v>
      </c>
      <c r="U44" s="33">
        <f>AVERAGE(O44,P44,Q44,R44,S44,T44)</f>
        <v>54.5</v>
      </c>
      <c r="V44" s="33">
        <f>AVERAGE(F44:U44)</f>
        <v>51.8555555555556</v>
      </c>
      <c r="W44" s="33">
        <f>MEDIAN(F44:U44)</f>
        <v>50.1666666666667</v>
      </c>
      <c r="X44" s="33">
        <v>48</v>
      </c>
      <c r="Y44" s="33">
        <v>83</v>
      </c>
      <c r="Z44" s="33">
        <v>78</v>
      </c>
      <c r="AA44" s="33">
        <v>59</v>
      </c>
      <c r="AB44" s="33">
        <v>35</v>
      </c>
      <c r="AC44" s="33">
        <v>7.7</v>
      </c>
      <c r="AD44" s="33">
        <v>32</v>
      </c>
      <c r="AE44" s="33">
        <v>7.7</v>
      </c>
      <c r="AF44" s="33">
        <v>32</v>
      </c>
      <c r="AG44" s="33">
        <f>BM44-CQ44</f>
        <v>8.4</v>
      </c>
      <c r="AH44" s="33">
        <v>79</v>
      </c>
      <c r="AI44" s="33">
        <v>2.34130434782609</v>
      </c>
      <c r="AJ44" s="33">
        <v>42</v>
      </c>
      <c r="AK44" s="33">
        <v>2.34130434782609</v>
      </c>
      <c r="AL44" s="33">
        <f>AJ44</f>
        <v>42</v>
      </c>
      <c r="AM44" s="33">
        <v>0.110861818661739</v>
      </c>
      <c r="AN44" s="33">
        <v>34</v>
      </c>
      <c r="AO44" s="33">
        <v>12.33</v>
      </c>
      <c r="AP44" s="33">
        <v>32</v>
      </c>
      <c r="AQ44" s="33">
        <v>7</v>
      </c>
      <c r="AR44" s="33">
        <f>MAX($AQ$3:$AQ$132)-AQ44+1</f>
        <v>7</v>
      </c>
      <c r="AS44" s="33">
        <v>7</v>
      </c>
      <c r="AT44" s="33">
        <f>AR44</f>
        <v>7</v>
      </c>
      <c r="AU44" s="33">
        <v>10</v>
      </c>
      <c r="AV44" s="33">
        <f>MAX($AU$3:$AU$132)-AU44+1</f>
        <v>6</v>
      </c>
      <c r="AW44" s="33">
        <v>3</v>
      </c>
      <c r="AX44" s="33">
        <f>AW44+1</f>
        <v>4</v>
      </c>
      <c r="AY44" s="33">
        <v>3</v>
      </c>
      <c r="AZ44" s="33">
        <f>AX44</f>
        <v>4</v>
      </c>
      <c r="BA44" s="33">
        <v>3</v>
      </c>
      <c r="BB44" s="33">
        <f>BA44+1</f>
        <v>4</v>
      </c>
      <c r="BC44" s="33">
        <f>AQ44/(AQ44+AW44)</f>
        <v>0.7</v>
      </c>
      <c r="BD44" s="33">
        <v>14</v>
      </c>
      <c r="BE44" s="33">
        <f>BC44</f>
        <v>0.7</v>
      </c>
      <c r="BF44" s="33">
        <f>BD44</f>
        <v>14</v>
      </c>
      <c r="BG44" s="33">
        <f>AU44/(AU44+BA44)</f>
        <v>0.7692307692307691</v>
      </c>
      <c r="BH44" s="33">
        <v>7</v>
      </c>
      <c r="BI44" s="33">
        <v>38.6</v>
      </c>
      <c r="BJ44" s="33">
        <v>13</v>
      </c>
      <c r="BK44" s="33">
        <v>38.6</v>
      </c>
      <c r="BL44" s="33">
        <v>13</v>
      </c>
      <c r="BM44" s="33">
        <v>41.8</v>
      </c>
      <c r="BN44" s="33">
        <v>7</v>
      </c>
      <c r="BO44" s="33">
        <v>494.5</v>
      </c>
      <c r="BP44" s="33">
        <v>12</v>
      </c>
      <c r="BQ44" s="33">
        <v>494.5</v>
      </c>
      <c r="BR44" s="33">
        <v>12</v>
      </c>
      <c r="BS44" s="33">
        <v>489.9</v>
      </c>
      <c r="BT44" s="33">
        <v>9</v>
      </c>
      <c r="BU44" s="33">
        <v>318</v>
      </c>
      <c r="BV44" s="33">
        <v>13</v>
      </c>
      <c r="BW44" s="33">
        <v>318</v>
      </c>
      <c r="BX44" s="33">
        <v>13</v>
      </c>
      <c r="BY44" s="33">
        <v>309</v>
      </c>
      <c r="BZ44" s="33">
        <v>13</v>
      </c>
      <c r="CA44" s="33">
        <v>176.5</v>
      </c>
      <c r="CB44" s="33">
        <v>51</v>
      </c>
      <c r="CC44" s="33">
        <v>176.5</v>
      </c>
      <c r="CD44" s="33">
        <v>51</v>
      </c>
      <c r="CE44" s="33">
        <v>180.8</v>
      </c>
      <c r="CF44" s="33">
        <v>41</v>
      </c>
      <c r="CG44" s="33">
        <v>0.0780586450960566</v>
      </c>
      <c r="CH44" s="33">
        <v>32</v>
      </c>
      <c r="CI44" s="33">
        <v>0.0780586450960566</v>
      </c>
      <c r="CJ44" s="33">
        <v>32</v>
      </c>
      <c r="CK44" s="33">
        <f>BM44/BS44</f>
        <v>0.08532353541539089</v>
      </c>
      <c r="CL44" s="33">
        <v>7</v>
      </c>
      <c r="CM44" s="33">
        <v>30.9</v>
      </c>
      <c r="CN44" s="33">
        <v>61</v>
      </c>
      <c r="CO44" s="33">
        <v>30.9</v>
      </c>
      <c r="CP44" s="33">
        <v>61</v>
      </c>
      <c r="CQ44" s="33">
        <v>33.4</v>
      </c>
      <c r="CR44" s="33">
        <v>79</v>
      </c>
      <c r="CS44" s="33">
        <v>422.2</v>
      </c>
      <c r="CT44" s="33">
        <v>77</v>
      </c>
      <c r="CU44" s="33">
        <v>422.2</v>
      </c>
      <c r="CV44" s="33">
        <v>77</v>
      </c>
      <c r="CW44" s="33">
        <v>445</v>
      </c>
      <c r="CX44" s="33">
        <v>104</v>
      </c>
      <c r="CY44" s="33">
        <v>241.9</v>
      </c>
      <c r="CZ44" s="33">
        <v>74</v>
      </c>
      <c r="DA44" s="33">
        <v>241.9</v>
      </c>
      <c r="DB44" s="33">
        <v>74</v>
      </c>
      <c r="DC44" s="33">
        <v>288.6</v>
      </c>
      <c r="DD44" s="33">
        <v>119</v>
      </c>
      <c r="DE44" s="33">
        <v>180.3</v>
      </c>
      <c r="DF44" s="33">
        <v>77</v>
      </c>
      <c r="DG44" s="33">
        <v>180.3</v>
      </c>
      <c r="DH44" s="33">
        <v>77</v>
      </c>
      <c r="DI44" s="33">
        <v>156.4</v>
      </c>
      <c r="DJ44" s="33">
        <v>61</v>
      </c>
      <c r="DK44" s="33">
        <v>0.7</v>
      </c>
      <c r="DL44" s="33">
        <v>36</v>
      </c>
      <c r="DM44" s="33">
        <v>1.2</v>
      </c>
      <c r="DN44" s="33">
        <v>14</v>
      </c>
      <c r="DO44" s="33">
        <v>58.1</v>
      </c>
      <c r="DP44" s="33">
        <v>27</v>
      </c>
      <c r="DQ44" s="33">
        <v>7.6</v>
      </c>
      <c r="DR44" s="33">
        <v>20</v>
      </c>
      <c r="DS44" s="33">
        <v>4.2</v>
      </c>
      <c r="DT44" s="33">
        <v>17</v>
      </c>
      <c r="DU44" s="33">
        <v>72.3</v>
      </c>
      <c r="DV44" s="33">
        <v>29</v>
      </c>
      <c r="DW44" s="33">
        <v>72.3</v>
      </c>
      <c r="DX44" s="33">
        <v>29</v>
      </c>
      <c r="DY44" s="33">
        <f>BS44-CW44</f>
        <v>44.9</v>
      </c>
      <c r="DZ44" s="33">
        <v>48</v>
      </c>
      <c r="EA44" s="33">
        <v>2.6</v>
      </c>
      <c r="EB44" s="33">
        <v>28</v>
      </c>
      <c r="EC44" s="33">
        <v>14.8</v>
      </c>
      <c r="ED44" s="33">
        <v>54</v>
      </c>
      <c r="EE44" s="33">
        <v>19</v>
      </c>
      <c r="EF44" s="33">
        <v>53</v>
      </c>
      <c r="EG44" s="33">
        <v>0</v>
      </c>
      <c r="EH44" s="33">
        <v>14</v>
      </c>
      <c r="EI44" s="33">
        <v>12.4</v>
      </c>
      <c r="EJ44" s="33">
        <v>17</v>
      </c>
      <c r="EK44" s="33">
        <v>0</v>
      </c>
      <c r="EL44" s="33">
        <v>12</v>
      </c>
      <c r="EM44" s="33">
        <v>81</v>
      </c>
      <c r="EN44" s="33">
        <v>15</v>
      </c>
      <c r="EO44" s="33">
        <v>97.7</v>
      </c>
      <c r="EP44" s="33">
        <v>4</v>
      </c>
      <c r="EQ44" s="33">
        <v>25.1</v>
      </c>
      <c r="ER44" s="33">
        <v>9</v>
      </c>
      <c r="ES44" s="33">
        <v>46.6</v>
      </c>
      <c r="ET44" s="33">
        <v>25</v>
      </c>
      <c r="EU44" s="33">
        <v>46.6</v>
      </c>
      <c r="EV44" s="33">
        <v>25</v>
      </c>
      <c r="EW44" s="33">
        <v>43.9</v>
      </c>
      <c r="EX44" s="33">
        <v>24</v>
      </c>
      <c r="EY44" s="33">
        <v>38.9</v>
      </c>
      <c r="EZ44" s="33">
        <v>56</v>
      </c>
      <c r="FA44" s="33">
        <v>6.8</v>
      </c>
      <c r="FB44" s="33">
        <v>60</v>
      </c>
      <c r="FC44" s="33">
        <v>59</v>
      </c>
      <c r="FD44" s="33">
        <v>88</v>
      </c>
      <c r="FE44" s="38"/>
      <c r="FF44" s="33">
        <v>51</v>
      </c>
      <c r="FG44" s="38"/>
      <c r="FH44" s="33">
        <v>51</v>
      </c>
      <c r="FI44" s="33">
        <v>61.04</v>
      </c>
      <c r="FJ44" s="33">
        <v>39</v>
      </c>
      <c r="FK44" s="38"/>
      <c r="FL44" s="33">
        <v>27</v>
      </c>
      <c r="FM44" s="38"/>
      <c r="FN44" s="33">
        <v>27</v>
      </c>
      <c r="FO44" s="33">
        <v>66.02</v>
      </c>
      <c r="FP44" s="33">
        <v>27</v>
      </c>
      <c r="FQ44" s="38"/>
      <c r="FR44" s="33">
        <v>85</v>
      </c>
      <c r="FS44" s="38"/>
      <c r="FT44" s="33">
        <v>85</v>
      </c>
      <c r="FU44" s="33">
        <v>51.92</v>
      </c>
      <c r="FV44" s="33">
        <v>65</v>
      </c>
      <c r="FW44" s="38"/>
      <c r="FX44" s="33">
        <v>75</v>
      </c>
      <c r="FY44" s="38"/>
      <c r="FZ44" s="33">
        <v>75</v>
      </c>
      <c r="GA44" s="33">
        <v>32.9</v>
      </c>
      <c r="GB44" s="39">
        <v>40</v>
      </c>
      <c r="GC44" s="24">
        <f>GA44</f>
        <v>32.9</v>
      </c>
      <c r="GD44" s="24">
        <f>GB44</f>
        <v>40</v>
      </c>
      <c r="GE44" s="24">
        <v>34.9</v>
      </c>
      <c r="GF44" s="24">
        <v>23</v>
      </c>
      <c r="GG44" s="24">
        <v>27.5</v>
      </c>
      <c r="GH44" s="24">
        <v>60</v>
      </c>
      <c r="GI44" s="24">
        <f>GG44</f>
        <v>27.5</v>
      </c>
      <c r="GJ44" s="24">
        <f>GH44</f>
        <v>60</v>
      </c>
      <c r="GK44" s="24">
        <v>29.2</v>
      </c>
      <c r="GL44" s="37">
        <v>62</v>
      </c>
      <c r="GM44" s="33">
        <v>0.1</v>
      </c>
      <c r="GN44" s="33">
        <v>17</v>
      </c>
      <c r="GO44" s="33">
        <v>3</v>
      </c>
      <c r="GP44" s="33">
        <f>IF(GO44=1,1,IF(GO44=2,20,40))</f>
        <v>40</v>
      </c>
      <c r="GQ44" s="33">
        <f>AVERAGE(41,130,GS44)</f>
        <v>79.6666666666667</v>
      </c>
      <c r="GR44" s="33">
        <f>GQ44</f>
        <v>79.6666666666667</v>
      </c>
      <c r="GS44" s="33">
        <v>68</v>
      </c>
      <c r="GT44" s="33">
        <f>GS44</f>
        <v>68</v>
      </c>
      <c r="GU44" s="33">
        <v>65</v>
      </c>
      <c r="GV44" s="33">
        <f>GU44</f>
        <v>65</v>
      </c>
      <c r="GW44" s="40">
        <f>GU44</f>
        <v>65</v>
      </c>
      <c r="GX44" s="28">
        <f t="shared" si="515"/>
        <v>103</v>
      </c>
      <c r="GY44" s="28">
        <f>GX44</f>
        <v>103</v>
      </c>
      <c r="GZ44" s="42">
        <f>AVERAGE(GQ44,GS44,GU44)</f>
        <v>70.8888888888889</v>
      </c>
      <c r="HA44" s="33">
        <f>AVERAGE(GQ44:GW44)</f>
        <v>70.04761904761909</v>
      </c>
      <c r="HB44" s="33">
        <f>SUM(GX44,GY44,GZ44,HA44)/120</f>
        <v>44.5915079365079</v>
      </c>
      <c r="HC44" t="s" s="34">
        <f>IF(HB44=HB43,"YES","NOOOO")</f>
        <v>230</v>
      </c>
      <c r="HD44" s="33">
        <f>SUM(SUM(E44,F44,G44,I44,L44,M44,N44,O44,R44,U44,V44,W44,Y44,AH44,AN44,AP44,AV44,BB44,BH44,BN44,BT44,BZ44,CF44,CL44,CR44,CX44,DD44,DJ44,DL44,DZ44),SUM(EX44,FJ44,FP44,FV44,GF44,GL44,GN44,GP44,GQ44,GS44,GU44,GX44,GZ44,H44,J44,K44,P44,Q44,S44,T44,X44,Z44,AA44,AB44,AD44,AF44,AJ44,AL44,AR44,AT44),SUM(AX44,AZ44,BD44,BF44,BJ44,BL44,BP44,BR44,BV44,BX44,CB44,CD44,CH44,CJ44,CN44,CP44,CT44,CV44,CZ44,DB44,DF44,DH44,DN44,DP44,DR44,DT44,DV44,DX44,EB44,ED44),EF44,EH44,EJ44,EL44,EN44,EP44,ER44,ET44,EV44,EZ44,FB44,FD44,FF44,FH44,FL44,FN44,FR44,FT44,FX44,FZ44,GB44,GD44,GH44,GJ44)/114</f>
        <v>42.9847953216374</v>
      </c>
      <c r="HE44" s="33">
        <v>37</v>
      </c>
      <c r="HF44" s="33">
        <f>HE44-B44</f>
        <v>-5</v>
      </c>
      <c r="HG44" s="33">
        <f>SUM(SUM(E44,F44,G44,I44,L44,M44,N44,O44,V44,W44,Y44,H44,J44,K44,P44,Q44,CH44,CJ44,CN44,CP44,CT44,CV44,CZ44,DB44,DF44,DH44,DN44,DP44,DR44,DT44),SUM(DV44,DX44,EB44,ED44,EF44,EH44,EJ44,EL44,EN44,EP44,ER44,ET44,EV44,EZ44,FB44,FD44,FF44,FH44,FL44,FN44,FR44,FT44,FX44,FZ44,GR44,GX44,GY44,X44,AA44,Z44),SUM(AB44,AD44,AF44,AJ44,AL44,AR44,AT44,AX44,AZ44,BD44,BF44,BJ44,BL44,BP44,BR44,BV44,BX44,CB44,CD44,AH44,AN44,AP44,AV44,BB44,BH44,BN44,BT44,BZ44,CF44,CL44),CR44,CX44,DD44,DJ44,DL44,DZ44,EX44,FJ44,FP44,FV44,GP44,GQ44,GS44,GT44,GU44,GV44,GW44,GZ44,HA44)/109</f>
        <v>44.4310179117519</v>
      </c>
      <c r="HH44" s="33">
        <v>38</v>
      </c>
      <c r="HI44" s="33">
        <f>HH44-B44</f>
        <v>-4</v>
      </c>
      <c r="HJ44" s="33">
        <f>SUM(SUM(E44,F44,G44,I44,L44,M44,N44,R44,V44,W44,AD44,AF44,AJ44,AL44,AR44,AT44,AX44,AZ44,BD44,BF44,BJ44,BL44,BP44,BR44,BV44,BX44,CB44,CD44,CH44,CJ44),SUM(CN44,CP44,CT44,CV44,CZ44,DB44,DF44,DH44,DN44,DP44,DR44,DT44,DV44,DX44,EB44,ED44,EF44,EH44,EJ44,EL44,EN44,EP44,ER44,ET44,EV44,EZ44,FB44,FD44,GB44,GD44),SUM(GH44,GJ44,GR44,GX44,GY44,AH44,AN44,AP44,AV44,BB44,BH44,BN44,BT44,BZ44,CF44,CL44,CR44,CX44,DD44,DJ44,DL44,DZ44,EX44,GF44,GL44,GN44,GP44,GQ44,GS44,GT44),GU44,GV44,GW44,GZ44,HA44,H44,J44,K44,S44,T44,)/101</f>
        <v>41.6928807166431</v>
      </c>
      <c r="HK44" s="33">
        <v>37</v>
      </c>
      <c r="HL44" s="33">
        <f>HK44-B44</f>
        <v>-5</v>
      </c>
      <c r="HM44" s="33">
        <f>SUM(SUM(F44,G44,H44,J44,K44,AD44,AF44,AJ44,AL44,AN44,AR44,AT44,AX44,AZ44,BD44,BF44,BJ44,BL44,BP44,BR44,BV44,BX44,CB44,CD44,CH44,CJ44,CN44,CP44,CT44,CV44),SUM(CZ44,DB44,DF44,DH44,DN44,DP44,DR44,DT44,DV44,DX44,EB44,ED44,EF44,EH44,EJ44,EL44,EN44,EP44,ER44,ET44,EV44,EZ44,FB44,FD44,GR44,GX44,GY44,I44,L44,AH44),AP44,AV44,BB44,BH44,BN44,BT44,BZ44,CF44,CL44,CR44,CX44,DD44,DJ44,DL44,DZ44,EX44,GP44,GQ44,GS44,GT44,GU44,GV44,GW44,GZ44,HA44)/85</f>
        <v>41.8070961718021</v>
      </c>
      <c r="HN44" s="33">
        <v>36</v>
      </c>
      <c r="HO44" s="33">
        <f>HN44-B44</f>
        <v>-6</v>
      </c>
      <c r="HP44" s="33">
        <f>SUM(SUM(AH44,AP44,AV44,BB44,BH44,BN44,BT44,BZ44,CF44,CL44,CR44,CX44,DD44,DJ44,DL44,DZ44,EX44,GP44,GQ44,GS44,GT44,GU44,GV44,GW44,GZ44,HA44,AD44,AF44,AR44,AT44),SUM(AX44,AZ44,BD44,BF44,BJ44,BL44,BP44,BR44,BV44,BX44,CB44,CD44,CH44,CJ44,CN44,CP44,CT44,CV44,CZ44,DB44,DF44,DH44,DN44,DP44,DR44,DT44,DV44,DX44,EB44,ED44),EF44,EH44,EJ44,EL44,EN44,EP44,ER44,ET44,EV44,EZ44,FB44,FD44,GR44,GX44,GY44)/75</f>
        <v>41.1102645502646</v>
      </c>
      <c r="HQ44" s="33">
        <v>37</v>
      </c>
      <c r="HR44" s="33">
        <f>HQ44-B44</f>
        <v>-5</v>
      </c>
      <c r="HS44" s="43">
        <f>AVERAGE(HD44-HB44,HG44-HB44,HJ44-HB44,HM44-HB44,HP44-HB44)</f>
        <v>-2.18629700208808</v>
      </c>
      <c r="HT44" s="33"/>
      <c r="HU44" s="33"/>
      <c r="HV44" s="33"/>
      <c r="HW44" s="33"/>
      <c r="HX44" s="33"/>
      <c r="HY44" s="33"/>
    </row>
    <row r="45" ht="32.45" customHeight="1">
      <c r="A45" t="s" s="31">
        <v>281</v>
      </c>
      <c r="B45" s="32">
        <v>43</v>
      </c>
      <c r="C45" s="33">
        <v>0</v>
      </c>
      <c r="D45" t="s" s="34">
        <v>229</v>
      </c>
      <c r="E45" s="33">
        <f>IF(D45="ACC",5,IF(D45="SEC",3,IF(D45="Pac12",4,IF(D45="Big 10",1,IF(D45="Big 12",2,IF(D45="Independent",7,IF(D45="American",6,IF(D45="MWC",9,IF(D45="Sun Belt",8,IF(D45="CUSA",11,10))))))))))</f>
        <v>3</v>
      </c>
      <c r="F45" s="33">
        <v>65</v>
      </c>
      <c r="G45" s="33">
        <f>F45</f>
        <v>65</v>
      </c>
      <c r="H45" s="33">
        <f>F45</f>
        <v>65</v>
      </c>
      <c r="I45" s="33">
        <v>33</v>
      </c>
      <c r="J45" s="33">
        <v>33</v>
      </c>
      <c r="K45" s="33">
        <v>25</v>
      </c>
      <c r="L45" s="35">
        <f>AVERAGE(F45:K45)</f>
        <v>47.6666666666667</v>
      </c>
      <c r="M45" s="19">
        <f>AVERAGE(N45:U45,F45:L45)</f>
        <v>47.0444444444444</v>
      </c>
      <c r="N45" s="25">
        <v>36</v>
      </c>
      <c r="O45" s="37">
        <v>45</v>
      </c>
      <c r="P45" s="33">
        <v>38</v>
      </c>
      <c r="Q45" s="33">
        <f>AVERAGE(O45:P45)</f>
        <v>41.5</v>
      </c>
      <c r="R45" s="33">
        <v>51</v>
      </c>
      <c r="S45" s="33">
        <v>58</v>
      </c>
      <c r="T45" s="33">
        <f>AVERAGE(R45:S45)</f>
        <v>54.5</v>
      </c>
      <c r="U45" s="33">
        <f>AVERAGE(O45,P45,Q45,R45,S45,T45)</f>
        <v>48</v>
      </c>
      <c r="V45" s="33">
        <f>AVERAGE(F45:U45)</f>
        <v>47.0444444444444</v>
      </c>
      <c r="W45" s="33">
        <f>MEDIAN(F45:U45)</f>
        <v>47.3555555555556</v>
      </c>
      <c r="X45" s="33">
        <v>46</v>
      </c>
      <c r="Y45" s="33">
        <v>2</v>
      </c>
      <c r="Z45" s="33">
        <v>49</v>
      </c>
      <c r="AA45" s="33">
        <v>27</v>
      </c>
      <c r="AB45" s="33">
        <v>56</v>
      </c>
      <c r="AC45" s="33">
        <v>-4.1</v>
      </c>
      <c r="AD45" s="33">
        <v>73</v>
      </c>
      <c r="AE45" s="33">
        <v>-4.1</v>
      </c>
      <c r="AF45" s="33">
        <v>73</v>
      </c>
      <c r="AG45" s="33">
        <f>BM45-CQ45</f>
        <v>7.8</v>
      </c>
      <c r="AH45" s="33">
        <v>30</v>
      </c>
      <c r="AI45" s="33">
        <v>6.85</v>
      </c>
      <c r="AJ45" s="33">
        <v>14</v>
      </c>
      <c r="AK45" s="33">
        <v>6.85</v>
      </c>
      <c r="AL45" s="33">
        <f>AJ45</f>
        <v>14</v>
      </c>
      <c r="AM45" s="33">
        <v>0.119019672285084</v>
      </c>
      <c r="AN45" s="33">
        <v>32</v>
      </c>
      <c r="AO45" s="33">
        <v>13</v>
      </c>
      <c r="AP45" s="33">
        <v>37</v>
      </c>
      <c r="AQ45" s="33">
        <v>5</v>
      </c>
      <c r="AR45" s="33">
        <f>MAX($AQ$3:$AQ$132)-AQ45+1</f>
        <v>9</v>
      </c>
      <c r="AS45" s="33">
        <v>5</v>
      </c>
      <c r="AT45" s="33">
        <f>AR45</f>
        <v>9</v>
      </c>
      <c r="AU45" s="33">
        <v>8</v>
      </c>
      <c r="AV45" s="33">
        <f>MAX($AU$3:$AU$132)-AU45+1</f>
        <v>8</v>
      </c>
      <c r="AW45" s="33">
        <v>6</v>
      </c>
      <c r="AX45" s="33">
        <f>AW45+1</f>
        <v>7</v>
      </c>
      <c r="AY45" s="33">
        <v>6</v>
      </c>
      <c r="AZ45" s="33">
        <f>AX45</f>
        <v>7</v>
      </c>
      <c r="BA45" s="33">
        <v>5</v>
      </c>
      <c r="BB45" s="33">
        <f>BA45+1</f>
        <v>6</v>
      </c>
      <c r="BC45" s="33">
        <f>AQ45/(AQ45+AW45)</f>
        <v>0.454545454545455</v>
      </c>
      <c r="BD45" s="33">
        <v>23</v>
      </c>
      <c r="BE45" s="33">
        <f>BC45</f>
        <v>0.454545454545455</v>
      </c>
      <c r="BF45" s="33">
        <f>BD45</f>
        <v>23</v>
      </c>
      <c r="BG45" s="33">
        <f>AU45/(AU45+BA45)</f>
        <v>0.615384615384615</v>
      </c>
      <c r="BH45" s="33">
        <v>12</v>
      </c>
      <c r="BI45" s="33">
        <v>21.8</v>
      </c>
      <c r="BJ45" s="33">
        <v>85</v>
      </c>
      <c r="BK45" s="33">
        <v>21.8</v>
      </c>
      <c r="BL45" s="33">
        <v>85</v>
      </c>
      <c r="BM45" s="33">
        <v>27.1</v>
      </c>
      <c r="BN45" s="33">
        <v>63</v>
      </c>
      <c r="BO45" s="33">
        <v>318</v>
      </c>
      <c r="BP45" s="33">
        <v>112</v>
      </c>
      <c r="BQ45" s="33">
        <v>318</v>
      </c>
      <c r="BR45" s="33">
        <v>112</v>
      </c>
      <c r="BS45" s="33">
        <v>392.5</v>
      </c>
      <c r="BT45" s="33">
        <v>73</v>
      </c>
      <c r="BU45" s="33">
        <v>121.5</v>
      </c>
      <c r="BV45" s="33">
        <v>117</v>
      </c>
      <c r="BW45" s="33">
        <v>121.5</v>
      </c>
      <c r="BX45" s="33">
        <v>117</v>
      </c>
      <c r="BY45" s="33">
        <v>113.7</v>
      </c>
      <c r="BZ45" s="33">
        <v>121</v>
      </c>
      <c r="CA45" s="33">
        <v>196.5</v>
      </c>
      <c r="CB45" s="33">
        <v>33</v>
      </c>
      <c r="CC45" s="33">
        <v>196.5</v>
      </c>
      <c r="CD45" s="33">
        <v>33</v>
      </c>
      <c r="CE45" s="33">
        <v>278.8</v>
      </c>
      <c r="CF45" s="33">
        <v>4</v>
      </c>
      <c r="CG45" s="33">
        <v>0.0685534591194969</v>
      </c>
      <c r="CH45" s="33">
        <v>79</v>
      </c>
      <c r="CI45" s="33">
        <v>0.0685534591194969</v>
      </c>
      <c r="CJ45" s="33">
        <v>79</v>
      </c>
      <c r="CK45" s="33">
        <f>BM45/BS45</f>
        <v>0.0690445859872611</v>
      </c>
      <c r="CL45" s="33">
        <v>73</v>
      </c>
      <c r="CM45" s="33">
        <v>25.9</v>
      </c>
      <c r="CN45" s="33">
        <v>36</v>
      </c>
      <c r="CO45" s="33">
        <v>25.9</v>
      </c>
      <c r="CP45" s="33">
        <v>36</v>
      </c>
      <c r="CQ45" s="33">
        <v>19.3</v>
      </c>
      <c r="CR45" s="33">
        <v>14</v>
      </c>
      <c r="CS45" s="33">
        <v>380.7</v>
      </c>
      <c r="CT45" s="33">
        <v>44</v>
      </c>
      <c r="CU45" s="33">
        <v>380.7</v>
      </c>
      <c r="CV45" s="33">
        <v>44</v>
      </c>
      <c r="CW45" s="33">
        <v>322.2</v>
      </c>
      <c r="CX45" s="33">
        <v>20</v>
      </c>
      <c r="CY45" s="33">
        <v>224.6</v>
      </c>
      <c r="CZ45" s="33">
        <v>52</v>
      </c>
      <c r="DA45" s="33">
        <v>224.6</v>
      </c>
      <c r="DB45" s="33">
        <v>52</v>
      </c>
      <c r="DC45" s="33">
        <v>167.9</v>
      </c>
      <c r="DD45" s="33">
        <v>2</v>
      </c>
      <c r="DE45" s="33">
        <v>156.1</v>
      </c>
      <c r="DF45" s="33">
        <v>52</v>
      </c>
      <c r="DG45" s="33">
        <v>156.1</v>
      </c>
      <c r="DH45" s="33">
        <v>52</v>
      </c>
      <c r="DI45" s="33">
        <v>154.3</v>
      </c>
      <c r="DJ45" s="33">
        <v>59</v>
      </c>
      <c r="DK45" s="33">
        <v>1.45454545454546</v>
      </c>
      <c r="DL45" s="33">
        <v>6</v>
      </c>
      <c r="DM45" s="33">
        <v>0.545454545454545</v>
      </c>
      <c r="DN45" s="33">
        <v>46</v>
      </c>
      <c r="DO45" s="33">
        <v>66</v>
      </c>
      <c r="DP45" s="33">
        <v>74</v>
      </c>
      <c r="DQ45" s="33">
        <v>6.9</v>
      </c>
      <c r="DR45" s="33">
        <v>13</v>
      </c>
      <c r="DS45" s="33">
        <v>4.2</v>
      </c>
      <c r="DT45" s="33">
        <v>17</v>
      </c>
      <c r="DU45" s="33">
        <v>-62.7</v>
      </c>
      <c r="DV45" s="33">
        <v>97</v>
      </c>
      <c r="DW45" s="33">
        <v>-62.7</v>
      </c>
      <c r="DX45" s="33">
        <v>97</v>
      </c>
      <c r="DY45" s="33">
        <f>BS45-CW45</f>
        <v>70.3</v>
      </c>
      <c r="DZ45" s="33">
        <v>28</v>
      </c>
      <c r="EA45" s="33">
        <v>1.36363636363636</v>
      </c>
      <c r="EB45" s="33">
        <v>66</v>
      </c>
      <c r="EC45" s="33">
        <v>7.81818181818182</v>
      </c>
      <c r="ED45" s="33">
        <v>101</v>
      </c>
      <c r="EE45" s="33">
        <v>19.3</v>
      </c>
      <c r="EF45" s="33">
        <v>50</v>
      </c>
      <c r="EG45" s="33">
        <v>0</v>
      </c>
      <c r="EH45" s="33">
        <v>14</v>
      </c>
      <c r="EI45" s="33">
        <v>12.4</v>
      </c>
      <c r="EJ45" s="33">
        <v>17</v>
      </c>
      <c r="EK45" s="33">
        <v>0</v>
      </c>
      <c r="EL45" s="33">
        <v>12</v>
      </c>
      <c r="EM45" s="33">
        <v>83.3</v>
      </c>
      <c r="EN45" s="33">
        <v>12</v>
      </c>
      <c r="EO45" s="33">
        <v>96.2</v>
      </c>
      <c r="EP45" s="33">
        <v>15</v>
      </c>
      <c r="EQ45" s="33">
        <v>17.2</v>
      </c>
      <c r="ER45" s="33">
        <v>96</v>
      </c>
      <c r="ES45" s="33">
        <v>37.7</v>
      </c>
      <c r="ET45" s="33">
        <v>64</v>
      </c>
      <c r="EU45" s="33">
        <v>37.7</v>
      </c>
      <c r="EV45" s="33">
        <v>64</v>
      </c>
      <c r="EW45" s="33">
        <v>38.9</v>
      </c>
      <c r="EX45" s="33">
        <v>52</v>
      </c>
      <c r="EY45" s="33">
        <v>46.7</v>
      </c>
      <c r="EZ45" s="33">
        <v>44</v>
      </c>
      <c r="FA45" s="33">
        <v>5.3</v>
      </c>
      <c r="FB45" s="33">
        <v>29</v>
      </c>
      <c r="FC45" s="33">
        <v>51.2</v>
      </c>
      <c r="FD45" s="33">
        <v>61</v>
      </c>
      <c r="FE45" s="38"/>
      <c r="FF45" s="33">
        <v>41</v>
      </c>
      <c r="FG45" s="38"/>
      <c r="FH45" s="33">
        <v>41</v>
      </c>
      <c r="FI45" s="33">
        <v>63.17</v>
      </c>
      <c r="FJ45" s="33">
        <v>32</v>
      </c>
      <c r="FK45" s="38"/>
      <c r="FL45" s="33">
        <v>69</v>
      </c>
      <c r="FM45" s="38"/>
      <c r="FN45" s="33">
        <v>69</v>
      </c>
      <c r="FO45" s="33">
        <v>53.99</v>
      </c>
      <c r="FP45" s="33">
        <v>55</v>
      </c>
      <c r="FQ45" s="38"/>
      <c r="FR45" s="33">
        <v>31</v>
      </c>
      <c r="FS45" s="38"/>
      <c r="FT45" s="33">
        <v>31</v>
      </c>
      <c r="FU45" s="33">
        <v>65.93000000000001</v>
      </c>
      <c r="FV45" s="33">
        <v>33</v>
      </c>
      <c r="FW45" s="38"/>
      <c r="FX45" s="33">
        <v>28</v>
      </c>
      <c r="FY45" s="38"/>
      <c r="FZ45" s="33">
        <v>28</v>
      </c>
      <c r="GA45" s="33">
        <v>27.7</v>
      </c>
      <c r="GB45" s="39">
        <v>67</v>
      </c>
      <c r="GC45" s="24">
        <f>GA45</f>
        <v>27.7</v>
      </c>
      <c r="GD45" s="24">
        <f>GB45</f>
        <v>67</v>
      </c>
      <c r="GE45" s="25">
        <v>27</v>
      </c>
      <c r="GF45" s="25">
        <v>56</v>
      </c>
      <c r="GG45" s="25">
        <v>22.6</v>
      </c>
      <c r="GH45" s="25">
        <v>35</v>
      </c>
      <c r="GI45" s="24">
        <f>GG45</f>
        <v>22.6</v>
      </c>
      <c r="GJ45" s="24">
        <f>GH45</f>
        <v>35</v>
      </c>
      <c r="GK45" s="25">
        <v>23.9</v>
      </c>
      <c r="GL45" s="37">
        <v>34</v>
      </c>
      <c r="GM45" s="33">
        <v>1.5</v>
      </c>
      <c r="GN45" s="33">
        <v>5</v>
      </c>
      <c r="GO45" s="33">
        <v>3</v>
      </c>
      <c r="GP45" s="33">
        <f>IF(GO45=1,1,IF(GO45=2,20,40))</f>
        <v>40</v>
      </c>
      <c r="GQ45" s="33">
        <f>AVERAGE(41,130,GS45)</f>
        <v>64.3333333333333</v>
      </c>
      <c r="GR45" s="33">
        <f>GQ45</f>
        <v>64.3333333333333</v>
      </c>
      <c r="GS45" s="33">
        <v>22</v>
      </c>
      <c r="GT45" s="33">
        <f>GS45</f>
        <v>22</v>
      </c>
      <c r="GU45" s="33">
        <v>36</v>
      </c>
      <c r="GV45" s="33">
        <f>GU45</f>
        <v>36</v>
      </c>
      <c r="GW45" s="40">
        <f>GU45</f>
        <v>36</v>
      </c>
      <c r="GX45" s="28">
        <v>36</v>
      </c>
      <c r="GY45" s="28">
        <f>GX45</f>
        <v>36</v>
      </c>
      <c r="GZ45" s="42">
        <f>AVERAGE(GQ45,GS45,GU45)</f>
        <v>40.7777777777778</v>
      </c>
      <c r="HA45" s="33">
        <f>AVERAGE(GQ45:GW45)</f>
        <v>40.0952380952381</v>
      </c>
      <c r="HB45" s="33">
        <f>SUM(GX45,GY45,GZ45,HA45)/120</f>
        <v>44.6804232804233</v>
      </c>
      <c r="HC45" t="s" s="34">
        <f>IF(HB45=HB44,"YES","NOOOO")</f>
        <v>230</v>
      </c>
      <c r="HD45" s="33">
        <f>SUM(SUM(E45,F45,G45,I45,L45,M45,N45,O45,R45,U45,V45,W45,Y45,AH45,AN45,AP45,AV45,BB45,BH45,BN45,BT45,BZ45,CF45,CL45,CR45,CX45,DD45,DJ45,DL45,DZ45),SUM(EX45,FJ45,FP45,FV45,GF45,GL45,GN45,GP45,GQ45,GS45,GU45,GX45,GZ45,H45,J45,K45,P45,Q45,S45,T45,X45,Z45,AA45,AB45,AD45,AF45,AJ45,AL45,AR45,AT45),SUM(AX45,AZ45,BD45,BF45,BJ45,BL45,BP45,BR45,BV45,BX45,CB45,CD45,CH45,CJ45,CN45,CP45,CT45,CV45,CZ45,DB45,DF45,DH45,DN45,DP45,DR45,DT45,DV45,DX45,EB45,ED45),EF45,EH45,EJ45,EL45,EN45,EP45,ER45,ET45,EV45,EZ45,FB45,FD45,FF45,FH45,FL45,FN45,FR45,FT45,FX45,FZ45,GB45,GD45,GH45,GJ45)/114</f>
        <v>44.9756335282651</v>
      </c>
      <c r="HE45" s="33">
        <v>44</v>
      </c>
      <c r="HF45" s="33">
        <f>HE45-B45</f>
        <v>1</v>
      </c>
      <c r="HG45" s="33">
        <f>SUM(SUM(E45,F45,G45,I45,L45,M45,N45,O45,V45,W45,Y45,H45,J45,K45,P45,Q45,CH45,CJ45,CN45,CP45,CT45,CV45,CZ45,DB45,DF45,DH45,DN45,DP45,DR45,DT45),SUM(DV45,DX45,EB45,ED45,EF45,EH45,EJ45,EL45,EN45,EP45,ER45,ET45,EV45,EZ45,FB45,FD45,FF45,FH45,FL45,FN45,FR45,FT45,FX45,FZ45,GR45,GX45,GY45,X45,AA45,Z45),SUM(AB45,AD45,AF45,AJ45,AL45,AR45,AT45,AX45,AZ45,BD45,BF45,BJ45,BL45,BP45,BR45,BV45,BX45,CB45,CD45,AH45,AN45,AP45,AV45,BB45,BH45,BN45,BT45,BZ45,CF45,CL45),CR45,CX45,DD45,DJ45,DL45,DZ45,EX45,FJ45,FP45,FV45,GP45,GQ45,GS45,GT45,GU45,GV45,GW45,GZ45,HA45)/109</f>
        <v>44.5059705839522</v>
      </c>
      <c r="HH45" s="33">
        <v>39</v>
      </c>
      <c r="HI45" s="33">
        <f>HH45-B45</f>
        <v>-4</v>
      </c>
      <c r="HJ45" s="33">
        <f>SUM(SUM(E45,F45,G45,I45,L45,M45,N45,R45,V45,W45,AD45,AF45,AJ45,AL45,AR45,AT45,AX45,AZ45,BD45,BF45,BJ45,BL45,BP45,BR45,BV45,BX45,CB45,CD45,CH45,CJ45),SUM(CN45,CP45,CT45,CV45,CZ45,DB45,DF45,DH45,DN45,DP45,DR45,DT45,DV45,DX45,EB45,ED45,EF45,EH45,EJ45,EL45,EN45,EP45,ER45,ET45,EV45,EZ45,FB45,FD45,GB45,GD45),SUM(GH45,GJ45,GR45,GX45,GY45,AH45,AN45,AP45,AV45,BB45,BH45,BN45,BT45,BZ45,CF45,CL45,CR45,CX45,DD45,DJ45,DL45,DZ45,EX45,GF45,GL45,GN45,GP45,GQ45,GS45,GT45),GU45,GV45,GW45,GZ45,HA45,H45,J45,K45,S45,T45,)/101</f>
        <v>45.0608989470376</v>
      </c>
      <c r="HK45" s="33">
        <v>50</v>
      </c>
      <c r="HL45" s="33">
        <f>HK45-B45</f>
        <v>7</v>
      </c>
      <c r="HM45" s="33">
        <f>SUM(SUM(F45,G45,H45,J45,K45,AD45,AF45,AJ45,AL45,AN45,AR45,AT45,AX45,AZ45,BD45,BF45,BJ45,BL45,BP45,BR45,BV45,BX45,CB45,CD45,CH45,CJ45,CN45,CP45,CT45,CV45),SUM(CZ45,DB45,DF45,DH45,DN45,DP45,DR45,DT45,DV45,DX45,EB45,ED45,EF45,EH45,EJ45,EL45,EN45,EP45,ER45,ET45,EV45,EZ45,FB45,FD45,GR45,GX45,GY45,I45,L45,AH45),AP45,AV45,BB45,BH45,BN45,BT45,BZ45,CF45,CL45,CR45,CX45,DD45,DJ45,DL45,DZ45,EX45,GP45,GQ45,GS45,GT45,GU45,GV45,GW45,GZ45,HA45)/85</f>
        <v>45.978898225957</v>
      </c>
      <c r="HN45" s="33">
        <v>50</v>
      </c>
      <c r="HO45" s="33">
        <f>HN45-B45</f>
        <v>7</v>
      </c>
      <c r="HP45" s="33">
        <f>SUM(SUM(AH45,AP45,AV45,BB45,BH45,BN45,BT45,BZ45,CF45,CL45,CR45,CX45,DD45,DJ45,DL45,DZ45,EX45,GP45,GQ45,GS45,GT45,GU45,GV45,GW45,GZ45,HA45,AD45,AF45,AR45,AT45),SUM(AX45,AZ45,BD45,BF45,BJ45,BL45,BP45,BR45,BV45,BX45,CB45,CD45,CH45,CJ45,CN45,CP45,CT45,CV45,CZ45,DB45,DF45,DH45,DN45,DP45,DR45,DT45,DV45,DX45,EB45,ED45),EF45,EH45,EJ45,EL45,EN45,EP45,ER45,ET45,EV45,EZ45,FB45,FD45,GR45,GX45,GY45)/75</f>
        <v>46.8605291005291</v>
      </c>
      <c r="HQ45" s="33">
        <v>63</v>
      </c>
      <c r="HR45" s="33">
        <f>HQ45-B45</f>
        <v>20</v>
      </c>
      <c r="HS45" s="43">
        <f>AVERAGE(HD45-HB45,HG45-HB45,HJ45-HB45,HM45-HB45,HP45-HB45)</f>
        <v>0.7959627967249</v>
      </c>
      <c r="HT45" s="33"/>
      <c r="HU45" s="33"/>
      <c r="HV45" s="33"/>
      <c r="HW45" s="33"/>
      <c r="HX45" s="33"/>
      <c r="HY45" s="33"/>
    </row>
    <row r="46" ht="44.45" customHeight="1">
      <c r="A46" t="s" s="31">
        <v>282</v>
      </c>
      <c r="B46" s="32">
        <v>44</v>
      </c>
      <c r="C46" s="33">
        <v>0</v>
      </c>
      <c r="D46" t="s" s="34">
        <v>232</v>
      </c>
      <c r="E46" s="33">
        <f>IF(D46="ACC",5,IF(D46="SEC",3,IF(D46="Pac12",4,IF(D46="Big 10",1,IF(D46="Big 12",2,IF(D46="Independent",7,IF(D46="American",6,IF(D46="MWC",9,IF(D46="Sun Belt",8,IF(D46="CUSA",11,10))))))))))</f>
        <v>5</v>
      </c>
      <c r="F46" s="33">
        <v>54</v>
      </c>
      <c r="G46" s="33">
        <f>F46</f>
        <v>54</v>
      </c>
      <c r="H46" s="33">
        <f>F46</f>
        <v>54</v>
      </c>
      <c r="I46" s="33">
        <v>43</v>
      </c>
      <c r="J46" s="33">
        <v>43</v>
      </c>
      <c r="K46" s="33">
        <v>69</v>
      </c>
      <c r="L46" s="35">
        <f>AVERAGE(F46:K46)</f>
        <v>52.8333333333333</v>
      </c>
      <c r="M46" s="19">
        <f>AVERAGE(N46:U46,F46:L46)</f>
        <v>41.0222222222222</v>
      </c>
      <c r="N46" s="25">
        <v>39</v>
      </c>
      <c r="O46" s="37">
        <v>32</v>
      </c>
      <c r="P46" s="33">
        <v>25</v>
      </c>
      <c r="Q46" s="33">
        <f>AVERAGE(O46:P46)</f>
        <v>28.5</v>
      </c>
      <c r="R46" s="33">
        <v>28</v>
      </c>
      <c r="S46" s="33">
        <v>33</v>
      </c>
      <c r="T46" s="33">
        <f>AVERAGE(R46:S46)</f>
        <v>30.5</v>
      </c>
      <c r="U46" s="33">
        <f>AVERAGE(O46,P46,Q46,R46,S46,T46)</f>
        <v>29.5</v>
      </c>
      <c r="V46" s="33">
        <f>AVERAGE(F46:U46)</f>
        <v>41.0222222222222</v>
      </c>
      <c r="W46" s="33">
        <f>MEDIAN(F46:U46)</f>
        <v>40.0111111111111</v>
      </c>
      <c r="X46" s="33">
        <v>71</v>
      </c>
      <c r="Y46" s="33">
        <v>40</v>
      </c>
      <c r="Z46" s="33">
        <v>50</v>
      </c>
      <c r="AA46" s="33">
        <v>49</v>
      </c>
      <c r="AB46" s="33">
        <v>51</v>
      </c>
      <c r="AC46" s="33">
        <v>-1</v>
      </c>
      <c r="AD46" s="33">
        <v>64</v>
      </c>
      <c r="AE46" s="33">
        <v>-1</v>
      </c>
      <c r="AF46" s="33">
        <v>64</v>
      </c>
      <c r="AG46" s="33">
        <f>BM46-CQ46</f>
        <v>6</v>
      </c>
      <c r="AH46" s="33">
        <v>66</v>
      </c>
      <c r="AI46" s="33">
        <v>0.970588235294118</v>
      </c>
      <c r="AJ46" s="33">
        <v>101</v>
      </c>
      <c r="AK46" s="33">
        <v>0.970588235294118</v>
      </c>
      <c r="AL46" s="33">
        <f>AJ46</f>
        <v>101</v>
      </c>
      <c r="AM46" s="33">
        <v>0.07565763948164821</v>
      </c>
      <c r="AN46" s="33">
        <v>46</v>
      </c>
      <c r="AO46" s="33">
        <v>11.8</v>
      </c>
      <c r="AP46" s="33">
        <v>28</v>
      </c>
      <c r="AQ46" s="33">
        <v>5</v>
      </c>
      <c r="AR46" s="33">
        <f>MAX($AQ$3:$AQ$132)-AQ46+1</f>
        <v>9</v>
      </c>
      <c r="AS46" s="33">
        <v>5</v>
      </c>
      <c r="AT46" s="33">
        <f>AR46</f>
        <v>9</v>
      </c>
      <c r="AU46" s="33">
        <v>8</v>
      </c>
      <c r="AV46" s="33">
        <f>MAX($AU$3:$AU$132)-AU46+1</f>
        <v>8</v>
      </c>
      <c r="AW46" s="33">
        <v>6</v>
      </c>
      <c r="AX46" s="33">
        <f>AW46+1</f>
        <v>7</v>
      </c>
      <c r="AY46" s="33">
        <v>6</v>
      </c>
      <c r="AZ46" s="33">
        <f>AX46</f>
        <v>7</v>
      </c>
      <c r="BA46" s="33">
        <v>5</v>
      </c>
      <c r="BB46" s="33">
        <f>BA46+1</f>
        <v>6</v>
      </c>
      <c r="BC46" s="33">
        <f>AQ46/(AQ46+AW46)</f>
        <v>0.454545454545455</v>
      </c>
      <c r="BD46" s="33">
        <v>23</v>
      </c>
      <c r="BE46" s="33">
        <f>BC46</f>
        <v>0.454545454545455</v>
      </c>
      <c r="BF46" s="33">
        <f>BD46</f>
        <v>23</v>
      </c>
      <c r="BG46" s="33">
        <f>AU46/(AU46+BA46)</f>
        <v>0.615384615384615</v>
      </c>
      <c r="BH46" s="33">
        <v>12</v>
      </c>
      <c r="BI46" s="33">
        <v>31.1</v>
      </c>
      <c r="BJ46" s="33">
        <v>37</v>
      </c>
      <c r="BK46" s="33">
        <v>31.1</v>
      </c>
      <c r="BL46" s="33">
        <v>37</v>
      </c>
      <c r="BM46" s="33">
        <v>30.7</v>
      </c>
      <c r="BN46" s="33">
        <v>42</v>
      </c>
      <c r="BO46" s="33">
        <v>440.7</v>
      </c>
      <c r="BP46" s="33">
        <v>31</v>
      </c>
      <c r="BQ46" s="33">
        <v>440.7</v>
      </c>
      <c r="BR46" s="33">
        <v>31</v>
      </c>
      <c r="BS46" s="33">
        <v>385.1</v>
      </c>
      <c r="BT46" s="33">
        <v>82</v>
      </c>
      <c r="BU46" s="33">
        <v>200.6</v>
      </c>
      <c r="BV46" s="33">
        <v>85</v>
      </c>
      <c r="BW46" s="33">
        <v>200.6</v>
      </c>
      <c r="BX46" s="33">
        <v>85</v>
      </c>
      <c r="BY46" s="33">
        <v>209</v>
      </c>
      <c r="BZ46" s="33">
        <v>81</v>
      </c>
      <c r="CA46" s="33">
        <v>240.1</v>
      </c>
      <c r="CB46" s="33">
        <v>10</v>
      </c>
      <c r="CC46" s="33">
        <v>240.1</v>
      </c>
      <c r="CD46" s="33">
        <v>10</v>
      </c>
      <c r="CE46" s="33">
        <v>176.1</v>
      </c>
      <c r="CF46" s="33">
        <v>47</v>
      </c>
      <c r="CG46" s="33">
        <v>0.07056954844565461</v>
      </c>
      <c r="CH46" s="33">
        <v>66</v>
      </c>
      <c r="CI46" s="33">
        <v>0.07056954844565461</v>
      </c>
      <c r="CJ46" s="33">
        <v>66</v>
      </c>
      <c r="CK46" s="33">
        <f>BM46/BS46</f>
        <v>0.0797195533627629</v>
      </c>
      <c r="CL46" s="33">
        <v>24</v>
      </c>
      <c r="CM46" s="33">
        <v>32.1</v>
      </c>
      <c r="CN46" s="33">
        <v>65</v>
      </c>
      <c r="CO46" s="33">
        <v>32.1</v>
      </c>
      <c r="CP46" s="33">
        <v>65</v>
      </c>
      <c r="CQ46" s="33">
        <v>24.7</v>
      </c>
      <c r="CR46" s="33">
        <v>39</v>
      </c>
      <c r="CS46" s="33">
        <v>447.5</v>
      </c>
      <c r="CT46" s="33">
        <v>100</v>
      </c>
      <c r="CU46" s="33">
        <v>447.5</v>
      </c>
      <c r="CV46" s="33">
        <v>100</v>
      </c>
      <c r="CW46" s="33">
        <v>363.3</v>
      </c>
      <c r="CX46" s="33">
        <v>42</v>
      </c>
      <c r="CY46" s="33">
        <v>266</v>
      </c>
      <c r="CZ46" s="33">
        <v>102</v>
      </c>
      <c r="DA46" s="33">
        <v>266</v>
      </c>
      <c r="DB46" s="33">
        <v>102</v>
      </c>
      <c r="DC46" s="33">
        <v>224</v>
      </c>
      <c r="DD46" s="33">
        <v>59</v>
      </c>
      <c r="DE46" s="33">
        <v>181.5</v>
      </c>
      <c r="DF46" s="33">
        <v>81</v>
      </c>
      <c r="DG46" s="33">
        <v>181.5</v>
      </c>
      <c r="DH46" s="33">
        <v>81</v>
      </c>
      <c r="DI46" s="33">
        <v>139.3</v>
      </c>
      <c r="DJ46" s="33">
        <v>43</v>
      </c>
      <c r="DK46" s="33">
        <v>1.09090909090909</v>
      </c>
      <c r="DL46" s="33">
        <v>22</v>
      </c>
      <c r="DM46" s="33">
        <v>0.818181818181818</v>
      </c>
      <c r="DN46" s="33">
        <v>33</v>
      </c>
      <c r="DO46" s="33">
        <v>61.7</v>
      </c>
      <c r="DP46" s="33">
        <v>46</v>
      </c>
      <c r="DQ46" s="33">
        <v>7.5</v>
      </c>
      <c r="DR46" s="33">
        <v>19</v>
      </c>
      <c r="DS46" s="33">
        <v>4.9</v>
      </c>
      <c r="DT46" s="33">
        <v>24</v>
      </c>
      <c r="DU46" s="33">
        <v>-6.80000000000001</v>
      </c>
      <c r="DV46" s="33">
        <v>61</v>
      </c>
      <c r="DW46" s="33">
        <v>-6.80000000000001</v>
      </c>
      <c r="DX46" s="33">
        <v>61</v>
      </c>
      <c r="DY46" s="33">
        <f>BS46-CW46</f>
        <v>21.8</v>
      </c>
      <c r="DZ46" s="33">
        <v>65</v>
      </c>
      <c r="EA46" s="33">
        <v>3.27272727272727</v>
      </c>
      <c r="EB46" s="33">
        <v>10</v>
      </c>
      <c r="EC46" s="33">
        <v>22.0909090909091</v>
      </c>
      <c r="ED46" s="33">
        <v>8</v>
      </c>
      <c r="EE46" s="33">
        <v>23.2</v>
      </c>
      <c r="EF46" s="33">
        <v>26</v>
      </c>
      <c r="EG46" s="33">
        <v>0</v>
      </c>
      <c r="EH46" s="33">
        <v>14</v>
      </c>
      <c r="EI46" s="33">
        <v>3.9</v>
      </c>
      <c r="EJ46" s="33">
        <v>67</v>
      </c>
      <c r="EK46" s="33">
        <v>0</v>
      </c>
      <c r="EL46" s="33">
        <v>12</v>
      </c>
      <c r="EM46" s="33">
        <v>76.90000000000001</v>
      </c>
      <c r="EN46" s="33">
        <v>19</v>
      </c>
      <c r="EO46" s="33">
        <v>100</v>
      </c>
      <c r="EP46" s="33">
        <v>1</v>
      </c>
      <c r="EQ46" s="33">
        <v>22.3636363636364</v>
      </c>
      <c r="ER46" s="33">
        <v>34</v>
      </c>
      <c r="ES46" s="33">
        <v>38.1</v>
      </c>
      <c r="ET46" s="33">
        <v>62</v>
      </c>
      <c r="EU46" s="33">
        <v>38.1</v>
      </c>
      <c r="EV46" s="33">
        <v>62</v>
      </c>
      <c r="EW46" s="33">
        <v>38.3</v>
      </c>
      <c r="EX46" s="33">
        <v>55</v>
      </c>
      <c r="EY46" s="33">
        <v>53.9</v>
      </c>
      <c r="EZ46" s="33">
        <v>34</v>
      </c>
      <c r="FA46" s="33">
        <v>5.27272727272727</v>
      </c>
      <c r="FB46" s="33">
        <v>28</v>
      </c>
      <c r="FC46" s="33">
        <v>47</v>
      </c>
      <c r="FD46" s="33">
        <v>43</v>
      </c>
      <c r="FE46" s="38"/>
      <c r="FF46" s="33">
        <v>43</v>
      </c>
      <c r="FG46" s="38"/>
      <c r="FH46" s="33">
        <v>43</v>
      </c>
      <c r="FI46" s="33">
        <v>58.9</v>
      </c>
      <c r="FJ46" s="33">
        <v>47</v>
      </c>
      <c r="FK46" s="38"/>
      <c r="FL46" s="33">
        <v>25</v>
      </c>
      <c r="FM46" s="38"/>
      <c r="FN46" s="33">
        <v>25</v>
      </c>
      <c r="FO46" s="33">
        <v>52.26</v>
      </c>
      <c r="FP46" s="33">
        <v>58</v>
      </c>
      <c r="FQ46" s="38"/>
      <c r="FR46" s="33">
        <v>64</v>
      </c>
      <c r="FS46" s="38"/>
      <c r="FT46" s="33">
        <v>64</v>
      </c>
      <c r="FU46" s="33">
        <v>58.74</v>
      </c>
      <c r="FV46" s="33">
        <v>46</v>
      </c>
      <c r="FW46" s="38"/>
      <c r="FX46" s="33">
        <v>102</v>
      </c>
      <c r="FY46" s="38"/>
      <c r="FZ46" s="33">
        <v>102</v>
      </c>
      <c r="GA46" s="33">
        <v>35.5</v>
      </c>
      <c r="GB46" s="39">
        <v>25</v>
      </c>
      <c r="GC46" s="24">
        <f>GA46</f>
        <v>35.5</v>
      </c>
      <c r="GD46" s="24">
        <f>GB46</f>
        <v>25</v>
      </c>
      <c r="GE46" s="24">
        <v>36.3</v>
      </c>
      <c r="GF46" s="24">
        <v>18</v>
      </c>
      <c r="GG46" s="24">
        <v>23.7</v>
      </c>
      <c r="GH46" s="24">
        <v>41</v>
      </c>
      <c r="GI46" s="24">
        <f>GG46</f>
        <v>23.7</v>
      </c>
      <c r="GJ46" s="24">
        <f>GH46</f>
        <v>41</v>
      </c>
      <c r="GK46" s="24">
        <v>25.5</v>
      </c>
      <c r="GL46" s="37">
        <v>40</v>
      </c>
      <c r="GM46" s="33">
        <v>0.6</v>
      </c>
      <c r="GN46" s="33">
        <v>12</v>
      </c>
      <c r="GO46" s="33">
        <v>3</v>
      </c>
      <c r="GP46" s="33">
        <f>IF(GO46=1,1,IF(GO46=2,20,40))</f>
        <v>40</v>
      </c>
      <c r="GQ46" s="33">
        <f>AVERAGE(41,130,GS46)</f>
        <v>77.6666666666667</v>
      </c>
      <c r="GR46" s="33">
        <f>GQ46</f>
        <v>77.6666666666667</v>
      </c>
      <c r="GS46" s="33">
        <v>62</v>
      </c>
      <c r="GT46" s="33">
        <f>GS46</f>
        <v>62</v>
      </c>
      <c r="GU46" s="33">
        <v>27</v>
      </c>
      <c r="GV46" s="33">
        <f>GU46</f>
        <v>27</v>
      </c>
      <c r="GW46" s="40">
        <f>GU46</f>
        <v>27</v>
      </c>
      <c r="GX46" s="28">
        <v>22</v>
      </c>
      <c r="GY46" s="28">
        <f>GX46</f>
        <v>22</v>
      </c>
      <c r="GZ46" s="42">
        <f>AVERAGE(GQ46,GS46,GU46)</f>
        <v>55.5555555555556</v>
      </c>
      <c r="HA46" s="33">
        <f>AVERAGE(GQ46:GW46)</f>
        <v>51.4761904761905</v>
      </c>
      <c r="HB46" s="33">
        <f>SUM(GX46,GY46,GZ46,HA46)/120</f>
        <v>44.7396164021164</v>
      </c>
      <c r="HC46" t="s" s="34">
        <f>IF(HB46=HB45,"YES","NOOOO")</f>
        <v>230</v>
      </c>
      <c r="HD46" s="33">
        <f>SUM(SUM(E46,F46,G46,I46,L46,M46,N46,O46,R46,U46,V46,W46,Y46,AH46,AN46,AP46,AV46,BB46,BH46,BN46,BT46,BZ46,CF46,CL46,CR46,CX46,DD46,DJ46,DL46,DZ46),SUM(EX46,FJ46,FP46,FV46,GF46,GL46,GN46,GP46,GQ46,GS46,GU46,GX46,GZ46,H46,J46,K46,P46,Q46,S46,T46,X46,Z46,AA46,AB46,AD46,AF46,AJ46,AL46,AR46,AT46),SUM(AX46,AZ46,BD46,BF46,BJ46,BL46,BP46,BR46,BV46,BX46,CB46,CD46,CH46,CJ46,CN46,CP46,CT46,CV46,CZ46,DB46,DF46,DH46,DN46,DP46,DR46,DT46,DV46,DX46,EB46,ED46),EF46,EH46,EJ46,EL46,EN46,EP46,ER46,ET46,EV46,EZ46,FB46,FD46,FF46,FH46,FL46,FN46,FR46,FT46,FX46,FZ46,GB46,GD46,GH46,GJ46)/114</f>
        <v>44.7509746588694</v>
      </c>
      <c r="HE46" s="33">
        <v>43</v>
      </c>
      <c r="HF46" s="33">
        <f>HE46-B46</f>
        <v>-1</v>
      </c>
      <c r="HG46" s="33">
        <f>SUM(SUM(E46,F46,G46,I46,L46,M46,N46,O46,V46,W46,Y46,H46,J46,K46,P46,Q46,CH46,CJ46,CN46,CP46,CT46,CV46,CZ46,DB46,DF46,DH46,DN46,DP46,DR46,DT46),SUM(DV46,DX46,EB46,ED46,EF46,EH46,EJ46,EL46,EN46,EP46,ER46,ET46,EV46,EZ46,FB46,FD46,FF46,FH46,FL46,FN46,FR46,FT46,FX46,FZ46,GR46,GX46,GY46,X46,AA46,Z46),SUM(AB46,AD46,AF46,AJ46,AL46,AR46,AT46,AX46,AZ46,BD46,BF46,BJ46,BL46,BP46,BR46,BV46,BX46,CB46,CD46,AH46,AN46,AP46,AV46,BB46,BH46,BN46,BT46,BZ46,CF46,CL46),CR46,CX46,DD46,DJ46,DL46,DZ46,EX46,FJ46,FP46,FV46,GP46,GQ46,GS46,GT46,GU46,GV46,GW46,GZ46,HA46)/109</f>
        <v>46.2913208096694</v>
      </c>
      <c r="HH46" s="33">
        <v>47</v>
      </c>
      <c r="HI46" s="33">
        <f>HH46-B46</f>
        <v>3</v>
      </c>
      <c r="HJ46" s="33">
        <f>SUM(SUM(E46,F46,G46,I46,L46,M46,N46,R46,V46,W46,AD46,AF46,AJ46,AL46,AR46,AT46,AX46,AZ46,BD46,BF46,BJ46,BL46,BP46,BR46,BV46,BX46,CB46,CD46,CH46,CJ46),SUM(CN46,CP46,CT46,CV46,CZ46,DB46,DF46,DH46,DN46,DP46,DR46,DT46,DV46,DX46,EB46,ED46,EF46,EH46,EJ46,EL46,EN46,EP46,ER46,ET46,EV46,EZ46,FB46,FD46,GB46,GD46),SUM(GH46,GJ46,GR46,GX46,GY46,AH46,AN46,AP46,AV46,BB46,BH46,BN46,BT46,BZ46,CF46,CL46,CR46,CX46,DD46,DJ46,DL46,DZ46,EX46,GF46,GL46,GN46,GP46,GQ46,GS46,GT46),GU46,GV46,GW46,GZ46,HA46,H46,J46,K46,S46,T46,)/101</f>
        <v>43.3044947351878</v>
      </c>
      <c r="HK46" s="33">
        <v>43</v>
      </c>
      <c r="HL46" s="33">
        <f>HK46-B46</f>
        <v>-1</v>
      </c>
      <c r="HM46" s="33">
        <f>SUM(SUM(F46,G46,H46,J46,K46,AD46,AF46,AJ46,AL46,AN46,AR46,AT46,AX46,AZ46,BD46,BF46,BJ46,BL46,BP46,BR46,BV46,BX46,CB46,CD46,CH46,CJ46,CN46,CP46,CT46,CV46),SUM(CZ46,DB46,DF46,DH46,DN46,DP46,DR46,DT46,DV46,DX46,EB46,ED46,EF46,EH46,EJ46,EL46,EN46,EP46,ER46,ET46,EV46,EZ46,FB46,FD46,GR46,GX46,GY46,I46,L46,AH46),AP46,AV46,BB46,BH46,BN46,BT46,BZ46,CF46,CL46,CR46,CX46,DD46,DJ46,DL46,DZ46,EX46,GP46,GQ46,GS46,GT46,GU46,GV46,GW46,GZ46,HA46)/85</f>
        <v>46.0493930905696</v>
      </c>
      <c r="HN46" s="33">
        <v>51</v>
      </c>
      <c r="HO46" s="33">
        <f>HN46-B46</f>
        <v>7</v>
      </c>
      <c r="HP46" s="33">
        <f>SUM(SUM(AH46,AP46,AV46,BB46,BH46,BN46,BT46,BZ46,CF46,CL46,CR46,CX46,DD46,DJ46,DL46,DZ46,EX46,GP46,GQ46,GS46,GT46,GU46,GV46,GW46,GZ46,HA46,AD46,AF46,AR46,AT46),SUM(AX46,AZ46,BD46,BF46,BJ46,BL46,BP46,BR46,BV46,BX46,CB46,CD46,CH46,CJ46,CN46,CP46,CT46,CV46,CZ46,DB46,DF46,DH46,DN46,DP46,DR46,DT46,DV46,DX46,EB46,ED46),EF46,EH46,EJ46,EL46,EN46,EP46,ER46,ET46,EV46,EZ46,FB46,FD46,GR46,GX46,GY46)/75</f>
        <v>43.9515343915344</v>
      </c>
      <c r="HQ46" s="33">
        <v>48</v>
      </c>
      <c r="HR46" s="33">
        <f>HQ46-B46</f>
        <v>4</v>
      </c>
      <c r="HS46" s="43">
        <f>AVERAGE(HD46-HB46,HG46-HB46,HJ46-HB46,HM46-HB46,HP46-HB46)</f>
        <v>0.12992713504972</v>
      </c>
      <c r="HT46" t="s" s="44">
        <v>239</v>
      </c>
      <c r="HU46" s="33">
        <f>COUNTIF($D$3:$D$132,"Independent")</f>
        <v>7</v>
      </c>
      <c r="HV46" s="33">
        <f>SUMIF($D$3:$D$132,"Independent",$R$3:$R$132)</f>
        <v>516</v>
      </c>
      <c r="HW46" s="33">
        <f>SUMIF($D$3:$D$132,"Independent",$O$3:$O$132)</f>
        <v>552</v>
      </c>
      <c r="HX46" s="33">
        <f>(HV46+HW46)/(HU46*2)</f>
        <v>76.28571428571431</v>
      </c>
      <c r="HY46" s="33">
        <v>7</v>
      </c>
    </row>
    <row r="47" ht="32.45" customHeight="1">
      <c r="A47" t="s" s="31">
        <v>283</v>
      </c>
      <c r="B47" s="32">
        <v>45</v>
      </c>
      <c r="C47" s="33">
        <v>0</v>
      </c>
      <c r="D47" t="s" s="34">
        <v>245</v>
      </c>
      <c r="E47" s="33">
        <f>IF(D47="ACC",5,IF(D47="SEC",3,IF(D47="Pac12",4,IF(D47="Big 10",1,IF(D47="Big 12",2,IF(D47="Independent",7,IF(D47="American",6,IF(D47="MWC",9,IF(D47="Sun Belt",8,IF(D47="CUSA",11,10))))))))))</f>
        <v>6</v>
      </c>
      <c r="F47" s="33">
        <v>57</v>
      </c>
      <c r="G47" s="33">
        <f>F47</f>
        <v>57</v>
      </c>
      <c r="H47" s="33">
        <f>F47</f>
        <v>57</v>
      </c>
      <c r="I47" s="33">
        <v>17</v>
      </c>
      <c r="J47" s="33">
        <v>17</v>
      </c>
      <c r="K47" s="33">
        <v>39</v>
      </c>
      <c r="L47" s="35">
        <f>AVERAGE(F47:K47)</f>
        <v>40.6666666666667</v>
      </c>
      <c r="M47" s="46">
        <f>AVERAGE(N47:U47,F47:L47)</f>
        <v>47.3333333333333</v>
      </c>
      <c r="N47" s="19">
        <f>AVERAGE(O47:U47,F47:L47)</f>
        <v>47.3333333333333</v>
      </c>
      <c r="O47" s="37">
        <v>69</v>
      </c>
      <c r="P47" s="33">
        <v>52</v>
      </c>
      <c r="Q47" s="33">
        <f>AVERAGE(O47:P47)</f>
        <v>60.5</v>
      </c>
      <c r="R47" s="33">
        <v>48</v>
      </c>
      <c r="S47" s="33">
        <v>47</v>
      </c>
      <c r="T47" s="33">
        <f>AVERAGE(R47:S47)</f>
        <v>47.5</v>
      </c>
      <c r="U47" s="33">
        <f>AVERAGE(O47,P47,Q47,R47,S47,T47)</f>
        <v>54</v>
      </c>
      <c r="V47" s="33">
        <f>AVERAGE(F47:U47)</f>
        <v>47.3333333333333</v>
      </c>
      <c r="W47" s="33">
        <f>MEDIAN(F47:U47)</f>
        <v>47.75</v>
      </c>
      <c r="X47" s="33">
        <v>38</v>
      </c>
      <c r="Y47" s="33">
        <v>70</v>
      </c>
      <c r="Z47" s="33">
        <v>95</v>
      </c>
      <c r="AA47" s="33">
        <v>92</v>
      </c>
      <c r="AB47" s="33">
        <v>61</v>
      </c>
      <c r="AC47" s="33">
        <v>3.1</v>
      </c>
      <c r="AD47" s="33">
        <v>49</v>
      </c>
      <c r="AE47" s="33">
        <v>3.1</v>
      </c>
      <c r="AF47" s="33">
        <v>49</v>
      </c>
      <c r="AG47" s="33">
        <f>BM47-CQ47</f>
        <v>13.9</v>
      </c>
      <c r="AH47" s="33">
        <v>23</v>
      </c>
      <c r="AI47" s="33">
        <v>6.44375</v>
      </c>
      <c r="AJ47" s="33">
        <v>16</v>
      </c>
      <c r="AK47" s="33">
        <v>6.44375</v>
      </c>
      <c r="AL47" s="33">
        <f>AJ47</f>
        <v>16</v>
      </c>
      <c r="AM47" s="33">
        <v>0.189305135363872</v>
      </c>
      <c r="AN47" s="33">
        <v>22</v>
      </c>
      <c r="AO47" s="33">
        <v>8</v>
      </c>
      <c r="AP47" s="33">
        <v>18</v>
      </c>
      <c r="AQ47" s="33">
        <v>8</v>
      </c>
      <c r="AR47" s="33">
        <f>MAX($AQ$3:$AQ$132)-AQ47+1</f>
        <v>6</v>
      </c>
      <c r="AS47" s="33">
        <v>8</v>
      </c>
      <c r="AT47" s="33">
        <f>AR47</f>
        <v>6</v>
      </c>
      <c r="AU47" s="33">
        <v>12</v>
      </c>
      <c r="AV47" s="33">
        <f>MAX($AU$3:$AU$132)-AU47+1</f>
        <v>4</v>
      </c>
      <c r="AW47" s="33">
        <v>3</v>
      </c>
      <c r="AX47" s="33">
        <f>AW47+1</f>
        <v>4</v>
      </c>
      <c r="AY47" s="33">
        <v>3</v>
      </c>
      <c r="AZ47" s="33">
        <f>AX47</f>
        <v>4</v>
      </c>
      <c r="BA47" s="33">
        <v>2</v>
      </c>
      <c r="BB47" s="33">
        <f>BA47+1</f>
        <v>3</v>
      </c>
      <c r="BC47" s="33">
        <f>AQ47/(AQ47+AW47)</f>
        <v>0.727272727272727</v>
      </c>
      <c r="BD47" s="33">
        <v>12</v>
      </c>
      <c r="BE47" s="33">
        <f>BC47</f>
        <v>0.727272727272727</v>
      </c>
      <c r="BF47" s="33">
        <f>BD47</f>
        <v>12</v>
      </c>
      <c r="BG47" s="33">
        <f>AU47/(AU47+BA47)</f>
        <v>0.857142857142857</v>
      </c>
      <c r="BH47" s="33">
        <v>4</v>
      </c>
      <c r="BI47" s="33">
        <v>31</v>
      </c>
      <c r="BJ47" s="33">
        <v>38</v>
      </c>
      <c r="BK47" s="33">
        <v>31</v>
      </c>
      <c r="BL47" s="33">
        <v>38</v>
      </c>
      <c r="BM47" s="33">
        <v>40.3</v>
      </c>
      <c r="BN47" s="33">
        <v>8</v>
      </c>
      <c r="BO47" s="33">
        <v>453.1</v>
      </c>
      <c r="BP47" s="33">
        <v>22</v>
      </c>
      <c r="BQ47" s="33">
        <v>453.1</v>
      </c>
      <c r="BR47" s="33">
        <v>22</v>
      </c>
      <c r="BS47" s="33">
        <v>485.1</v>
      </c>
      <c r="BT47" s="33">
        <v>10</v>
      </c>
      <c r="BU47" s="33">
        <v>307.9</v>
      </c>
      <c r="BV47" s="33">
        <v>17</v>
      </c>
      <c r="BW47" s="33">
        <v>307.9</v>
      </c>
      <c r="BX47" s="33">
        <v>17</v>
      </c>
      <c r="BY47" s="33">
        <v>298.4</v>
      </c>
      <c r="BZ47" s="33">
        <v>17</v>
      </c>
      <c r="CA47" s="33">
        <v>145.2</v>
      </c>
      <c r="CB47" s="33">
        <v>76</v>
      </c>
      <c r="CC47" s="33">
        <v>145.2</v>
      </c>
      <c r="CD47" s="33">
        <v>76</v>
      </c>
      <c r="CE47" s="33">
        <v>186.7</v>
      </c>
      <c r="CF47" s="33">
        <v>38</v>
      </c>
      <c r="CG47" s="33">
        <v>0.06841756786581329</v>
      </c>
      <c r="CH47" s="33">
        <v>82</v>
      </c>
      <c r="CI47" s="33">
        <v>0.06841756786581329</v>
      </c>
      <c r="CJ47" s="33">
        <v>82</v>
      </c>
      <c r="CK47" s="33">
        <f>BM47/BS47</f>
        <v>0.0830756545042259</v>
      </c>
      <c r="CL47" s="33">
        <v>9</v>
      </c>
      <c r="CM47" s="33">
        <v>27.9</v>
      </c>
      <c r="CN47" s="33">
        <v>46</v>
      </c>
      <c r="CO47" s="33">
        <v>27.9</v>
      </c>
      <c r="CP47" s="33">
        <v>46</v>
      </c>
      <c r="CQ47" s="33">
        <v>26.4</v>
      </c>
      <c r="CR47" s="33">
        <v>47</v>
      </c>
      <c r="CS47" s="33">
        <v>434.3</v>
      </c>
      <c r="CT47" s="33">
        <v>86</v>
      </c>
      <c r="CU47" s="33">
        <v>434.3</v>
      </c>
      <c r="CV47" s="33">
        <v>86</v>
      </c>
      <c r="CW47" s="33">
        <v>383.5</v>
      </c>
      <c r="CX47" s="33">
        <v>60</v>
      </c>
      <c r="CY47" s="33">
        <v>289.2</v>
      </c>
      <c r="CZ47" s="33">
        <v>112</v>
      </c>
      <c r="DA47" s="33">
        <v>289.2</v>
      </c>
      <c r="DB47" s="33">
        <v>112</v>
      </c>
      <c r="DC47" s="33">
        <v>195.9</v>
      </c>
      <c r="DD47" s="33">
        <v>19</v>
      </c>
      <c r="DE47" s="33">
        <v>145.1</v>
      </c>
      <c r="DF47" s="33">
        <v>44</v>
      </c>
      <c r="DG47" s="33">
        <v>145.1</v>
      </c>
      <c r="DH47" s="33">
        <v>44</v>
      </c>
      <c r="DI47" s="33">
        <v>187.6</v>
      </c>
      <c r="DJ47" s="33">
        <v>88</v>
      </c>
      <c r="DK47" s="33">
        <v>1.09090909090909</v>
      </c>
      <c r="DL47" s="33">
        <v>22</v>
      </c>
      <c r="DM47" s="33">
        <v>1.09090909090909</v>
      </c>
      <c r="DN47" s="33">
        <v>22</v>
      </c>
      <c r="DO47" s="33">
        <v>62.9</v>
      </c>
      <c r="DP47" s="33">
        <v>53</v>
      </c>
      <c r="DQ47" s="33">
        <v>7.4</v>
      </c>
      <c r="DR47" s="33">
        <v>18</v>
      </c>
      <c r="DS47" s="33">
        <v>3.9</v>
      </c>
      <c r="DT47" s="33">
        <v>14</v>
      </c>
      <c r="DU47" s="33">
        <v>18.8</v>
      </c>
      <c r="DV47" s="33">
        <v>52</v>
      </c>
      <c r="DW47" s="33">
        <v>18.8</v>
      </c>
      <c r="DX47" s="33">
        <v>52</v>
      </c>
      <c r="DY47" s="33">
        <f>BS47-CW47</f>
        <v>101.6</v>
      </c>
      <c r="DZ47" s="33">
        <v>17</v>
      </c>
      <c r="EA47" s="33">
        <v>2.36363636363636</v>
      </c>
      <c r="EB47" s="33">
        <v>36</v>
      </c>
      <c r="EC47" s="33">
        <v>14.5454545454545</v>
      </c>
      <c r="ED47" s="33">
        <v>57</v>
      </c>
      <c r="EE47" s="33">
        <v>18</v>
      </c>
      <c r="EF47" s="33">
        <v>59</v>
      </c>
      <c r="EG47" s="33">
        <v>0</v>
      </c>
      <c r="EH47" s="33">
        <v>14</v>
      </c>
      <c r="EI47" s="33">
        <v>9.699999999999999</v>
      </c>
      <c r="EJ47" s="33">
        <v>26</v>
      </c>
      <c r="EK47" s="33">
        <v>0.1</v>
      </c>
      <c r="EL47" s="33">
        <v>9</v>
      </c>
      <c r="EM47" s="33">
        <v>70</v>
      </c>
      <c r="EN47" s="33">
        <v>28</v>
      </c>
      <c r="EO47" s="33">
        <v>97.09999999999999</v>
      </c>
      <c r="EP47" s="33">
        <v>8</v>
      </c>
      <c r="EQ47" s="33">
        <v>23.6</v>
      </c>
      <c r="ER47" s="33">
        <v>22</v>
      </c>
      <c r="ES47" s="33">
        <v>42.2</v>
      </c>
      <c r="ET47" s="33">
        <v>40</v>
      </c>
      <c r="EU47" s="33">
        <v>42.2</v>
      </c>
      <c r="EV47" s="33">
        <v>40</v>
      </c>
      <c r="EW47" s="33">
        <v>45.9</v>
      </c>
      <c r="EX47" s="33">
        <v>16</v>
      </c>
      <c r="EY47" s="33">
        <v>58.3</v>
      </c>
      <c r="EZ47" s="33">
        <v>28</v>
      </c>
      <c r="FA47" s="33">
        <v>5.6</v>
      </c>
      <c r="FB47" s="33">
        <v>36</v>
      </c>
      <c r="FC47" s="33">
        <v>47.9</v>
      </c>
      <c r="FD47" s="33">
        <v>49</v>
      </c>
      <c r="FE47" s="38"/>
      <c r="FF47" s="33">
        <v>81</v>
      </c>
      <c r="FG47" s="38"/>
      <c r="FH47" s="33">
        <v>81</v>
      </c>
      <c r="FI47" s="33">
        <v>71.01000000000001</v>
      </c>
      <c r="FJ47" s="33">
        <v>20</v>
      </c>
      <c r="FK47" s="38"/>
      <c r="FL47" s="33">
        <v>71</v>
      </c>
      <c r="FM47" s="38"/>
      <c r="FN47" s="33">
        <v>71</v>
      </c>
      <c r="FO47" s="33">
        <v>76.18000000000001</v>
      </c>
      <c r="FP47" s="33">
        <v>12</v>
      </c>
      <c r="FQ47" s="38"/>
      <c r="FR47" s="33">
        <v>80</v>
      </c>
      <c r="FS47" s="38"/>
      <c r="FT47" s="33">
        <v>80</v>
      </c>
      <c r="FU47" s="33">
        <v>49.14</v>
      </c>
      <c r="FV47" s="33">
        <v>71</v>
      </c>
      <c r="FW47" s="38"/>
      <c r="FX47" s="33">
        <v>51</v>
      </c>
      <c r="FY47" s="38"/>
      <c r="FZ47" s="33">
        <v>51</v>
      </c>
      <c r="GA47" s="33">
        <v>29.1</v>
      </c>
      <c r="GB47" s="39">
        <v>57</v>
      </c>
      <c r="GC47" s="24">
        <f>GA47</f>
        <v>29.1</v>
      </c>
      <c r="GD47" s="24">
        <f>GB47</f>
        <v>57</v>
      </c>
      <c r="GE47" s="25">
        <v>30.3</v>
      </c>
      <c r="GF47" s="25">
        <v>42</v>
      </c>
      <c r="GG47" s="25">
        <v>21.3</v>
      </c>
      <c r="GH47" s="25">
        <v>29</v>
      </c>
      <c r="GI47" s="24">
        <f>GG47</f>
        <v>21.3</v>
      </c>
      <c r="GJ47" s="24">
        <f>GH47</f>
        <v>29</v>
      </c>
      <c r="GK47" s="25">
        <v>26.4</v>
      </c>
      <c r="GL47" s="37">
        <v>45</v>
      </c>
      <c r="GM47" s="33">
        <v>1</v>
      </c>
      <c r="GN47" s="33">
        <v>9</v>
      </c>
      <c r="GO47" s="33">
        <v>3</v>
      </c>
      <c r="GP47" s="33">
        <f>IF(GO47=1,1,IF(GO47=2,20,40))</f>
        <v>40</v>
      </c>
      <c r="GQ47" s="33">
        <f>AVERAGE(41,130,GS47)</f>
        <v>91.3333333333333</v>
      </c>
      <c r="GR47" s="33">
        <f>GQ47</f>
        <v>91.3333333333333</v>
      </c>
      <c r="GS47" s="33">
        <f>AVERAGE(76,130)</f>
        <v>103</v>
      </c>
      <c r="GT47" s="33">
        <f>GS47</f>
        <v>103</v>
      </c>
      <c r="GU47" s="33">
        <v>70</v>
      </c>
      <c r="GV47" s="33">
        <f>GU47</f>
        <v>70</v>
      </c>
      <c r="GW47" s="40">
        <f>GU47</f>
        <v>70</v>
      </c>
      <c r="GX47" s="28">
        <f t="shared" si="515"/>
        <v>103</v>
      </c>
      <c r="GY47" s="28">
        <f>GX47</f>
        <v>103</v>
      </c>
      <c r="GZ47" s="42">
        <f>AVERAGE(GQ47,GS47,GU47)</f>
        <v>88.1111111111111</v>
      </c>
      <c r="HA47" s="33">
        <f>AVERAGE(GQ47:GW47)</f>
        <v>85.5238095238095</v>
      </c>
      <c r="HB47" s="33">
        <f>SUM(GX47,GY47,GZ47,HA47)/120</f>
        <v>45.6476521164021</v>
      </c>
      <c r="HC47" t="s" s="34">
        <f>IF(HB47=HB46,"YES","NOOOO")</f>
        <v>230</v>
      </c>
      <c r="HD47" s="33">
        <f>SUM(SUM(E47,F47,G47,I47,L47,M47,N47,O47,R47,U47,V47,W47,Y47,AH47,AN47,AP47,AV47,BB47,BH47,BN47,BT47,BZ47,CF47,CL47,CR47,CX47,DD47,DJ47,DL47,DZ47),SUM(EX47,FJ47,FP47,FV47,GF47,GL47,GN47,GP47,GQ47,GS47,GU47,GX47,GZ47,H47,J47,K47,P47,Q47,S47,T47,X47,Z47,AA47,AB47,AD47,AF47,AJ47,AL47,AR47,AT47),SUM(AX47,AZ47,BD47,BF47,BJ47,BL47,BP47,BR47,BV47,BX47,CB47,CD47,CH47,CJ47,CN47,CP47,CT47,CV47,CZ47,DB47,DF47,DH47,DN47,DP47,DR47,DT47,DV47,DX47,EB47,ED47),EF47,EH47,EJ47,EL47,EN47,EP47,ER47,ET47,EV47,EZ47,FB47,FD47,FF47,FH47,FL47,FN47,FR47,FT47,FX47,FZ47,GB47,GD47,GH47,GJ47)/114</f>
        <v>43.463693957115</v>
      </c>
      <c r="HE47" s="33">
        <v>39</v>
      </c>
      <c r="HF47" s="33">
        <f>HE47-B47</f>
        <v>-6</v>
      </c>
      <c r="HG47" s="33">
        <f>SUM(SUM(E47,F47,G47,I47,L47,M47,N47,O47,V47,W47,Y47,H47,J47,K47,P47,Q47,CH47,CJ47,CN47,CP47,CT47,CV47,CZ47,DB47,DF47,DH47,DN47,DP47,DR47,DT47),SUM(DV47,DX47,EB47,ED47,EF47,EH47,EJ47,EL47,EN47,EP47,ER47,ET47,EV47,EZ47,FB47,FD47,FF47,FH47,FL47,FN47,FR47,FT47,FX47,FZ47,GR47,GX47,GY47,X47,AA47,Z47),SUM(AB47,AD47,AF47,AJ47,AL47,AR47,AT47,AX47,AZ47,BD47,BF47,BJ47,BL47,BP47,BR47,BV47,BX47,CB47,CD47,AH47,AN47,AP47,AV47,BB47,BH47,BN47,BT47,BZ47,CF47,CL47),CR47,CX47,DD47,DJ47,DL47,DZ47,EX47,FJ47,FP47,FV47,GP47,GQ47,GS47,GT47,GU47,GV47,GW47,GZ47,HA47)/109</f>
        <v>45.9928280180574</v>
      </c>
      <c r="HH47" s="33">
        <v>46</v>
      </c>
      <c r="HI47" s="33">
        <f>HH47-B47</f>
        <v>1</v>
      </c>
      <c r="HJ47" s="33">
        <f>SUM(SUM(E47,F47,G47,I47,L47,M47,N47,R47,V47,W47,AD47,AF47,AJ47,AL47,AR47,AT47,AX47,AZ47,BD47,BF47,BJ47,BL47,BP47,BR47,BV47,BX47,CB47,CD47,CH47,CJ47),SUM(CN47,CP47,CT47,CV47,CZ47,DB47,DF47,DH47,DN47,DP47,DR47,DT47,DV47,DX47,EB47,ED47,EF47,EH47,EJ47,EL47,EN47,EP47,ER47,ET47,EV47,EZ47,FB47,FD47,GB47,GD47),SUM(GH47,GJ47,GR47,GX47,GY47,AH47,AN47,AP47,AV47,BB47,BH47,BN47,BT47,BZ47,CF47,CL47,CR47,CX47,DD47,DJ47,DL47,DZ47,EX47,GF47,GL47,GN47,GP47,GQ47,GS47,GT47),GU47,GV47,GW47,GZ47,HA47,H47,J47,K47,S47,T47,)/101</f>
        <v>41.7546361779035</v>
      </c>
      <c r="HK47" s="33">
        <v>38</v>
      </c>
      <c r="HL47" s="33">
        <f>HK47-B47</f>
        <v>-7</v>
      </c>
      <c r="HM47" s="33">
        <f>SUM(SUM(F47,G47,H47,J47,K47,AD47,AF47,AJ47,AL47,AN47,AR47,AT47,AX47,AZ47,BD47,BF47,BJ47,BL47,BP47,BR47,BV47,BX47,CB47,CD47,CH47,CJ47,CN47,CP47,CT47,CV47),SUM(CZ47,DB47,DF47,DH47,DN47,DP47,DR47,DT47,DV47,DX47,EB47,ED47,EF47,EH47,EJ47,EL47,EN47,EP47,ER47,ET47,EV47,EZ47,FB47,FD47,GR47,GX47,GY47,I47,L47,AH47),AP47,AV47,BB47,BH47,BN47,BT47,BZ47,CF47,CL47,CR47,CX47,DD47,DJ47,DL47,DZ47,EX47,GP47,GQ47,GS47,GT47,GU47,GV47,GW47,GZ47,HA47)/85</f>
        <v>42.481979458450</v>
      </c>
      <c r="HN47" s="33">
        <v>39</v>
      </c>
      <c r="HO47" s="33">
        <f>HN47-B47</f>
        <v>-6</v>
      </c>
      <c r="HP47" s="33">
        <f>SUM(SUM(AH47,AP47,AV47,BB47,BH47,BN47,BT47,BZ47,CF47,CL47,CR47,CX47,DD47,DJ47,DL47,DZ47,EX47,GP47,GQ47,GS47,GT47,GU47,GV47,GW47,GZ47,HA47,AD47,AF47,AR47,AT47),SUM(AX47,AZ47,BD47,BF47,BJ47,BL47,BP47,BR47,BV47,BX47,CB47,CD47,CH47,CJ47,CN47,CP47,CT47,CV47,CZ47,DB47,DF47,DH47,DN47,DP47,DR47,DT47,DV47,DX47,EB47,ED47),EF47,EH47,EJ47,EL47,EN47,EP47,ER47,ET47,EV47,EZ47,FB47,FD47,GR47,GX47,GY47)/75</f>
        <v>43.6306878306878</v>
      </c>
      <c r="HQ47" s="33">
        <v>47</v>
      </c>
      <c r="HR47" s="33">
        <f>HQ47-B47</f>
        <v>2</v>
      </c>
      <c r="HS47" s="43">
        <f>AVERAGE(HD47-HB47,HG47-HB47,HJ47-HB47,HM47-HB47,HP47-HB47)</f>
        <v>-2.18288702795936</v>
      </c>
      <c r="HT47" s="33"/>
      <c r="HU47" s="33"/>
      <c r="HV47" s="33"/>
      <c r="HW47" s="33"/>
      <c r="HX47" s="33"/>
      <c r="HY47" s="33"/>
    </row>
    <row r="48" ht="32.45" customHeight="1">
      <c r="A48" t="s" s="31">
        <v>284</v>
      </c>
      <c r="B48" s="32">
        <v>46</v>
      </c>
      <c r="C48" s="33">
        <v>0</v>
      </c>
      <c r="D48" t="s" s="34">
        <v>232</v>
      </c>
      <c r="E48" s="33">
        <f>IF(D48="ACC",5,IF(D48="SEC",3,IF(D48="Pac12",4,IF(D48="Big 10",1,IF(D48="Big 12",2,IF(D48="Independent",7,IF(D48="American",6,IF(D48="MWC",9,IF(D48="Sun Belt",8,IF(D48="CUSA",11,10))))))))))</f>
        <v>5</v>
      </c>
      <c r="F48" s="33">
        <v>56</v>
      </c>
      <c r="G48" s="33">
        <f>F48</f>
        <v>56</v>
      </c>
      <c r="H48" s="33">
        <f>F48</f>
        <v>56</v>
      </c>
      <c r="I48" s="33">
        <v>38</v>
      </c>
      <c r="J48" s="33">
        <v>38</v>
      </c>
      <c r="K48" s="33">
        <v>38</v>
      </c>
      <c r="L48" s="35">
        <f>AVERAGE(F48:K48)</f>
        <v>47</v>
      </c>
      <c r="M48" s="46">
        <f>AVERAGE(N48:U48,F48:L48)</f>
        <v>50.125</v>
      </c>
      <c r="N48" s="19">
        <f>AVERAGE(O48:U48,F48:L48)</f>
        <v>50.125</v>
      </c>
      <c r="O48" s="37">
        <v>57</v>
      </c>
      <c r="P48" s="33">
        <v>45</v>
      </c>
      <c r="Q48" s="33">
        <f>AVERAGE(O48:P48)</f>
        <v>51</v>
      </c>
      <c r="R48" s="33">
        <v>55</v>
      </c>
      <c r="S48" s="33">
        <v>56</v>
      </c>
      <c r="T48" s="33">
        <f>AVERAGE(R48:S48)</f>
        <v>55.5</v>
      </c>
      <c r="U48" s="33">
        <f>AVERAGE(O48,P48,Q48,R48,S48,T48)</f>
        <v>53.25</v>
      </c>
      <c r="V48" s="33">
        <f>AVERAGE(F48:U48)</f>
        <v>50.125</v>
      </c>
      <c r="W48" s="33">
        <f>MEDIAN(F48:U48)</f>
        <v>52.125</v>
      </c>
      <c r="X48" s="33">
        <v>62</v>
      </c>
      <c r="Y48" s="33">
        <v>33</v>
      </c>
      <c r="Z48" s="33">
        <v>36</v>
      </c>
      <c r="AA48" s="33">
        <v>67</v>
      </c>
      <c r="AB48" s="33">
        <v>71</v>
      </c>
      <c r="AC48" s="33">
        <v>1.1</v>
      </c>
      <c r="AD48" s="33">
        <v>60</v>
      </c>
      <c r="AE48" s="33">
        <v>1.1</v>
      </c>
      <c r="AF48" s="33">
        <v>60</v>
      </c>
      <c r="AG48" s="33">
        <f>BM48-CQ48</f>
        <v>4.9</v>
      </c>
      <c r="AH48" s="33">
        <v>35</v>
      </c>
      <c r="AI48" s="33">
        <v>0.972115384615385</v>
      </c>
      <c r="AJ48" s="33">
        <v>99</v>
      </c>
      <c r="AK48" s="33">
        <v>0.972115384615385</v>
      </c>
      <c r="AL48" s="33">
        <f>AJ48</f>
        <v>99</v>
      </c>
      <c r="AM48" s="33">
        <v>0.0760532150776054</v>
      </c>
      <c r="AN48" s="33">
        <v>45</v>
      </c>
      <c r="AO48" s="33">
        <v>16.6</v>
      </c>
      <c r="AP48" s="33">
        <v>55</v>
      </c>
      <c r="AQ48" s="33">
        <v>5</v>
      </c>
      <c r="AR48" s="33">
        <f>MAX($AQ$3:$AQ$132)-AQ48+1</f>
        <v>9</v>
      </c>
      <c r="AS48" s="33">
        <v>5</v>
      </c>
      <c r="AT48" s="33">
        <f>AR48</f>
        <v>9</v>
      </c>
      <c r="AU48" s="33">
        <v>9</v>
      </c>
      <c r="AV48" s="33">
        <f>MAX($AU$3:$AU$132)-AU48+1</f>
        <v>7</v>
      </c>
      <c r="AW48" s="33">
        <v>5</v>
      </c>
      <c r="AX48" s="33">
        <f>AW48+1</f>
        <v>6</v>
      </c>
      <c r="AY48" s="33">
        <v>5</v>
      </c>
      <c r="AZ48" s="33">
        <f>AX48</f>
        <v>6</v>
      </c>
      <c r="BA48" s="33">
        <v>5</v>
      </c>
      <c r="BB48" s="33">
        <f>BA48+1</f>
        <v>6</v>
      </c>
      <c r="BC48" s="33">
        <f>AQ48/(AQ48+AW48)</f>
        <v>0.5</v>
      </c>
      <c r="BD48" s="33">
        <v>22</v>
      </c>
      <c r="BE48" s="33">
        <f>BC48</f>
        <v>0.5</v>
      </c>
      <c r="BF48" s="33">
        <f>BD48</f>
        <v>22</v>
      </c>
      <c r="BG48" s="33">
        <f>AU48/(AU48+BA48)</f>
        <v>0.642857142857143</v>
      </c>
      <c r="BH48" s="33">
        <v>11</v>
      </c>
      <c r="BI48" s="33">
        <v>30.7</v>
      </c>
      <c r="BJ48" s="33">
        <v>40</v>
      </c>
      <c r="BK48" s="33">
        <v>30.7</v>
      </c>
      <c r="BL48" s="33">
        <v>40</v>
      </c>
      <c r="BM48" s="33">
        <v>32.1</v>
      </c>
      <c r="BN48" s="33">
        <v>33</v>
      </c>
      <c r="BO48" s="33">
        <v>423.3</v>
      </c>
      <c r="BP48" s="33">
        <v>42</v>
      </c>
      <c r="BQ48" s="33">
        <v>423.3</v>
      </c>
      <c r="BR48" s="33">
        <v>42</v>
      </c>
      <c r="BS48" s="33">
        <v>388.9</v>
      </c>
      <c r="BT48" s="33">
        <v>78</v>
      </c>
      <c r="BU48" s="33">
        <v>260.6</v>
      </c>
      <c r="BV48" s="33">
        <v>38</v>
      </c>
      <c r="BW48" s="33">
        <v>260.6</v>
      </c>
      <c r="BX48" s="33">
        <v>38</v>
      </c>
      <c r="BY48" s="33">
        <v>267.8</v>
      </c>
      <c r="BZ48" s="33">
        <v>33</v>
      </c>
      <c r="CA48" s="33">
        <v>162.7</v>
      </c>
      <c r="CB48" s="33">
        <v>63</v>
      </c>
      <c r="CC48" s="33">
        <v>162.7</v>
      </c>
      <c r="CD48" s="33">
        <v>63</v>
      </c>
      <c r="CE48" s="33">
        <v>121.2</v>
      </c>
      <c r="CF48" s="33">
        <v>111</v>
      </c>
      <c r="CG48" s="33">
        <v>0.0725253957004488</v>
      </c>
      <c r="CH48" s="33">
        <v>58</v>
      </c>
      <c r="CI48" s="33">
        <v>0.0725253957004488</v>
      </c>
      <c r="CJ48" s="33">
        <v>58</v>
      </c>
      <c r="CK48" s="33">
        <f>BM48/BS48</f>
        <v>0.08254049884289021</v>
      </c>
      <c r="CL48" s="33">
        <v>11</v>
      </c>
      <c r="CM48" s="33">
        <v>29.6</v>
      </c>
      <c r="CN48" s="33">
        <v>53</v>
      </c>
      <c r="CO48" s="33">
        <v>29.6</v>
      </c>
      <c r="CP48" s="33">
        <v>53</v>
      </c>
      <c r="CQ48" s="33">
        <v>27.2</v>
      </c>
      <c r="CR48" s="33">
        <v>50</v>
      </c>
      <c r="CS48" s="33">
        <v>442.9</v>
      </c>
      <c r="CT48" s="33">
        <v>93</v>
      </c>
      <c r="CU48" s="33">
        <v>442.9</v>
      </c>
      <c r="CV48" s="33">
        <v>93</v>
      </c>
      <c r="CW48" s="33">
        <v>371.8</v>
      </c>
      <c r="CX48" s="33">
        <v>47</v>
      </c>
      <c r="CY48" s="33">
        <v>304.4</v>
      </c>
      <c r="CZ48" s="33">
        <v>118</v>
      </c>
      <c r="DA48" s="33">
        <v>304.4</v>
      </c>
      <c r="DB48" s="33">
        <v>118</v>
      </c>
      <c r="DC48" s="33">
        <v>233.7</v>
      </c>
      <c r="DD48" s="33">
        <v>72</v>
      </c>
      <c r="DE48" s="33">
        <v>138.5</v>
      </c>
      <c r="DF48" s="33">
        <v>36</v>
      </c>
      <c r="DG48" s="33">
        <v>138.5</v>
      </c>
      <c r="DH48" s="33">
        <v>36</v>
      </c>
      <c r="DI48" s="33">
        <v>138.1</v>
      </c>
      <c r="DJ48" s="33">
        <v>38</v>
      </c>
      <c r="DK48" s="33">
        <v>1.1</v>
      </c>
      <c r="DL48" s="33">
        <v>21</v>
      </c>
      <c r="DM48" s="33">
        <v>0.8</v>
      </c>
      <c r="DN48" s="33">
        <v>34</v>
      </c>
      <c r="DO48" s="33">
        <v>62.8</v>
      </c>
      <c r="DP48" s="33">
        <v>52</v>
      </c>
      <c r="DQ48" s="33">
        <v>9.4</v>
      </c>
      <c r="DR48" s="33">
        <v>36</v>
      </c>
      <c r="DS48" s="33">
        <v>3.7</v>
      </c>
      <c r="DT48" s="33">
        <v>12</v>
      </c>
      <c r="DU48" s="33">
        <v>-19.6</v>
      </c>
      <c r="DV48" s="33">
        <v>71</v>
      </c>
      <c r="DW48" s="33">
        <v>-19.6</v>
      </c>
      <c r="DX48" s="33">
        <v>71</v>
      </c>
      <c r="DY48" s="33">
        <f>BS48-CW48</f>
        <v>17.1</v>
      </c>
      <c r="DZ48" s="33">
        <v>66</v>
      </c>
      <c r="EA48" s="33">
        <v>3.2</v>
      </c>
      <c r="EB48" s="33">
        <v>12</v>
      </c>
      <c r="EC48" s="33">
        <v>22.1</v>
      </c>
      <c r="ED48" s="33">
        <v>7</v>
      </c>
      <c r="EE48" s="33">
        <v>23.2</v>
      </c>
      <c r="EF48" s="33">
        <v>26</v>
      </c>
      <c r="EG48" s="33">
        <v>0</v>
      </c>
      <c r="EH48" s="33">
        <v>14</v>
      </c>
      <c r="EI48" s="33">
        <v>5.1</v>
      </c>
      <c r="EJ48" s="33">
        <v>57</v>
      </c>
      <c r="EK48" s="33">
        <v>0</v>
      </c>
      <c r="EL48" s="33">
        <v>12</v>
      </c>
      <c r="EM48" s="33">
        <v>76.90000000000001</v>
      </c>
      <c r="EN48" s="33">
        <v>19</v>
      </c>
      <c r="EO48" s="33">
        <v>97.2</v>
      </c>
      <c r="EP48" s="33">
        <v>7</v>
      </c>
      <c r="EQ48" s="33">
        <v>23.6</v>
      </c>
      <c r="ER48" s="33">
        <v>22</v>
      </c>
      <c r="ES48" s="33">
        <v>36.6</v>
      </c>
      <c r="ET48" s="33">
        <v>72</v>
      </c>
      <c r="EU48" s="33">
        <v>36.6</v>
      </c>
      <c r="EV48" s="33">
        <v>72</v>
      </c>
      <c r="EW48" s="33">
        <v>45.3</v>
      </c>
      <c r="EX48" s="33">
        <v>19</v>
      </c>
      <c r="EY48" s="33">
        <v>64</v>
      </c>
      <c r="EZ48" s="33">
        <v>19</v>
      </c>
      <c r="FA48" s="33">
        <v>5.2</v>
      </c>
      <c r="FB48" s="33">
        <v>26</v>
      </c>
      <c r="FC48" s="33">
        <v>45.8</v>
      </c>
      <c r="FD48" s="33">
        <v>34</v>
      </c>
      <c r="FE48" s="38"/>
      <c r="FF48" s="33">
        <v>58</v>
      </c>
      <c r="FG48" s="38"/>
      <c r="FH48" s="33">
        <v>58</v>
      </c>
      <c r="FI48" s="33">
        <v>62.12</v>
      </c>
      <c r="FJ48" s="33">
        <v>35</v>
      </c>
      <c r="FK48" s="38"/>
      <c r="FL48" s="33">
        <v>57</v>
      </c>
      <c r="FM48" s="38"/>
      <c r="FN48" s="33">
        <v>57</v>
      </c>
      <c r="FO48" s="33">
        <v>61.16</v>
      </c>
      <c r="FP48" s="33">
        <v>34</v>
      </c>
      <c r="FQ48" s="38"/>
      <c r="FR48" s="33">
        <v>59</v>
      </c>
      <c r="FS48" s="38"/>
      <c r="FT48" s="33">
        <v>59</v>
      </c>
      <c r="FU48" s="33">
        <v>52.18</v>
      </c>
      <c r="FV48" s="33">
        <v>64</v>
      </c>
      <c r="FW48" s="38"/>
      <c r="FX48" s="33">
        <v>76</v>
      </c>
      <c r="FY48" s="38"/>
      <c r="FZ48" s="33">
        <v>76</v>
      </c>
      <c r="GA48" s="33">
        <v>32.5</v>
      </c>
      <c r="GB48" s="39">
        <v>43</v>
      </c>
      <c r="GC48" s="24">
        <f>GA48</f>
        <v>32.5</v>
      </c>
      <c r="GD48" s="24">
        <f>GB48</f>
        <v>43</v>
      </c>
      <c r="GE48" s="24">
        <v>30.2</v>
      </c>
      <c r="GF48" s="24">
        <v>43</v>
      </c>
      <c r="GG48" s="24">
        <v>26.6</v>
      </c>
      <c r="GH48" s="24">
        <v>54</v>
      </c>
      <c r="GI48" s="24">
        <f>GG48</f>
        <v>26.6</v>
      </c>
      <c r="GJ48" s="24">
        <f>GH48</f>
        <v>54</v>
      </c>
      <c r="GK48" s="24">
        <v>26.8</v>
      </c>
      <c r="GL48" s="37">
        <v>48</v>
      </c>
      <c r="GM48" s="33">
        <v>0</v>
      </c>
      <c r="GN48" s="33">
        <v>18</v>
      </c>
      <c r="GO48" s="33">
        <v>3</v>
      </c>
      <c r="GP48" s="33">
        <f>IF(GO48=1,1,IF(GO48=2,20,40))</f>
        <v>40</v>
      </c>
      <c r="GQ48" s="33">
        <v>32</v>
      </c>
      <c r="GR48" s="33">
        <f>GQ48</f>
        <v>32</v>
      </c>
      <c r="GS48" s="33">
        <v>48</v>
      </c>
      <c r="GT48" s="33">
        <f>GS48</f>
        <v>48</v>
      </c>
      <c r="GU48" s="33">
        <v>40</v>
      </c>
      <c r="GV48" s="33">
        <f>GU48</f>
        <v>40</v>
      </c>
      <c r="GW48" s="40">
        <f>GU48</f>
        <v>40</v>
      </c>
      <c r="GX48" s="28">
        <v>57</v>
      </c>
      <c r="GY48" s="28">
        <f>GX48</f>
        <v>57</v>
      </c>
      <c r="GZ48" s="42">
        <f>AVERAGE(GQ48,GS48,GU48)</f>
        <v>40</v>
      </c>
      <c r="HA48" s="33">
        <f>AVERAGE(GQ48:GW48)</f>
        <v>40</v>
      </c>
      <c r="HB48" s="33">
        <f>SUM(GX48,GY48,GZ48,HA48)/120</f>
        <v>45.9604166666667</v>
      </c>
      <c r="HC48" t="s" s="34">
        <f>IF(HB48=HB47,"YES","NOOOO")</f>
        <v>230</v>
      </c>
      <c r="HD48" s="33">
        <f>SUM(SUM(E48,F48,G48,I48,L48,M48,N48,O48,R48,U48,V48,W48,Y48,AH48,AN48,AP48,AV48,BB48,BH48,BN48,BT48,BZ48,CF48,CL48,CR48,CX48,DD48,DJ48,DL48,DZ48),SUM(EX48,FJ48,FP48,FV48,GF48,GL48,GN48,GP48,GQ48,GS48,GU48,GX48,GZ48,H48,J48,K48,P48,Q48,S48,T48,X48,Z48,AA48,AB48,AD48,AF48,AJ48,AL48,AR48,AT48),SUM(AX48,AZ48,BD48,BF48,BJ48,BL48,BP48,BR48,BV48,BX48,CB48,CD48,CH48,CJ48,CN48,CP48,CT48,CV48,CZ48,DB48,DF48,DH48,DN48,DP48,DR48,DT48,DV48,DX48,EB48,ED48),EF48,EH48,EJ48,EL48,EN48,EP48,ER48,ET48,EV48,EZ48,FB48,FD48,FF48,FH48,FL48,FN48,FR48,FT48,FX48,FZ48,GB48,GD48,GH48,GJ48)/114</f>
        <v>46.125</v>
      </c>
      <c r="HE48" s="33">
        <v>49</v>
      </c>
      <c r="HF48" s="33">
        <f>HE48-B48</f>
        <v>3</v>
      </c>
      <c r="HG48" s="33">
        <f>SUM(SUM(E48,F48,G48,I48,L48,M48,N48,O48,V48,W48,Y48,H48,J48,K48,P48,Q48,CH48,CJ48,CN48,CP48,CT48,CV48,CZ48,DB48,DF48,DH48,DN48,DP48,DR48,DT48),SUM(DV48,DX48,EB48,ED48,EF48,EH48,EJ48,EL48,EN48,EP48,ER48,ET48,EV48,EZ48,FB48,FD48,FF48,FH48,FL48,FN48,FR48,FT48,FX48,FZ48,GR48,GX48,GY48,X48,AA48,Z48),SUM(AB48,AD48,AF48,AJ48,AL48,AR48,AT48,AX48,AZ48,BD48,BF48,BJ48,BL48,BP48,BR48,BV48,BX48,CB48,CD48,AH48,AN48,AP48,AV48,BB48,BH48,BN48,BT48,BZ48,CF48,CL48),CR48,CX48,DD48,DJ48,DL48,DZ48,EX48,FJ48,FP48,FV48,GP48,GQ48,GS48,GT48,GU48,GV48,GW48,GZ48,HA48)/109</f>
        <v>45.802752293578</v>
      </c>
      <c r="HH48" s="33">
        <v>45</v>
      </c>
      <c r="HI48" s="33">
        <f>HH48-B48</f>
        <v>-1</v>
      </c>
      <c r="HJ48" s="33">
        <f>SUM(SUM(E48,F48,G48,I48,L48,M48,N48,R48,V48,W48,AD48,AF48,AJ48,AL48,AR48,AT48,AX48,AZ48,BD48,BF48,BJ48,BL48,BP48,BR48,BV48,BX48,CB48,CD48,CH48,CJ48),SUM(CN48,CP48,CT48,CV48,CZ48,DB48,DF48,DH48,DN48,DP48,DR48,DT48,DV48,DX48,EB48,ED48,EF48,EH48,EJ48,EL48,EN48,EP48,ER48,ET48,EV48,EZ48,FB48,FD48,GB48,GD48),SUM(GH48,GJ48,GR48,GX48,GY48,AH48,AN48,AP48,AV48,BB48,BH48,BN48,BT48,BZ48,CF48,CL48,CR48,CX48,DD48,DJ48,DL48,DZ48,EX48,GF48,GL48,GN48,GP48,GQ48,GS48,GT48),GU48,GV48,GW48,GZ48,HA48,H48,J48,K48,S48,T48,)/101</f>
        <v>43.6336633663366</v>
      </c>
      <c r="HK48" s="33">
        <v>45</v>
      </c>
      <c r="HL48" s="33">
        <f>HK48-B48</f>
        <v>-1</v>
      </c>
      <c r="HM48" s="33">
        <f>SUM(SUM(F48,G48,H48,J48,K48,AD48,AF48,AJ48,AL48,AN48,AR48,AT48,AX48,AZ48,BD48,BF48,BJ48,BL48,BP48,BR48,BV48,BX48,CB48,CD48,CH48,CJ48,CN48,CP48,CT48,CV48),SUM(CZ48,DB48,DF48,DH48,DN48,DP48,DR48,DT48,DV48,DX48,EB48,ED48,EF48,EH48,EJ48,EL48,EN48,EP48,ER48,ET48,EV48,EZ48,FB48,FD48,GR48,GX48,GY48,I48,L48,AH48),AP48,AV48,BB48,BH48,BN48,BT48,BZ48,CF48,CL48,CR48,CX48,DD48,DJ48,DL48,DZ48,EX48,GP48,GQ48,GS48,GT48,GU48,GV48,GW48,GZ48,HA48)/85</f>
        <v>43.8823529411765</v>
      </c>
      <c r="HN48" s="33">
        <v>42</v>
      </c>
      <c r="HO48" s="33">
        <f>HN48-B48</f>
        <v>-4</v>
      </c>
      <c r="HP48" s="33">
        <f>SUM(SUM(AH48,AP48,AV48,BB48,BH48,BN48,BT48,BZ48,CF48,CL48,CR48,CX48,DD48,DJ48,DL48,DZ48,EX48,GP48,GQ48,GS48,GT48,GU48,GV48,GW48,GZ48,HA48,AD48,AF48,AR48,AT48),SUM(AX48,AZ48,BD48,BF48,BJ48,BL48,BP48,BR48,BV48,BX48,CB48,CD48,CH48,CJ48,CN48,CP48,CT48,CV48,CZ48,DB48,DF48,DH48,DN48,DP48,DR48,DT48,DV48,DX48,EB48,ED48),EF48,EH48,EJ48,EL48,EN48,EP48,ER48,ET48,EV48,EZ48,FB48,FD48,GR48,GX48,GY48)/75</f>
        <v>42.1066666666667</v>
      </c>
      <c r="HQ48" s="33">
        <v>41</v>
      </c>
      <c r="HR48" s="33">
        <f>HQ48-B48</f>
        <v>-5</v>
      </c>
      <c r="HS48" s="43">
        <f>AVERAGE(HD48-HB48,HG48-HB48,HJ48-HB48,HM48-HB48,HP48-HB48)</f>
        <v>-1.65032961311514</v>
      </c>
      <c r="HT48" t="s" s="44">
        <v>236</v>
      </c>
      <c r="HU48" s="33">
        <f>COUNTIF($D$3:$D$132,"Big 10")</f>
        <v>14</v>
      </c>
      <c r="HV48" s="33">
        <f>SUMIF($D$3:$D$132,"Big 10",$R$3:$R$132)</f>
        <v>530</v>
      </c>
      <c r="HW48" s="33">
        <f>SUMIF($D$3:$D$132,"Big 10",$O$3:$O$132)</f>
        <v>581</v>
      </c>
      <c r="HX48" s="33">
        <f>(HV48+HW48)/(HU48*2)</f>
        <v>39.6785714285714</v>
      </c>
      <c r="HY48" s="33">
        <v>1</v>
      </c>
    </row>
    <row r="49" ht="56.45" customHeight="1">
      <c r="A49" t="s" s="31">
        <v>285</v>
      </c>
      <c r="B49" s="32">
        <v>47</v>
      </c>
      <c r="C49" s="33">
        <v>0</v>
      </c>
      <c r="D49" t="s" s="34">
        <v>232</v>
      </c>
      <c r="E49" s="33">
        <f>IF(D49="ACC",5,IF(D49="SEC",3,IF(D49="Pac12",4,IF(D49="Big 10",1,IF(D49="Big 12",2,IF(D49="Independent",7,IF(D49="American",6,IF(D49="MWC",9,IF(D49="Sun Belt",8,IF(D49="CUSA",11,10))))))))))</f>
        <v>5</v>
      </c>
      <c r="F49" s="33">
        <v>44</v>
      </c>
      <c r="G49" s="33">
        <f>F49</f>
        <v>44</v>
      </c>
      <c r="H49" s="33">
        <f>F49</f>
        <v>44</v>
      </c>
      <c r="I49" s="33">
        <v>53</v>
      </c>
      <c r="J49" s="33">
        <v>53</v>
      </c>
      <c r="K49" s="33">
        <v>62</v>
      </c>
      <c r="L49" s="35">
        <f>AVERAGE(F49:K49)</f>
        <v>50</v>
      </c>
      <c r="M49" s="46">
        <f>AVERAGE(N49:U49,F49:L49)</f>
        <v>55.875</v>
      </c>
      <c r="N49" s="19">
        <f>AVERAGE(O49:U49,F49:L49)</f>
        <v>55.875</v>
      </c>
      <c r="O49" s="37">
        <v>43</v>
      </c>
      <c r="P49" s="33">
        <v>48</v>
      </c>
      <c r="Q49" s="33">
        <f>AVERAGE(O49:P49)</f>
        <v>45.5</v>
      </c>
      <c r="R49" s="33">
        <v>82</v>
      </c>
      <c r="S49" s="33">
        <v>74</v>
      </c>
      <c r="T49" s="33">
        <f>AVERAGE(R49:S49)</f>
        <v>78</v>
      </c>
      <c r="U49" s="33">
        <f>AVERAGE(O49,P49,Q49,R49,S49,T49)</f>
        <v>61.75</v>
      </c>
      <c r="V49" s="33">
        <f>AVERAGE(F49:U49)</f>
        <v>55.875</v>
      </c>
      <c r="W49" s="33">
        <f>MEDIAN(F49:U49)</f>
        <v>53</v>
      </c>
      <c r="X49" s="33">
        <v>65</v>
      </c>
      <c r="Y49" s="33">
        <v>41</v>
      </c>
      <c r="Z49" s="33">
        <v>30</v>
      </c>
      <c r="AA49" s="33">
        <v>36</v>
      </c>
      <c r="AB49" s="33">
        <v>50</v>
      </c>
      <c r="AC49" s="33">
        <v>3.2</v>
      </c>
      <c r="AD49" s="33">
        <v>48</v>
      </c>
      <c r="AE49" s="33">
        <v>3.2</v>
      </c>
      <c r="AF49" s="33">
        <v>48</v>
      </c>
      <c r="AG49" s="33">
        <f>BM49-CQ49</f>
        <v>2.8</v>
      </c>
      <c r="AH49" s="33">
        <v>64</v>
      </c>
      <c r="AI49" s="33">
        <v>0.964485981308411</v>
      </c>
      <c r="AJ49" s="33">
        <v>102</v>
      </c>
      <c r="AK49" s="33">
        <v>0.964485981308411</v>
      </c>
      <c r="AL49" s="33">
        <f>AJ49</f>
        <v>102</v>
      </c>
      <c r="AM49" s="33">
        <v>0.0401305344858</v>
      </c>
      <c r="AN49" s="33">
        <v>57</v>
      </c>
      <c r="AO49" s="33">
        <v>17.2</v>
      </c>
      <c r="AP49" s="33">
        <v>59</v>
      </c>
      <c r="AQ49" s="33">
        <v>4</v>
      </c>
      <c r="AR49" s="33">
        <f>MAX($AQ$3:$AQ$132)-AQ49+1</f>
        <v>10</v>
      </c>
      <c r="AS49" s="33">
        <v>4</v>
      </c>
      <c r="AT49" s="33">
        <f>AR49</f>
        <v>10</v>
      </c>
      <c r="AU49" s="33">
        <v>8</v>
      </c>
      <c r="AV49" s="33">
        <f>MAX($AU$3:$AU$132)-AU49+1</f>
        <v>8</v>
      </c>
      <c r="AW49" s="33">
        <v>5</v>
      </c>
      <c r="AX49" s="33">
        <f>AW49+1</f>
        <v>6</v>
      </c>
      <c r="AY49" s="33">
        <v>5</v>
      </c>
      <c r="AZ49" s="33">
        <f>AX49</f>
        <v>6</v>
      </c>
      <c r="BA49" s="33">
        <v>5</v>
      </c>
      <c r="BB49" s="33">
        <f>BA49+1</f>
        <v>6</v>
      </c>
      <c r="BC49" s="33">
        <f>AQ49/(AQ49+AW49)</f>
        <v>0.444444444444444</v>
      </c>
      <c r="BD49" s="33">
        <v>24</v>
      </c>
      <c r="BE49" s="33">
        <f>BC49</f>
        <v>0.444444444444444</v>
      </c>
      <c r="BF49" s="33">
        <f>BD49</f>
        <v>24</v>
      </c>
      <c r="BG49" s="33">
        <f>AU49/(AU49+BA49)</f>
        <v>0.615384615384615</v>
      </c>
      <c r="BH49" s="33">
        <v>12</v>
      </c>
      <c r="BI49" s="33">
        <v>36</v>
      </c>
      <c r="BJ49" s="33">
        <v>17</v>
      </c>
      <c r="BK49" s="33">
        <v>36</v>
      </c>
      <c r="BL49" s="33">
        <v>17</v>
      </c>
      <c r="BM49" s="33">
        <v>31.9</v>
      </c>
      <c r="BN49" s="33">
        <v>35</v>
      </c>
      <c r="BO49" s="33">
        <v>444.4</v>
      </c>
      <c r="BP49" s="33">
        <v>28</v>
      </c>
      <c r="BQ49" s="33">
        <v>444.4</v>
      </c>
      <c r="BR49" s="33">
        <v>28</v>
      </c>
      <c r="BS49" s="33">
        <v>464</v>
      </c>
      <c r="BT49" s="33">
        <v>15</v>
      </c>
      <c r="BU49" s="33">
        <v>281.4</v>
      </c>
      <c r="BV49" s="33">
        <v>26</v>
      </c>
      <c r="BW49" s="33">
        <v>281.4</v>
      </c>
      <c r="BX49" s="33">
        <v>26</v>
      </c>
      <c r="BY49" s="33">
        <v>288.4</v>
      </c>
      <c r="BZ49" s="33">
        <v>23</v>
      </c>
      <c r="CA49" s="33">
        <v>163</v>
      </c>
      <c r="CB49" s="33">
        <v>61</v>
      </c>
      <c r="CC49" s="33">
        <v>163</v>
      </c>
      <c r="CD49" s="33">
        <v>61</v>
      </c>
      <c r="CE49" s="33">
        <v>175.7</v>
      </c>
      <c r="CF49" s="33">
        <v>48</v>
      </c>
      <c r="CG49" s="33">
        <v>0.081008100810081</v>
      </c>
      <c r="CH49" s="33">
        <v>19</v>
      </c>
      <c r="CI49" s="33">
        <v>0.081008100810081</v>
      </c>
      <c r="CJ49" s="33">
        <v>19</v>
      </c>
      <c r="CK49" s="33">
        <f>BM49/BS49</f>
        <v>0.06875000000000001</v>
      </c>
      <c r="CL49" s="33">
        <v>75</v>
      </c>
      <c r="CM49" s="33">
        <v>32.8</v>
      </c>
      <c r="CN49" s="33">
        <v>72</v>
      </c>
      <c r="CO49" s="33">
        <v>32.8</v>
      </c>
      <c r="CP49" s="33">
        <v>72</v>
      </c>
      <c r="CQ49" s="33">
        <v>29.1</v>
      </c>
      <c r="CR49" s="33">
        <v>59</v>
      </c>
      <c r="CS49" s="33">
        <v>435.7</v>
      </c>
      <c r="CT49" s="33">
        <v>87</v>
      </c>
      <c r="CU49" s="33">
        <v>435.7</v>
      </c>
      <c r="CV49" s="33">
        <v>87</v>
      </c>
      <c r="CW49" s="33">
        <v>416.5</v>
      </c>
      <c r="CX49" s="33">
        <v>82</v>
      </c>
      <c r="CY49" s="33">
        <v>252.3</v>
      </c>
      <c r="CZ49" s="33">
        <v>86</v>
      </c>
      <c r="DA49" s="33">
        <v>252.3</v>
      </c>
      <c r="DB49" s="33">
        <v>86</v>
      </c>
      <c r="DC49" s="33">
        <v>252.8</v>
      </c>
      <c r="DD49" s="33">
        <v>95</v>
      </c>
      <c r="DE49" s="33">
        <v>183.3</v>
      </c>
      <c r="DF49" s="33">
        <v>82</v>
      </c>
      <c r="DG49" s="33">
        <v>183.3</v>
      </c>
      <c r="DH49" s="33">
        <v>82</v>
      </c>
      <c r="DI49" s="33">
        <v>163.7</v>
      </c>
      <c r="DJ49" s="33">
        <v>71</v>
      </c>
      <c r="DK49" s="33">
        <v>1.44444444444444</v>
      </c>
      <c r="DL49" s="33">
        <v>7</v>
      </c>
      <c r="DM49" s="33">
        <v>0.777777777777778</v>
      </c>
      <c r="DN49" s="33">
        <v>35</v>
      </c>
      <c r="DO49" s="33">
        <v>63.4</v>
      </c>
      <c r="DP49" s="33">
        <v>57</v>
      </c>
      <c r="DQ49" s="33">
        <v>7.6</v>
      </c>
      <c r="DR49" s="33">
        <v>20</v>
      </c>
      <c r="DS49" s="33">
        <v>4.5</v>
      </c>
      <c r="DT49" s="33">
        <v>20</v>
      </c>
      <c r="DU49" s="33">
        <v>8.69999999999999</v>
      </c>
      <c r="DV49" s="33">
        <v>56</v>
      </c>
      <c r="DW49" s="33">
        <v>8.69999999999999</v>
      </c>
      <c r="DX49" s="33">
        <v>56</v>
      </c>
      <c r="DY49" s="33">
        <f>BS49-CW49</f>
        <v>47.5</v>
      </c>
      <c r="DZ49" s="33">
        <v>46</v>
      </c>
      <c r="EA49" s="33">
        <v>1.88888888888889</v>
      </c>
      <c r="EB49" s="33">
        <v>49</v>
      </c>
      <c r="EC49" s="33">
        <v>12.7777777777778</v>
      </c>
      <c r="ED49" s="33">
        <v>67</v>
      </c>
      <c r="EE49" s="33">
        <v>24</v>
      </c>
      <c r="EF49" s="33">
        <v>19</v>
      </c>
      <c r="EG49" s="33">
        <v>0.125</v>
      </c>
      <c r="EH49" s="33">
        <v>9</v>
      </c>
      <c r="EI49" s="33">
        <v>9.699999999999999</v>
      </c>
      <c r="EJ49" s="33">
        <v>26</v>
      </c>
      <c r="EK49" s="33">
        <v>0</v>
      </c>
      <c r="EL49" s="33">
        <v>12</v>
      </c>
      <c r="EM49" s="33">
        <v>82.40000000000001</v>
      </c>
      <c r="EN49" s="33">
        <v>13</v>
      </c>
      <c r="EO49" s="33">
        <v>100</v>
      </c>
      <c r="EP49" s="33">
        <v>1</v>
      </c>
      <c r="EQ49" s="33">
        <v>23</v>
      </c>
      <c r="ER49" s="33">
        <v>29</v>
      </c>
      <c r="ES49" s="33">
        <v>39.5</v>
      </c>
      <c r="ET49" s="33">
        <v>55</v>
      </c>
      <c r="EU49" s="33">
        <v>39.5</v>
      </c>
      <c r="EV49" s="33">
        <v>55</v>
      </c>
      <c r="EW49" s="33">
        <v>47</v>
      </c>
      <c r="EX49" s="33">
        <v>11</v>
      </c>
      <c r="EY49" s="33">
        <v>52.9</v>
      </c>
      <c r="EZ49" s="33">
        <v>37</v>
      </c>
      <c r="FA49" s="33">
        <v>5.375</v>
      </c>
      <c r="FB49" s="33">
        <v>31</v>
      </c>
      <c r="FC49" s="33">
        <v>46.875</v>
      </c>
      <c r="FD49" s="33">
        <v>42</v>
      </c>
      <c r="FE49" s="38"/>
      <c r="FF49" s="33">
        <v>47</v>
      </c>
      <c r="FG49" s="38"/>
      <c r="FH49" s="33">
        <v>47</v>
      </c>
      <c r="FI49" s="33">
        <v>51.61</v>
      </c>
      <c r="FJ49" s="33">
        <v>60</v>
      </c>
      <c r="FK49" s="38"/>
      <c r="FL49" s="33">
        <v>33</v>
      </c>
      <c r="FM49" s="38"/>
      <c r="FN49" s="33">
        <v>33</v>
      </c>
      <c r="FO49" s="33">
        <v>53.83</v>
      </c>
      <c r="FP49" s="33">
        <v>56</v>
      </c>
      <c r="FQ49" s="38"/>
      <c r="FR49" s="33">
        <v>71</v>
      </c>
      <c r="FS49" s="38"/>
      <c r="FT49" s="33">
        <v>71</v>
      </c>
      <c r="FU49" s="33">
        <v>52.64</v>
      </c>
      <c r="FV49" s="33">
        <v>62</v>
      </c>
      <c r="FW49" s="38"/>
      <c r="FX49" s="33">
        <v>42</v>
      </c>
      <c r="FY49" s="38"/>
      <c r="FZ49" s="33">
        <v>42</v>
      </c>
      <c r="GA49" s="33">
        <v>29</v>
      </c>
      <c r="GB49" s="39">
        <v>58</v>
      </c>
      <c r="GC49" s="24">
        <f>GA49</f>
        <v>29</v>
      </c>
      <c r="GD49" s="24">
        <f>GB49</f>
        <v>58</v>
      </c>
      <c r="GE49" s="24">
        <v>27.1</v>
      </c>
      <c r="GF49" s="24">
        <v>55</v>
      </c>
      <c r="GG49" s="24">
        <v>27.4</v>
      </c>
      <c r="GH49" s="24">
        <v>59</v>
      </c>
      <c r="GI49" s="24">
        <f>GG49</f>
        <v>27.4</v>
      </c>
      <c r="GJ49" s="24">
        <f>GH49</f>
        <v>59</v>
      </c>
      <c r="GK49" s="24">
        <v>29.5</v>
      </c>
      <c r="GL49" s="37">
        <v>63</v>
      </c>
      <c r="GM49" s="33">
        <v>0.1</v>
      </c>
      <c r="GN49" s="33">
        <v>17</v>
      </c>
      <c r="GO49" s="33">
        <v>3</v>
      </c>
      <c r="GP49" s="33">
        <f>IF(GO49=1,1,IF(GO49=2,20,40))</f>
        <v>40</v>
      </c>
      <c r="GQ49" s="33">
        <f>AVERAGE(41,130,GS49)</f>
        <v>74</v>
      </c>
      <c r="GR49" s="33">
        <f>GQ49</f>
        <v>74</v>
      </c>
      <c r="GS49" s="33">
        <v>51</v>
      </c>
      <c r="GT49" s="33">
        <f>GS49</f>
        <v>51</v>
      </c>
      <c r="GU49" s="33">
        <v>54</v>
      </c>
      <c r="GV49" s="33">
        <f>GU49</f>
        <v>54</v>
      </c>
      <c r="GW49" s="40">
        <f>GU49</f>
        <v>54</v>
      </c>
      <c r="GX49" s="28">
        <v>60</v>
      </c>
      <c r="GY49" s="28">
        <f>GX49</f>
        <v>60</v>
      </c>
      <c r="GZ49" s="42">
        <f>AVERAGE(GQ49,GS49,GU49)</f>
        <v>59.6666666666667</v>
      </c>
      <c r="HA49" s="33">
        <f>AVERAGE(GQ49:GW49)</f>
        <v>58.8571428571429</v>
      </c>
      <c r="HB49" s="33">
        <f>SUM(GX49,GY49,GZ49,HA49)/120</f>
        <v>47.0949900793651</v>
      </c>
      <c r="HC49" t="s" s="34">
        <f>IF(HB49=HB48,"YES","NOOOO")</f>
        <v>230</v>
      </c>
      <c r="HD49" s="33">
        <f>SUM(SUM(E49,F49,G49,I49,L49,M49,N49,O49,R49,U49,V49,W49,Y49,AH49,AN49,AP49,AV49,BB49,BH49,BN49,BT49,BZ49,CF49,CL49,CR49,CX49,DD49,DJ49,DL49,DZ49),SUM(EX49,FJ49,FP49,FV49,GF49,GL49,GN49,GP49,GQ49,GS49,GU49,GX49,GZ49,H49,J49,K49,P49,Q49,S49,T49,X49,Z49,AA49,AB49,AD49,AF49,AJ49,AL49,AR49,AT49),SUM(AX49,AZ49,BD49,BF49,BJ49,BL49,BP49,BR49,BV49,BX49,CB49,CD49,CH49,CJ49,CN49,CP49,CT49,CV49,CZ49,DB49,DF49,DH49,DN49,DP49,DR49,DT49,DV49,DX49,EB49,ED49),EF49,EH49,EJ49,EL49,EN49,EP49,ER49,ET49,EV49,EZ49,FB49,FD49,FF49,FH49,FL49,FN49,FR49,FT49,FX49,FZ49,GB49,GD49,GH49,GJ49)/114</f>
        <v>46.4872076023392</v>
      </c>
      <c r="HE49" s="33">
        <v>51</v>
      </c>
      <c r="HF49" s="33">
        <f>HE49-B49</f>
        <v>4</v>
      </c>
      <c r="HG49" s="33">
        <f>SUM(SUM(E49,F49,G49,I49,L49,M49,N49,O49,V49,W49,Y49,H49,J49,K49,P49,Q49,CH49,CJ49,CN49,CP49,CT49,CV49,CZ49,DB49,DF49,DH49,DN49,DP49,DR49,DT49),SUM(DV49,DX49,EB49,ED49,EF49,EH49,EJ49,EL49,EN49,EP49,ER49,ET49,EV49,EZ49,FB49,FD49,FF49,FH49,FL49,FN49,FR49,FT49,FX49,FZ49,GR49,GX49,GY49,X49,AA49,Z49),SUM(AB49,AD49,AF49,AJ49,AL49,AR49,AT49,AX49,AZ49,BD49,BF49,BJ49,BL49,BP49,BR49,BV49,BX49,CB49,CD49,AH49,AN49,AP49,AV49,BB49,BH49,BN49,BT49,BZ49,CF49,CL49),CR49,CX49,DD49,DJ49,DL49,DZ49,EX49,FJ49,FP49,FV49,GP49,GQ49,GS49,GT49,GU49,GV49,GW49,GZ49,HA49)/109</f>
        <v>45.7490716470074</v>
      </c>
      <c r="HH49" s="33">
        <v>43</v>
      </c>
      <c r="HI49" s="33">
        <f>HH49-B49</f>
        <v>-4</v>
      </c>
      <c r="HJ49" s="33">
        <f>SUM(SUM(E49,F49,G49,I49,L49,M49,N49,R49,V49,W49,AD49,AF49,AJ49,AL49,AR49,AT49,AX49,AZ49,BD49,BF49,BJ49,BL49,BP49,BR49,BV49,BX49,CB49,CD49,CH49,CJ49),SUM(CN49,CP49,CT49,CV49,CZ49,DB49,DF49,DH49,DN49,DP49,DR49,DT49,DV49,DX49,EB49,ED49,EF49,EH49,EJ49,EL49,EN49,EP49,ER49,ET49,EV49,EZ49,FB49,FD49,GB49,GD49),SUM(GH49,GJ49,GR49,GX49,GY49,AH49,AN49,AP49,AV49,BB49,BH49,BN49,BT49,BZ49,CF49,CL49,CR49,CX49,DD49,DJ49,DL49,DZ49,EX49,GF49,GL49,GN49,GP49,GQ49,GS49,GT49),GU49,GV49,GW49,GZ49,HA49,H49,J49,K49,S49,T49,)/101</f>
        <v>46.2093941537011</v>
      </c>
      <c r="HK49" s="33">
        <v>54</v>
      </c>
      <c r="HL49" s="33">
        <f>HK49-B49</f>
        <v>7</v>
      </c>
      <c r="HM49" s="33">
        <f>SUM(SUM(F49,G49,H49,J49,K49,AD49,AF49,AJ49,AL49,AN49,AR49,AT49,AX49,AZ49,BD49,BF49,BJ49,BL49,BP49,BR49,BV49,BX49,CB49,CD49,CH49,CJ49,CN49,CP49,CT49,CV49),SUM(CZ49,DB49,DF49,DH49,DN49,DP49,DR49,DT49,DV49,DX49,EB49,ED49,EF49,EH49,EJ49,EL49,EN49,EP49,ER49,ET49,EV49,EZ49,FB49,FD49,GR49,GX49,GY49,I49,L49,AH49),AP49,AV49,BB49,BH49,BN49,BT49,BZ49,CF49,CL49,CR49,CX49,DD49,DJ49,DL49,DZ49,EX49,GP49,GQ49,GS49,GT49,GU49,GV49,GW49,GZ49,HA49)/85</f>
        <v>45.1591036414566</v>
      </c>
      <c r="HN49" s="33">
        <v>46</v>
      </c>
      <c r="HO49" s="33">
        <f>HN49-B49</f>
        <v>-1</v>
      </c>
      <c r="HP49" s="33">
        <f>SUM(SUM(AH49,AP49,AV49,BB49,BH49,BN49,BT49,BZ49,CF49,CL49,CR49,CX49,DD49,DJ49,DL49,DZ49,EX49,GP49,GQ49,GS49,GT49,GU49,GV49,GW49,GZ49,HA49,AD49,AF49,AR49,AT49),SUM(AX49,AZ49,BD49,BF49,BJ49,BL49,BP49,BR49,BV49,BX49,CB49,CD49,CH49,CJ49,CN49,CP49,CT49,CV49,CZ49,DB49,DF49,DH49,DN49,DP49,DR49,DT49,DV49,DX49,EB49,ED49),EF49,EH49,EJ49,EL49,EN49,EP49,ER49,ET49,EV49,EZ49,FB49,FD49,GR49,GX49,GY49)/75</f>
        <v>43.0336507936508</v>
      </c>
      <c r="HQ49" s="33">
        <v>43</v>
      </c>
      <c r="HR49" s="33">
        <f>HQ49-B49</f>
        <v>-4</v>
      </c>
      <c r="HS49" s="43">
        <f>AVERAGE(HD49-HB49,HG49-HB49,HJ49-HB49,HM49-HB49,HP49-HB49)</f>
        <v>-1.76730451173408</v>
      </c>
      <c r="HT49" s="33"/>
      <c r="HU49" s="33"/>
      <c r="HV49" s="33"/>
      <c r="HW49" s="33"/>
      <c r="HX49" s="33"/>
      <c r="HY49" s="33"/>
    </row>
    <row r="50" ht="44.45" customHeight="1">
      <c r="A50" t="s" s="31">
        <v>286</v>
      </c>
      <c r="B50" s="32">
        <v>48</v>
      </c>
      <c r="C50" s="33">
        <v>0</v>
      </c>
      <c r="D50" t="s" s="34">
        <v>236</v>
      </c>
      <c r="E50" s="33">
        <f>IF(D50="ACC",5,IF(D50="SEC",3,IF(D50="Pac12",4,IF(D50="Big 10",1,IF(D50="Big 12",2,IF(D50="Independent",7,IF(D50="American",6,IF(D50="MWC",9,IF(D50="Sun Belt",8,IF(D50="CUSA",11,10))))))))))</f>
        <v>1</v>
      </c>
      <c r="F50" s="33">
        <v>72</v>
      </c>
      <c r="G50" s="33">
        <f>F50</f>
        <v>72</v>
      </c>
      <c r="H50" s="33">
        <f>F50</f>
        <v>72</v>
      </c>
      <c r="I50" s="33">
        <v>52</v>
      </c>
      <c r="J50" s="33">
        <v>52</v>
      </c>
      <c r="K50" s="33">
        <v>57</v>
      </c>
      <c r="L50" s="35">
        <f>AVERAGE(F50:K50)</f>
        <v>62.8333333333333</v>
      </c>
      <c r="M50" s="46">
        <f>AVERAGE(N50:U50,F50:L50)</f>
        <v>50.0416666666667</v>
      </c>
      <c r="N50" s="19">
        <f>AVERAGE(O50:U50,F50:L50)</f>
        <v>50.0416666666667</v>
      </c>
      <c r="O50" s="37">
        <v>44</v>
      </c>
      <c r="P50" s="33">
        <v>42</v>
      </c>
      <c r="Q50" s="33">
        <f>AVERAGE(O50:P50)</f>
        <v>43</v>
      </c>
      <c r="R50" s="33">
        <v>31</v>
      </c>
      <c r="S50" s="33">
        <v>32</v>
      </c>
      <c r="T50" s="33">
        <f>AVERAGE(R50:S50)</f>
        <v>31.5</v>
      </c>
      <c r="U50" s="33">
        <f>AVERAGE(O50,P50,Q50,R50,S50,T50)</f>
        <v>37.25</v>
      </c>
      <c r="V50" s="33">
        <f>AVERAGE(F50:U50)</f>
        <v>50.0416666666667</v>
      </c>
      <c r="W50" s="33">
        <f>MEDIAN(F50:U50)</f>
        <v>50.0416666666667</v>
      </c>
      <c r="X50" s="33">
        <v>52</v>
      </c>
      <c r="Y50" s="33">
        <v>24</v>
      </c>
      <c r="Z50" s="33">
        <v>8</v>
      </c>
      <c r="AA50" s="33">
        <v>48</v>
      </c>
      <c r="AB50" s="33">
        <v>86</v>
      </c>
      <c r="AC50" s="33">
        <v>-6.3</v>
      </c>
      <c r="AD50" s="33">
        <v>83</v>
      </c>
      <c r="AE50" s="33">
        <v>-6.3</v>
      </c>
      <c r="AF50" s="33">
        <v>83</v>
      </c>
      <c r="AG50" s="33">
        <f>BM50-CQ50</f>
        <v>0.2</v>
      </c>
      <c r="AH50" s="33">
        <v>69</v>
      </c>
      <c r="AI50" s="33">
        <v>0.956122448979592</v>
      </c>
      <c r="AJ50" s="33">
        <v>103</v>
      </c>
      <c r="AK50" s="33">
        <v>0.956122448979592</v>
      </c>
      <c r="AL50" s="33">
        <f>AJ50</f>
        <v>103</v>
      </c>
      <c r="AM50" s="33">
        <v>0.00359259924555416</v>
      </c>
      <c r="AN50" s="33">
        <v>66</v>
      </c>
      <c r="AO50" s="33">
        <v>14.43</v>
      </c>
      <c r="AP50" s="33">
        <v>48</v>
      </c>
      <c r="AQ50" s="33">
        <v>3</v>
      </c>
      <c r="AR50" s="33">
        <f>MAX($AQ$3:$AQ$132)-AQ50+1</f>
        <v>11</v>
      </c>
      <c r="AS50" s="33">
        <v>3</v>
      </c>
      <c r="AT50" s="33">
        <f>AR50</f>
        <v>11</v>
      </c>
      <c r="AU50" s="33">
        <v>5</v>
      </c>
      <c r="AV50" s="33">
        <f>MAX($AU$3:$AU$132)-AU50+1</f>
        <v>11</v>
      </c>
      <c r="AW50" s="33">
        <v>5</v>
      </c>
      <c r="AX50" s="33">
        <f>AW50+1</f>
        <v>6</v>
      </c>
      <c r="AY50" s="33">
        <v>5</v>
      </c>
      <c r="AZ50" s="33">
        <f>AX50</f>
        <v>6</v>
      </c>
      <c r="BA50" s="33">
        <v>7</v>
      </c>
      <c r="BB50" s="33">
        <f>BA50+1</f>
        <v>8</v>
      </c>
      <c r="BC50" s="33">
        <f>AQ50/(AQ50+AW50)</f>
        <v>0.375</v>
      </c>
      <c r="BD50" s="33">
        <v>28</v>
      </c>
      <c r="BE50" s="33">
        <f>BC50</f>
        <v>0.375</v>
      </c>
      <c r="BF50" s="33">
        <f>BD50</f>
        <v>28</v>
      </c>
      <c r="BG50" s="33">
        <f>AU50/(AU50+BA50)</f>
        <v>0.416666666666667</v>
      </c>
      <c r="BH50" s="33">
        <v>17</v>
      </c>
      <c r="BI50" s="33">
        <v>23.1</v>
      </c>
      <c r="BJ50" s="33">
        <v>80</v>
      </c>
      <c r="BK50" s="33">
        <v>23.1</v>
      </c>
      <c r="BL50" s="33">
        <v>80</v>
      </c>
      <c r="BM50" s="33">
        <v>28</v>
      </c>
      <c r="BN50" s="33">
        <v>59</v>
      </c>
      <c r="BO50" s="33">
        <v>391.5</v>
      </c>
      <c r="BP50" s="33">
        <v>65</v>
      </c>
      <c r="BQ50" s="33">
        <v>391.5</v>
      </c>
      <c r="BR50" s="33">
        <v>65</v>
      </c>
      <c r="BS50" s="33">
        <v>415.8</v>
      </c>
      <c r="BT50" s="33">
        <v>53</v>
      </c>
      <c r="BU50" s="33">
        <v>190.1</v>
      </c>
      <c r="BV50" s="33">
        <v>98</v>
      </c>
      <c r="BW50" s="33">
        <v>190.1</v>
      </c>
      <c r="BX50" s="33">
        <v>98</v>
      </c>
      <c r="BY50" s="33">
        <v>212.6</v>
      </c>
      <c r="BZ50" s="33">
        <v>77</v>
      </c>
      <c r="CA50" s="33">
        <v>201.4</v>
      </c>
      <c r="CB50" s="33">
        <v>28</v>
      </c>
      <c r="CC50" s="33">
        <v>201.4</v>
      </c>
      <c r="CD50" s="33">
        <v>28</v>
      </c>
      <c r="CE50" s="33">
        <v>203.3</v>
      </c>
      <c r="CF50" s="33">
        <v>30</v>
      </c>
      <c r="CG50" s="33">
        <v>0.0590038314176245</v>
      </c>
      <c r="CH50" s="33">
        <v>114</v>
      </c>
      <c r="CI50" s="33">
        <v>0.0590038314176245</v>
      </c>
      <c r="CJ50" s="33">
        <v>114</v>
      </c>
      <c r="CK50" s="33">
        <f>BM50/BS50</f>
        <v>0.0673400673400673</v>
      </c>
      <c r="CL50" s="33">
        <v>82</v>
      </c>
      <c r="CM50" s="33">
        <v>29.4</v>
      </c>
      <c r="CN50" s="33">
        <v>52</v>
      </c>
      <c r="CO50" s="33">
        <v>29.4</v>
      </c>
      <c r="CP50" s="33">
        <v>52</v>
      </c>
      <c r="CQ50" s="33">
        <v>27.8</v>
      </c>
      <c r="CR50" s="33">
        <v>53</v>
      </c>
      <c r="CS50" s="33">
        <v>386.5</v>
      </c>
      <c r="CT50" s="33">
        <v>49</v>
      </c>
      <c r="CU50" s="33">
        <v>386.5</v>
      </c>
      <c r="CV50" s="33">
        <v>49</v>
      </c>
      <c r="CW50" s="33">
        <v>388.8</v>
      </c>
      <c r="CX50" s="33">
        <v>63</v>
      </c>
      <c r="CY50" s="33">
        <v>217</v>
      </c>
      <c r="CZ50" s="33">
        <v>43</v>
      </c>
      <c r="DA50" s="33">
        <v>217</v>
      </c>
      <c r="DB50" s="33">
        <v>43</v>
      </c>
      <c r="DC50" s="33">
        <v>200.8</v>
      </c>
      <c r="DD50" s="33">
        <v>29</v>
      </c>
      <c r="DE50" s="33">
        <v>169.5</v>
      </c>
      <c r="DF50" s="33">
        <v>66</v>
      </c>
      <c r="DG50" s="33">
        <v>169.5</v>
      </c>
      <c r="DH50" s="33">
        <v>66</v>
      </c>
      <c r="DI50" s="33">
        <v>188.1</v>
      </c>
      <c r="DJ50" s="33">
        <v>89</v>
      </c>
      <c r="DK50" s="33">
        <v>0.625</v>
      </c>
      <c r="DL50" s="33">
        <v>39</v>
      </c>
      <c r="DM50" s="33">
        <v>0.625</v>
      </c>
      <c r="DN50" s="33">
        <v>42</v>
      </c>
      <c r="DO50" s="33">
        <v>63.1</v>
      </c>
      <c r="DP50" s="33">
        <v>54</v>
      </c>
      <c r="DQ50" s="33">
        <v>7.2</v>
      </c>
      <c r="DR50" s="33">
        <v>16</v>
      </c>
      <c r="DS50" s="33">
        <v>4.2</v>
      </c>
      <c r="DT50" s="33">
        <v>17</v>
      </c>
      <c r="DU50" s="33">
        <v>5</v>
      </c>
      <c r="DV50" s="33">
        <v>58</v>
      </c>
      <c r="DW50" s="33">
        <v>5</v>
      </c>
      <c r="DX50" s="33">
        <v>58</v>
      </c>
      <c r="DY50" s="33">
        <f>BS50-CW50</f>
        <v>27</v>
      </c>
      <c r="DZ50" s="33">
        <v>61</v>
      </c>
      <c r="EA50" s="33">
        <v>1.625</v>
      </c>
      <c r="EB50" s="33">
        <v>58</v>
      </c>
      <c r="EC50" s="33">
        <v>12.5</v>
      </c>
      <c r="ED50" s="33">
        <v>72</v>
      </c>
      <c r="EE50" s="33">
        <v>18.3</v>
      </c>
      <c r="EF50" s="33">
        <v>58</v>
      </c>
      <c r="EG50" s="33">
        <v>0</v>
      </c>
      <c r="EH50" s="33">
        <v>14</v>
      </c>
      <c r="EI50" s="33">
        <v>13.3</v>
      </c>
      <c r="EJ50" s="33">
        <v>13</v>
      </c>
      <c r="EK50" s="33">
        <v>0</v>
      </c>
      <c r="EL50" s="33">
        <v>12</v>
      </c>
      <c r="EM50" s="33">
        <v>86.7</v>
      </c>
      <c r="EN50" s="33">
        <v>8</v>
      </c>
      <c r="EO50" s="33">
        <v>100</v>
      </c>
      <c r="EP50" s="33">
        <v>1</v>
      </c>
      <c r="EQ50" s="33">
        <v>21.375</v>
      </c>
      <c r="ER50" s="33">
        <v>51</v>
      </c>
      <c r="ES50" s="33">
        <v>35.9</v>
      </c>
      <c r="ET50" s="33">
        <v>75</v>
      </c>
      <c r="EU50" s="33">
        <v>35.9</v>
      </c>
      <c r="EV50" s="33">
        <v>75</v>
      </c>
      <c r="EW50" s="33">
        <v>41.2</v>
      </c>
      <c r="EX50" s="33">
        <v>35</v>
      </c>
      <c r="EY50" s="33">
        <v>61.5</v>
      </c>
      <c r="EZ50" s="33">
        <v>23</v>
      </c>
      <c r="FA50" s="33">
        <v>6.75</v>
      </c>
      <c r="FB50" s="33">
        <v>59</v>
      </c>
      <c r="FC50" s="33">
        <v>60.625</v>
      </c>
      <c r="FD50" s="33">
        <v>92</v>
      </c>
      <c r="FE50" s="38"/>
      <c r="FF50" s="33">
        <v>38</v>
      </c>
      <c r="FG50" s="38"/>
      <c r="FH50" s="33">
        <v>38</v>
      </c>
      <c r="FI50" s="33">
        <v>51.59</v>
      </c>
      <c r="FJ50" s="33">
        <v>61</v>
      </c>
      <c r="FK50" s="38"/>
      <c r="FL50" s="33">
        <v>41</v>
      </c>
      <c r="FM50" s="38"/>
      <c r="FN50" s="33">
        <v>41</v>
      </c>
      <c r="FO50" s="33">
        <v>48.73</v>
      </c>
      <c r="FP50" s="33">
        <v>67</v>
      </c>
      <c r="FQ50" s="38"/>
      <c r="FR50" s="33">
        <v>34</v>
      </c>
      <c r="FS50" s="38"/>
      <c r="FT50" s="33">
        <v>34</v>
      </c>
      <c r="FU50" s="33">
        <v>59.38</v>
      </c>
      <c r="FV50" s="33">
        <v>45</v>
      </c>
      <c r="FW50" s="38"/>
      <c r="FX50" s="33">
        <v>115</v>
      </c>
      <c r="FY50" s="38"/>
      <c r="FZ50" s="33">
        <v>115</v>
      </c>
      <c r="GA50" s="33">
        <v>32.7</v>
      </c>
      <c r="GB50" s="39">
        <v>42</v>
      </c>
      <c r="GC50" s="24">
        <f>GA50</f>
        <v>32.7</v>
      </c>
      <c r="GD50" s="24">
        <f>GB50</f>
        <v>42</v>
      </c>
      <c r="GE50" s="24">
        <v>33.8</v>
      </c>
      <c r="GF50" s="24">
        <v>28</v>
      </c>
      <c r="GG50" s="24">
        <v>20.2</v>
      </c>
      <c r="GH50" s="24">
        <v>23</v>
      </c>
      <c r="GI50" s="24">
        <f>GG50</f>
        <v>20.2</v>
      </c>
      <c r="GJ50" s="24">
        <f>GH50</f>
        <v>23</v>
      </c>
      <c r="GK50" s="24">
        <v>23.4</v>
      </c>
      <c r="GL50" s="37">
        <v>33</v>
      </c>
      <c r="GM50" s="33">
        <v>-0.2</v>
      </c>
      <c r="GN50" s="33">
        <v>20</v>
      </c>
      <c r="GO50" s="33">
        <v>3</v>
      </c>
      <c r="GP50" s="33">
        <f>IF(GO50=1,1,IF(GO50=2,20,40))</f>
        <v>40</v>
      </c>
      <c r="GQ50" s="33">
        <v>39</v>
      </c>
      <c r="GR50" s="33">
        <f>GQ50</f>
        <v>39</v>
      </c>
      <c r="GS50" s="33">
        <v>24</v>
      </c>
      <c r="GT50" s="33">
        <f>GS50</f>
        <v>24</v>
      </c>
      <c r="GU50" s="33">
        <v>18</v>
      </c>
      <c r="GV50" s="33">
        <f>GU50</f>
        <v>18</v>
      </c>
      <c r="GW50" s="40">
        <f>GU50</f>
        <v>18</v>
      </c>
      <c r="GX50" s="28">
        <v>21</v>
      </c>
      <c r="GY50" s="28">
        <f>GX50</f>
        <v>21</v>
      </c>
      <c r="GZ50" s="42">
        <f>AVERAGE(GQ50,GS50,GU50)</f>
        <v>27</v>
      </c>
      <c r="HA50" s="33">
        <f>AVERAGE(GQ50:GW50)</f>
        <v>25.7142857142857</v>
      </c>
      <c r="HB50" s="33">
        <f>SUM(GX50,GY50,GZ50,HA50)/120</f>
        <v>47.2622023809524</v>
      </c>
      <c r="HC50" t="s" s="34">
        <f>IF(HB50=HB49,"YES","NOOOO")</f>
        <v>230</v>
      </c>
      <c r="HD50" s="33">
        <f>SUM(SUM(E50,F50,G50,I50,L50,M50,N50,O50,R50,U50,V50,W50,Y50,AH50,AN50,AP50,AV50,BB50,BH50,BN50,BT50,BZ50,CF50,CL50,CR50,CX50,DD50,DJ50,DL50,DZ50),SUM(EX50,FJ50,FP50,FV50,GF50,GL50,GN50,GP50,GQ50,GS50,GU50,GX50,GZ50,H50,J50,K50,P50,Q50,S50,T50,X50,Z50,AA50,AB50,AD50,AF50,AJ50,AL50,AR50,AT50),SUM(AX50,AZ50,BD50,BF50,BJ50,BL50,BP50,BR50,BV50,BX50,CB50,CD50,CH50,CJ50,CN50,CP50,CT50,CV50,CZ50,DB50,DF50,DH50,DN50,DP50,DR50,DT50,DV50,DX50,EB50,ED50),EF50,EH50,EJ50,EL50,EN50,EP50,ER50,ET50,EV50,EZ50,FB50,FD50,FF50,FH50,FL50,FN50,FR50,FT50,FX50,FZ50,GB50,GD50,GH50,GJ50)/114</f>
        <v>48.4714912280702</v>
      </c>
      <c r="HE50" s="33">
        <v>56</v>
      </c>
      <c r="HF50" s="33">
        <f>HE50-B50</f>
        <v>8</v>
      </c>
      <c r="HG50" s="33">
        <f>SUM(SUM(E50,F50,G50,I50,L50,M50,N50,O50,V50,W50,Y50,H50,J50,K50,P50,Q50,CH50,CJ50,CN50,CP50,CT50,CV50,CZ50,DB50,DF50,DH50,DN50,DP50,DR50,DT50),SUM(DV50,DX50,EB50,ED50,EF50,EH50,EJ50,EL50,EN50,EP50,ER50,ET50,EV50,EZ50,FB50,FD50,FF50,FH50,FL50,FN50,FR50,FT50,FX50,FZ50,GR50,GX50,GY50,X50,AA50,Z50),SUM(AB50,AD50,AF50,AJ50,AL50,AR50,AT50,AX50,AZ50,BD50,BF50,BJ50,BL50,BP50,BR50,BV50,BX50,CB50,CD50,AH50,AN50,AP50,AV50,BB50,BH50,BN50,BT50,BZ50,CF50,CL50),CR50,CX50,DD50,DJ50,DL50,DZ50,EX50,FJ50,FP50,FV50,GP50,GQ50,GS50,GT50,GU50,GV50,GW50,GZ50,HA50)/109</f>
        <v>48.8872870249017</v>
      </c>
      <c r="HH50" s="33">
        <v>55</v>
      </c>
      <c r="HI50" s="33">
        <f>HH50-B50</f>
        <v>7</v>
      </c>
      <c r="HJ50" s="33">
        <f>SUM(SUM(E50,F50,G50,I50,L50,M50,N50,R50,V50,W50,AD50,AF50,AJ50,AL50,AR50,AT50,AX50,AZ50,BD50,BF50,BJ50,BL50,BP50,BR50,BV50,BX50,CB50,CD50,CH50,CJ50),SUM(CN50,CP50,CT50,CV50,CZ50,DB50,DF50,DH50,DN50,DP50,DR50,DT50,DV50,DX50,EB50,ED50,EF50,EH50,EJ50,EL50,EN50,EP50,ER50,ET50,EV50,EZ50,FB50,FD50,GB50,GD50),SUM(GH50,GJ50,GR50,GX50,GY50,AH50,AN50,AP50,AV50,BB50,BH50,BN50,BT50,BZ50,CF50,CL50,CR50,CX50,DD50,DJ50,DL50,DZ50,EX50,GF50,GL50,GN50,GP50,GQ50,GS50,GT50),GU50,GV50,GW50,GZ50,HA50,H50,J50,K50,S50,T50,)/101</f>
        <v>46.1209335219236</v>
      </c>
      <c r="HK50" s="33">
        <v>53</v>
      </c>
      <c r="HL50" s="33">
        <f>HK50-B50</f>
        <v>5</v>
      </c>
      <c r="HM50" s="33">
        <f>SUM(SUM(F50,G50,H50,J50,K50,AD50,AF50,AJ50,AL50,AN50,AR50,AT50,AX50,AZ50,BD50,BF50,BJ50,BL50,BP50,BR50,BV50,BX50,CB50,CD50,CH50,CJ50,CN50,CP50,CT50,CV50),SUM(CZ50,DB50,DF50,DH50,DN50,DP50,DR50,DT50,DV50,DX50,EB50,ED50,EF50,EH50,EJ50,EL50,EN50,EP50,ER50,ET50,EV50,EZ50,FB50,FD50,GR50,GX50,GY50,I50,L50,AH50),AP50,AV50,BB50,BH50,BN50,BT50,BZ50,CF50,CL50,CR50,CX50,DD50,DJ50,DL50,DZ50,EX50,GP50,GQ50,GS50,GT50,GU50,GV50,GW50,GZ50,HA50)/85</f>
        <v>48.8417366946779</v>
      </c>
      <c r="HN50" s="33">
        <v>60</v>
      </c>
      <c r="HO50" s="33">
        <f>HN50-B50</f>
        <v>12</v>
      </c>
      <c r="HP50" s="33">
        <f>SUM(SUM(AH50,AP50,AV50,BB50,BH50,BN50,BT50,BZ50,CF50,CL50,CR50,CX50,DD50,DJ50,DL50,DZ50,EX50,GP50,GQ50,GS50,GT50,GU50,GV50,GW50,GZ50,HA50,AD50,AF50,AR50,AT50),SUM(AX50,AZ50,BD50,BF50,BJ50,BL50,BP50,BR50,BV50,BX50,CB50,CD50,CH50,CJ50,CN50,CP50,CT50,CV50,CZ50,DB50,DF50,DH50,DN50,DP50,DR50,DT50,DV50,DX50,EB50,ED50),EF50,EH50,EJ50,EL50,EN50,EP50,ER50,ET50,EV50,EZ50,FB50,FD50,GR50,GX50,GY50)/75</f>
        <v>45.8628571428571</v>
      </c>
      <c r="HQ50" s="33">
        <v>57</v>
      </c>
      <c r="HR50" s="33">
        <f>HQ50-B50</f>
        <v>9</v>
      </c>
      <c r="HS50" s="43">
        <f>AVERAGE(HD50-HB50,HG50-HB50,HJ50-HB50,HM50-HB50,HP50-HB50)</f>
        <v>0.3746587415337</v>
      </c>
      <c r="HT50" s="33"/>
      <c r="HU50" s="33"/>
      <c r="HV50" s="33"/>
      <c r="HW50" s="33"/>
      <c r="HX50" s="33"/>
      <c r="HY50" s="33"/>
    </row>
    <row r="51" ht="32.45" customHeight="1">
      <c r="A51" t="s" s="31">
        <v>287</v>
      </c>
      <c r="B51" s="32">
        <v>49</v>
      </c>
      <c r="C51" s="33">
        <v>0</v>
      </c>
      <c r="D51" t="s" s="34">
        <v>232</v>
      </c>
      <c r="E51" s="33">
        <f>IF(D51="ACC",5,IF(D51="SEC",3,IF(D51="Pac12",4,IF(D51="Big 10",1,IF(D51="Big 12",2,IF(D51="Independent",7,IF(D51="American",6,IF(D51="MWC",9,IF(D51="Sun Belt",8,IF(D51="CUSA",11,10))))))))))</f>
        <v>5</v>
      </c>
      <c r="F51" s="33">
        <v>62</v>
      </c>
      <c r="G51" s="33">
        <f>F51</f>
        <v>62</v>
      </c>
      <c r="H51" s="33">
        <f>F51</f>
        <v>62</v>
      </c>
      <c r="I51" s="33">
        <v>51</v>
      </c>
      <c r="J51" s="33">
        <v>51</v>
      </c>
      <c r="K51" s="33">
        <v>105</v>
      </c>
      <c r="L51" s="35">
        <f>AVERAGE(F51:K51)</f>
        <v>65.5</v>
      </c>
      <c r="M51" s="46">
        <f>AVERAGE(N51:U51,F51:L51)</f>
        <v>54</v>
      </c>
      <c r="N51" s="19">
        <f>AVERAGE(O51:U51,F51:L51)</f>
        <v>54</v>
      </c>
      <c r="O51" s="37">
        <v>38</v>
      </c>
      <c r="P51" s="33">
        <v>54</v>
      </c>
      <c r="Q51" s="33">
        <f>AVERAGE(O51:P51)</f>
        <v>46</v>
      </c>
      <c r="R51" s="33">
        <v>36</v>
      </c>
      <c r="S51" s="33">
        <v>42</v>
      </c>
      <c r="T51" s="33">
        <f>AVERAGE(R51:S51)</f>
        <v>39</v>
      </c>
      <c r="U51" s="33">
        <f>AVERAGE(O51,P51,Q51,R51,S51,T51)</f>
        <v>42.5</v>
      </c>
      <c r="V51" s="33">
        <f>AVERAGE(F51:U51)</f>
        <v>54</v>
      </c>
      <c r="W51" s="33">
        <f>MEDIAN(F51:U51)</f>
        <v>52.5</v>
      </c>
      <c r="X51" s="33">
        <v>97</v>
      </c>
      <c r="Y51" s="33">
        <v>47</v>
      </c>
      <c r="Z51" s="33">
        <v>45</v>
      </c>
      <c r="AA51" s="33">
        <v>85</v>
      </c>
      <c r="AB51" s="33">
        <v>73</v>
      </c>
      <c r="AC51" s="33">
        <v>2.9</v>
      </c>
      <c r="AD51" s="33">
        <v>51</v>
      </c>
      <c r="AE51" s="33">
        <v>2.9</v>
      </c>
      <c r="AF51" s="33">
        <v>51</v>
      </c>
      <c r="AG51" s="33">
        <f>BM51-CQ51</f>
        <v>-0.3</v>
      </c>
      <c r="AH51" s="33">
        <v>110</v>
      </c>
      <c r="AI51" s="33">
        <v>1.16931818181818</v>
      </c>
      <c r="AJ51" s="33">
        <v>87</v>
      </c>
      <c r="AK51" s="33">
        <v>1.16931818181818</v>
      </c>
      <c r="AL51" s="33">
        <f>AJ51</f>
        <v>87</v>
      </c>
      <c r="AM51" s="33">
        <v>-0.00506493506493507</v>
      </c>
      <c r="AN51" s="33">
        <v>75</v>
      </c>
      <c r="AO51" s="33">
        <v>24.2</v>
      </c>
      <c r="AP51" s="33">
        <v>93</v>
      </c>
      <c r="AQ51" s="33">
        <v>4</v>
      </c>
      <c r="AR51" s="33">
        <f>MAX($AQ$3:$AQ$132)-AQ51+1</f>
        <v>10</v>
      </c>
      <c r="AS51" s="33">
        <v>4</v>
      </c>
      <c r="AT51" s="33">
        <f>AR51</f>
        <v>10</v>
      </c>
      <c r="AU51" s="33">
        <v>8</v>
      </c>
      <c r="AV51" s="33">
        <f>MAX($AU$3:$AU$132)-AU51+1</f>
        <v>8</v>
      </c>
      <c r="AW51" s="33">
        <v>7</v>
      </c>
      <c r="AX51" s="33">
        <f>AW51+1</f>
        <v>8</v>
      </c>
      <c r="AY51" s="33">
        <v>7</v>
      </c>
      <c r="AZ51" s="33">
        <f>AX51</f>
        <v>8</v>
      </c>
      <c r="BA51" s="33">
        <v>5</v>
      </c>
      <c r="BB51" s="33">
        <f>BA51+1</f>
        <v>6</v>
      </c>
      <c r="BC51" s="33">
        <f>AQ51/(AQ51+AW51)</f>
        <v>0.363636363636364</v>
      </c>
      <c r="BD51" s="33">
        <v>29</v>
      </c>
      <c r="BE51" s="33">
        <f>BC51</f>
        <v>0.363636363636364</v>
      </c>
      <c r="BF51" s="33">
        <f>BD51</f>
        <v>29</v>
      </c>
      <c r="BG51" s="33">
        <f>AU51/(AU51+BA51)</f>
        <v>0.615384615384615</v>
      </c>
      <c r="BH51" s="33">
        <v>12</v>
      </c>
      <c r="BI51" s="33">
        <v>29.5</v>
      </c>
      <c r="BJ51" s="33">
        <v>45</v>
      </c>
      <c r="BK51" s="33">
        <v>29.5</v>
      </c>
      <c r="BL51" s="33">
        <v>45</v>
      </c>
      <c r="BM51" s="33">
        <v>33.1</v>
      </c>
      <c r="BN51" s="33">
        <v>26</v>
      </c>
      <c r="BO51" s="33">
        <v>444.2</v>
      </c>
      <c r="BP51" s="33">
        <v>29</v>
      </c>
      <c r="BQ51" s="33">
        <v>444.2</v>
      </c>
      <c r="BR51" s="33">
        <v>29</v>
      </c>
      <c r="BS51" s="33">
        <v>447.3</v>
      </c>
      <c r="BT51" s="33">
        <v>24</v>
      </c>
      <c r="BU51" s="33">
        <v>244.2</v>
      </c>
      <c r="BV51" s="33">
        <v>48</v>
      </c>
      <c r="BW51" s="33">
        <v>244.2</v>
      </c>
      <c r="BX51" s="33">
        <v>48</v>
      </c>
      <c r="BY51" s="33">
        <v>234.5</v>
      </c>
      <c r="BZ51" s="33">
        <v>61</v>
      </c>
      <c r="CA51" s="33">
        <v>200</v>
      </c>
      <c r="CB51" s="33">
        <v>29</v>
      </c>
      <c r="CC51" s="33">
        <v>200</v>
      </c>
      <c r="CD51" s="33">
        <v>29</v>
      </c>
      <c r="CE51" s="33">
        <v>212.9</v>
      </c>
      <c r="CF51" s="33">
        <v>24</v>
      </c>
      <c r="CG51" s="33">
        <v>0.0664115263394867</v>
      </c>
      <c r="CH51" s="33">
        <v>92</v>
      </c>
      <c r="CI51" s="33">
        <v>0.0664115263394867</v>
      </c>
      <c r="CJ51" s="33">
        <v>92</v>
      </c>
      <c r="CK51" s="33">
        <f>BM51/BS51</f>
        <v>0.07399955287279231</v>
      </c>
      <c r="CL51" s="33">
        <v>52</v>
      </c>
      <c r="CM51" s="33">
        <v>26.6</v>
      </c>
      <c r="CN51" s="33">
        <v>39</v>
      </c>
      <c r="CO51" s="33">
        <v>26.6</v>
      </c>
      <c r="CP51" s="33">
        <v>39</v>
      </c>
      <c r="CQ51" s="33">
        <v>33.4</v>
      </c>
      <c r="CR51" s="33">
        <v>79</v>
      </c>
      <c r="CS51" s="33">
        <v>369.1</v>
      </c>
      <c r="CT51" s="33">
        <v>38</v>
      </c>
      <c r="CU51" s="33">
        <v>369.1</v>
      </c>
      <c r="CV51" s="33">
        <v>38</v>
      </c>
      <c r="CW51" s="33">
        <v>440.1</v>
      </c>
      <c r="CX51" s="33">
        <v>99</v>
      </c>
      <c r="CY51" s="33">
        <v>189.2</v>
      </c>
      <c r="CZ51" s="33">
        <v>17</v>
      </c>
      <c r="DA51" s="33">
        <v>189.2</v>
      </c>
      <c r="DB51" s="33">
        <v>17</v>
      </c>
      <c r="DC51" s="33">
        <v>234.2</v>
      </c>
      <c r="DD51" s="33">
        <v>73</v>
      </c>
      <c r="DE51" s="33">
        <v>179.9</v>
      </c>
      <c r="DF51" s="33">
        <v>76</v>
      </c>
      <c r="DG51" s="33">
        <v>179.9</v>
      </c>
      <c r="DH51" s="33">
        <v>76</v>
      </c>
      <c r="DI51" s="33">
        <v>205.9</v>
      </c>
      <c r="DJ51" s="33">
        <v>107</v>
      </c>
      <c r="DK51" s="33">
        <v>0.454545454545454</v>
      </c>
      <c r="DL51" s="33">
        <v>44</v>
      </c>
      <c r="DM51" s="33">
        <v>0.727272727272727</v>
      </c>
      <c r="DN51" s="33">
        <v>37</v>
      </c>
      <c r="DO51" s="33">
        <v>53.6</v>
      </c>
      <c r="DP51" s="33">
        <v>9</v>
      </c>
      <c r="DQ51" s="33">
        <v>7.2</v>
      </c>
      <c r="DR51" s="33">
        <v>16</v>
      </c>
      <c r="DS51" s="33">
        <v>4.8</v>
      </c>
      <c r="DT51" s="33">
        <v>23</v>
      </c>
      <c r="DU51" s="33">
        <v>75.09999999999999</v>
      </c>
      <c r="DV51" s="33">
        <v>28</v>
      </c>
      <c r="DW51" s="33">
        <v>75.09999999999999</v>
      </c>
      <c r="DX51" s="33">
        <v>28</v>
      </c>
      <c r="DY51" s="33">
        <f>BS51-CW51</f>
        <v>7.2</v>
      </c>
      <c r="DZ51" s="33">
        <v>70</v>
      </c>
      <c r="EA51" s="33">
        <v>1.90909090909091</v>
      </c>
      <c r="EB51" s="33">
        <v>48</v>
      </c>
      <c r="EC51" s="33">
        <v>10.2727272727273</v>
      </c>
      <c r="ED51" s="33">
        <v>86</v>
      </c>
      <c r="EE51" s="33">
        <v>20</v>
      </c>
      <c r="EF51" s="33">
        <v>44</v>
      </c>
      <c r="EG51" s="33">
        <v>0</v>
      </c>
      <c r="EH51" s="33">
        <v>14</v>
      </c>
      <c r="EI51" s="33">
        <v>3.1</v>
      </c>
      <c r="EJ51" s="33">
        <v>72</v>
      </c>
      <c r="EK51" s="33">
        <v>0</v>
      </c>
      <c r="EL51" s="33">
        <v>12</v>
      </c>
      <c r="EM51" s="33">
        <v>86.7</v>
      </c>
      <c r="EN51" s="33">
        <v>8</v>
      </c>
      <c r="EO51" s="33">
        <v>100</v>
      </c>
      <c r="EP51" s="33">
        <v>1</v>
      </c>
      <c r="EQ51" s="33">
        <v>20.9090909090909</v>
      </c>
      <c r="ER51" s="33">
        <v>57</v>
      </c>
      <c r="ES51" s="33">
        <v>44.8</v>
      </c>
      <c r="ET51" s="33">
        <v>29</v>
      </c>
      <c r="EU51" s="33">
        <v>44.8</v>
      </c>
      <c r="EV51" s="33">
        <v>29</v>
      </c>
      <c r="EW51" s="33">
        <v>43.9</v>
      </c>
      <c r="EX51" s="33">
        <v>24</v>
      </c>
      <c r="EY51" s="33">
        <v>54.2</v>
      </c>
      <c r="EZ51" s="33">
        <v>33</v>
      </c>
      <c r="FA51" s="33">
        <v>6.18181818181818</v>
      </c>
      <c r="FB51" s="33">
        <v>49</v>
      </c>
      <c r="FC51" s="33">
        <v>52</v>
      </c>
      <c r="FD51" s="33">
        <v>66</v>
      </c>
      <c r="FE51" s="38"/>
      <c r="FF51" s="33">
        <v>64</v>
      </c>
      <c r="FG51" s="38"/>
      <c r="FH51" s="33">
        <v>64</v>
      </c>
      <c r="FI51" s="33">
        <v>61.5</v>
      </c>
      <c r="FJ51" s="33">
        <v>37</v>
      </c>
      <c r="FK51" s="38"/>
      <c r="FL51" s="33">
        <v>34</v>
      </c>
      <c r="FM51" s="38"/>
      <c r="FN51" s="33">
        <v>34</v>
      </c>
      <c r="FO51" s="33">
        <v>71.97</v>
      </c>
      <c r="FP51" s="33">
        <v>18</v>
      </c>
      <c r="FQ51" s="38"/>
      <c r="FR51" s="33">
        <v>75</v>
      </c>
      <c r="FS51" s="38"/>
      <c r="FT51" s="33">
        <v>75</v>
      </c>
      <c r="FU51" s="33">
        <v>44.83</v>
      </c>
      <c r="FV51" s="33">
        <v>77</v>
      </c>
      <c r="FW51" s="38"/>
      <c r="FX51" s="33">
        <v>109</v>
      </c>
      <c r="FY51" s="38"/>
      <c r="FZ51" s="33">
        <v>109</v>
      </c>
      <c r="GA51" s="33">
        <v>38.2</v>
      </c>
      <c r="GB51" s="39">
        <v>17</v>
      </c>
      <c r="GC51" s="24">
        <f>GA51</f>
        <v>38.2</v>
      </c>
      <c r="GD51" s="24">
        <f>GB51</f>
        <v>17</v>
      </c>
      <c r="GE51" s="25">
        <v>37.8</v>
      </c>
      <c r="GF51" s="25">
        <v>14</v>
      </c>
      <c r="GG51" s="25">
        <v>30</v>
      </c>
      <c r="GH51" s="25">
        <v>74</v>
      </c>
      <c r="GI51" s="24">
        <f>GG51</f>
        <v>30</v>
      </c>
      <c r="GJ51" s="24">
        <f>GH51</f>
        <v>74</v>
      </c>
      <c r="GK51" s="25">
        <v>29</v>
      </c>
      <c r="GL51" s="37">
        <v>61</v>
      </c>
      <c r="GM51" s="33">
        <v>-0.4</v>
      </c>
      <c r="GN51" s="33">
        <v>22</v>
      </c>
      <c r="GO51" s="33">
        <v>3</v>
      </c>
      <c r="GP51" s="33">
        <f>IF(GO51=1,1,IF(GO51=2,20,40))</f>
        <v>40</v>
      </c>
      <c r="GQ51" s="33">
        <v>30</v>
      </c>
      <c r="GR51" s="33">
        <f>GQ51</f>
        <v>30</v>
      </c>
      <c r="GS51" s="33">
        <v>37</v>
      </c>
      <c r="GT51" s="33">
        <f>GS51</f>
        <v>37</v>
      </c>
      <c r="GU51" s="33">
        <v>68</v>
      </c>
      <c r="GV51" s="33">
        <f>GU51</f>
        <v>68</v>
      </c>
      <c r="GW51" s="40">
        <f>GU51</f>
        <v>68</v>
      </c>
      <c r="GX51" s="28">
        <v>28</v>
      </c>
      <c r="GY51" s="28">
        <f>GX51</f>
        <v>28</v>
      </c>
      <c r="GZ51" s="42">
        <f>AVERAGE(GQ51,GS51,GU51)</f>
        <v>45</v>
      </c>
      <c r="HA51" s="33">
        <f>AVERAGE(GQ51:GW51)</f>
        <v>48.2857142857143</v>
      </c>
      <c r="HB51" s="33">
        <f>SUM(GX51,GY51,GZ51,HA51)/120</f>
        <v>47.4732142857143</v>
      </c>
      <c r="HC51" t="s" s="34">
        <f>IF(HB51=HB50,"YES","NOOOO")</f>
        <v>230</v>
      </c>
      <c r="HD51" s="33">
        <f>SUM(SUM(E51,F51,G51,I51,L51,M51,N51,O51,R51,U51,V51,W51,Y51,AH51,AN51,AP51,AV51,BB51,BH51,BN51,BT51,BZ51,CF51,CL51,CR51,CX51,DD51,DJ51,DL51,DZ51),SUM(EX51,FJ51,FP51,FV51,GF51,GL51,GN51,GP51,GQ51,GS51,GU51,GX51,GZ51,H51,J51,K51,P51,Q51,S51,T51,X51,Z51,AA51,AB51,AD51,AF51,AJ51,AL51,AR51,AT51),SUM(AX51,AZ51,BD51,BF51,BJ51,BL51,BP51,BR51,BV51,BX51,CB51,CD51,CH51,CJ51,CN51,CP51,CT51,CV51,CZ51,DB51,DF51,DH51,DN51,DP51,DR51,DT51,DV51,DX51,EB51,ED51),EF51,EH51,EJ51,EL51,EN51,EP51,ER51,ET51,EV51,EZ51,FB51,FD51,FF51,FH51,FL51,FN51,FR51,FT51,FX51,FZ51,GB51,GD51,GH51,GJ51)/114</f>
        <v>47.5219298245614</v>
      </c>
      <c r="HE51" s="33">
        <v>55</v>
      </c>
      <c r="HF51" s="33">
        <f>HE51-B51</f>
        <v>6</v>
      </c>
      <c r="HG51" s="33">
        <f>SUM(SUM(E51,F51,G51,I51,L51,M51,N51,O51,V51,W51,Y51,H51,J51,K51,P51,Q51,CH51,CJ51,CN51,CP51,CT51,CV51,CZ51,DB51,DF51,DH51,DN51,DP51,DR51,DT51),SUM(DV51,DX51,EB51,ED51,EF51,EH51,EJ51,EL51,EN51,EP51,ER51,ET51,EV51,EZ51,FB51,FD51,FF51,FH51,FL51,FN51,FR51,FT51,FX51,FZ51,GR51,GX51,GY51,X51,AA51,Z51),SUM(AB51,AD51,AF51,AJ51,AL51,AR51,AT51,AX51,AZ51,BD51,BF51,BJ51,BL51,BP51,BR51,BV51,BX51,CB51,CD51,AH51,AN51,AP51,AV51,BB51,BH51,BN51,BT51,BZ51,CF51,CL51),CR51,CX51,DD51,DJ51,DL51,DZ51,EX51,FJ51,FP51,FV51,GP51,GQ51,GS51,GT51,GU51,GV51,GW51,GZ51,HA51)/109</f>
        <v>48.2411533420708</v>
      </c>
      <c r="HH51" s="33">
        <v>53</v>
      </c>
      <c r="HI51" s="33">
        <f>HH51-B51</f>
        <v>4</v>
      </c>
      <c r="HJ51" s="33">
        <f>SUM(SUM(E51,F51,G51,I51,L51,M51,N51,R51,V51,W51,AD51,AF51,AJ51,AL51,AR51,AT51,AX51,AZ51,BD51,BF51,BJ51,BL51,BP51,BR51,BV51,BX51,CB51,CD51,CH51,CJ51),SUM(CN51,CP51,CT51,CV51,CZ51,DB51,DF51,DH51,DN51,DP51,DR51,DT51,DV51,DX51,EB51,ED51,EF51,EH51,EJ51,EL51,EN51,EP51,ER51,ET51,EV51,EZ51,FB51,FD51,GB51,GD51),SUM(GH51,GJ51,GR51,GX51,GY51,AH51,AN51,AP51,AV51,BB51,BH51,BN51,BT51,BZ51,CF51,CL51,CR51,CX51,DD51,DJ51,DL51,DZ51,EX51,GF51,GL51,GN51,GP51,GQ51,GS51,GT51),GU51,GV51,GW51,GZ51,HA51,H51,J51,K51,S51,T51,)/101</f>
        <v>44.2899575671853</v>
      </c>
      <c r="HK51" s="33">
        <v>48</v>
      </c>
      <c r="HL51" s="33">
        <f>HK51-B51</f>
        <v>-1</v>
      </c>
      <c r="HM51" s="33">
        <f>SUM(SUM(F51,G51,H51,J51,K51,AD51,AF51,AJ51,AL51,AN51,AR51,AT51,AX51,AZ51,BD51,BF51,BJ51,BL51,BP51,BR51,BV51,BX51,CB51,CD51,CH51,CJ51,CN51,CP51,CT51,CV51),SUM(CZ51,DB51,DF51,DH51,DN51,DP51,DR51,DT51,DV51,DX51,EB51,ED51,EF51,EH51,EJ51,EL51,EN51,EP51,ER51,ET51,EV51,EZ51,FB51,FD51,GR51,GX51,GY51,I51,L51,AH51),AP51,AV51,BB51,BH51,BN51,BT51,BZ51,CF51,CL51,CR51,CX51,DD51,DJ51,DL51,DZ51,EX51,GP51,GQ51,GS51,GT51,GU51,GV51,GW51,GZ51,HA51)/85</f>
        <v>45.3857142857143</v>
      </c>
      <c r="HN51" s="33">
        <v>47</v>
      </c>
      <c r="HO51" s="33">
        <f>HN51-B51</f>
        <v>-2</v>
      </c>
      <c r="HP51" s="33">
        <f>SUM(SUM(AH51,AP51,AV51,BB51,BH51,BN51,BT51,BZ51,CF51,CL51,CR51,CX51,DD51,DJ51,DL51,DZ51,EX51,GP51,GQ51,GS51,GT51,GU51,GV51,GW51,GZ51,HA51,AD51,AF51,AR51,AT51),SUM(AX51,AZ51,BD51,BF51,BJ51,BL51,BP51,BR51,BV51,BX51,CB51,CD51,CH51,CJ51,CN51,CP51,CT51,CV51,CZ51,DB51,DF51,DH51,DN51,DP51,DR51,DT51,DV51,DX51,EB51,ED51),EF51,EH51,EJ51,EL51,EN51,EP51,ER51,ET51,EV51,EZ51,FB51,FD51,GR51,GX51,GY51)/75</f>
        <v>42.0038095238095</v>
      </c>
      <c r="HQ51" s="33">
        <v>39</v>
      </c>
      <c r="HR51" s="33">
        <f>HQ51-B51</f>
        <v>-10</v>
      </c>
      <c r="HS51" s="43">
        <f>AVERAGE(HD51-HB51,HG51-HB51,HJ51-HB51,HM51-HB51,HP51-HB51)</f>
        <v>-1.98470137704604</v>
      </c>
      <c r="HT51" s="33"/>
      <c r="HU51" s="33"/>
      <c r="HV51" s="33"/>
      <c r="HW51" s="33"/>
      <c r="HX51" s="33"/>
      <c r="HY51" s="33"/>
    </row>
    <row r="52" ht="32.45" customHeight="1">
      <c r="A52" t="s" s="31">
        <v>288</v>
      </c>
      <c r="B52" s="32">
        <v>50</v>
      </c>
      <c r="C52" s="33">
        <v>0</v>
      </c>
      <c r="D52" t="s" s="34">
        <v>239</v>
      </c>
      <c r="E52" s="33">
        <f>IF(D52="ACC",5,IF(D52="SEC",3,IF(D52="Pac12",4,IF(D52="Big 10",1,IF(D52="Big 12",2,IF(D52="Independent",7,IF(D52="American",6,IF(D52="MWC",9,IF(D52="Sun Belt",8,IF(D52="CUSA",11,10))))))))))</f>
        <v>7</v>
      </c>
      <c r="F52" s="33">
        <v>31</v>
      </c>
      <c r="G52" s="33">
        <f>F52</f>
        <v>31</v>
      </c>
      <c r="H52" s="33">
        <f>F52</f>
        <v>31</v>
      </c>
      <c r="I52" s="33">
        <v>68</v>
      </c>
      <c r="J52" s="33">
        <v>68</v>
      </c>
      <c r="K52" s="33">
        <v>40</v>
      </c>
      <c r="L52" s="35">
        <f>AVERAGE(F52:K52)</f>
        <v>44.8333333333333</v>
      </c>
      <c r="M52" s="19">
        <v>38</v>
      </c>
      <c r="N52" s="25">
        <v>38</v>
      </c>
      <c r="O52" s="37">
        <v>77</v>
      </c>
      <c r="P52" s="33">
        <v>93</v>
      </c>
      <c r="Q52" s="33">
        <f>AVERAGE(O52:P52)</f>
        <v>85</v>
      </c>
      <c r="R52" s="33">
        <v>70</v>
      </c>
      <c r="S52" s="33">
        <v>87</v>
      </c>
      <c r="T52" s="33">
        <f>AVERAGE(R52:S52)</f>
        <v>78.5</v>
      </c>
      <c r="U52" s="33">
        <f>AVERAGE(O52,P52,Q52,R52,S52,T52)</f>
        <v>81.75</v>
      </c>
      <c r="V52" s="33">
        <f>AVERAGE(F52:U52)</f>
        <v>60.1302083333333</v>
      </c>
      <c r="W52" s="33">
        <f>MEDIAN(F52:U52)</f>
        <v>68</v>
      </c>
      <c r="X52" s="33">
        <v>49</v>
      </c>
      <c r="Y52" s="33">
        <v>80</v>
      </c>
      <c r="Z52" s="33">
        <v>104</v>
      </c>
      <c r="AA52" s="33">
        <v>63</v>
      </c>
      <c r="AB52" s="33">
        <v>17</v>
      </c>
      <c r="AC52" s="33">
        <v>12</v>
      </c>
      <c r="AD52" s="33">
        <v>19</v>
      </c>
      <c r="AE52" s="33">
        <v>12</v>
      </c>
      <c r="AF52" s="33">
        <v>19</v>
      </c>
      <c r="AG52" s="33">
        <f>BM52-CQ52</f>
        <v>5.5</v>
      </c>
      <c r="AH52" s="33">
        <v>13</v>
      </c>
      <c r="AI52" s="33">
        <v>2.33333333333333</v>
      </c>
      <c r="AJ52" s="33">
        <v>43</v>
      </c>
      <c r="AK52" s="33">
        <v>2.33333333333333</v>
      </c>
      <c r="AL52" s="33">
        <f>AJ52</f>
        <v>43</v>
      </c>
      <c r="AM52" s="33">
        <v>0.0552986125075407</v>
      </c>
      <c r="AN52" s="33">
        <v>51</v>
      </c>
      <c r="AO52" s="33">
        <v>10.25</v>
      </c>
      <c r="AP52" s="33">
        <v>23</v>
      </c>
      <c r="AQ52" s="33">
        <v>9</v>
      </c>
      <c r="AR52" s="33">
        <f>MAX($AQ$3:$AQ$132)-AQ52+1</f>
        <v>5</v>
      </c>
      <c r="AS52" s="33">
        <v>9</v>
      </c>
      <c r="AT52" s="33">
        <f>AR52</f>
        <v>5</v>
      </c>
      <c r="AU52" s="33">
        <v>5</v>
      </c>
      <c r="AV52" s="33">
        <f>MAX($AU$3:$AU$132)-AU52+1</f>
        <v>11</v>
      </c>
      <c r="AW52" s="33">
        <v>3</v>
      </c>
      <c r="AX52" s="33">
        <f>AW52+1</f>
        <v>4</v>
      </c>
      <c r="AY52" s="33">
        <v>3</v>
      </c>
      <c r="AZ52" s="33">
        <f>AX52</f>
        <v>4</v>
      </c>
      <c r="BA52" s="33">
        <v>8</v>
      </c>
      <c r="BB52" s="33">
        <f>BA52+1</f>
        <v>9</v>
      </c>
      <c r="BC52" s="33">
        <f>AQ52/(AQ52+AW52)</f>
        <v>0.75</v>
      </c>
      <c r="BD52" s="33">
        <v>11</v>
      </c>
      <c r="BE52" s="33">
        <f>BC52</f>
        <v>0.75</v>
      </c>
      <c r="BF52" s="33">
        <f>BD52</f>
        <v>11</v>
      </c>
      <c r="BG52" s="33">
        <f>AU52/(AU52+BA52)</f>
        <v>0.384615384615385</v>
      </c>
      <c r="BH52" s="33">
        <v>18</v>
      </c>
      <c r="BI52" s="33">
        <v>26.8</v>
      </c>
      <c r="BJ52" s="33">
        <v>62</v>
      </c>
      <c r="BK52" s="33">
        <v>26.8</v>
      </c>
      <c r="BL52" s="33">
        <v>62</v>
      </c>
      <c r="BM52" s="33">
        <v>28.5</v>
      </c>
      <c r="BN52" s="33">
        <v>55</v>
      </c>
      <c r="BO52" s="33">
        <v>317.8</v>
      </c>
      <c r="BP52" s="33">
        <v>113</v>
      </c>
      <c r="BQ52" s="33">
        <v>317.8</v>
      </c>
      <c r="BR52" s="33">
        <v>113</v>
      </c>
      <c r="BS52" s="33">
        <v>379.2</v>
      </c>
      <c r="BT52" s="33">
        <v>85</v>
      </c>
      <c r="BU52" s="33">
        <v>44.8</v>
      </c>
      <c r="BV52" s="33">
        <v>122</v>
      </c>
      <c r="BW52" s="33">
        <v>44.8</v>
      </c>
      <c r="BX52" s="33">
        <v>122</v>
      </c>
      <c r="BY52" s="33">
        <v>82</v>
      </c>
      <c r="BZ52" s="33">
        <v>123</v>
      </c>
      <c r="CA52" s="33">
        <v>273</v>
      </c>
      <c r="CB52" s="33">
        <v>4</v>
      </c>
      <c r="CC52" s="33">
        <v>273</v>
      </c>
      <c r="CD52" s="33">
        <v>4</v>
      </c>
      <c r="CE52" s="33">
        <v>297.2</v>
      </c>
      <c r="CF52" s="33">
        <v>3</v>
      </c>
      <c r="CG52" s="33">
        <v>0.0843297671491504</v>
      </c>
      <c r="CH52" s="33">
        <v>13</v>
      </c>
      <c r="CI52" s="33">
        <v>0.0843297671491504</v>
      </c>
      <c r="CJ52" s="33">
        <v>13</v>
      </c>
      <c r="CK52" s="33">
        <f>BM52/BS52</f>
        <v>0.07515822784810131</v>
      </c>
      <c r="CL52" s="33">
        <v>44</v>
      </c>
      <c r="CM52" s="33">
        <v>14.8</v>
      </c>
      <c r="CN52" s="33">
        <v>2</v>
      </c>
      <c r="CO52" s="33">
        <v>14.8</v>
      </c>
      <c r="CP52" s="33">
        <v>2</v>
      </c>
      <c r="CQ52" s="33">
        <v>23</v>
      </c>
      <c r="CR52" s="33">
        <v>35</v>
      </c>
      <c r="CS52" s="33">
        <v>275.3</v>
      </c>
      <c r="CT52" s="33">
        <v>1</v>
      </c>
      <c r="CU52" s="33">
        <v>275.3</v>
      </c>
      <c r="CV52" s="33">
        <v>1</v>
      </c>
      <c r="CW52" s="33">
        <v>342.3</v>
      </c>
      <c r="CX52" s="33">
        <v>30</v>
      </c>
      <c r="CY52" s="33">
        <v>160.8</v>
      </c>
      <c r="CZ52" s="33">
        <v>2</v>
      </c>
      <c r="DA52" s="33">
        <v>160.8</v>
      </c>
      <c r="DB52" s="33">
        <v>2</v>
      </c>
      <c r="DC52" s="33">
        <v>178.9</v>
      </c>
      <c r="DD52" s="33">
        <v>5</v>
      </c>
      <c r="DE52" s="33">
        <v>114.6</v>
      </c>
      <c r="DF52" s="33">
        <v>18</v>
      </c>
      <c r="DG52" s="33">
        <v>114.6</v>
      </c>
      <c r="DH52" s="33">
        <v>18</v>
      </c>
      <c r="DI52" s="33">
        <v>163.4</v>
      </c>
      <c r="DJ52" s="33">
        <v>70</v>
      </c>
      <c r="DK52" s="33">
        <v>1.16666666666667</v>
      </c>
      <c r="DL52" s="33">
        <v>18</v>
      </c>
      <c r="DM52" s="33">
        <v>0.916666666666667</v>
      </c>
      <c r="DN52" s="33">
        <v>25</v>
      </c>
      <c r="DO52" s="33">
        <v>58.4</v>
      </c>
      <c r="DP52" s="33">
        <v>29</v>
      </c>
      <c r="DQ52" s="33">
        <v>6.5</v>
      </c>
      <c r="DR52" s="33">
        <v>9</v>
      </c>
      <c r="DS52" s="33">
        <v>3.8</v>
      </c>
      <c r="DT52" s="33">
        <v>13</v>
      </c>
      <c r="DU52" s="33">
        <v>42.5</v>
      </c>
      <c r="DV52" s="33">
        <v>44</v>
      </c>
      <c r="DW52" s="33">
        <v>42.5</v>
      </c>
      <c r="DX52" s="33">
        <v>44</v>
      </c>
      <c r="DY52" s="33">
        <f>BS52-CW52</f>
        <v>36.9</v>
      </c>
      <c r="DZ52" s="33">
        <v>54</v>
      </c>
      <c r="EA52" s="33">
        <v>1.5</v>
      </c>
      <c r="EB52" s="33">
        <v>63</v>
      </c>
      <c r="EC52" s="33">
        <v>9.33333333333333</v>
      </c>
      <c r="ED52" s="33">
        <v>93</v>
      </c>
      <c r="EE52" s="33">
        <v>20.1</v>
      </c>
      <c r="EF52" s="33">
        <v>43</v>
      </c>
      <c r="EG52" s="33">
        <v>0</v>
      </c>
      <c r="EH52" s="33">
        <v>14</v>
      </c>
      <c r="EI52" s="33">
        <v>9.199999999999999</v>
      </c>
      <c r="EJ52" s="33">
        <v>30</v>
      </c>
      <c r="EK52" s="33">
        <v>0</v>
      </c>
      <c r="EL52" s="33">
        <v>12</v>
      </c>
      <c r="EM52" s="33">
        <v>77.8</v>
      </c>
      <c r="EN52" s="33">
        <v>18</v>
      </c>
      <c r="EO52" s="33">
        <v>92.09999999999999</v>
      </c>
      <c r="EP52" s="33">
        <v>30</v>
      </c>
      <c r="EQ52" s="33">
        <v>19.7272727272727</v>
      </c>
      <c r="ER52" s="33">
        <v>76</v>
      </c>
      <c r="ES52" s="33">
        <v>45.8</v>
      </c>
      <c r="ET52" s="33">
        <v>27</v>
      </c>
      <c r="EU52" s="33">
        <v>45.8</v>
      </c>
      <c r="EV52" s="33">
        <v>27</v>
      </c>
      <c r="EW52" s="33">
        <v>45</v>
      </c>
      <c r="EX52" s="33">
        <v>20</v>
      </c>
      <c r="EY52" s="33">
        <v>71</v>
      </c>
      <c r="EZ52" s="33">
        <v>13</v>
      </c>
      <c r="FA52" s="33">
        <v>4.72727272727273</v>
      </c>
      <c r="FB52" s="33">
        <v>15</v>
      </c>
      <c r="FC52" s="33">
        <v>39.8181818181818</v>
      </c>
      <c r="FD52" s="33">
        <v>15</v>
      </c>
      <c r="FE52" s="38"/>
      <c r="FF52" s="33">
        <v>72</v>
      </c>
      <c r="FG52" s="38"/>
      <c r="FH52" s="33">
        <v>72</v>
      </c>
      <c r="FI52" s="33">
        <v>35.66</v>
      </c>
      <c r="FJ52" s="33">
        <v>98</v>
      </c>
      <c r="FK52" s="38"/>
      <c r="FL52" s="33">
        <v>97</v>
      </c>
      <c r="FM52" s="38"/>
      <c r="FN52" s="33">
        <v>97</v>
      </c>
      <c r="FO52" s="33">
        <v>38.33</v>
      </c>
      <c r="FP52" s="33">
        <v>91</v>
      </c>
      <c r="FQ52" s="38"/>
      <c r="FR52" s="33">
        <v>36</v>
      </c>
      <c r="FS52" s="38"/>
      <c r="FT52" s="33">
        <v>36</v>
      </c>
      <c r="FU52" s="33">
        <v>39.43</v>
      </c>
      <c r="FV52" s="33">
        <v>94</v>
      </c>
      <c r="FW52" s="38"/>
      <c r="FX52" s="33">
        <v>9</v>
      </c>
      <c r="FY52" s="38"/>
      <c r="FZ52" s="33">
        <v>9</v>
      </c>
      <c r="GA52" s="33">
        <v>23</v>
      </c>
      <c r="GB52" s="39">
        <v>83</v>
      </c>
      <c r="GC52" s="24">
        <f>GA52</f>
        <v>23</v>
      </c>
      <c r="GD52" s="24">
        <f>GB52</f>
        <v>83</v>
      </c>
      <c r="GE52" s="25">
        <v>23.6</v>
      </c>
      <c r="GF52" s="25">
        <v>70</v>
      </c>
      <c r="GG52" s="25">
        <v>24.3</v>
      </c>
      <c r="GH52" s="25">
        <v>43</v>
      </c>
      <c r="GI52" s="24">
        <f>GG52</f>
        <v>24.3</v>
      </c>
      <c r="GJ52" s="24">
        <f>GH52</f>
        <v>43</v>
      </c>
      <c r="GK52" s="25">
        <v>24.3</v>
      </c>
      <c r="GL52" s="37">
        <v>37</v>
      </c>
      <c r="GM52" s="33">
        <v>1</v>
      </c>
      <c r="GN52" s="33">
        <v>9</v>
      </c>
      <c r="GO52" s="33">
        <v>3</v>
      </c>
      <c r="GP52" s="33">
        <f>IF(GO52=1,1,IF(GO52=2,20,40))</f>
        <v>40</v>
      </c>
      <c r="GQ52" s="33">
        <f>AVERAGE(41,130,GS52)</f>
        <v>91.3333333333333</v>
      </c>
      <c r="GR52" s="33">
        <f>GQ52</f>
        <v>91.3333333333333</v>
      </c>
      <c r="GS52" s="33">
        <f>AVERAGE(76,130)</f>
        <v>103</v>
      </c>
      <c r="GT52" s="33">
        <f>GS52</f>
        <v>103</v>
      </c>
      <c r="GU52" s="33">
        <f t="shared" si="515"/>
        <v>103</v>
      </c>
      <c r="GV52" s="33">
        <f>GU52</f>
        <v>103</v>
      </c>
      <c r="GW52" s="40">
        <f>GU52</f>
        <v>103</v>
      </c>
      <c r="GX52" s="28">
        <f t="shared" si="515"/>
        <v>103</v>
      </c>
      <c r="GY52" s="28">
        <f>GX52</f>
        <v>103</v>
      </c>
      <c r="GZ52" s="42">
        <f>AVERAGE(GQ52,GS52,GU52)</f>
        <v>99.1111111111111</v>
      </c>
      <c r="HA52" s="33">
        <f>AVERAGE(GQ52:GW52)</f>
        <v>99.6666666666667</v>
      </c>
      <c r="HB52" s="33">
        <f>SUM(GX52,GY52,GZ52,HA52)/120</f>
        <v>48.1388165509259</v>
      </c>
      <c r="HC52" t="s" s="34">
        <f>IF(HB52=HB51,"YES","NOOOO")</f>
        <v>230</v>
      </c>
      <c r="HD52" s="33">
        <f>SUM(SUM(E52,F52,G52,I52,L52,M52,N52,O52,R52,U52,V52,W52,Y52,AH52,AN52,AP52,AV52,BB52,BH52,BN52,BT52,BZ52,CF52,CL52,CR52,CX52,DD52,DJ52,DL52,DZ52),SUM(EX52,FJ52,FP52,FV52,GF52,GL52,GN52,GP52,GQ52,GS52,GU52,GX52,GZ52,H52,J52,K52,P52,Q52,S52,T52,X52,Z52,AA52,AB52,AD52,AF52,AJ52,AL52,AR52,AT52),SUM(AX52,AZ52,BD52,BF52,BJ52,BL52,BP52,BR52,BV52,BX52,CB52,CD52,CH52,CJ52,CN52,CP52,CT52,CV52,CZ52,DB52,DF52,DH52,DN52,DP52,DR52,DT52,DV52,DX52,EB52,ED52),EF52,EH52,EJ52,EL52,EN52,EP52,ER52,ET52,EV52,EZ52,FB52,FD52,FF52,FH52,FL52,FN52,FR52,FT52,FX52,FZ52,GB52,GD52,GH52,GJ52)/114</f>
        <v>45.3829647904483</v>
      </c>
      <c r="HE52" s="33">
        <v>46</v>
      </c>
      <c r="HF52" s="33">
        <f>HE52-B52</f>
        <v>-4</v>
      </c>
      <c r="HG52" s="33">
        <f>SUM(SUM(E52,F52,G52,I52,L52,M52,N52,O52,V52,W52,Y52,H52,J52,K52,P52,Q52,CH52,CJ52,CN52,CP52,CT52,CV52,CZ52,DB52,DF52,DH52,DN52,DP52,DR52,DT52),SUM(DV52,DX52,EB52,ED52,EF52,EH52,EJ52,EL52,EN52,EP52,ER52,ET52,EV52,EZ52,FB52,FD52,FF52,FH52,FL52,FN52,FR52,FT52,FX52,FZ52,GR52,GX52,GY52,X52,AA52,Z52),SUM(AB52,AD52,AF52,AJ52,AL52,AR52,AT52,AX52,AZ52,BD52,BF52,BJ52,BL52,BP52,BR52,BV52,BX52,CB52,CD52,AH52,AN52,AP52,AV52,BB52,BH52,BN52,BT52,BZ52,CF52,CL52),CR52,CX52,DD52,DJ52,DL52,DZ52,EX52,FJ52,FP52,FV52,GP52,GQ52,GS52,GT52,GU52,GV52,GW52,GZ52,HA52)/109</f>
        <v>46.7101650101937</v>
      </c>
      <c r="HH52" s="33">
        <v>49</v>
      </c>
      <c r="HI52" s="33">
        <f>HH52-B52</f>
        <v>-1</v>
      </c>
      <c r="HJ52" s="33">
        <f>SUM(SUM(E52,F52,G52,I52,L52,M52,N52,R52,V52,W52,AD52,AF52,AJ52,AL52,AR52,AT52,AX52,AZ52,BD52,BF52,BJ52,BL52,BP52,BR52,BV52,BX52,CB52,CD52,CH52,CJ52),SUM(CN52,CP52,CT52,CV52,CZ52,DB52,DF52,DH52,DN52,DP52,DR52,DT52,DV52,DX52,EB52,ED52,EF52,EH52,EJ52,EL52,EN52,EP52,ER52,ET52,EV52,EZ52,FB52,FD52,GB52,GD52),SUM(GH52,GJ52,GR52,GX52,GY52,AH52,AN52,AP52,AV52,BB52,BH52,BN52,BT52,BZ52,CF52,CL52,CR52,CX52,DD52,DJ52,DL52,DZ52,EX52,GF52,GL52,GN52,GP52,GQ52,GS52,GT52),GU52,GV52,GW52,GZ52,HA52,H52,J52,K52,S52,T52,)/101</f>
        <v>43.7218612486249</v>
      </c>
      <c r="HK52" s="33">
        <v>46</v>
      </c>
      <c r="HL52" s="33">
        <f>HK52-B52</f>
        <v>-4</v>
      </c>
      <c r="HM52" s="33">
        <f>SUM(SUM(F52,G52,H52,J52,K52,AD52,AF52,AJ52,AL52,AN52,AR52,AT52,AX52,AZ52,BD52,BF52,BJ52,BL52,BP52,BR52,BV52,BX52,CB52,CD52,CH52,CJ52,CN52,CP52,CT52,CV52),SUM(CZ52,DB52,DF52,DH52,DN52,DP52,DR52,DT52,DV52,DX52,EB52,ED52,EF52,EH52,EJ52,EL52,EN52,EP52,ER52,ET52,EV52,EZ52,FB52,FD52,GR52,GX52,GY52,I52,L52,AH52),AP52,AV52,BB52,BH52,BN52,BT52,BZ52,CF52,CL52,CR52,CX52,DD52,DJ52,DL52,DZ52,EX52,GP52,GQ52,GS52,GT52,GU52,GV52,GW52,GZ52,HA52)/85</f>
        <v>42.3679738562091</v>
      </c>
      <c r="HN52" s="33">
        <v>38</v>
      </c>
      <c r="HO52" s="33">
        <f>HN52-B52</f>
        <v>-12</v>
      </c>
      <c r="HP52" s="33">
        <f>SUM(SUM(AH52,AP52,AV52,BB52,BH52,BN52,BT52,BZ52,CF52,CL52,CR52,CX52,DD52,DJ52,DL52,DZ52,EX52,GP52,GQ52,GS52,GT52,GU52,GV52,GW52,GZ52,HA52,AD52,AF52,AR52,AT52),SUM(AX52,AZ52,BD52,BF52,BJ52,BL52,BP52,BR52,BV52,BX52,CB52,CD52,CH52,CJ52,CN52,CP52,CT52,CV52,CZ52,DB52,DF52,DH52,DN52,DP52,DR52,DT52,DV52,DX52,EB52,ED52),EF52,EH52,EJ52,EL52,EN52,EP52,ER52,ET52,EV52,EZ52,FB52,FD52,GR52,GX52,GY52)/75</f>
        <v>42.0059259259259</v>
      </c>
      <c r="HQ52" s="33">
        <v>40</v>
      </c>
      <c r="HR52" s="33">
        <f>HQ52-B52</f>
        <v>-10</v>
      </c>
      <c r="HS52" s="43">
        <f>AVERAGE(HD52-HB52,HG52-HB52,HJ52-HB52,HM52-HB52,HP52-HB52)</f>
        <v>-4.10103838464552</v>
      </c>
      <c r="HT52" s="33"/>
      <c r="HU52" s="33"/>
      <c r="HV52" s="33"/>
      <c r="HW52" s="33"/>
      <c r="HX52" s="33"/>
      <c r="HY52" s="33"/>
    </row>
    <row r="53" ht="32.45" customHeight="1">
      <c r="A53" t="s" s="31">
        <v>289</v>
      </c>
      <c r="B53" s="32">
        <v>51</v>
      </c>
      <c r="C53" s="33">
        <v>0</v>
      </c>
      <c r="D53" t="s" s="34">
        <v>245</v>
      </c>
      <c r="E53" s="33">
        <f>IF(D53="ACC",5,IF(D53="SEC",3,IF(D53="Pac12",4,IF(D53="Big 10",1,IF(D53="Big 12",2,IF(D53="Independent",7,IF(D53="American",6,IF(D53="MWC",9,IF(D53="Sun Belt",8,IF(D53="CUSA",11,10))))))))))</f>
        <v>6</v>
      </c>
      <c r="F53" s="33">
        <v>49</v>
      </c>
      <c r="G53" s="33">
        <f>F53</f>
        <v>49</v>
      </c>
      <c r="H53" s="33">
        <f>F53</f>
        <v>49</v>
      </c>
      <c r="I53" s="33">
        <v>44</v>
      </c>
      <c r="J53" s="33">
        <v>44</v>
      </c>
      <c r="K53" s="33">
        <v>90</v>
      </c>
      <c r="L53" s="35">
        <f>AVERAGE(F53:K53)</f>
        <v>54.1666666666667</v>
      </c>
      <c r="M53" s="46">
        <f>AVERAGE(N53:U53,F53:L53)</f>
        <v>55.9583333333333</v>
      </c>
      <c r="N53" s="19">
        <f>AVERAGE(O53:U53,F53:L53)</f>
        <v>55.9583333333333</v>
      </c>
      <c r="O53" s="37">
        <v>63</v>
      </c>
      <c r="P53" s="33">
        <v>59</v>
      </c>
      <c r="Q53" s="33">
        <f>AVERAGE(O53:P53)</f>
        <v>61</v>
      </c>
      <c r="R53" s="33">
        <v>54</v>
      </c>
      <c r="S53" s="33">
        <v>55</v>
      </c>
      <c r="T53" s="33">
        <f>AVERAGE(R53:S53)</f>
        <v>54.5</v>
      </c>
      <c r="U53" s="33">
        <f>AVERAGE(O53,P53,Q53,R53,S53,T53)</f>
        <v>57.75</v>
      </c>
      <c r="V53" s="33">
        <f>AVERAGE(F53:U53)</f>
        <v>55.9583333333333</v>
      </c>
      <c r="W53" s="33">
        <f>MEDIAN(F53:U53)</f>
        <v>54.75</v>
      </c>
      <c r="X53" s="33">
        <v>91</v>
      </c>
      <c r="Y53" s="33">
        <v>72</v>
      </c>
      <c r="Z53" s="33">
        <v>56</v>
      </c>
      <c r="AA53" s="33">
        <v>79</v>
      </c>
      <c r="AB53" s="33">
        <v>43</v>
      </c>
      <c r="AC53" s="33">
        <v>6.6</v>
      </c>
      <c r="AD53" s="33">
        <v>39</v>
      </c>
      <c r="AE53" s="33">
        <v>6.6</v>
      </c>
      <c r="AF53" s="33">
        <v>39</v>
      </c>
      <c r="AG53" s="33">
        <f>BM53-CQ53</f>
        <v>6.7</v>
      </c>
      <c r="AH53" s="33">
        <v>67</v>
      </c>
      <c r="AI53" s="33">
        <v>5.07619047619048</v>
      </c>
      <c r="AJ53" s="33">
        <v>19</v>
      </c>
      <c r="AK53" s="33">
        <v>5.07619047619048</v>
      </c>
      <c r="AL53" s="33">
        <f>AJ53</f>
        <v>19</v>
      </c>
      <c r="AM53" s="33">
        <v>0.0884228051652725</v>
      </c>
      <c r="AN53" s="33">
        <v>41</v>
      </c>
      <c r="AO53" s="33">
        <v>13.17</v>
      </c>
      <c r="AP53" s="33">
        <v>38</v>
      </c>
      <c r="AQ53" s="33">
        <v>6</v>
      </c>
      <c r="AR53" s="33">
        <f>MAX($AQ$3:$AQ$132)-AQ53+1</f>
        <v>8</v>
      </c>
      <c r="AS53" s="33">
        <v>6</v>
      </c>
      <c r="AT53" s="33">
        <f>AR53</f>
        <v>8</v>
      </c>
      <c r="AU53" s="33">
        <v>7</v>
      </c>
      <c r="AV53" s="33">
        <f>MAX($AU$3:$AU$132)-AU53+1</f>
        <v>9</v>
      </c>
      <c r="AW53" s="33">
        <v>6</v>
      </c>
      <c r="AX53" s="33">
        <f>AW53+1</f>
        <v>7</v>
      </c>
      <c r="AY53" s="33">
        <v>6</v>
      </c>
      <c r="AZ53" s="33">
        <f>AX53</f>
        <v>7</v>
      </c>
      <c r="BA53" s="33">
        <v>6</v>
      </c>
      <c r="BB53" s="33">
        <f>BA53+1</f>
        <v>7</v>
      </c>
      <c r="BC53" s="33">
        <f>AQ53/(AQ53+AW53)</f>
        <v>0.5</v>
      </c>
      <c r="BD53" s="33">
        <v>22</v>
      </c>
      <c r="BE53" s="33">
        <f>BC53</f>
        <v>0.5</v>
      </c>
      <c r="BF53" s="33">
        <f>BD53</f>
        <v>22</v>
      </c>
      <c r="BG53" s="33">
        <f>AU53/(AU53+BA53)</f>
        <v>0.538461538461538</v>
      </c>
      <c r="BH53" s="33">
        <v>14</v>
      </c>
      <c r="BI53" s="33">
        <v>34.7</v>
      </c>
      <c r="BJ53" s="33">
        <v>20</v>
      </c>
      <c r="BK53" s="33">
        <v>34.7</v>
      </c>
      <c r="BL53" s="33">
        <v>20</v>
      </c>
      <c r="BM53" s="33">
        <v>33</v>
      </c>
      <c r="BN53" s="33">
        <v>27</v>
      </c>
      <c r="BO53" s="33">
        <v>393.8</v>
      </c>
      <c r="BP53" s="33">
        <v>62</v>
      </c>
      <c r="BQ53" s="33">
        <v>393.8</v>
      </c>
      <c r="BR53" s="33">
        <v>62</v>
      </c>
      <c r="BS53" s="33">
        <v>449.3</v>
      </c>
      <c r="BT53" s="33">
        <v>22</v>
      </c>
      <c r="BU53" s="33">
        <v>176.7</v>
      </c>
      <c r="BV53" s="33">
        <v>104</v>
      </c>
      <c r="BW53" s="33">
        <v>176.7</v>
      </c>
      <c r="BX53" s="33">
        <v>104</v>
      </c>
      <c r="BY53" s="33">
        <v>206</v>
      </c>
      <c r="BZ53" s="33">
        <v>84</v>
      </c>
      <c r="CA53" s="33">
        <v>217.1</v>
      </c>
      <c r="CB53" s="33">
        <v>17</v>
      </c>
      <c r="CC53" s="33">
        <v>217.1</v>
      </c>
      <c r="CD53" s="33">
        <v>17</v>
      </c>
      <c r="CE53" s="33">
        <v>243.2</v>
      </c>
      <c r="CF53" s="33">
        <v>11</v>
      </c>
      <c r="CG53" s="33">
        <v>0.0881157948197054</v>
      </c>
      <c r="CH53" s="33">
        <v>6</v>
      </c>
      <c r="CI53" s="33">
        <v>0.0881157948197054</v>
      </c>
      <c r="CJ53" s="33">
        <v>6</v>
      </c>
      <c r="CK53" s="33">
        <f>BM53/BS53</f>
        <v>0.0734475851324282</v>
      </c>
      <c r="CL53" s="33">
        <v>55</v>
      </c>
      <c r="CM53" s="33">
        <v>28.1</v>
      </c>
      <c r="CN53" s="33">
        <v>47</v>
      </c>
      <c r="CO53" s="33">
        <v>28.1</v>
      </c>
      <c r="CP53" s="33">
        <v>47</v>
      </c>
      <c r="CQ53" s="33">
        <v>26.3</v>
      </c>
      <c r="CR53" s="33">
        <v>46</v>
      </c>
      <c r="CS53" s="33">
        <v>422</v>
      </c>
      <c r="CT53" s="33">
        <v>76</v>
      </c>
      <c r="CU53" s="33">
        <v>422</v>
      </c>
      <c r="CV53" s="33">
        <v>76</v>
      </c>
      <c r="CW53" s="33">
        <v>377</v>
      </c>
      <c r="CX53" s="33">
        <v>50</v>
      </c>
      <c r="CY53" s="33">
        <v>278.7</v>
      </c>
      <c r="CZ53" s="33">
        <v>110</v>
      </c>
      <c r="DA53" s="33">
        <v>278.7</v>
      </c>
      <c r="DB53" s="33">
        <v>110</v>
      </c>
      <c r="DC53" s="33">
        <v>220.7</v>
      </c>
      <c r="DD53" s="33">
        <v>52</v>
      </c>
      <c r="DE53" s="33">
        <v>143.3</v>
      </c>
      <c r="DF53" s="33">
        <v>41</v>
      </c>
      <c r="DG53" s="33">
        <v>143.3</v>
      </c>
      <c r="DH53" s="33">
        <v>41</v>
      </c>
      <c r="DI53" s="33">
        <v>156.3</v>
      </c>
      <c r="DJ53" s="33">
        <v>60</v>
      </c>
      <c r="DK53" s="33">
        <v>0.75</v>
      </c>
      <c r="DL53" s="33">
        <v>33</v>
      </c>
      <c r="DM53" s="33">
        <v>0.666666666666667</v>
      </c>
      <c r="DN53" s="33">
        <v>40</v>
      </c>
      <c r="DO53" s="33">
        <v>60.5</v>
      </c>
      <c r="DP53" s="33">
        <v>38</v>
      </c>
      <c r="DQ53" s="33">
        <v>8.5</v>
      </c>
      <c r="DR53" s="33">
        <v>28</v>
      </c>
      <c r="DS53" s="33">
        <v>3.4</v>
      </c>
      <c r="DT53" s="33">
        <v>9</v>
      </c>
      <c r="DU53" s="33">
        <v>-28.2</v>
      </c>
      <c r="DV53" s="33">
        <v>79</v>
      </c>
      <c r="DW53" s="33">
        <v>-28.2</v>
      </c>
      <c r="DX53" s="33">
        <v>79</v>
      </c>
      <c r="DY53" s="33">
        <f>BS53-CW53</f>
        <v>72.3</v>
      </c>
      <c r="DZ53" s="33">
        <v>26</v>
      </c>
      <c r="EA53" s="33">
        <v>3.25</v>
      </c>
      <c r="EB53" s="33">
        <v>11</v>
      </c>
      <c r="EC53" s="33">
        <v>20.9166666666667</v>
      </c>
      <c r="ED53" s="33">
        <v>13</v>
      </c>
      <c r="EE53" s="33">
        <v>25</v>
      </c>
      <c r="EF53" s="33">
        <v>16</v>
      </c>
      <c r="EG53" s="33">
        <v>0</v>
      </c>
      <c r="EH53" s="33">
        <v>14</v>
      </c>
      <c r="EI53" s="33">
        <v>11.6</v>
      </c>
      <c r="EJ53" s="33">
        <v>21</v>
      </c>
      <c r="EK53" s="33">
        <v>0</v>
      </c>
      <c r="EL53" s="33">
        <v>12</v>
      </c>
      <c r="EM53" s="33">
        <v>64.3</v>
      </c>
      <c r="EN53" s="33">
        <v>34</v>
      </c>
      <c r="EO53" s="33">
        <v>98</v>
      </c>
      <c r="EP53" s="33">
        <v>3</v>
      </c>
      <c r="EQ53" s="33">
        <v>21.8181818181818</v>
      </c>
      <c r="ER53" s="33">
        <v>42</v>
      </c>
      <c r="ES53" s="33">
        <v>34.1</v>
      </c>
      <c r="ET53" s="33">
        <v>78</v>
      </c>
      <c r="EU53" s="33">
        <v>34.1</v>
      </c>
      <c r="EV53" s="33">
        <v>78</v>
      </c>
      <c r="EW53" s="33">
        <v>38.5</v>
      </c>
      <c r="EX53" s="33">
        <v>54</v>
      </c>
      <c r="EY53" s="33">
        <v>55.6</v>
      </c>
      <c r="EZ53" s="33">
        <v>31</v>
      </c>
      <c r="FA53" s="33">
        <v>6.36363636363636</v>
      </c>
      <c r="FB53" s="33">
        <v>52</v>
      </c>
      <c r="FC53" s="33">
        <v>53.8181818181818</v>
      </c>
      <c r="FD53" s="33">
        <v>70</v>
      </c>
      <c r="FE53" s="38"/>
      <c r="FF53" s="33">
        <v>57</v>
      </c>
      <c r="FG53" s="38"/>
      <c r="FH53" s="33">
        <v>57</v>
      </c>
      <c r="FI53" s="33">
        <v>56.01</v>
      </c>
      <c r="FJ53" s="33">
        <v>49</v>
      </c>
      <c r="FK53" s="38"/>
      <c r="FL53" s="33">
        <v>66</v>
      </c>
      <c r="FM53" s="38"/>
      <c r="FN53" s="33">
        <v>66</v>
      </c>
      <c r="FO53" s="33">
        <v>56.6</v>
      </c>
      <c r="FP53" s="33">
        <v>47</v>
      </c>
      <c r="FQ53" s="38"/>
      <c r="FR53" s="33">
        <v>65</v>
      </c>
      <c r="FS53" s="38"/>
      <c r="FT53" s="33">
        <v>65</v>
      </c>
      <c r="FU53" s="33">
        <v>53.49</v>
      </c>
      <c r="FV53" s="33">
        <v>61</v>
      </c>
      <c r="FW53" s="38"/>
      <c r="FX53" s="33">
        <v>12</v>
      </c>
      <c r="FY53" s="38"/>
      <c r="FZ53" s="33">
        <v>12</v>
      </c>
      <c r="GA53" s="33">
        <v>34.1</v>
      </c>
      <c r="GB53" s="39">
        <v>34</v>
      </c>
      <c r="GC53" s="24">
        <f>GA53</f>
        <v>34.1</v>
      </c>
      <c r="GD53" s="24">
        <f>GB53</f>
        <v>34</v>
      </c>
      <c r="GE53" s="24">
        <v>33</v>
      </c>
      <c r="GF53" s="24">
        <v>33</v>
      </c>
      <c r="GG53" s="24">
        <v>28.3</v>
      </c>
      <c r="GH53" s="24">
        <v>66</v>
      </c>
      <c r="GI53" s="24">
        <f>GG53</f>
        <v>28.3</v>
      </c>
      <c r="GJ53" s="24">
        <f>GH53</f>
        <v>66</v>
      </c>
      <c r="GK53" s="24">
        <v>28.6</v>
      </c>
      <c r="GL53" s="37">
        <v>58</v>
      </c>
      <c r="GM53" s="33">
        <v>-0.5</v>
      </c>
      <c r="GN53" s="33">
        <v>23</v>
      </c>
      <c r="GO53" s="33">
        <v>3</v>
      </c>
      <c r="GP53" s="33">
        <f>IF(GO53=1,1,IF(GO53=2,20,40))</f>
        <v>40</v>
      </c>
      <c r="GQ53" s="33">
        <f>AVERAGE(41,130,GS53)</f>
        <v>79.3333333333333</v>
      </c>
      <c r="GR53" s="33">
        <f>GQ53</f>
        <v>79.3333333333333</v>
      </c>
      <c r="GS53" s="33">
        <v>67</v>
      </c>
      <c r="GT53" s="33">
        <f>GS53</f>
        <v>67</v>
      </c>
      <c r="GU53" s="33">
        <f t="shared" si="515"/>
        <v>103</v>
      </c>
      <c r="GV53" s="33">
        <f>GU53</f>
        <v>103</v>
      </c>
      <c r="GW53" s="40">
        <f>GU53</f>
        <v>103</v>
      </c>
      <c r="GX53" s="28">
        <v>72</v>
      </c>
      <c r="GY53" s="28">
        <f>GX53</f>
        <v>72</v>
      </c>
      <c r="GZ53" s="42">
        <f>AVERAGE(GQ53,GS53,GU53)</f>
        <v>83.1111111111111</v>
      </c>
      <c r="HA53" s="33">
        <f>AVERAGE(GQ53:GW53)</f>
        <v>85.95238095238091</v>
      </c>
      <c r="HB53" s="33">
        <f>SUM(GX53,GY53,GZ53,HA53)/120</f>
        <v>48.1564318783069</v>
      </c>
      <c r="HC53" t="s" s="34">
        <f>IF(HB53=HB52,"YES","NOOOO")</f>
        <v>230</v>
      </c>
      <c r="HD53" s="33">
        <f>SUM(SUM(E53,F53,G53,I53,L53,M53,N53,O53,R53,U53,V53,W53,Y53,AH53,AN53,AP53,AV53,BB53,BH53,BN53,BT53,BZ53,CF53,CL53,CR53,CX53,DD53,DJ53,DL53,DZ53),SUM(EX53,FJ53,FP53,FV53,GF53,GL53,GN53,GP53,GQ53,GS53,GU53,GX53,GZ53,H53,J53,K53,P53,Q53,S53,T53,X53,Z53,AA53,AB53,AD53,AF53,AJ53,AL53,AR53,AT53),SUM(AX53,AZ53,BD53,BF53,BJ53,BL53,BP53,BR53,BV53,BX53,CB53,CD53,CH53,CJ53,CN53,CP53,CT53,CV53,CZ53,DB53,DF53,DH53,DN53,DP53,DR53,DT53,DV53,DX53,EB53,ED53),EF53,EH53,EJ53,EL53,EN53,EP53,ER53,ET53,EV53,EZ53,FB53,FD53,FF53,FH53,FL53,FN53,FR53,FT53,FX53,FZ53,GB53,GD53,GH53,GJ53)/114</f>
        <v>46.2147904483431</v>
      </c>
      <c r="HE53" s="33">
        <v>50</v>
      </c>
      <c r="HF53" s="33">
        <f>HE53-B53</f>
        <v>-1</v>
      </c>
      <c r="HG53" s="33">
        <f>SUM(SUM(E53,F53,G53,I53,L53,M53,N53,O53,V53,W53,Y53,H53,J53,K53,P53,Q53,CH53,CJ53,CN53,CP53,CT53,CV53,CZ53,DB53,DF53,DH53,DN53,DP53,DR53,DT53),SUM(DV53,DX53,EB53,ED53,EF53,EH53,EJ53,EL53,EN53,EP53,ER53,ET53,EV53,EZ53,FB53,FD53,FF53,FH53,FL53,FN53,FR53,FT53,FX53,FZ53,GR53,GX53,GY53,X53,AA53,Z53),SUM(AB53,AD53,AF53,AJ53,AL53,AR53,AT53,AX53,AZ53,BD53,BF53,BJ53,BL53,BP53,BR53,BV53,BX53,CB53,CD53,AH53,AN53,AP53,AV53,BB53,BH53,BN53,BT53,BZ53,CF53,CL53),CR53,CX53,DD53,DJ53,DL53,DZ53,EX53,FJ53,FP53,FV53,GP53,GQ53,GS53,GT53,GU53,GV53,GW53,GZ53,HA53)/109</f>
        <v>48.1057048201544</v>
      </c>
      <c r="HH53" s="33">
        <v>52</v>
      </c>
      <c r="HI53" s="33">
        <f>HH53-B53</f>
        <v>1</v>
      </c>
      <c r="HJ53" s="33">
        <f>SUM(SUM(E53,F53,G53,I53,L53,M53,N53,R53,V53,W53,AD53,AF53,AJ53,AL53,AR53,AT53,AX53,AZ53,BD53,BF53,BJ53,BL53,BP53,BR53,BV53,BX53,CB53,CD53,CH53,CJ53),SUM(CN53,CP53,CT53,CV53,CZ53,DB53,DF53,DH53,DN53,DP53,DR53,DT53,DV53,DX53,EB53,ED53,EF53,EH53,EJ53,EL53,EN53,EP53,ER53,ET53,EV53,EZ53,FB53,FD53,GB53,GD53),SUM(GH53,GJ53,GR53,GX53,GY53,AH53,AN53,AP53,AV53,BB53,BH53,BN53,BT53,BZ53,CF53,CL53,CR53,CX53,DD53,DJ53,DL53,DZ53,EX53,GF53,GL53,GN53,GP53,GQ53,GS53,GT53),GU53,GV53,GW53,GZ53,HA53,H53,J53,K53,S53,T53,)/101</f>
        <v>45.9408101524438</v>
      </c>
      <c r="HK53" s="33">
        <v>52</v>
      </c>
      <c r="HL53" s="33">
        <f>HK53-B53</f>
        <v>1</v>
      </c>
      <c r="HM53" s="33">
        <f>SUM(SUM(F53,G53,H53,J53,K53,AD53,AF53,AJ53,AL53,AN53,AR53,AT53,AX53,AZ53,BD53,BF53,BJ53,BL53,BP53,BR53,BV53,BX53,CB53,CD53,CH53,CJ53,CN53,CP53,CT53,CV53),SUM(CZ53,DB53,DF53,DH53,DN53,DP53,DR53,DT53,DV53,DX53,EB53,ED53,EF53,EH53,EJ53,EL53,EN53,EP53,ER53,ET53,EV53,EZ53,FB53,FD53,GR53,GX53,GY53,I53,L53,AH53),AP53,AV53,BB53,BH53,BN53,BT53,BZ53,CF53,CL53,CR53,CX53,DD53,DJ53,DL53,DZ53,EX53,GP53,GQ53,GS53,GT53,GU53,GV53,GW53,GZ53,HA53)/85</f>
        <v>46.2811391223156</v>
      </c>
      <c r="HN53" s="33">
        <v>53</v>
      </c>
      <c r="HO53" s="33">
        <f>HN53-B53</f>
        <v>2</v>
      </c>
      <c r="HP53" s="33">
        <f>SUM(SUM(AH53,AP53,AV53,BB53,BH53,BN53,BT53,BZ53,CF53,CL53,CR53,CX53,DD53,DJ53,DL53,DZ53,EX53,GP53,GQ53,GS53,GT53,GU53,GV53,GW53,GZ53,HA53,AD53,AF53,AR53,AT53),SUM(AX53,AZ53,BD53,BF53,BJ53,BL53,BP53,BR53,BV53,BX53,CB53,CD53,CH53,CJ53,CN53,CP53,CT53,CV53,CZ53,DB53,DF53,DH53,DN53,DP53,DR53,DT53,DV53,DX53,EB53,ED53),EF53,EH53,EJ53,EL53,EN53,EP53,ER53,ET53,EV53,EZ53,FB53,FD53,GR53,GX53,GY53)/75</f>
        <v>46.3430687830688</v>
      </c>
      <c r="HQ53" s="33">
        <v>61</v>
      </c>
      <c r="HR53" s="33">
        <f>HQ53-B53</f>
        <v>10</v>
      </c>
      <c r="HS53" s="43">
        <f>AVERAGE(HD53-HB53,HG53-HB53,HJ53-HB53,HM53-HB53,HP53-HB53)</f>
        <v>-1.57932921304176</v>
      </c>
      <c r="HT53" s="33"/>
      <c r="HU53" s="33"/>
      <c r="HV53" s="33"/>
      <c r="HW53" s="33"/>
      <c r="HX53" s="33"/>
      <c r="HY53" s="33"/>
    </row>
    <row r="54" ht="32.45" customHeight="1">
      <c r="A54" t="s" s="31">
        <v>290</v>
      </c>
      <c r="B54" s="32">
        <v>52</v>
      </c>
      <c r="C54" s="33">
        <v>0</v>
      </c>
      <c r="D54" t="s" s="34">
        <v>229</v>
      </c>
      <c r="E54" s="33">
        <f>IF(D54="ACC",5,IF(D54="SEC",3,IF(D54="Pac12",4,IF(D54="Big 10",1,IF(D54="Big 12",2,IF(D54="Independent",7,IF(D54="American",6,IF(D54="MWC",9,IF(D54="Sun Belt",8,IF(D54="CUSA",11,10))))))))))</f>
        <v>3</v>
      </c>
      <c r="F54" s="33">
        <v>73</v>
      </c>
      <c r="G54" s="33">
        <f>F54</f>
        <v>73</v>
      </c>
      <c r="H54" s="33">
        <f>F54</f>
        <v>73</v>
      </c>
      <c r="I54" s="33">
        <v>42</v>
      </c>
      <c r="J54" s="33">
        <v>42</v>
      </c>
      <c r="K54" s="33">
        <v>12</v>
      </c>
      <c r="L54" s="35">
        <f>AVERAGE(F54:K54)</f>
        <v>52.5</v>
      </c>
      <c r="M54" s="19">
        <f>AVERAGE(N54:U54,F54:L54)</f>
        <v>53.4166666666667</v>
      </c>
      <c r="N54" s="25">
        <v>40</v>
      </c>
      <c r="O54" s="37">
        <v>49</v>
      </c>
      <c r="P54" s="33">
        <v>49</v>
      </c>
      <c r="Q54" s="33">
        <f>AVERAGE(O54:P54)</f>
        <v>49</v>
      </c>
      <c r="R54" s="33">
        <v>68</v>
      </c>
      <c r="S54" s="33">
        <v>59</v>
      </c>
      <c r="T54" s="33">
        <f>AVERAGE(R54:S54)</f>
        <v>63.5</v>
      </c>
      <c r="U54" s="33">
        <f>AVERAGE(O54,P54,Q54,R54,S54,T54)</f>
        <v>56.25</v>
      </c>
      <c r="V54" s="33">
        <f>AVERAGE(F54:U54)</f>
        <v>53.4166666666667</v>
      </c>
      <c r="W54" s="33">
        <f>MEDIAN(F54:U54)</f>
        <v>52.9583333333334</v>
      </c>
      <c r="X54" s="33">
        <v>43</v>
      </c>
      <c r="Y54" s="33">
        <v>13</v>
      </c>
      <c r="Z54" s="33">
        <v>34</v>
      </c>
      <c r="AA54" s="33">
        <v>80</v>
      </c>
      <c r="AB54" s="33">
        <v>97</v>
      </c>
      <c r="AC54" s="33">
        <v>-5.6</v>
      </c>
      <c r="AD54" s="33">
        <v>79</v>
      </c>
      <c r="AE54" s="33">
        <v>-5.6</v>
      </c>
      <c r="AF54" s="33">
        <v>79</v>
      </c>
      <c r="AG54" s="33">
        <f>BM54-CQ54</f>
        <v>5.9</v>
      </c>
      <c r="AH54" s="33">
        <v>25</v>
      </c>
      <c r="AI54" s="33">
        <v>1.31111111111111</v>
      </c>
      <c r="AJ54" s="33">
        <v>78</v>
      </c>
      <c r="AK54" s="33">
        <v>1.31111111111111</v>
      </c>
      <c r="AL54" s="33">
        <f>AJ54</f>
        <v>78</v>
      </c>
      <c r="AM54" s="33">
        <v>0.0908810844115835</v>
      </c>
      <c r="AN54" s="33">
        <v>40</v>
      </c>
      <c r="AO54" s="33">
        <v>13.83</v>
      </c>
      <c r="AP54" s="33">
        <v>45</v>
      </c>
      <c r="AQ54" s="33">
        <v>5</v>
      </c>
      <c r="AR54" s="33">
        <f>MAX($AQ$3:$AQ$132)-AQ54+1</f>
        <v>9</v>
      </c>
      <c r="AS54" s="33">
        <v>5</v>
      </c>
      <c r="AT54" s="33">
        <f>AR54</f>
        <v>9</v>
      </c>
      <c r="AU54" s="33">
        <v>6</v>
      </c>
      <c r="AV54" s="33">
        <f>MAX($AU$3:$AU$132)-AU54+1</f>
        <v>10</v>
      </c>
      <c r="AW54" s="33">
        <v>5</v>
      </c>
      <c r="AX54" s="33">
        <f>AW54+1</f>
        <v>6</v>
      </c>
      <c r="AY54" s="33">
        <v>5</v>
      </c>
      <c r="AZ54" s="33">
        <f>AX54</f>
        <v>6</v>
      </c>
      <c r="BA54" s="33">
        <v>6</v>
      </c>
      <c r="BB54" s="33">
        <f>BA54+1</f>
        <v>7</v>
      </c>
      <c r="BC54" s="33">
        <f>AQ54/(AQ54+AW54)</f>
        <v>0.5</v>
      </c>
      <c r="BD54" s="33">
        <v>22</v>
      </c>
      <c r="BE54" s="33">
        <f>BC54</f>
        <v>0.5</v>
      </c>
      <c r="BF54" s="33">
        <f>BD54</f>
        <v>22</v>
      </c>
      <c r="BG54" s="33">
        <f>AU54/(AU54+BA54)</f>
        <v>0.5</v>
      </c>
      <c r="BH54" s="33">
        <v>15</v>
      </c>
      <c r="BI54" s="33">
        <v>26.7</v>
      </c>
      <c r="BJ54" s="33">
        <v>63</v>
      </c>
      <c r="BK54" s="33">
        <v>26.7</v>
      </c>
      <c r="BL54" s="33">
        <v>63</v>
      </c>
      <c r="BM54" s="33">
        <v>25.3</v>
      </c>
      <c r="BN54" s="33">
        <v>74</v>
      </c>
      <c r="BO54" s="33">
        <v>402</v>
      </c>
      <c r="BP54" s="33">
        <v>58</v>
      </c>
      <c r="BQ54" s="33">
        <v>402</v>
      </c>
      <c r="BR54" s="33">
        <v>58</v>
      </c>
      <c r="BS54" s="33">
        <v>374.3</v>
      </c>
      <c r="BT54" s="33">
        <v>88</v>
      </c>
      <c r="BU54" s="33">
        <v>266.8</v>
      </c>
      <c r="BV54" s="33">
        <v>32</v>
      </c>
      <c r="BW54" s="33">
        <v>266.8</v>
      </c>
      <c r="BX54" s="33">
        <v>32</v>
      </c>
      <c r="BY54" s="33">
        <v>222.6</v>
      </c>
      <c r="BZ54" s="33">
        <v>69</v>
      </c>
      <c r="CA54" s="33">
        <v>135.2</v>
      </c>
      <c r="CB54" s="33">
        <v>85</v>
      </c>
      <c r="CC54" s="33">
        <v>135.2</v>
      </c>
      <c r="CD54" s="33">
        <v>85</v>
      </c>
      <c r="CE54" s="33">
        <v>151.7</v>
      </c>
      <c r="CF54" s="33">
        <v>71</v>
      </c>
      <c r="CG54" s="33">
        <v>0.0664179104477612</v>
      </c>
      <c r="CH54" s="33">
        <v>91</v>
      </c>
      <c r="CI54" s="33">
        <v>0.0664179104477612</v>
      </c>
      <c r="CJ54" s="33">
        <v>91</v>
      </c>
      <c r="CK54" s="33">
        <f>BM54/BS54</f>
        <v>0.0675928399679402</v>
      </c>
      <c r="CL54" s="33">
        <v>79</v>
      </c>
      <c r="CM54" s="33">
        <v>32.3</v>
      </c>
      <c r="CN54" s="33">
        <v>67</v>
      </c>
      <c r="CO54" s="33">
        <v>32.3</v>
      </c>
      <c r="CP54" s="33">
        <v>67</v>
      </c>
      <c r="CQ54" s="33">
        <v>19.4</v>
      </c>
      <c r="CR54" s="33">
        <v>15</v>
      </c>
      <c r="CS54" s="33">
        <v>406.9</v>
      </c>
      <c r="CT54" s="33">
        <v>64</v>
      </c>
      <c r="CU54" s="33">
        <v>406.9</v>
      </c>
      <c r="CV54" s="33">
        <v>64</v>
      </c>
      <c r="CW54" s="33">
        <v>312</v>
      </c>
      <c r="CX54" s="33">
        <v>14</v>
      </c>
      <c r="CY54" s="33">
        <v>245.8</v>
      </c>
      <c r="CZ54" s="33">
        <v>80</v>
      </c>
      <c r="DA54" s="33">
        <v>245.8</v>
      </c>
      <c r="DB54" s="33">
        <v>80</v>
      </c>
      <c r="DC54" s="33">
        <v>179.3</v>
      </c>
      <c r="DD54" s="33">
        <v>6</v>
      </c>
      <c r="DE54" s="33">
        <v>161.1</v>
      </c>
      <c r="DF54" s="33">
        <v>56</v>
      </c>
      <c r="DG54" s="33">
        <v>161.1</v>
      </c>
      <c r="DH54" s="33">
        <v>56</v>
      </c>
      <c r="DI54" s="33">
        <v>132.8</v>
      </c>
      <c r="DJ54" s="33">
        <v>31</v>
      </c>
      <c r="DK54" s="33">
        <v>0.4</v>
      </c>
      <c r="DL54" s="33">
        <v>47</v>
      </c>
      <c r="DM54" s="33">
        <v>0.9</v>
      </c>
      <c r="DN54" s="33">
        <v>27</v>
      </c>
      <c r="DO54" s="33">
        <v>58.7</v>
      </c>
      <c r="DP54" s="33">
        <v>30</v>
      </c>
      <c r="DQ54" s="33">
        <v>7.9</v>
      </c>
      <c r="DR54" s="33">
        <v>23</v>
      </c>
      <c r="DS54" s="33">
        <v>4.5</v>
      </c>
      <c r="DT54" s="33">
        <v>20</v>
      </c>
      <c r="DU54" s="33">
        <v>-4.89999999999998</v>
      </c>
      <c r="DV54" s="33">
        <v>59</v>
      </c>
      <c r="DW54" s="33">
        <v>-4.89999999999998</v>
      </c>
      <c r="DX54" s="33">
        <v>59</v>
      </c>
      <c r="DY54" s="33">
        <f>BS54-CW54</f>
        <v>62.3</v>
      </c>
      <c r="DZ54" s="33">
        <v>33</v>
      </c>
      <c r="EA54" s="33">
        <v>2</v>
      </c>
      <c r="EB54" s="33">
        <v>46</v>
      </c>
      <c r="EC54" s="33">
        <v>11.5</v>
      </c>
      <c r="ED54" s="33">
        <v>77</v>
      </c>
      <c r="EE54" s="33">
        <v>16.3</v>
      </c>
      <c r="EF54" s="33">
        <v>70</v>
      </c>
      <c r="EG54" s="33">
        <v>0</v>
      </c>
      <c r="EH54" s="33">
        <v>14</v>
      </c>
      <c r="EI54" s="33">
        <v>4.1</v>
      </c>
      <c r="EJ54" s="33">
        <v>65</v>
      </c>
      <c r="EK54" s="33">
        <v>0</v>
      </c>
      <c r="EL54" s="33">
        <v>12</v>
      </c>
      <c r="EM54" s="33">
        <v>85</v>
      </c>
      <c r="EN54" s="33">
        <v>10</v>
      </c>
      <c r="EO54" s="33">
        <v>100</v>
      </c>
      <c r="EP54" s="33">
        <v>1</v>
      </c>
      <c r="EQ54" s="33">
        <v>22.2</v>
      </c>
      <c r="ER54" s="33">
        <v>37</v>
      </c>
      <c r="ES54" s="33">
        <v>43.3</v>
      </c>
      <c r="ET54" s="33">
        <v>35</v>
      </c>
      <c r="EU54" s="33">
        <v>43.3</v>
      </c>
      <c r="EV54" s="33">
        <v>35</v>
      </c>
      <c r="EW54" s="33">
        <v>36.5</v>
      </c>
      <c r="EX54" s="33">
        <v>67</v>
      </c>
      <c r="EY54" s="33">
        <v>55.6</v>
      </c>
      <c r="EZ54" s="33">
        <v>31</v>
      </c>
      <c r="FA54" s="33">
        <v>5.8</v>
      </c>
      <c r="FB54" s="33">
        <v>41</v>
      </c>
      <c r="FC54" s="33">
        <v>49.9</v>
      </c>
      <c r="FD54" s="33">
        <v>56</v>
      </c>
      <c r="FE54" s="38"/>
      <c r="FF54" s="33">
        <v>71</v>
      </c>
      <c r="FG54" s="38"/>
      <c r="FH54" s="33">
        <v>71</v>
      </c>
      <c r="FI54" s="33">
        <v>59.75</v>
      </c>
      <c r="FJ54" s="33">
        <v>44</v>
      </c>
      <c r="FK54" s="38"/>
      <c r="FL54" s="33">
        <v>32</v>
      </c>
      <c r="FM54" s="38"/>
      <c r="FN54" s="33">
        <v>32</v>
      </c>
      <c r="FO54" s="33">
        <v>48.05</v>
      </c>
      <c r="FP54" s="33">
        <v>70</v>
      </c>
      <c r="FQ54" s="38"/>
      <c r="FR54" s="33">
        <v>93</v>
      </c>
      <c r="FS54" s="38"/>
      <c r="FT54" s="33">
        <v>93</v>
      </c>
      <c r="FU54" s="33">
        <v>69.87</v>
      </c>
      <c r="FV54" s="33">
        <v>25</v>
      </c>
      <c r="FW54" s="38"/>
      <c r="FX54" s="33">
        <v>91</v>
      </c>
      <c r="FY54" s="38"/>
      <c r="FZ54" s="33">
        <v>91</v>
      </c>
      <c r="GA54" s="33">
        <v>28.8</v>
      </c>
      <c r="GB54" s="39">
        <v>59</v>
      </c>
      <c r="GC54" s="24">
        <f>GA54</f>
        <v>28.8</v>
      </c>
      <c r="GD54" s="24">
        <f>GB54</f>
        <v>59</v>
      </c>
      <c r="GE54" s="25">
        <v>26</v>
      </c>
      <c r="GF54" s="25">
        <v>62</v>
      </c>
      <c r="GG54" s="25">
        <v>23.8</v>
      </c>
      <c r="GH54" s="25">
        <v>42</v>
      </c>
      <c r="GI54" s="24">
        <f>GG54</f>
        <v>23.8</v>
      </c>
      <c r="GJ54" s="24">
        <f>GH54</f>
        <v>42</v>
      </c>
      <c r="GK54" s="25">
        <v>25.8</v>
      </c>
      <c r="GL54" s="37">
        <v>43</v>
      </c>
      <c r="GM54" s="33">
        <v>0.4</v>
      </c>
      <c r="GN54" s="33">
        <v>14</v>
      </c>
      <c r="GO54" s="33">
        <v>3</v>
      </c>
      <c r="GP54" s="33">
        <f>IF(GO54=1,1,IF(GO54=2,20,40))</f>
        <v>40</v>
      </c>
      <c r="GQ54" s="33">
        <v>28</v>
      </c>
      <c r="GR54" s="33">
        <f>GQ54</f>
        <v>28</v>
      </c>
      <c r="GS54" s="33">
        <v>53</v>
      </c>
      <c r="GT54" s="33">
        <f>GS54</f>
        <v>53</v>
      </c>
      <c r="GU54" s="33">
        <v>33</v>
      </c>
      <c r="GV54" s="33">
        <f>GU54</f>
        <v>33</v>
      </c>
      <c r="GW54" s="40">
        <f>GU54</f>
        <v>33</v>
      </c>
      <c r="GX54" s="28">
        <v>40</v>
      </c>
      <c r="GY54" s="28">
        <f>GX54</f>
        <v>40</v>
      </c>
      <c r="GZ54" s="42">
        <f>AVERAGE(GQ54,GS54,GU54)</f>
        <v>38</v>
      </c>
      <c r="HA54" s="33">
        <f>AVERAGE(GQ54:GW54)</f>
        <v>37.2857142857143</v>
      </c>
      <c r="HB54" s="33">
        <f>SUM(GX54,GY54,GZ54,HA54)/120</f>
        <v>48.2110615079365</v>
      </c>
      <c r="HC54" t="s" s="34">
        <f>IF(HB54=HB53,"YES","NOOOO")</f>
        <v>230</v>
      </c>
      <c r="HD54" s="33">
        <f>SUM(SUM(E54,F54,G54,I54,L54,M54,N54,O54,R54,U54,V54,W54,Y54,AH54,AN54,AP54,AV54,BB54,BH54,BN54,BT54,BZ54,CF54,CL54,CR54,CX54,DD54,DJ54,DL54,DZ54),SUM(EX54,FJ54,FP54,FV54,GF54,GL54,GN54,GP54,GQ54,GS54,GU54,GX54,GZ54,H54,J54,K54,P54,Q54,S54,T54,X54,Z54,AA54,AB54,AD54,AF54,AJ54,AL54,AR54,AT54),SUM(AX54,AZ54,BD54,BF54,BJ54,BL54,BP54,BR54,BV54,BX54,CB54,CD54,CH54,CJ54,CN54,CP54,CT54,CV54,CZ54,DB54,DF54,DH54,DN54,DP54,DR54,DT54,DV54,DX54,EB54,ED54),EF54,EH54,EJ54,EL54,EN54,EP54,ER54,ET54,EV54,EZ54,FB54,FD54,FF54,FH54,FL54,FN54,FR54,FT54,FX54,FZ54,GB54,GD54,GH54,GJ54)/114</f>
        <v>48.781067251462</v>
      </c>
      <c r="HE54" s="33">
        <v>57</v>
      </c>
      <c r="HF54" s="33">
        <f>HE54-B54</f>
        <v>5</v>
      </c>
      <c r="HG54" s="33">
        <f>SUM(SUM(E54,F54,G54,I54,L54,M54,N54,O54,V54,W54,Y54,H54,J54,K54,P54,Q54,CH54,CJ54,CN54,CP54,CT54,CV54,CZ54,DB54,DF54,DH54,DN54,DP54,DR54,DT54),SUM(DV54,DX54,EB54,ED54,EF54,EH54,EJ54,EL54,EN54,EP54,ER54,ET54,EV54,EZ54,FB54,FD54,FF54,FH54,FL54,FN54,FR54,FT54,FX54,FZ54,GR54,GX54,GY54,X54,AA54,Z54),SUM(AB54,AD54,AF54,AJ54,AL54,AR54,AT54,AX54,AZ54,BD54,BF54,BJ54,BL54,BP54,BR54,BV54,BX54,CB54,CD54,AH54,AN54,AP54,AV54,BB54,BH54,BN54,BT54,BZ54,CF54,CL54),CR54,CX54,DD54,DJ54,DL54,DZ54,EX54,FJ54,FP54,FV54,GP54,GQ54,GS54,GT54,GU54,GV54,GW54,GZ54,HA54)/109</f>
        <v>47.8676823940585</v>
      </c>
      <c r="HH54" s="33">
        <v>51</v>
      </c>
      <c r="HI54" s="33">
        <f>HH54-B54</f>
        <v>-1</v>
      </c>
      <c r="HJ54" s="33">
        <f>SUM(SUM(E54,F54,G54,I54,L54,M54,N54,R54,V54,W54,AD54,AF54,AJ54,AL54,AR54,AT54,AX54,AZ54,BD54,BF54,BJ54,BL54,BP54,BR54,BV54,BX54,CB54,CD54,CH54,CJ54),SUM(CN54,CP54,CT54,CV54,CZ54,DB54,DF54,DH54,DN54,DP54,DR54,DT54,DV54,DX54,EB54,ED54,EF54,EH54,EJ54,EL54,EN54,EP54,ER54,ET54,EV54,EZ54,FB54,FD54,GB54,GD54),SUM(GH54,GJ54,GR54,GX54,GY54,AH54,AN54,AP54,AV54,BB54,BH54,BN54,BT54,BZ54,CF54,CL54,CR54,CX54,DD54,DJ54,DL54,DZ54,EX54,GF54,GL54,GN54,GP54,GQ54,GS54,GT54),GU54,GV54,GW54,GZ54,HA54,H54,J54,K54,S54,T54,)/101</f>
        <v>45.5651225836869</v>
      </c>
      <c r="HK54" s="33">
        <v>51</v>
      </c>
      <c r="HL54" s="33">
        <f>HK54-B54</f>
        <v>-1</v>
      </c>
      <c r="HM54" s="33">
        <f>SUM(SUM(F54,G54,H54,J54,K54,AD54,AF54,AJ54,AL54,AN54,AR54,AT54,AX54,AZ54,BD54,BF54,BJ54,BL54,BP54,BR54,BV54,BX54,CB54,CD54,CH54,CJ54,CN54,CP54,CT54,CV54),SUM(CZ54,DB54,DF54,DH54,DN54,DP54,DR54,DT54,DV54,DX54,EB54,ED54,EF54,EH54,EJ54,EL54,EN54,EP54,ER54,ET54,EV54,EZ54,FB54,FD54,GR54,GX54,GY54,I54,L54,AH54),AP54,AV54,BB54,BH54,BN54,BT54,BZ54,CF54,CL54,CR54,CX54,DD54,DJ54,DL54,DZ54,EX54,GP54,GQ54,GS54,GT54,GU54,GV54,GW54,GZ54,HA54)/85</f>
        <v>45.7386554621849</v>
      </c>
      <c r="HN54" s="33">
        <v>49</v>
      </c>
      <c r="HO54" s="33">
        <f>HN54-B54</f>
        <v>-3</v>
      </c>
      <c r="HP54" s="33">
        <f>SUM(SUM(AH54,AP54,AV54,BB54,BH54,BN54,BT54,BZ54,CF54,CL54,CR54,CX54,DD54,DJ54,DL54,DZ54,EX54,GP54,GQ54,GS54,GT54,GU54,GV54,GW54,GZ54,HA54,AD54,AF54,AR54,AT54),SUM(AX54,AZ54,BD54,BF54,BJ54,BL54,BP54,BR54,BV54,BX54,CB54,CD54,CH54,CJ54,CN54,CP54,CT54,CV54,CZ54,DB54,DF54,DH54,DN54,DP54,DR54,DT54,DV54,DX54,EB54,ED54),EF54,EH54,EJ54,EL54,EN54,EP54,ER54,ET54,EV54,EZ54,FB54,FD54,GR54,GX54,GY54)/75</f>
        <v>44.3238095238095</v>
      </c>
      <c r="HQ54" s="33">
        <v>51</v>
      </c>
      <c r="HR54" s="33">
        <f>HQ54-B54</f>
        <v>-1</v>
      </c>
      <c r="HS54" s="43">
        <f>AVERAGE(HD54-HB54,HG54-HB54,HJ54-HB54,HM54-HB54,HP54-HB54)</f>
        <v>-1.75579406489614</v>
      </c>
      <c r="HT54" s="33"/>
      <c r="HU54" s="33"/>
      <c r="HV54" s="33"/>
      <c r="HW54" s="33"/>
      <c r="HX54" s="33"/>
      <c r="HY54" s="33"/>
    </row>
    <row r="55" ht="32.45" customHeight="1">
      <c r="A55" t="s" s="31">
        <v>291</v>
      </c>
      <c r="B55" s="32">
        <v>53</v>
      </c>
      <c r="C55" s="33">
        <v>0</v>
      </c>
      <c r="D55" t="s" s="34">
        <v>268</v>
      </c>
      <c r="E55" s="33">
        <f>IF(D55="ACC",5,IF(D55="SEC",3,IF(D55="Pac12",4,IF(D55="Big 10",1,IF(D55="Big 12",2,IF(D55="Independent",7,IF(D55="American",6,IF(D55="MWC",9,IF(D55="Sun Belt",8,IF(D55="CUSA",11,10))))))))))</f>
        <v>9</v>
      </c>
      <c r="F55" s="33">
        <v>48</v>
      </c>
      <c r="G55" s="33">
        <f>F55</f>
        <v>48</v>
      </c>
      <c r="H55" s="33">
        <f>F55</f>
        <v>48</v>
      </c>
      <c r="I55" s="33">
        <v>22</v>
      </c>
      <c r="J55" s="33">
        <v>22</v>
      </c>
      <c r="K55" s="33">
        <v>75</v>
      </c>
      <c r="L55" s="35">
        <f>AVERAGE(F55:K55)</f>
        <v>43.8333333333333</v>
      </c>
      <c r="M55" s="19">
        <f>AVERAGE(N55:U55,F55:L55)</f>
        <v>65.28888888888891</v>
      </c>
      <c r="N55" s="25">
        <v>46</v>
      </c>
      <c r="O55" s="37">
        <v>74</v>
      </c>
      <c r="P55" s="33">
        <v>109</v>
      </c>
      <c r="Q55" s="33">
        <f>AVERAGE(O55:P55)</f>
        <v>91.5</v>
      </c>
      <c r="R55" s="33">
        <v>80</v>
      </c>
      <c r="S55" s="33">
        <v>95</v>
      </c>
      <c r="T55" s="33">
        <f>AVERAGE(R55:S55)</f>
        <v>87.5</v>
      </c>
      <c r="U55" s="33">
        <f>AVERAGE(O55,P55,Q55,R55,S55,T55)</f>
        <v>89.5</v>
      </c>
      <c r="V55" s="33">
        <f>AVERAGE(F55:U55)</f>
        <v>65.28888888888891</v>
      </c>
      <c r="W55" s="33">
        <f>MEDIAN(F55:U55)</f>
        <v>69.6444444444445</v>
      </c>
      <c r="X55" s="33">
        <v>83</v>
      </c>
      <c r="Y55" s="33">
        <v>115</v>
      </c>
      <c r="Z55" s="33">
        <v>128</v>
      </c>
      <c r="AA55" s="33">
        <v>66</v>
      </c>
      <c r="AB55" s="33">
        <v>40</v>
      </c>
      <c r="AC55" s="33">
        <v>9.300000000000001</v>
      </c>
      <c r="AD55" s="33">
        <v>25</v>
      </c>
      <c r="AE55" s="33">
        <v>9.300000000000001</v>
      </c>
      <c r="AF55" s="33">
        <v>25</v>
      </c>
      <c r="AG55" s="33">
        <f>BM55-CQ55</f>
        <v>14.1</v>
      </c>
      <c r="AH55" s="33">
        <v>48</v>
      </c>
      <c r="AI55" s="33">
        <v>18.2166666666667</v>
      </c>
      <c r="AJ55" s="33">
        <v>6</v>
      </c>
      <c r="AK55" s="33">
        <v>18.2166666666667</v>
      </c>
      <c r="AL55" s="33">
        <f>AJ55</f>
        <v>6</v>
      </c>
      <c r="AM55" s="33">
        <v>0.168940092165899</v>
      </c>
      <c r="AN55" s="33">
        <v>25</v>
      </c>
      <c r="AO55" s="33">
        <v>10</v>
      </c>
      <c r="AP55" s="33">
        <v>22</v>
      </c>
      <c r="AQ55" s="33">
        <v>3</v>
      </c>
      <c r="AR55" s="33">
        <f>MAX($AQ$3:$AQ$132)-AQ55+1</f>
        <v>11</v>
      </c>
      <c r="AS55" s="33">
        <v>3</v>
      </c>
      <c r="AT55" s="33">
        <f>AR55</f>
        <v>11</v>
      </c>
      <c r="AU55" s="33">
        <v>11</v>
      </c>
      <c r="AV55" s="33">
        <f>MAX($AU$3:$AU$132)-AU55+1</f>
        <v>5</v>
      </c>
      <c r="AW55" s="33">
        <v>3</v>
      </c>
      <c r="AX55" s="33">
        <f>AW55+1</f>
        <v>4</v>
      </c>
      <c r="AY55" s="33">
        <v>3</v>
      </c>
      <c r="AZ55" s="33">
        <f>AX55</f>
        <v>4</v>
      </c>
      <c r="BA55" s="33">
        <v>2</v>
      </c>
      <c r="BB55" s="33">
        <f>BA55+1</f>
        <v>3</v>
      </c>
      <c r="BC55" s="33">
        <f>AQ55/(AQ55+AW55)</f>
        <v>0.5</v>
      </c>
      <c r="BD55" s="33">
        <v>22</v>
      </c>
      <c r="BE55" s="33">
        <f>BC55</f>
        <v>0.5</v>
      </c>
      <c r="BF55" s="33">
        <f>BD55</f>
        <v>22</v>
      </c>
      <c r="BG55" s="33">
        <f>AU55/(AU55+BA55)</f>
        <v>0.846153846153846</v>
      </c>
      <c r="BH55" s="33">
        <v>5</v>
      </c>
      <c r="BI55" s="33">
        <v>24.3</v>
      </c>
      <c r="BJ55" s="33">
        <v>74</v>
      </c>
      <c r="BK55" s="33">
        <v>24.3</v>
      </c>
      <c r="BL55" s="33">
        <v>74</v>
      </c>
      <c r="BM55" s="33">
        <v>34</v>
      </c>
      <c r="BN55" s="33">
        <v>22</v>
      </c>
      <c r="BO55" s="33">
        <v>389.3</v>
      </c>
      <c r="BP55" s="33">
        <v>70</v>
      </c>
      <c r="BQ55" s="33">
        <v>389.3</v>
      </c>
      <c r="BR55" s="33">
        <v>70</v>
      </c>
      <c r="BS55" s="33">
        <v>421.8</v>
      </c>
      <c r="BT55" s="33">
        <v>49</v>
      </c>
      <c r="BU55" s="33">
        <v>83.7</v>
      </c>
      <c r="BV55" s="33">
        <v>121</v>
      </c>
      <c r="BW55" s="33">
        <v>83.7</v>
      </c>
      <c r="BX55" s="33">
        <v>121</v>
      </c>
      <c r="BY55" s="33">
        <v>123.2</v>
      </c>
      <c r="BZ55" s="33">
        <v>119</v>
      </c>
      <c r="CA55" s="33">
        <v>305.7</v>
      </c>
      <c r="CB55" s="33">
        <v>1</v>
      </c>
      <c r="CC55" s="33">
        <v>305.7</v>
      </c>
      <c r="CD55" s="33">
        <v>1</v>
      </c>
      <c r="CE55" s="33">
        <v>298.5</v>
      </c>
      <c r="CF55" s="33">
        <v>2</v>
      </c>
      <c r="CG55" s="33">
        <v>0.0624197277164141</v>
      </c>
      <c r="CH55" s="33">
        <v>107</v>
      </c>
      <c r="CI55" s="33">
        <v>0.0624197277164141</v>
      </c>
      <c r="CJ55" s="33">
        <v>107</v>
      </c>
      <c r="CK55" s="33">
        <f>BM55/BS55</f>
        <v>0.0806069227121859</v>
      </c>
      <c r="CL55" s="33">
        <v>21</v>
      </c>
      <c r="CM55" s="33">
        <v>15</v>
      </c>
      <c r="CN55" s="33">
        <v>3</v>
      </c>
      <c r="CO55" s="33">
        <v>15</v>
      </c>
      <c r="CP55" s="33">
        <v>3</v>
      </c>
      <c r="CQ55" s="33">
        <v>19.9</v>
      </c>
      <c r="CR55" s="33">
        <v>19</v>
      </c>
      <c r="CS55" s="33">
        <v>303.3</v>
      </c>
      <c r="CT55" s="33">
        <v>6</v>
      </c>
      <c r="CU55" s="33">
        <v>303.3</v>
      </c>
      <c r="CV55" s="33">
        <v>6</v>
      </c>
      <c r="CW55" s="33">
        <v>319.7</v>
      </c>
      <c r="CX55" s="33">
        <v>17</v>
      </c>
      <c r="CY55" s="33">
        <v>166.8</v>
      </c>
      <c r="CZ55" s="33">
        <v>5</v>
      </c>
      <c r="DA55" s="33">
        <v>166.8</v>
      </c>
      <c r="DB55" s="33">
        <v>5</v>
      </c>
      <c r="DC55" s="33">
        <v>219.1</v>
      </c>
      <c r="DD55" s="33">
        <v>49</v>
      </c>
      <c r="DE55" s="33">
        <v>136.5</v>
      </c>
      <c r="DF55" s="33">
        <v>31</v>
      </c>
      <c r="DG55" s="33">
        <v>136.5</v>
      </c>
      <c r="DH55" s="33">
        <v>31</v>
      </c>
      <c r="DI55" s="33">
        <v>100.6</v>
      </c>
      <c r="DJ55" s="33">
        <v>7</v>
      </c>
      <c r="DK55" s="33">
        <v>0.833333333333333</v>
      </c>
      <c r="DL55" s="33">
        <v>30</v>
      </c>
      <c r="DM55" s="33">
        <v>0.5</v>
      </c>
      <c r="DN55" s="33">
        <v>47</v>
      </c>
      <c r="DO55" s="33">
        <v>61.5</v>
      </c>
      <c r="DP55" s="33">
        <v>45</v>
      </c>
      <c r="DQ55" s="33">
        <v>7</v>
      </c>
      <c r="DR55" s="33">
        <v>14</v>
      </c>
      <c r="DS55" s="33">
        <v>3.8</v>
      </c>
      <c r="DT55" s="33">
        <v>13</v>
      </c>
      <c r="DU55" s="33">
        <v>86</v>
      </c>
      <c r="DV55" s="33">
        <v>22</v>
      </c>
      <c r="DW55" s="33">
        <v>86</v>
      </c>
      <c r="DX55" s="33">
        <v>22</v>
      </c>
      <c r="DY55" s="33">
        <f>BS55-CW55</f>
        <v>102.1</v>
      </c>
      <c r="DZ55" s="33">
        <v>16</v>
      </c>
      <c r="EA55" s="33">
        <v>1.16666666666667</v>
      </c>
      <c r="EB55" s="33">
        <v>71</v>
      </c>
      <c r="EC55" s="33">
        <v>9.33333333333333</v>
      </c>
      <c r="ED55" s="33">
        <v>93</v>
      </c>
      <c r="EE55" s="33">
        <v>32</v>
      </c>
      <c r="EF55" s="33">
        <v>2</v>
      </c>
      <c r="EG55" s="33">
        <v>0</v>
      </c>
      <c r="EH55" s="33">
        <v>14</v>
      </c>
      <c r="EI55" s="33">
        <v>5</v>
      </c>
      <c r="EJ55" s="33">
        <v>58</v>
      </c>
      <c r="EK55" s="33">
        <v>0</v>
      </c>
      <c r="EL55" s="33">
        <v>12</v>
      </c>
      <c r="EM55" s="33">
        <v>55.6</v>
      </c>
      <c r="EN55" s="33">
        <v>45</v>
      </c>
      <c r="EO55" s="33">
        <v>100</v>
      </c>
      <c r="EP55" s="33">
        <v>1</v>
      </c>
      <c r="EQ55" s="33">
        <v>21.3333333333333</v>
      </c>
      <c r="ER55" s="33">
        <v>53</v>
      </c>
      <c r="ES55" s="33">
        <v>48.5</v>
      </c>
      <c r="ET55" s="33">
        <v>12</v>
      </c>
      <c r="EU55" s="33">
        <v>48.5</v>
      </c>
      <c r="EV55" s="33">
        <v>12</v>
      </c>
      <c r="EW55" s="33">
        <v>53.4</v>
      </c>
      <c r="EX55" s="33">
        <v>2</v>
      </c>
      <c r="EY55" s="33">
        <v>72.7</v>
      </c>
      <c r="EZ55" s="33">
        <v>11</v>
      </c>
      <c r="FA55" s="33">
        <v>4.5</v>
      </c>
      <c r="FB55" s="33">
        <v>11</v>
      </c>
      <c r="FC55" s="33">
        <v>40.8333333333333</v>
      </c>
      <c r="FD55" s="33">
        <v>18</v>
      </c>
      <c r="FE55" s="38"/>
      <c r="FF55" s="33">
        <v>67</v>
      </c>
      <c r="FG55" s="38"/>
      <c r="FH55" s="33">
        <v>67</v>
      </c>
      <c r="FI55" s="33">
        <v>70.95</v>
      </c>
      <c r="FJ55" s="33">
        <v>21</v>
      </c>
      <c r="FK55" s="38"/>
      <c r="FL55" s="33">
        <v>48</v>
      </c>
      <c r="FM55" s="38"/>
      <c r="FN55" s="33">
        <v>48</v>
      </c>
      <c r="FO55" s="33">
        <v>69.45</v>
      </c>
      <c r="FP55" s="33">
        <v>21</v>
      </c>
      <c r="FQ55" s="38"/>
      <c r="FR55" s="33">
        <v>63</v>
      </c>
      <c r="FS55" s="38"/>
      <c r="FT55" s="33">
        <v>63</v>
      </c>
      <c r="FU55" s="33">
        <v>63.23</v>
      </c>
      <c r="FV55" s="33">
        <v>39</v>
      </c>
      <c r="FW55" s="38"/>
      <c r="FX55" s="33">
        <v>111</v>
      </c>
      <c r="FY55" s="38"/>
      <c r="FZ55" s="33">
        <v>111</v>
      </c>
      <c r="GA55" s="33">
        <v>23.7</v>
      </c>
      <c r="GB55" s="39">
        <v>81</v>
      </c>
      <c r="GC55" s="24">
        <f>GA55</f>
        <v>23.7</v>
      </c>
      <c r="GD55" s="24">
        <f>GB55</f>
        <v>81</v>
      </c>
      <c r="GE55" s="25">
        <v>25.5</v>
      </c>
      <c r="GF55" s="25">
        <v>65</v>
      </c>
      <c r="GG55" s="25">
        <v>26.8</v>
      </c>
      <c r="GH55" s="25">
        <v>56</v>
      </c>
      <c r="GI55" s="24">
        <f>GG55</f>
        <v>26.8</v>
      </c>
      <c r="GJ55" s="24">
        <f>GH55</f>
        <v>56</v>
      </c>
      <c r="GK55" s="25">
        <v>26.7</v>
      </c>
      <c r="GL55" s="37">
        <v>47</v>
      </c>
      <c r="GM55" s="33">
        <v>-0.2</v>
      </c>
      <c r="GN55" s="33">
        <v>20</v>
      </c>
      <c r="GO55" s="33">
        <v>3</v>
      </c>
      <c r="GP55" s="33">
        <f>IF(GO55=1,1,IF(GO55=2,20,40))</f>
        <v>40</v>
      </c>
      <c r="GQ55" s="33">
        <f>AVERAGE(41,130,GS55)</f>
        <v>91.3333333333333</v>
      </c>
      <c r="GR55" s="33">
        <f>GQ55</f>
        <v>91.3333333333333</v>
      </c>
      <c r="GS55" s="33">
        <f>AVERAGE(76,130)</f>
        <v>103</v>
      </c>
      <c r="GT55" s="33">
        <f>GS55</f>
        <v>103</v>
      </c>
      <c r="GU55" s="33">
        <f t="shared" si="515"/>
        <v>103</v>
      </c>
      <c r="GV55" s="33">
        <f>GU55</f>
        <v>103</v>
      </c>
      <c r="GW55" s="40">
        <f>GU55</f>
        <v>103</v>
      </c>
      <c r="GX55" s="28">
        <f t="shared" si="515"/>
        <v>103</v>
      </c>
      <c r="GY55" s="28">
        <f>GX55</f>
        <v>103</v>
      </c>
      <c r="GZ55" s="42">
        <f>AVERAGE(GQ55,GS55,GU55)</f>
        <v>99.1111111111111</v>
      </c>
      <c r="HA55" s="33">
        <f>AVERAGE(GQ55:GW55)</f>
        <v>99.6666666666667</v>
      </c>
      <c r="HB55" s="33">
        <f>SUM(GX55,GY55,GZ55,HA55)/120</f>
        <v>48.6416666666667</v>
      </c>
      <c r="HC55" t="s" s="34">
        <f>IF(HB55=HB54,"YES","NOOOO")</f>
        <v>230</v>
      </c>
      <c r="HD55" s="33">
        <f>SUM(SUM(E55,F55,G55,I55,L55,M55,N55,O55,R55,U55,V55,W55,Y55,AH55,AN55,AP55,AV55,BB55,BH55,BN55,BT55,BZ55,CF55,CL55,CR55,CX55,DD55,DJ55,DL55,DZ55),SUM(EX55,FJ55,FP55,FV55,GF55,GL55,GN55,GP55,GQ55,GS55,GU55,GX55,GZ55,H55,J55,K55,P55,Q55,S55,T55,X55,Z55,AA55,AB55,AD55,AF55,AJ55,AL55,AR55,AT55),SUM(AX55,AZ55,BD55,BF55,BJ55,BL55,BP55,BR55,BV55,BX55,CB55,CD55,CH55,CJ55,CN55,CP55,CT55,CV55,CZ55,DB55,DF55,DH55,DN55,DP55,DR55,DT55,DV55,DX55,EB55,ED55),EF55,EH55,EJ55,EL55,EN55,EP55,ER55,ET55,EV55,EZ55,FB55,FD55,FF55,FH55,FL55,FN55,FR55,FT55,FX55,FZ55,GB55,GD55,GH55,GJ55)/114</f>
        <v>45.9122807017544</v>
      </c>
      <c r="HE55" s="33">
        <v>47</v>
      </c>
      <c r="HF55" s="33">
        <f>HE55-B55</f>
        <v>-6</v>
      </c>
      <c r="HG55" s="33">
        <f>SUM(SUM(E55,F55,G55,I55,L55,M55,N55,O55,V55,W55,Y55,H55,J55,K55,P55,Q55,CH55,CJ55,CN55,CP55,CT55,CV55,CZ55,DB55,DF55,DH55,DN55,DP55,DR55,DT55),SUM(DV55,DX55,EB55,ED55,EF55,EH55,EJ55,EL55,EN55,EP55,ER55,ET55,EV55,EZ55,FB55,FD55,FF55,FH55,FL55,FN55,FR55,FT55,FX55,FZ55,GR55,GX55,GY55,X55,AA55,Z55),SUM(AB55,AD55,AF55,AJ55,AL55,AR55,AT55,AX55,AZ55,BD55,BF55,BJ55,BL55,BP55,BR55,BV55,BX55,CB55,CD55,AH55,AN55,AP55,AV55,BB55,BH55,BN55,BT55,BZ55,CF55,CL55),CR55,CX55,DD55,DJ55,DL55,DZ55,EX55,FJ55,FP55,FV55,GP55,GQ55,GS55,GT55,GU55,GV55,GW55,GZ55,HA55)/109</f>
        <v>46.5963302752294</v>
      </c>
      <c r="HH55" s="33">
        <v>48</v>
      </c>
      <c r="HI55" s="33">
        <f>HH55-B55</f>
        <v>-5</v>
      </c>
      <c r="HJ55" s="33">
        <f>SUM(SUM(E55,F55,G55,I55,L55,M55,N55,R55,V55,W55,AD55,AF55,AJ55,AL55,AR55,AT55,AX55,AZ55,BD55,BF55,BJ55,BL55,BP55,BR55,BV55,BX55,CB55,CD55,CH55,CJ55),SUM(CN55,CP55,CT55,CV55,CZ55,DB55,DF55,DH55,DN55,DP55,DR55,DT55,DV55,DX55,EB55,ED55,EF55,EH55,EJ55,EL55,EN55,EP55,ER55,ET55,EV55,EZ55,FB55,FD55,GB55,GD55),SUM(GH55,GJ55,GR55,GX55,GY55,AH55,AN55,AP55,AV55,BB55,BH55,BN55,BT55,BZ55,CF55,CL55,CR55,CX55,DD55,DJ55,DL55,DZ55,EX55,GF55,GL55,GN55,GP55,GQ55,GS55,GT55),GU55,GV55,GW55,GZ55,HA55,H55,J55,K55,S55,T55,)/101</f>
        <v>43.3861386138614</v>
      </c>
      <c r="HK55" s="33">
        <v>44</v>
      </c>
      <c r="HL55" s="33">
        <f>HK55-B55</f>
        <v>-9</v>
      </c>
      <c r="HM55" s="33">
        <f>SUM(SUM(F55,G55,H55,J55,K55,AD55,AF55,AJ55,AL55,AN55,AR55,AT55,AX55,AZ55,BD55,BF55,BJ55,BL55,BP55,BR55,BV55,BX55,CB55,CD55,CH55,CJ55,CN55,CP55,CT55,CV55),SUM(CZ55,DB55,DF55,DH55,DN55,DP55,DR55,DT55,DV55,DX55,EB55,ED55,EF55,EH55,EJ55,EL55,EN55,EP55,ER55,ET55,EV55,EZ55,FB55,FD55,GR55,GX55,GY55,I55,L55,AH55),AP55,AV55,BB55,BH55,BN55,BT55,BZ55,CF55,CL55,CR55,CX55,DD55,DJ55,DL55,DZ55,EX55,GP55,GQ55,GS55,GT55,GU55,GV55,GW55,GZ55,HA55)/85</f>
        <v>40.6856209150327</v>
      </c>
      <c r="HN55" s="33">
        <v>34</v>
      </c>
      <c r="HO55" s="33">
        <f>HN55-B55</f>
        <v>-19</v>
      </c>
      <c r="HP55" s="33">
        <f>SUM(SUM(AH55,AP55,AV55,BB55,BH55,BN55,BT55,BZ55,CF55,CL55,CR55,CX55,DD55,DJ55,DL55,DZ55,EX55,GP55,GQ55,GS55,GT55,GU55,GV55,GW55,GZ55,HA55,AD55,AF55,AR55,AT55),SUM(AX55,AZ55,BD55,BF55,BJ55,BL55,BP55,BR55,BV55,BX55,CB55,CD55,CH55,CJ55,CN55,CP55,CT55,CV55,CZ55,DB55,DF55,DH55,DN55,DP55,DR55,DT55,DV55,DX55,EB55,ED55),EF55,EH55,EJ55,EL55,EN55,EP55,ER55,ET55,EV55,EZ55,FB55,FD55,GR55,GX55,GY55)/75</f>
        <v>41.5259259259259</v>
      </c>
      <c r="HQ55" s="33">
        <v>38</v>
      </c>
      <c r="HR55" s="33">
        <f>HQ55-B55</f>
        <v>-15</v>
      </c>
      <c r="HS55" s="43">
        <f>AVERAGE(HD55-HB55,HG55-HB55,HJ55-HB55,HM55-HB55,HP55-HB55)</f>
        <v>-5.02040738030594</v>
      </c>
      <c r="HT55" s="33"/>
      <c r="HU55" s="33"/>
      <c r="HV55" s="33"/>
      <c r="HW55" s="33"/>
      <c r="HX55" s="33"/>
      <c r="HY55" s="33"/>
    </row>
    <row r="56" ht="32.45" customHeight="1">
      <c r="A56" t="s" s="31">
        <v>292</v>
      </c>
      <c r="B56" s="32">
        <v>54</v>
      </c>
      <c r="C56" s="33">
        <v>0</v>
      </c>
      <c r="D56" t="s" s="34">
        <v>293</v>
      </c>
      <c r="E56" s="33">
        <f>IF(D56="ACC",5,IF(D56="SEC",3,IF(D56="Pac12",4,IF(D56="Big 10",1,IF(D56="Big 12",2,IF(D56="Independent",7,IF(D56="American",6,IF(D56="MWC",9,IF(D56="Sun Belt",8,IF(D56="CUSA",11,10))))))))))</f>
        <v>11</v>
      </c>
      <c r="F56" s="33">
        <v>36</v>
      </c>
      <c r="G56" s="33">
        <f>F56</f>
        <v>36</v>
      </c>
      <c r="H56" s="33">
        <f>F56</f>
        <v>36</v>
      </c>
      <c r="I56" s="33">
        <v>87</v>
      </c>
      <c r="J56" s="33">
        <v>87</v>
      </c>
      <c r="K56" s="33">
        <v>61</v>
      </c>
      <c r="L56" s="35">
        <f>AVERAGE(F56:K56)</f>
        <v>57.1666666666667</v>
      </c>
      <c r="M56" s="19">
        <v>38</v>
      </c>
      <c r="N56" s="25">
        <v>45</v>
      </c>
      <c r="O56" s="37">
        <v>61</v>
      </c>
      <c r="P56" s="33">
        <v>76</v>
      </c>
      <c r="Q56" s="33">
        <f>AVERAGE(O56:P56)</f>
        <v>68.5</v>
      </c>
      <c r="R56" s="33">
        <v>42</v>
      </c>
      <c r="S56" s="33">
        <v>68</v>
      </c>
      <c r="T56" s="33">
        <f>AVERAGE(R56:S56)</f>
        <v>55</v>
      </c>
      <c r="U56" s="33">
        <f>AVERAGE(O56,P56,Q56,R56,S56,T56)</f>
        <v>61.75</v>
      </c>
      <c r="V56" s="33">
        <f>AVERAGE(F56:U56)</f>
        <v>57.2135416666667</v>
      </c>
      <c r="W56" s="33">
        <f>MEDIAN(F56:U56)</f>
        <v>59.0833333333334</v>
      </c>
      <c r="X56" s="33">
        <v>61</v>
      </c>
      <c r="Y56" s="33">
        <v>87</v>
      </c>
      <c r="Z56" s="33">
        <v>80</v>
      </c>
      <c r="AA56" s="33">
        <v>34</v>
      </c>
      <c r="AB56" s="33">
        <v>15</v>
      </c>
      <c r="AC56" s="33">
        <v>7</v>
      </c>
      <c r="AD56" s="33">
        <v>35</v>
      </c>
      <c r="AE56" s="33">
        <v>7</v>
      </c>
      <c r="AF56" s="33">
        <v>35</v>
      </c>
      <c r="AG56" s="33">
        <f>BM56-CQ56</f>
        <v>1.6</v>
      </c>
      <c r="AH56" s="33">
        <v>21</v>
      </c>
      <c r="AI56" s="33">
        <v>1.7258064516129</v>
      </c>
      <c r="AJ56" s="33">
        <v>59</v>
      </c>
      <c r="AK56" s="33">
        <v>1.7258064516129</v>
      </c>
      <c r="AL56" s="33">
        <f>AJ56</f>
        <v>59</v>
      </c>
      <c r="AM56" s="33">
        <v>0.0158860741539247</v>
      </c>
      <c r="AN56" s="33">
        <v>61</v>
      </c>
      <c r="AO56" s="33">
        <v>24.4</v>
      </c>
      <c r="AP56" s="33">
        <v>94</v>
      </c>
      <c r="AQ56" s="33">
        <v>6</v>
      </c>
      <c r="AR56" s="33">
        <f>MAX($AQ$3:$AQ$132)-AQ56+1</f>
        <v>8</v>
      </c>
      <c r="AS56" s="33">
        <v>6</v>
      </c>
      <c r="AT56" s="33">
        <f>AR56</f>
        <v>8</v>
      </c>
      <c r="AU56" s="33">
        <v>9</v>
      </c>
      <c r="AV56" s="33">
        <f>MAX($AU$3:$AU$132)-AU56+1</f>
        <v>7</v>
      </c>
      <c r="AW56" s="33">
        <v>3</v>
      </c>
      <c r="AX56" s="33">
        <f>AW56+1</f>
        <v>4</v>
      </c>
      <c r="AY56" s="33">
        <v>3</v>
      </c>
      <c r="AZ56" s="33">
        <f>AX56</f>
        <v>4</v>
      </c>
      <c r="BA56" s="33">
        <v>5</v>
      </c>
      <c r="BB56" s="33">
        <f>BA56+1</f>
        <v>6</v>
      </c>
      <c r="BC56" s="33">
        <f>AQ56/(AQ56+AW56)</f>
        <v>0.666666666666667</v>
      </c>
      <c r="BD56" s="33">
        <v>15</v>
      </c>
      <c r="BE56" s="33">
        <f>BC56</f>
        <v>0.666666666666667</v>
      </c>
      <c r="BF56" s="33">
        <f>BD56</f>
        <v>15</v>
      </c>
      <c r="BG56" s="33">
        <f>AU56/(AU56+BA56)</f>
        <v>0.642857142857143</v>
      </c>
      <c r="BH56" s="33">
        <v>11</v>
      </c>
      <c r="BI56" s="33">
        <v>28.4</v>
      </c>
      <c r="BJ56" s="33">
        <v>53</v>
      </c>
      <c r="BK56" s="33">
        <v>28.4</v>
      </c>
      <c r="BL56" s="33">
        <v>53</v>
      </c>
      <c r="BM56" s="33">
        <v>23.1</v>
      </c>
      <c r="BN56" s="33">
        <v>78</v>
      </c>
      <c r="BO56" s="33">
        <v>401.3</v>
      </c>
      <c r="BP56" s="33">
        <v>59</v>
      </c>
      <c r="BQ56" s="33">
        <v>401.3</v>
      </c>
      <c r="BR56" s="33">
        <v>59</v>
      </c>
      <c r="BS56" s="33">
        <v>351.8</v>
      </c>
      <c r="BT56" s="33">
        <v>99</v>
      </c>
      <c r="BU56" s="33">
        <v>201.3</v>
      </c>
      <c r="BV56" s="33">
        <v>84</v>
      </c>
      <c r="BW56" s="33">
        <v>201.3</v>
      </c>
      <c r="BX56" s="33">
        <v>84</v>
      </c>
      <c r="BY56" s="33">
        <v>201.1</v>
      </c>
      <c r="BZ56" s="33">
        <v>89</v>
      </c>
      <c r="CA56" s="33">
        <v>200</v>
      </c>
      <c r="CB56" s="33">
        <v>29</v>
      </c>
      <c r="CC56" s="33">
        <v>200</v>
      </c>
      <c r="CD56" s="33">
        <v>29</v>
      </c>
      <c r="CE56" s="33">
        <v>150.8</v>
      </c>
      <c r="CF56" s="33">
        <v>73</v>
      </c>
      <c r="CG56" s="33">
        <v>0.0707699975080987</v>
      </c>
      <c r="CH56" s="33">
        <v>63</v>
      </c>
      <c r="CI56" s="33">
        <v>0.0707699975080987</v>
      </c>
      <c r="CJ56" s="33">
        <v>63</v>
      </c>
      <c r="CK56" s="33">
        <f>BM56/BS56</f>
        <v>0.0656623081296191</v>
      </c>
      <c r="CL56" s="33">
        <v>87</v>
      </c>
      <c r="CM56" s="33">
        <v>21.4</v>
      </c>
      <c r="CN56" s="33">
        <v>21</v>
      </c>
      <c r="CO56" s="33">
        <v>21.4</v>
      </c>
      <c r="CP56" s="33">
        <v>21</v>
      </c>
      <c r="CQ56" s="33">
        <v>21.5</v>
      </c>
      <c r="CR56" s="33">
        <v>27</v>
      </c>
      <c r="CS56" s="33">
        <v>311.1</v>
      </c>
      <c r="CT56" s="33">
        <v>7</v>
      </c>
      <c r="CU56" s="33">
        <v>311.1</v>
      </c>
      <c r="CV56" s="33">
        <v>7</v>
      </c>
      <c r="CW56" s="33">
        <v>301.9</v>
      </c>
      <c r="CX56" s="33">
        <v>8</v>
      </c>
      <c r="CY56" s="33">
        <v>173.2</v>
      </c>
      <c r="CZ56" s="33">
        <v>7</v>
      </c>
      <c r="DA56" s="33">
        <v>173.2</v>
      </c>
      <c r="DB56" s="33">
        <v>7</v>
      </c>
      <c r="DC56" s="33">
        <v>183.6</v>
      </c>
      <c r="DD56" s="33">
        <v>8</v>
      </c>
      <c r="DE56" s="33">
        <v>137.9</v>
      </c>
      <c r="DF56" s="33">
        <v>34</v>
      </c>
      <c r="DG56" s="33">
        <v>137.9</v>
      </c>
      <c r="DH56" s="33">
        <v>34</v>
      </c>
      <c r="DI56" s="33">
        <v>118.2</v>
      </c>
      <c r="DJ56" s="33">
        <v>20</v>
      </c>
      <c r="DK56" s="33">
        <v>0.888888888888889</v>
      </c>
      <c r="DL56" s="33">
        <v>27</v>
      </c>
      <c r="DM56" s="33">
        <v>0.333333333333333</v>
      </c>
      <c r="DN56" s="33">
        <v>52</v>
      </c>
      <c r="DO56" s="33">
        <v>52.6</v>
      </c>
      <c r="DP56" s="33">
        <v>6</v>
      </c>
      <c r="DQ56" s="33">
        <v>5.5</v>
      </c>
      <c r="DR56" s="33">
        <v>2</v>
      </c>
      <c r="DS56" s="33">
        <v>4</v>
      </c>
      <c r="DT56" s="33">
        <v>15</v>
      </c>
      <c r="DU56" s="33">
        <v>90.2</v>
      </c>
      <c r="DV56" s="33">
        <v>21</v>
      </c>
      <c r="DW56" s="33">
        <v>90.2</v>
      </c>
      <c r="DX56" s="33">
        <v>21</v>
      </c>
      <c r="DY56" s="33">
        <f>BS56-CW56</f>
        <v>49.9</v>
      </c>
      <c r="DZ56" s="33">
        <v>45</v>
      </c>
      <c r="EA56" s="33">
        <v>2.33333333333333</v>
      </c>
      <c r="EB56" s="33">
        <v>37</v>
      </c>
      <c r="EC56" s="33">
        <v>15.1111111111111</v>
      </c>
      <c r="ED56" s="33">
        <v>51</v>
      </c>
      <c r="EE56" s="33">
        <v>20.7</v>
      </c>
      <c r="EF56" s="33">
        <v>39</v>
      </c>
      <c r="EG56" s="33">
        <v>0</v>
      </c>
      <c r="EH56" s="33">
        <v>14</v>
      </c>
      <c r="EI56" s="33">
        <v>10.7</v>
      </c>
      <c r="EJ56" s="33">
        <v>23</v>
      </c>
      <c r="EK56" s="33">
        <v>0.111111111111111</v>
      </c>
      <c r="EL56" s="33">
        <v>8</v>
      </c>
      <c r="EM56" s="33">
        <v>91.7</v>
      </c>
      <c r="EN56" s="33">
        <v>3</v>
      </c>
      <c r="EO56" s="33">
        <v>96.90000000000001</v>
      </c>
      <c r="EP56" s="33">
        <v>10</v>
      </c>
      <c r="EQ56" s="33">
        <v>19.3333333333333</v>
      </c>
      <c r="ER56" s="33">
        <v>80</v>
      </c>
      <c r="ES56" s="33">
        <v>42</v>
      </c>
      <c r="ET56" s="33">
        <v>42</v>
      </c>
      <c r="EU56" s="33">
        <v>42</v>
      </c>
      <c r="EV56" s="33">
        <v>42</v>
      </c>
      <c r="EW56" s="33">
        <v>31.3</v>
      </c>
      <c r="EX56" s="33">
        <v>86</v>
      </c>
      <c r="EY56" s="33">
        <v>66.7</v>
      </c>
      <c r="EZ56" s="33">
        <v>16</v>
      </c>
      <c r="FA56" s="33">
        <v>9.22222222222222</v>
      </c>
      <c r="FB56" s="33">
        <v>83</v>
      </c>
      <c r="FC56" s="33">
        <v>85.3333333333333</v>
      </c>
      <c r="FD56" s="33">
        <v>124</v>
      </c>
      <c r="FE56" s="38"/>
      <c r="FF56" s="33">
        <v>49</v>
      </c>
      <c r="FG56" s="38"/>
      <c r="FH56" s="33">
        <v>49</v>
      </c>
      <c r="FI56" s="33">
        <v>38.89</v>
      </c>
      <c r="FJ56" s="33">
        <v>93</v>
      </c>
      <c r="FK56" s="38"/>
      <c r="FL56" s="33">
        <v>79</v>
      </c>
      <c r="FM56" s="38"/>
      <c r="FN56" s="33">
        <v>79</v>
      </c>
      <c r="FO56" s="33">
        <v>27.41</v>
      </c>
      <c r="FP56" s="33">
        <v>112</v>
      </c>
      <c r="FQ56" s="38"/>
      <c r="FR56" s="33">
        <v>29</v>
      </c>
      <c r="FS56" s="38"/>
      <c r="FT56" s="33">
        <v>29</v>
      </c>
      <c r="FU56" s="33">
        <v>55.06</v>
      </c>
      <c r="FV56" s="33">
        <v>56</v>
      </c>
      <c r="FW56" s="38"/>
      <c r="FX56" s="33">
        <v>23</v>
      </c>
      <c r="FY56" s="38"/>
      <c r="FZ56" s="33">
        <v>23</v>
      </c>
      <c r="GA56" s="33">
        <v>21.7</v>
      </c>
      <c r="GB56" s="39">
        <v>90</v>
      </c>
      <c r="GC56" s="24">
        <f>GA56</f>
        <v>21.7</v>
      </c>
      <c r="GD56" s="24">
        <f>GB56</f>
        <v>90</v>
      </c>
      <c r="GE56" s="24">
        <v>24.5</v>
      </c>
      <c r="GF56" s="24">
        <v>67</v>
      </c>
      <c r="GG56" s="24">
        <v>19.2</v>
      </c>
      <c r="GH56" s="24">
        <v>20</v>
      </c>
      <c r="GI56" s="24">
        <f>GG56</f>
        <v>19.2</v>
      </c>
      <c r="GJ56" s="24">
        <f>GH56</f>
        <v>20</v>
      </c>
      <c r="GK56" s="24">
        <v>18.6</v>
      </c>
      <c r="GL56" s="37">
        <v>10</v>
      </c>
      <c r="GM56" s="33">
        <v>0.3</v>
      </c>
      <c r="GN56" s="33">
        <v>15</v>
      </c>
      <c r="GO56" s="33">
        <v>1</v>
      </c>
      <c r="GP56" s="33">
        <f>IF(GO56=1,1,IF(GO56=2,20,40))</f>
        <v>1</v>
      </c>
      <c r="GQ56" s="33">
        <f>AVERAGE(41,130,GS56)</f>
        <v>91.3333333333333</v>
      </c>
      <c r="GR56" s="33">
        <f>GQ56</f>
        <v>91.3333333333333</v>
      </c>
      <c r="GS56" s="33">
        <f>AVERAGE(76,130)</f>
        <v>103</v>
      </c>
      <c r="GT56" s="33">
        <f>GS56</f>
        <v>103</v>
      </c>
      <c r="GU56" s="33">
        <f t="shared" si="515"/>
        <v>103</v>
      </c>
      <c r="GV56" s="33">
        <f>GU56</f>
        <v>103</v>
      </c>
      <c r="GW56" s="40">
        <f>GU56</f>
        <v>103</v>
      </c>
      <c r="GX56" s="28">
        <f t="shared" si="515"/>
        <v>103</v>
      </c>
      <c r="GY56" s="28">
        <f>GX56</f>
        <v>103</v>
      </c>
      <c r="GZ56" s="42">
        <f>AVERAGE(GQ56,GS56,GU56)</f>
        <v>99.1111111111111</v>
      </c>
      <c r="HA56" s="33">
        <f>AVERAGE(GQ56:GW56)</f>
        <v>99.6666666666667</v>
      </c>
      <c r="HB56" s="33">
        <f>SUM(GX56,GY56,GZ56,HA56)/120</f>
        <v>48.7346498842593</v>
      </c>
      <c r="HC56" t="s" s="34">
        <f>IF(HB56=HB55,"YES","NOOOO")</f>
        <v>230</v>
      </c>
      <c r="HD56" s="33">
        <f>SUM(SUM(E56,F56,G56,I56,L56,M56,N56,O56,R56,U56,V56,W56,Y56,AH56,AN56,AP56,AV56,BB56,BH56,BN56,BT56,BZ56,CF56,CL56,CR56,CX56,DD56,DJ56,DL56,DZ56),SUM(EX56,FJ56,FP56,FV56,GF56,GL56,GN56,GP56,GQ56,GS56,GU56,GX56,GZ56,H56,J56,K56,P56,Q56,S56,T56,X56,Z56,AA56,AB56,AD56,AF56,AJ56,AL56,AR56,AT56),SUM(AX56,AZ56,BD56,BF56,BJ56,BL56,BP56,BR56,BV56,BX56,CB56,CD56,CH56,CJ56,CN56,CP56,CT56,CV56,CZ56,DB56,DF56,DH56,DN56,DP56,DR56,DT56,DV56,DX56,EB56,ED56),EF56,EH56,EJ56,EL56,EN56,EP56,ER56,ET56,EV56,EZ56,FB56,FD56,FF56,FH56,FL56,FN56,FR56,FT56,FX56,FZ56,GB56,GD56,GH56,GJ56)/114</f>
        <v>46.0101577729045</v>
      </c>
      <c r="HE56" s="33">
        <v>48</v>
      </c>
      <c r="HF56" s="33">
        <f>HE56-B56</f>
        <v>-6</v>
      </c>
      <c r="HG56" s="33">
        <f>SUM(SUM(E56,F56,G56,I56,L56,M56,N56,O56,V56,W56,Y56,H56,J56,K56,P56,Q56,CH56,CJ56,CN56,CP56,CT56,CV56,CZ56,DB56,DF56,DH56,DN56,DP56,DR56,DT56),SUM(DV56,DX56,EB56,ED56,EF56,EH56,EJ56,EL56,EN56,EP56,ER56,ET56,EV56,EZ56,FB56,FD56,FF56,FH56,FL56,FN56,FR56,FT56,FX56,FZ56,GR56,GX56,GY56,X56,AA56,Z56),SUM(AB56,AD56,AF56,AJ56,AL56,AR56,AT56,AX56,AZ56,BD56,BF56,BJ56,BL56,BP56,BR56,BV56,BX56,CB56,CD56,AH56,AN56,AP56,AV56,BB56,BH56,BN56,BT56,BZ56,CF56,CL56),CR56,CX56,DD56,DJ56,DL56,DZ56,EX56,FJ56,FP56,FV56,GP56,GQ56,GS56,GT56,GU56,GV56,GW56,GZ56,HA56)/109</f>
        <v>48.7101650101937</v>
      </c>
      <c r="HH56" s="33">
        <v>54</v>
      </c>
      <c r="HI56" s="33">
        <f>HH56-B56</f>
        <v>0</v>
      </c>
      <c r="HJ56" s="33">
        <f>SUM(SUM(E56,F56,G56,I56,L56,M56,N56,R56,V56,W56,AD56,AF56,AJ56,AL56,AR56,AT56,AX56,AZ56,BD56,BF56,BJ56,BL56,BP56,BR56,BV56,BX56,CB56,CD56,CH56,CJ56),SUM(CN56,CP56,CT56,CV56,CZ56,DB56,DF56,DH56,DN56,DP56,DR56,DT56,DV56,DX56,EB56,ED56,EF56,EH56,EJ56,EL56,EN56,EP56,ER56,ET56,EV56,EZ56,FB56,FD56,GB56,GD56),SUM(GH56,GJ56,GR56,GX56,GY56,AH56,AN56,AP56,AV56,BB56,BH56,BN56,BT56,BZ56,CF56,CL56,CR56,CX56,DD56,DJ56,DL56,DZ56,EX56,GF56,GL56,GN56,GP56,GQ56,GS56,GT56),GU56,GV56,GW56,GZ56,HA56,H56,J56,K56,S56,T56,)/101</f>
        <v>46.3654256050605</v>
      </c>
      <c r="HK56" s="33">
        <v>55</v>
      </c>
      <c r="HL56" s="33">
        <f>HK56-B56</f>
        <v>1</v>
      </c>
      <c r="HM56" s="33">
        <f>SUM(SUM(F56,G56,H56,J56,K56,AD56,AF56,AJ56,AL56,AN56,AR56,AT56,AX56,AZ56,BD56,BF56,BJ56,BL56,BP56,BR56,BV56,BX56,CB56,CD56,CH56,CJ56,CN56,CP56,CT56,CV56),SUM(CZ56,DB56,DF56,DH56,DN56,DP56,DR56,DT56,DV56,DX56,EB56,ED56,EF56,EH56,EJ56,EL56,EN56,EP56,ER56,ET56,EV56,EZ56,FB56,FD56,GR56,GX56,GY56,I56,L56,AH56),AP56,AV56,BB56,BH56,BN56,BT56,BZ56,CF56,CL56,CR56,CX56,DD56,DJ56,DL56,DZ56,EX56,GP56,GQ56,GS56,GT56,GU56,GV56,GW56,GZ56,HA56)/85</f>
        <v>47.0071895424837</v>
      </c>
      <c r="HN56" s="33">
        <v>56</v>
      </c>
      <c r="HO56" s="33">
        <f>HN56-B56</f>
        <v>2</v>
      </c>
      <c r="HP56" s="33">
        <f>SUM(SUM(AH56,AP56,AV56,BB56,BH56,BN56,BT56,BZ56,CF56,CL56,CR56,CX56,DD56,DJ56,DL56,DZ56,EX56,GP56,GQ56,GS56,GT56,GU56,GV56,GW56,GZ56,HA56,AD56,AF56,AR56,AT56),SUM(AX56,AZ56,BD56,BF56,BJ56,BL56,BP56,BR56,BV56,BX56,CB56,CD56,CH56,CJ56,CN56,CP56,CT56,CV56,CZ56,DB56,DF56,DH56,DN56,DP56,DR56,DT56,DV56,DX56,EB56,ED56),EF56,EH56,EJ56,EL56,EN56,EP56,ER56,ET56,EV56,EZ56,FB56,FD56,GR56,GX56,GY56)/75</f>
        <v>45.5525925925926</v>
      </c>
      <c r="HQ56" s="33">
        <v>54</v>
      </c>
      <c r="HR56" s="33">
        <f>HQ56-B56</f>
        <v>0</v>
      </c>
      <c r="HS56" s="43">
        <f>AVERAGE(HD56-HB56,HG56-HB56,HJ56-HB56,HM56-HB56,HP56-HB56)</f>
        <v>-2.0055437796123</v>
      </c>
      <c r="HT56" s="33"/>
      <c r="HU56" s="33"/>
      <c r="HV56" s="33"/>
      <c r="HW56" s="33"/>
      <c r="HX56" s="33"/>
      <c r="HY56" s="33"/>
    </row>
    <row r="57" ht="32.45" customHeight="1">
      <c r="A57" t="s" s="31">
        <v>294</v>
      </c>
      <c r="B57" s="32">
        <v>55</v>
      </c>
      <c r="C57" s="33">
        <v>0</v>
      </c>
      <c r="D57" t="s" s="34">
        <v>234</v>
      </c>
      <c r="E57" s="33">
        <f>IF(D57="ACC",5,IF(D57="SEC",3,IF(D57="Pac12",4,IF(D57="Big 10",1,IF(D57="Big 12",2,IF(D57="Independent",7,IF(D57="American",6,IF(D57="MWC",9,IF(D57="Sun Belt",8,IF(D57="CUSA",11,10))))))))))</f>
        <v>2</v>
      </c>
      <c r="F57" s="33">
        <v>88</v>
      </c>
      <c r="G57" s="33">
        <f>F57</f>
        <v>88</v>
      </c>
      <c r="H57" s="33">
        <f>F57</f>
        <v>88</v>
      </c>
      <c r="I57" s="33">
        <v>16</v>
      </c>
      <c r="J57" s="33">
        <v>16</v>
      </c>
      <c r="K57" s="33">
        <v>63</v>
      </c>
      <c r="L57" s="35">
        <f>AVERAGE(F57:K57)</f>
        <v>59.8333333333333</v>
      </c>
      <c r="M57" s="46">
        <f>AVERAGE(N57:U57,F57:L57)</f>
        <v>55.1666666666667</v>
      </c>
      <c r="N57" s="19">
        <f>AVERAGE(O57:U57,F57:L57)</f>
        <v>55.1666666666667</v>
      </c>
      <c r="O57" s="37">
        <v>47</v>
      </c>
      <c r="P57" s="33">
        <v>44</v>
      </c>
      <c r="Q57" s="33">
        <f>AVERAGE(O57:P57)</f>
        <v>45.5</v>
      </c>
      <c r="R57" s="33">
        <v>62</v>
      </c>
      <c r="S57" s="33">
        <v>49</v>
      </c>
      <c r="T57" s="33">
        <f>AVERAGE(R57:S57)</f>
        <v>55.5</v>
      </c>
      <c r="U57" s="33">
        <f>AVERAGE(O57,P57,Q57,R57,S57,T57)</f>
        <v>50.5</v>
      </c>
      <c r="V57" s="33">
        <f>AVERAGE(F57:U57)</f>
        <v>55.1666666666667</v>
      </c>
      <c r="W57" s="33">
        <f>MEDIAN(F57:U57)</f>
        <v>55.1666666666667</v>
      </c>
      <c r="X57" s="33">
        <v>85</v>
      </c>
      <c r="Y57" s="33">
        <v>14</v>
      </c>
      <c r="Z57" s="33">
        <v>27</v>
      </c>
      <c r="AA57" s="33">
        <v>78</v>
      </c>
      <c r="AB57" s="33">
        <v>106</v>
      </c>
      <c r="AC57" s="33">
        <v>-5.9</v>
      </c>
      <c r="AD57" s="33">
        <v>81</v>
      </c>
      <c r="AE57" s="33">
        <v>-5.9</v>
      </c>
      <c r="AF57" s="33">
        <v>81</v>
      </c>
      <c r="AG57" s="33">
        <f>BM57-CQ57</f>
        <v>13.9</v>
      </c>
      <c r="AH57" s="33">
        <v>71</v>
      </c>
      <c r="AI57" s="33">
        <v>1.882</v>
      </c>
      <c r="AJ57" s="33">
        <v>52</v>
      </c>
      <c r="AK57" s="33">
        <v>1.882</v>
      </c>
      <c r="AL57" s="33">
        <f>AJ57</f>
        <v>52</v>
      </c>
      <c r="AM57" s="33">
        <v>0.231132859823741</v>
      </c>
      <c r="AN57" s="33">
        <v>16</v>
      </c>
      <c r="AO57" s="33">
        <v>7.33</v>
      </c>
      <c r="AP57" s="33">
        <v>13</v>
      </c>
      <c r="AQ57" s="33">
        <v>2</v>
      </c>
      <c r="AR57" s="33">
        <f>MAX($AQ$3:$AQ$132)-AQ57+1</f>
        <v>12</v>
      </c>
      <c r="AS57" s="33">
        <v>2</v>
      </c>
      <c r="AT57" s="33">
        <f>AR57</f>
        <v>12</v>
      </c>
      <c r="AU57" s="33">
        <v>11</v>
      </c>
      <c r="AV57" s="33">
        <f>MAX($AU$3:$AU$132)-AU57+1</f>
        <v>5</v>
      </c>
      <c r="AW57" s="33">
        <v>7</v>
      </c>
      <c r="AX57" s="33">
        <f>AW57+1</f>
        <v>8</v>
      </c>
      <c r="AY57" s="33">
        <v>7</v>
      </c>
      <c r="AZ57" s="33">
        <f>AX57</f>
        <v>8</v>
      </c>
      <c r="BA57" s="33">
        <v>3</v>
      </c>
      <c r="BB57" s="33">
        <f>BA57+1</f>
        <v>4</v>
      </c>
      <c r="BC57" s="33">
        <f>AQ57/(AQ57+AW57)</f>
        <v>0.222222222222222</v>
      </c>
      <c r="BD57" s="33">
        <v>34</v>
      </c>
      <c r="BE57" s="33">
        <f>BC57</f>
        <v>0.222222222222222</v>
      </c>
      <c r="BF57" s="33">
        <f>BD57</f>
        <v>34</v>
      </c>
      <c r="BG57" s="33">
        <f>AU57/(AU57+BA57)</f>
        <v>0.785714285714286</v>
      </c>
      <c r="BH57" s="33">
        <v>6</v>
      </c>
      <c r="BI57" s="33">
        <v>23.3</v>
      </c>
      <c r="BJ57" s="33">
        <v>79</v>
      </c>
      <c r="BK57" s="33">
        <v>23.3</v>
      </c>
      <c r="BL57" s="33">
        <v>79</v>
      </c>
      <c r="BM57" s="33">
        <v>33.7</v>
      </c>
      <c r="BN57" s="33">
        <v>24</v>
      </c>
      <c r="BO57" s="33">
        <v>310.2</v>
      </c>
      <c r="BP57" s="33">
        <v>115</v>
      </c>
      <c r="BQ57" s="33">
        <v>310.2</v>
      </c>
      <c r="BR57" s="33">
        <v>115</v>
      </c>
      <c r="BS57" s="33">
        <v>421.5</v>
      </c>
      <c r="BT57" s="33">
        <v>50</v>
      </c>
      <c r="BU57" s="33">
        <v>219.9</v>
      </c>
      <c r="BV57" s="33">
        <v>71</v>
      </c>
      <c r="BW57" s="33">
        <v>219.9</v>
      </c>
      <c r="BX57" s="33">
        <v>71</v>
      </c>
      <c r="BY57" s="33">
        <v>255.1</v>
      </c>
      <c r="BZ57" s="33">
        <v>42</v>
      </c>
      <c r="CA57" s="33">
        <v>90.3</v>
      </c>
      <c r="CB57" s="33">
        <v>116</v>
      </c>
      <c r="CC57" s="33">
        <v>90.3</v>
      </c>
      <c r="CD57" s="33">
        <v>116</v>
      </c>
      <c r="CE57" s="33">
        <v>166.4</v>
      </c>
      <c r="CF57" s="33">
        <v>59</v>
      </c>
      <c r="CG57" s="33">
        <v>0.0751128304319794</v>
      </c>
      <c r="CH57" s="33">
        <v>42</v>
      </c>
      <c r="CI57" s="33">
        <v>0.0751128304319794</v>
      </c>
      <c r="CJ57" s="33">
        <v>42</v>
      </c>
      <c r="CK57" s="33">
        <f>BM57/BS57</f>
        <v>0.0799525504151839</v>
      </c>
      <c r="CL57" s="33">
        <v>23</v>
      </c>
      <c r="CM57" s="33">
        <v>29.2</v>
      </c>
      <c r="CN57" s="33">
        <v>51</v>
      </c>
      <c r="CO57" s="33">
        <v>29.2</v>
      </c>
      <c r="CP57" s="33">
        <v>51</v>
      </c>
      <c r="CQ57" s="33">
        <v>19.8</v>
      </c>
      <c r="CR57" s="33">
        <v>18</v>
      </c>
      <c r="CS57" s="33">
        <v>383.4</v>
      </c>
      <c r="CT57" s="33">
        <v>46</v>
      </c>
      <c r="CU57" s="33">
        <v>383.4</v>
      </c>
      <c r="CV57" s="33">
        <v>46</v>
      </c>
      <c r="CW57" s="33">
        <v>358.8</v>
      </c>
      <c r="CX57" s="33">
        <v>39</v>
      </c>
      <c r="CY57" s="33">
        <v>203</v>
      </c>
      <c r="CZ57" s="33">
        <v>29</v>
      </c>
      <c r="DA57" s="33">
        <v>203</v>
      </c>
      <c r="DB57" s="33">
        <v>29</v>
      </c>
      <c r="DC57" s="33">
        <v>217.3</v>
      </c>
      <c r="DD57" s="33">
        <v>47</v>
      </c>
      <c r="DE57" s="33">
        <v>180.4</v>
      </c>
      <c r="DF57" s="33">
        <v>78</v>
      </c>
      <c r="DG57" s="33">
        <v>180.4</v>
      </c>
      <c r="DH57" s="33">
        <v>78</v>
      </c>
      <c r="DI57" s="33">
        <v>141.5</v>
      </c>
      <c r="DJ57" s="33">
        <v>46</v>
      </c>
      <c r="DK57" s="33">
        <v>1.33333333333333</v>
      </c>
      <c r="DL57" s="33">
        <v>11</v>
      </c>
      <c r="DM57" s="33">
        <v>0.777777777777778</v>
      </c>
      <c r="DN57" s="33">
        <v>35</v>
      </c>
      <c r="DO57" s="33">
        <v>63.7</v>
      </c>
      <c r="DP57" s="33">
        <v>60</v>
      </c>
      <c r="DQ57" s="33">
        <v>7.1</v>
      </c>
      <c r="DR57" s="33">
        <v>15</v>
      </c>
      <c r="DS57" s="33">
        <v>4.4</v>
      </c>
      <c r="DT57" s="33">
        <v>19</v>
      </c>
      <c r="DU57" s="33">
        <v>-73.2</v>
      </c>
      <c r="DV57" s="33">
        <v>101</v>
      </c>
      <c r="DW57" s="33">
        <v>-73.2</v>
      </c>
      <c r="DX57" s="33">
        <v>101</v>
      </c>
      <c r="DY57" s="33">
        <f>BS57-CW57</f>
        <v>62.7</v>
      </c>
      <c r="DZ57" s="33">
        <v>32</v>
      </c>
      <c r="EA57" s="33">
        <v>2.11111111111111</v>
      </c>
      <c r="EB57" s="33">
        <v>43</v>
      </c>
      <c r="EC57" s="33">
        <v>12.6666666666667</v>
      </c>
      <c r="ED57" s="33">
        <v>69</v>
      </c>
      <c r="EE57" s="33">
        <v>25.8</v>
      </c>
      <c r="EF57" s="33">
        <v>12</v>
      </c>
      <c r="EG57" s="33">
        <v>0.222222222222222</v>
      </c>
      <c r="EH57" s="33">
        <v>5</v>
      </c>
      <c r="EI57" s="33">
        <v>3.9</v>
      </c>
      <c r="EJ57" s="33">
        <v>67</v>
      </c>
      <c r="EK57" s="33">
        <v>0</v>
      </c>
      <c r="EL57" s="33">
        <v>12</v>
      </c>
      <c r="EM57" s="33">
        <v>62.5</v>
      </c>
      <c r="EN57" s="33">
        <v>36</v>
      </c>
      <c r="EO57" s="33">
        <v>100</v>
      </c>
      <c r="EP57" s="33">
        <v>1</v>
      </c>
      <c r="EQ57" s="33">
        <v>18.3333333333333</v>
      </c>
      <c r="ER57" s="33">
        <v>89</v>
      </c>
      <c r="ES57" s="33">
        <v>32.9</v>
      </c>
      <c r="ET57" s="33">
        <v>84</v>
      </c>
      <c r="EU57" s="33">
        <v>32.9</v>
      </c>
      <c r="EV57" s="33">
        <v>84</v>
      </c>
      <c r="EW57" s="33">
        <v>41.5</v>
      </c>
      <c r="EX57" s="33">
        <v>33</v>
      </c>
      <c r="EY57" s="33">
        <v>60</v>
      </c>
      <c r="EZ57" s="33">
        <v>25</v>
      </c>
      <c r="FA57" s="33">
        <v>7.22222222222222</v>
      </c>
      <c r="FB57" s="33">
        <v>66</v>
      </c>
      <c r="FC57" s="33">
        <v>62.4444444444444</v>
      </c>
      <c r="FD57" s="33">
        <v>97</v>
      </c>
      <c r="FE57" s="38"/>
      <c r="FF57" s="33">
        <v>70</v>
      </c>
      <c r="FG57" s="38"/>
      <c r="FH57" s="33">
        <v>70</v>
      </c>
      <c r="FI57" s="33">
        <v>76.06</v>
      </c>
      <c r="FJ57" s="33">
        <v>17</v>
      </c>
      <c r="FK57" s="38"/>
      <c r="FL57" s="33">
        <v>93</v>
      </c>
      <c r="FM57" s="38"/>
      <c r="FN57" s="33">
        <v>93</v>
      </c>
      <c r="FO57" s="33">
        <v>61.86</v>
      </c>
      <c r="FP57" s="33">
        <v>32</v>
      </c>
      <c r="FQ57" s="38"/>
      <c r="FR57" s="33">
        <v>27</v>
      </c>
      <c r="FS57" s="38"/>
      <c r="FT57" s="33">
        <v>27</v>
      </c>
      <c r="FU57" s="33">
        <v>81.53</v>
      </c>
      <c r="FV57" s="33">
        <v>9</v>
      </c>
      <c r="FW57" s="38"/>
      <c r="FX57" s="33">
        <v>99</v>
      </c>
      <c r="FY57" s="38"/>
      <c r="FZ57" s="33">
        <v>99</v>
      </c>
      <c r="GA57" s="33">
        <v>25</v>
      </c>
      <c r="GB57" s="39">
        <v>76</v>
      </c>
      <c r="GC57" s="24">
        <f>GA57</f>
        <v>25</v>
      </c>
      <c r="GD57" s="24">
        <f>GB57</f>
        <v>76</v>
      </c>
      <c r="GE57" s="25">
        <v>25.7</v>
      </c>
      <c r="GF57" s="25">
        <v>64</v>
      </c>
      <c r="GG57" s="25">
        <v>18</v>
      </c>
      <c r="GH57" s="25">
        <v>15</v>
      </c>
      <c r="GI57" s="24">
        <f>GG57</f>
        <v>18</v>
      </c>
      <c r="GJ57" s="24">
        <f>GH57</f>
        <v>15</v>
      </c>
      <c r="GK57" s="25">
        <v>23.9</v>
      </c>
      <c r="GL57" s="37">
        <v>34</v>
      </c>
      <c r="GM57" s="33">
        <v>-0.2</v>
      </c>
      <c r="GN57" s="33">
        <v>20</v>
      </c>
      <c r="GO57" s="33">
        <v>3</v>
      </c>
      <c r="GP57" s="33">
        <f>IF(GO57=1,1,IF(GO57=2,20,40))</f>
        <v>40</v>
      </c>
      <c r="GQ57" s="33">
        <v>29</v>
      </c>
      <c r="GR57" s="33">
        <f>GQ57</f>
        <v>29</v>
      </c>
      <c r="GS57" s="33">
        <v>57</v>
      </c>
      <c r="GT57" s="33">
        <f>GS57</f>
        <v>57</v>
      </c>
      <c r="GU57" s="33">
        <v>34</v>
      </c>
      <c r="GV57" s="33">
        <f>GU57</f>
        <v>34</v>
      </c>
      <c r="GW57" s="40">
        <f>GU57</f>
        <v>34</v>
      </c>
      <c r="GX57" s="28">
        <v>24</v>
      </c>
      <c r="GY57" s="28">
        <f>GX57</f>
        <v>24</v>
      </c>
      <c r="GZ57" s="42">
        <f>AVERAGE(GQ57,GS57,GU57)</f>
        <v>40</v>
      </c>
      <c r="HA57" s="33">
        <f>AVERAGE(GQ57:GW57)</f>
        <v>39.1428571428571</v>
      </c>
      <c r="HB57" s="33">
        <f>SUM(GX57,GY57,GZ57,HA57)/120</f>
        <v>48.9178571428571</v>
      </c>
      <c r="HC57" t="s" s="34">
        <f>IF(HB57=HB56,"YES","NOOOO")</f>
        <v>230</v>
      </c>
      <c r="HD57" s="33">
        <f>SUM(SUM(E57,F57,G57,I57,L57,M57,N57,O57,R57,U57,V57,W57,Y57,AH57,AN57,AP57,AV57,BB57,BH57,BN57,BT57,BZ57,CF57,CL57,CR57,CX57,DD57,DJ57,DL57,DZ57),SUM(EX57,FJ57,FP57,FV57,GF57,GL57,GN57,GP57,GQ57,GS57,GU57,GX57,GZ57,H57,J57,K57,P57,Q57,S57,T57,X57,Z57,AA57,AB57,AD57,AF57,AJ57,AL57,AR57,AT57),SUM(AX57,AZ57,BD57,BF57,BJ57,BL57,BP57,BR57,BV57,BX57,CB57,CD57,CH57,CJ57,CN57,CP57,CT57,CV57,CZ57,DB57,DF57,DH57,DN57,DP57,DR57,DT57,DV57,DX57,EB57,ED57),EF57,EH57,EJ57,EL57,EN57,EP57,ER57,ET57,EV57,EZ57,FB57,FD57,FF57,FH57,FL57,FN57,FR57,FT57,FX57,FZ57,GB57,GD57,GH57,GJ57)/114</f>
        <v>49.5877192982456</v>
      </c>
      <c r="HE57" s="33">
        <v>58</v>
      </c>
      <c r="HF57" s="33">
        <f>HE57-B57</f>
        <v>3</v>
      </c>
      <c r="HG57" s="33">
        <f>SUM(SUM(E57,F57,G57,I57,L57,M57,N57,O57,V57,W57,Y57,H57,J57,K57,P57,Q57,CH57,CJ57,CN57,CP57,CT57,CV57,CZ57,DB57,DF57,DH57,DN57,DP57,DR57,DT57),SUM(DV57,DX57,EB57,ED57,EF57,EH57,EJ57,EL57,EN57,EP57,ER57,ET57,EV57,EZ57,FB57,FD57,FF57,FH57,FL57,FN57,FR57,FT57,FX57,FZ57,GR57,GX57,GY57,X57,AA57,Z57),SUM(AB57,AD57,AF57,AJ57,AL57,AR57,AT57,AX57,AZ57,BD57,BF57,BJ57,BL57,BP57,BR57,BV57,BX57,CB57,CD57,AH57,AN57,AP57,AV57,BB57,BH57,BN57,BT57,BZ57,CF57,CL57),CR57,CX57,DD57,DJ57,DL57,DZ57,EX57,FJ57,FP57,FV57,GP57,GQ57,GS57,GT57,GU57,GV57,GW57,GZ57,HA57)/109</f>
        <v>49.1114023591088</v>
      </c>
      <c r="HH57" s="33">
        <v>57</v>
      </c>
      <c r="HI57" s="33">
        <f>HH57-B57</f>
        <v>2</v>
      </c>
      <c r="HJ57" s="33">
        <f>SUM(SUM(E57,F57,G57,I57,L57,M57,N57,R57,V57,W57,AD57,AF57,AJ57,AL57,AR57,AT57,AX57,AZ57,BD57,BF57,BJ57,BL57,BP57,BR57,BV57,BX57,CB57,CD57,CH57,CJ57),SUM(CN57,CP57,CT57,CV57,CZ57,DB57,DF57,DH57,DN57,DP57,DR57,DT57,DV57,DX57,EB57,ED57,EF57,EH57,EJ57,EL57,EN57,EP57,ER57,ET57,EV57,EZ57,FB57,FD57,GB57,GD57),SUM(GH57,GJ57,GR57,GX57,GY57,AH57,AN57,AP57,AV57,BB57,BH57,BN57,BT57,BZ57,CF57,CL57,CR57,CX57,DD57,DJ57,DL57,DZ57,EX57,GF57,GL57,GN57,GP57,GQ57,GS57,GT57),GU57,GV57,GW57,GZ57,HA57,H57,J57,K57,S57,T57,)/101</f>
        <v>46.9024045261669</v>
      </c>
      <c r="HK57" s="33">
        <v>57</v>
      </c>
      <c r="HL57" s="33">
        <f>HK57-B57</f>
        <v>2</v>
      </c>
      <c r="HM57" s="33">
        <f>SUM(SUM(F57,G57,H57,J57,K57,AD57,AF57,AJ57,AL57,AN57,AR57,AT57,AX57,AZ57,BD57,BF57,BJ57,BL57,BP57,BR57,BV57,BX57,CB57,CD57,CH57,CJ57,CN57,CP57,CT57,CV57),SUM(CZ57,DB57,DF57,DH57,DN57,DP57,DR57,DT57,DV57,DX57,EB57,ED57,EF57,EH57,EJ57,EL57,EN57,EP57,ER57,ET57,EV57,EZ57,FB57,FD57,GR57,GX57,GY57,I57,L57,AH57),AP57,AV57,BB57,BH57,BN57,BT57,BZ57,CF57,CL57,CR57,CX57,DD57,DJ57,DL57,DZ57,EX57,GP57,GQ57,GS57,GT57,GU57,GV57,GW57,GZ57,HA57)/85</f>
        <v>47.6232492997199</v>
      </c>
      <c r="HN57" s="33">
        <v>57</v>
      </c>
      <c r="HO57" s="33">
        <f>HN57-B57</f>
        <v>2</v>
      </c>
      <c r="HP57" s="33">
        <f>SUM(SUM(AH57,AP57,AV57,BB57,BH57,BN57,BT57,BZ57,CF57,CL57,CR57,CX57,DD57,DJ57,DL57,DZ57,EX57,GP57,GQ57,GS57,GT57,GU57,GV57,GW57,GZ57,HA57,AD57,AF57,AR57,AT57),SUM(AX57,AZ57,BD57,BF57,BJ57,BL57,BP57,BR57,BV57,BX57,CB57,CD57,CH57,CJ57,CN57,CP57,CT57,CV57,CZ57,DB57,DF57,DH57,DN57,DP57,DR57,DT57,DV57,DX57,EB57,ED57),EF57,EH57,EJ57,EL57,EN57,EP57,ER57,ET57,EV57,EZ57,FB57,FD57,GR57,GX57,GY57)/75</f>
        <v>46.7885714285714</v>
      </c>
      <c r="HQ57" s="33">
        <v>62</v>
      </c>
      <c r="HR57" s="33">
        <f>HQ57-B57</f>
        <v>7</v>
      </c>
      <c r="HS57" s="43">
        <f>AVERAGE(HD57-HB57,HG57-HB57,HJ57-HB57,HM57-HB57,HP57-HB57)</f>
        <v>-0.9151877604945799</v>
      </c>
      <c r="HT57" s="33"/>
      <c r="HU57" s="33"/>
      <c r="HV57" s="33"/>
      <c r="HW57" s="33"/>
      <c r="HX57" s="33"/>
      <c r="HY57" s="33"/>
    </row>
    <row r="58" ht="32.45" customHeight="1">
      <c r="A58" t="s" s="31">
        <v>295</v>
      </c>
      <c r="B58" s="32">
        <v>56</v>
      </c>
      <c r="C58" s="33">
        <v>0</v>
      </c>
      <c r="D58" t="s" s="34">
        <v>270</v>
      </c>
      <c r="E58" s="33">
        <f>IF(D58="ACC",5,IF(D58="SEC",3,IF(D58="Pac12",4,IF(D58="Big 10",1,IF(D58="Big 12",2,IF(D58="Independent",7,IF(D58="American",6,IF(D58="MWC",9,IF(D58="Sun Belt",8,IF(D58="CUSA",11,10))))))))))</f>
        <v>10</v>
      </c>
      <c r="F58" s="33">
        <v>38</v>
      </c>
      <c r="G58" s="33">
        <f>F58</f>
        <v>38</v>
      </c>
      <c r="H58" s="33">
        <f>F58</f>
        <v>38</v>
      </c>
      <c r="I58" s="33">
        <v>77</v>
      </c>
      <c r="J58" s="33">
        <v>77</v>
      </c>
      <c r="K58" s="33">
        <v>116</v>
      </c>
      <c r="L58" s="35">
        <f>AVERAGE(F58:K58)</f>
        <v>64</v>
      </c>
      <c r="M58" s="19">
        <v>35</v>
      </c>
      <c r="N58" s="25">
        <v>43</v>
      </c>
      <c r="O58" s="37">
        <v>66</v>
      </c>
      <c r="P58" s="33">
        <v>72</v>
      </c>
      <c r="Q58" s="33">
        <f>AVERAGE(O58:P58)</f>
        <v>69</v>
      </c>
      <c r="R58" s="33">
        <v>76</v>
      </c>
      <c r="S58" s="33">
        <v>86</v>
      </c>
      <c r="T58" s="33">
        <f>AVERAGE(R58:S58)</f>
        <v>81</v>
      </c>
      <c r="U58" s="33">
        <f>AVERAGE(O58,P58,Q58,R58,S58,T58)</f>
        <v>75</v>
      </c>
      <c r="V58" s="33">
        <f>AVERAGE(F58:U58)</f>
        <v>65.6875</v>
      </c>
      <c r="W58" s="33">
        <f>MEDIAN(F58:U58)</f>
        <v>70.5</v>
      </c>
      <c r="X58" s="33">
        <v>24</v>
      </c>
      <c r="Y58" s="33">
        <v>98</v>
      </c>
      <c r="Z58" s="33">
        <v>100</v>
      </c>
      <c r="AA58" s="33">
        <v>35</v>
      </c>
      <c r="AB58" s="33">
        <v>14</v>
      </c>
      <c r="AC58" s="33">
        <v>8.5</v>
      </c>
      <c r="AD58" s="33">
        <v>31</v>
      </c>
      <c r="AE58" s="33">
        <v>8.5</v>
      </c>
      <c r="AF58" s="33">
        <v>31</v>
      </c>
      <c r="AG58" s="33">
        <f>BM58-CQ58</f>
        <v>3.4</v>
      </c>
      <c r="AH58" s="33">
        <v>88</v>
      </c>
      <c r="AI58" s="33">
        <v>108.5</v>
      </c>
      <c r="AJ58" s="33">
        <v>1</v>
      </c>
      <c r="AK58" s="33">
        <v>108.5</v>
      </c>
      <c r="AL58" s="33">
        <f>AJ58</f>
        <v>1</v>
      </c>
      <c r="AM58" s="33">
        <v>0.0363309320486906</v>
      </c>
      <c r="AN58" s="33">
        <v>58</v>
      </c>
      <c r="AO58" s="33">
        <v>7.43</v>
      </c>
      <c r="AP58" s="33">
        <v>15</v>
      </c>
      <c r="AQ58" s="33">
        <v>7</v>
      </c>
      <c r="AR58" s="33">
        <f>MAX($AQ$3:$AQ$132)-AQ58+1</f>
        <v>7</v>
      </c>
      <c r="AS58" s="33">
        <v>7</v>
      </c>
      <c r="AT58" s="33">
        <f>AR58</f>
        <v>7</v>
      </c>
      <c r="AU58" s="33">
        <v>5</v>
      </c>
      <c r="AV58" s="33">
        <f>MAX($AU$3:$AU$132)-AU58+1</f>
        <v>11</v>
      </c>
      <c r="AW58" s="33">
        <v>1</v>
      </c>
      <c r="AX58" s="33">
        <f>AW58+1</f>
        <v>2</v>
      </c>
      <c r="AY58" s="33">
        <v>1</v>
      </c>
      <c r="AZ58" s="33">
        <f>AX58</f>
        <v>2</v>
      </c>
      <c r="BA58" s="33">
        <v>7</v>
      </c>
      <c r="BB58" s="33">
        <f>BA58+1</f>
        <v>8</v>
      </c>
      <c r="BC58" s="33">
        <f>AQ58/(AQ58+AW58)</f>
        <v>0.875</v>
      </c>
      <c r="BD58" s="33">
        <v>5</v>
      </c>
      <c r="BE58" s="33">
        <f>BC58</f>
        <v>0.875</v>
      </c>
      <c r="BF58" s="33">
        <f>BD58</f>
        <v>5</v>
      </c>
      <c r="BG58" s="33">
        <f>AU58/(AU58+BA58)</f>
        <v>0.416666666666667</v>
      </c>
      <c r="BH58" s="33">
        <v>17</v>
      </c>
      <c r="BI58" s="33">
        <v>34.3</v>
      </c>
      <c r="BJ58" s="33">
        <v>22</v>
      </c>
      <c r="BK58" s="33">
        <v>34.3</v>
      </c>
      <c r="BL58" s="33">
        <v>22</v>
      </c>
      <c r="BM58" s="33">
        <v>34.8</v>
      </c>
      <c r="BN58" s="33">
        <v>18</v>
      </c>
      <c r="BO58" s="33">
        <v>447.3</v>
      </c>
      <c r="BP58" s="33">
        <v>27</v>
      </c>
      <c r="BQ58" s="33">
        <v>447.3</v>
      </c>
      <c r="BR58" s="33">
        <v>27</v>
      </c>
      <c r="BS58" s="33">
        <v>463</v>
      </c>
      <c r="BT58" s="33">
        <v>16</v>
      </c>
      <c r="BU58" s="33">
        <v>269.3</v>
      </c>
      <c r="BV58" s="33">
        <v>31</v>
      </c>
      <c r="BW58" s="33">
        <v>269.3</v>
      </c>
      <c r="BX58" s="33">
        <v>31</v>
      </c>
      <c r="BY58" s="33">
        <v>243.6</v>
      </c>
      <c r="BZ58" s="33">
        <v>53</v>
      </c>
      <c r="CA58" s="33">
        <v>178</v>
      </c>
      <c r="CB58" s="33">
        <v>49</v>
      </c>
      <c r="CC58" s="33">
        <v>178</v>
      </c>
      <c r="CD58" s="33">
        <v>49</v>
      </c>
      <c r="CE58" s="33">
        <v>219.4</v>
      </c>
      <c r="CF58" s="33">
        <v>22</v>
      </c>
      <c r="CG58" s="33">
        <v>0.07668231611893581</v>
      </c>
      <c r="CH58" s="33">
        <v>36</v>
      </c>
      <c r="CI58" s="33">
        <v>0.07668231611893581</v>
      </c>
      <c r="CJ58" s="33">
        <v>36</v>
      </c>
      <c r="CK58" s="33">
        <f>BM58/BS58</f>
        <v>0.0751619870410367</v>
      </c>
      <c r="CL58" s="33">
        <v>43</v>
      </c>
      <c r="CM58" s="33">
        <v>25.8</v>
      </c>
      <c r="CN58" s="33">
        <v>35</v>
      </c>
      <c r="CO58" s="33">
        <v>25.8</v>
      </c>
      <c r="CP58" s="33">
        <v>35</v>
      </c>
      <c r="CQ58" s="33">
        <v>31.4</v>
      </c>
      <c r="CR58" s="33">
        <v>71</v>
      </c>
      <c r="CS58" s="33">
        <v>429.9</v>
      </c>
      <c r="CT58" s="33">
        <v>83</v>
      </c>
      <c r="CU58" s="33">
        <v>429.9</v>
      </c>
      <c r="CV58" s="33">
        <v>83</v>
      </c>
      <c r="CW58" s="33">
        <v>424.7</v>
      </c>
      <c r="CX58" s="33">
        <v>88</v>
      </c>
      <c r="CY58" s="33">
        <v>293.6</v>
      </c>
      <c r="CZ58" s="33">
        <v>113</v>
      </c>
      <c r="DA58" s="33">
        <v>293.6</v>
      </c>
      <c r="DB58" s="33">
        <v>113</v>
      </c>
      <c r="DC58" s="33">
        <v>245.1</v>
      </c>
      <c r="DD58" s="33">
        <v>89</v>
      </c>
      <c r="DE58" s="33">
        <v>136.3</v>
      </c>
      <c r="DF58" s="33">
        <v>30</v>
      </c>
      <c r="DG58" s="33">
        <v>136.3</v>
      </c>
      <c r="DH58" s="33">
        <v>30</v>
      </c>
      <c r="DI58" s="33">
        <v>179.6</v>
      </c>
      <c r="DJ58" s="33">
        <v>82</v>
      </c>
      <c r="DK58" s="33">
        <v>1.25</v>
      </c>
      <c r="DL58" s="33">
        <v>15</v>
      </c>
      <c r="DM58" s="33">
        <v>1.25</v>
      </c>
      <c r="DN58" s="33">
        <v>12</v>
      </c>
      <c r="DO58" s="33">
        <v>65.09999999999999</v>
      </c>
      <c r="DP58" s="33">
        <v>69</v>
      </c>
      <c r="DQ58" s="33">
        <v>7.9</v>
      </c>
      <c r="DR58" s="33">
        <v>23</v>
      </c>
      <c r="DS58" s="33">
        <v>3.9</v>
      </c>
      <c r="DT58" s="33">
        <v>14</v>
      </c>
      <c r="DU58" s="33">
        <v>17.4</v>
      </c>
      <c r="DV58" s="33">
        <v>53</v>
      </c>
      <c r="DW58" s="33">
        <v>17.4</v>
      </c>
      <c r="DX58" s="33">
        <v>53</v>
      </c>
      <c r="DY58" s="33">
        <f>BS58-CW58</f>
        <v>38.3</v>
      </c>
      <c r="DZ58" s="33">
        <v>53</v>
      </c>
      <c r="EA58" s="33">
        <v>2.125</v>
      </c>
      <c r="EB58" s="33">
        <v>42</v>
      </c>
      <c r="EC58" s="33">
        <v>14.75</v>
      </c>
      <c r="ED58" s="33">
        <v>55</v>
      </c>
      <c r="EE58" s="33">
        <v>19.8</v>
      </c>
      <c r="EF58" s="33">
        <v>46</v>
      </c>
      <c r="EG58" s="33">
        <v>0</v>
      </c>
      <c r="EH58" s="33">
        <v>14</v>
      </c>
      <c r="EI58" s="33">
        <v>-0.5</v>
      </c>
      <c r="EJ58" s="33">
        <v>78</v>
      </c>
      <c r="EK58" s="33">
        <v>0</v>
      </c>
      <c r="EL58" s="33">
        <v>12</v>
      </c>
      <c r="EM58" s="33">
        <v>71.40000000000001</v>
      </c>
      <c r="EN58" s="33">
        <v>25</v>
      </c>
      <c r="EO58" s="33">
        <v>92.3</v>
      </c>
      <c r="EP58" s="33">
        <v>28</v>
      </c>
      <c r="EQ58" s="33">
        <v>24.8571428571429</v>
      </c>
      <c r="ER58" s="33">
        <v>12</v>
      </c>
      <c r="ES58" s="33">
        <v>47.2</v>
      </c>
      <c r="ET58" s="33">
        <v>20</v>
      </c>
      <c r="EU58" s="33">
        <v>47.2</v>
      </c>
      <c r="EV58" s="33">
        <v>20</v>
      </c>
      <c r="EW58" s="33">
        <v>41</v>
      </c>
      <c r="EX58" s="33">
        <v>37</v>
      </c>
      <c r="EY58" s="33">
        <v>54.6</v>
      </c>
      <c r="EZ58" s="33">
        <v>32</v>
      </c>
      <c r="FA58" s="33">
        <v>5.42857142857143</v>
      </c>
      <c r="FB58" s="33">
        <v>33</v>
      </c>
      <c r="FC58" s="33">
        <v>46.7142857142857</v>
      </c>
      <c r="FD58" s="33">
        <v>40</v>
      </c>
      <c r="FE58" s="38"/>
      <c r="FF58" s="33">
        <v>34</v>
      </c>
      <c r="FG58" s="38"/>
      <c r="FH58" s="33">
        <v>34</v>
      </c>
      <c r="FI58" s="33">
        <v>41.06</v>
      </c>
      <c r="FJ58" s="33">
        <v>89</v>
      </c>
      <c r="FK58" s="38"/>
      <c r="FL58" s="33">
        <v>43</v>
      </c>
      <c r="FM58" s="38"/>
      <c r="FN58" s="33">
        <v>43</v>
      </c>
      <c r="FO58" s="33">
        <v>48.26</v>
      </c>
      <c r="FP58" s="33">
        <v>68</v>
      </c>
      <c r="FQ58" s="38"/>
      <c r="FR58" s="33">
        <v>47</v>
      </c>
      <c r="FS58" s="38"/>
      <c r="FT58" s="33">
        <v>47</v>
      </c>
      <c r="FU58" s="33">
        <v>43.34</v>
      </c>
      <c r="FV58" s="33">
        <v>82</v>
      </c>
      <c r="FW58" s="38"/>
      <c r="FX58" s="33">
        <v>19</v>
      </c>
      <c r="FY58" s="38"/>
      <c r="FZ58" s="33">
        <v>19</v>
      </c>
      <c r="GA58" s="33">
        <v>29.8</v>
      </c>
      <c r="GB58" s="39">
        <v>55</v>
      </c>
      <c r="GC58" s="24">
        <f>GA58</f>
        <v>29.8</v>
      </c>
      <c r="GD58" s="24">
        <f>GB58</f>
        <v>55</v>
      </c>
      <c r="GE58" s="25">
        <v>31.2</v>
      </c>
      <c r="GF58" s="25">
        <v>38</v>
      </c>
      <c r="GG58" s="25">
        <v>31.1</v>
      </c>
      <c r="GH58" s="25">
        <v>79</v>
      </c>
      <c r="GI58" s="24">
        <f>GG58</f>
        <v>31.1</v>
      </c>
      <c r="GJ58" s="24">
        <f>GH58</f>
        <v>79</v>
      </c>
      <c r="GK58" s="25">
        <v>31.7</v>
      </c>
      <c r="GL58" s="37">
        <v>74</v>
      </c>
      <c r="GM58" s="33">
        <v>-0.1</v>
      </c>
      <c r="GN58" s="33">
        <v>19</v>
      </c>
      <c r="GO58" s="33">
        <v>1</v>
      </c>
      <c r="GP58" s="33">
        <f>IF(GO58=1,1,IF(GO58=2,20,40))</f>
        <v>1</v>
      </c>
      <c r="GQ58" s="33">
        <f>AVERAGE(41,130,GS58)</f>
        <v>91.3333333333333</v>
      </c>
      <c r="GR58" s="33">
        <f>GQ58</f>
        <v>91.3333333333333</v>
      </c>
      <c r="GS58" s="33">
        <f>AVERAGE(76,130)</f>
        <v>103</v>
      </c>
      <c r="GT58" s="33">
        <f>GS58</f>
        <v>103</v>
      </c>
      <c r="GU58" s="33">
        <f t="shared" si="515"/>
        <v>103</v>
      </c>
      <c r="GV58" s="33">
        <f>GU58</f>
        <v>103</v>
      </c>
      <c r="GW58" s="40">
        <f>GU58</f>
        <v>103</v>
      </c>
      <c r="GX58" s="28">
        <f t="shared" si="515"/>
        <v>103</v>
      </c>
      <c r="GY58" s="28">
        <f>GX58</f>
        <v>103</v>
      </c>
      <c r="GZ58" s="42">
        <f>AVERAGE(GQ58,GS58,GU58)</f>
        <v>99.1111111111111</v>
      </c>
      <c r="HA58" s="33">
        <f>AVERAGE(GQ58:GW58)</f>
        <v>99.6666666666667</v>
      </c>
      <c r="HB58" s="33">
        <f>SUM(GX58,GY58,GZ58,HA58)/120</f>
        <v>49.2052662037037</v>
      </c>
      <c r="HC58" t="s" s="34">
        <f>IF(HB58=HB57,"YES","NOOOO")</f>
        <v>230</v>
      </c>
      <c r="HD58" s="33">
        <f>SUM(SUM(E58,F58,G58,I58,L58,M58,N58,O58,R58,U58,V58,W58,Y58,AH58,AN58,AP58,AV58,BB58,BH58,BN58,BT58,BZ58,CF58,CL58,CR58,CX58,DD58,DJ58,DL58,DZ58),SUM(EX58,FJ58,FP58,FV58,GF58,GL58,GN58,GP58,GQ58,GS58,GU58,GX58,GZ58,H58,J58,K58,P58,Q58,S58,T58,X58,Z58,AA58,AB58,AD58,AF58,AJ58,AL58,AR58,AT58),SUM(AX58,AZ58,BD58,BF58,BJ58,BL58,BP58,BR58,BV58,BX58,CB58,CD58,CH58,CJ58,CN58,CP58,CT58,CV58,CZ58,DB58,DF58,DH58,DN58,DP58,DR58,DT58,DV58,DX58,EB58,ED58),EF58,EH58,EJ58,EL58,EN58,EP58,ER58,ET58,EV58,EZ58,FB58,FD58,FF58,FH58,FL58,FN58,FR58,FT58,FX58,FZ58,GB58,GD58,GH58,GJ58)/114</f>
        <v>46.5055433723197</v>
      </c>
      <c r="HE58" s="33">
        <v>52</v>
      </c>
      <c r="HF58" s="33">
        <f>HE58-B58</f>
        <v>-4</v>
      </c>
      <c r="HG58" s="33">
        <f>SUM(SUM(E58,F58,G58,I58,L58,M58,N58,O58,V58,W58,Y58,H58,J58,K58,P58,Q58,CH58,CJ58,CN58,CP58,CT58,CV58,CZ58,DB58,DF58,DH58,DN58,DP58,DR58,DT58),SUM(DV58,DX58,EB58,ED58,EF58,EH58,EJ58,EL58,EN58,EP58,ER58,ET58,EV58,EZ58,FB58,FD58,FF58,FH58,FL58,FN58,FR58,FT58,FX58,FZ58,GR58,GX58,GY58,X58,AA58,Z58),SUM(AB58,AD58,AF58,AJ58,AL58,AR58,AT58,AX58,AZ58,BD58,BF58,BJ58,BL58,BP58,BR58,BV58,BX58,CB58,CD58,AH58,AN58,AP58,AV58,BB58,BH58,BN58,BT58,BZ58,CF58,CL58),CR58,CX58,DD58,DJ58,DL58,DZ58,EX58,FJ58,FP58,FV58,GP58,GQ58,GS58,GT58,GU58,GV58,GW58,GZ58,HA58)/109</f>
        <v>47.5929536187564</v>
      </c>
      <c r="HH58" s="33">
        <v>50</v>
      </c>
      <c r="HI58" s="33">
        <f>HH58-B58</f>
        <v>-6</v>
      </c>
      <c r="HJ58" s="33">
        <f>SUM(SUM(E58,F58,G58,I58,L58,M58,N58,R58,V58,W58,AD58,AF58,AJ58,AL58,AR58,AT58,AX58,AZ58,BD58,BF58,BJ58,BL58,BP58,BR58,BV58,BX58,CB58,CD58,CH58,CJ58),SUM(CN58,CP58,CT58,CV58,CZ58,DB58,DF58,DH58,DN58,DP58,DR58,DT58,DV58,DX58,EB58,ED58,EF58,EH58,EJ58,EL58,EN58,EP58,ER58,ET58,EV58,EZ58,FB58,FD58,GB58,GD58),SUM(GH58,GJ58,GR58,GX58,GY58,AH58,AN58,AP58,AV58,BB58,BH58,BN58,BT58,BZ58,CF58,CL58,CR58,CX58,DD58,DJ58,DL58,DZ58,EX58,GF58,GL58,GN58,GP58,GQ58,GS58,GT58),GU58,GV58,GW58,GZ58,HA58,H58,J58,K58,S58,T58,)/101</f>
        <v>47.7884350935094</v>
      </c>
      <c r="HK58" s="33">
        <v>59</v>
      </c>
      <c r="HL58" s="33">
        <f>HK58-B58</f>
        <v>3</v>
      </c>
      <c r="HM58" s="33">
        <f>SUM(SUM(F58,G58,H58,J58,K58,AD58,AF58,AJ58,AL58,AN58,AR58,AT58,AX58,AZ58,BD58,BF58,BJ58,BL58,BP58,BR58,BV58,BX58,CB58,CD58,CH58,CJ58,CN58,CP58,CT58,CV58),SUM(CZ58,DB58,DF58,DH58,DN58,DP58,DR58,DT58,DV58,DX58,EB58,ED58,EF58,EH58,EJ58,EL58,EN58,EP58,ER58,ET58,EV58,EZ58,FB58,FD58,GR58,GX58,GY58,I58,L58,AH58),AP58,AV58,BB58,BH58,BN58,BT58,BZ58,CF58,CL58,CR58,CX58,DD58,DJ58,DL58,DZ58,EX58,GP58,GQ58,GS58,GT58,GU58,GV58,GW58,GZ58,HA58)/85</f>
        <v>46.5934640522876</v>
      </c>
      <c r="HN58" s="33">
        <v>54</v>
      </c>
      <c r="HO58" s="33">
        <f>HN58-B58</f>
        <v>-2</v>
      </c>
      <c r="HP58" s="33">
        <f>SUM(SUM(AH58,AP58,AV58,BB58,BH58,BN58,BT58,BZ58,CF58,CL58,CR58,CX58,DD58,DJ58,DL58,DZ58,EX58,GP58,GQ58,GS58,GT58,GU58,GV58,GW58,GZ58,HA58,AD58,AF58,AR58,AT58),SUM(AX58,AZ58,BD58,BF58,BJ58,BL58,BP58,BR58,BV58,BX58,CB58,CD58,CH58,CJ58,CN58,CP58,CT58,CV58,CZ58,DB58,DF58,DH58,DN58,DP58,DR58,DT58,DV58,DX58,EB58,ED58),EF58,EH58,EJ58,EL58,EN58,EP58,ER58,ET58,EV58,EZ58,FB58,FD58,GR58,GX58,GY58)/75</f>
        <v>46.0325925925926</v>
      </c>
      <c r="HQ58" s="33">
        <v>59</v>
      </c>
      <c r="HR58" s="33">
        <f>HQ58-B58</f>
        <v>3</v>
      </c>
      <c r="HS58" s="43">
        <f>AVERAGE(HD58-HB58,HG58-HB58,HJ58-HB58,HM58-HB58,HP58-HB58)</f>
        <v>-2.30266845781056</v>
      </c>
      <c r="HT58" s="33"/>
      <c r="HU58" s="33"/>
      <c r="HV58" s="33"/>
      <c r="HW58" s="33"/>
      <c r="HX58" s="33"/>
      <c r="HY58" s="33"/>
    </row>
    <row r="59" ht="44.45" customHeight="1">
      <c r="A59" t="s" s="31">
        <v>296</v>
      </c>
      <c r="B59" s="32">
        <v>57</v>
      </c>
      <c r="C59" s="33">
        <v>0</v>
      </c>
      <c r="D59" t="s" s="34">
        <v>229</v>
      </c>
      <c r="E59" s="33">
        <f>IF(D59="ACC",5,IF(D59="SEC",3,IF(D59="Pac12",4,IF(D59="Big 10",1,IF(D59="Big 12",2,IF(D59="Independent",7,IF(D59="American",6,IF(D59="MWC",9,IF(D59="Sun Belt",8,IF(D59="CUSA",11,10))))))))))</f>
        <v>3</v>
      </c>
      <c r="F59" s="33">
        <v>74</v>
      </c>
      <c r="G59" s="33">
        <f>F59</f>
        <v>74</v>
      </c>
      <c r="H59" s="33">
        <f>F59</f>
        <v>74</v>
      </c>
      <c r="I59" s="33">
        <v>50</v>
      </c>
      <c r="J59" s="33">
        <v>50</v>
      </c>
      <c r="K59" s="33">
        <v>13</v>
      </c>
      <c r="L59" s="35">
        <f>AVERAGE(F59:K59)</f>
        <v>55.8333333333333</v>
      </c>
      <c r="M59" s="19">
        <f>AVERAGE(N59:U59,F59:L59)</f>
        <v>49.6555555555556</v>
      </c>
      <c r="N59" s="25">
        <v>46</v>
      </c>
      <c r="O59" s="37">
        <v>52</v>
      </c>
      <c r="P59" s="33">
        <v>22</v>
      </c>
      <c r="Q59" s="33">
        <f>AVERAGE(O59:P59)</f>
        <v>37</v>
      </c>
      <c r="R59" s="33">
        <v>58</v>
      </c>
      <c r="S59" s="33">
        <v>44</v>
      </c>
      <c r="T59" s="33">
        <f>AVERAGE(R59:S59)</f>
        <v>51</v>
      </c>
      <c r="U59" s="33">
        <f>AVERAGE(O59,P59,Q59,R59,S59,T59)</f>
        <v>44</v>
      </c>
      <c r="V59" s="33">
        <f>AVERAGE(F59:U59)</f>
        <v>49.6555555555556</v>
      </c>
      <c r="W59" s="33">
        <f>MEDIAN(F59:U59)</f>
        <v>50</v>
      </c>
      <c r="X59" s="33">
        <v>70</v>
      </c>
      <c r="Y59" s="33">
        <v>4</v>
      </c>
      <c r="Z59" s="33">
        <v>17</v>
      </c>
      <c r="AA59" s="33">
        <v>61</v>
      </c>
      <c r="AB59" s="33">
        <v>90</v>
      </c>
      <c r="AC59" s="33">
        <v>-6.7</v>
      </c>
      <c r="AD59" s="33">
        <v>85</v>
      </c>
      <c r="AE59" s="33">
        <v>-6.7</v>
      </c>
      <c r="AF59" s="33">
        <v>85</v>
      </c>
      <c r="AG59" s="33">
        <f>BM59-CQ59</f>
        <v>-1.3</v>
      </c>
      <c r="AH59" s="33">
        <v>10</v>
      </c>
      <c r="AI59" s="33">
        <v>1.76037735849057</v>
      </c>
      <c r="AJ59" s="33">
        <v>57</v>
      </c>
      <c r="AK59" s="33">
        <v>1.76037735849057</v>
      </c>
      <c r="AL59" s="33">
        <f>AJ59</f>
        <v>57</v>
      </c>
      <c r="AM59" s="33">
        <v>-0.0260384567977321</v>
      </c>
      <c r="AN59" s="33">
        <v>85</v>
      </c>
      <c r="AO59" s="33">
        <v>19</v>
      </c>
      <c r="AP59" s="33">
        <v>69</v>
      </c>
      <c r="AQ59" s="33">
        <v>4</v>
      </c>
      <c r="AR59" s="33">
        <f>MAX($AQ$3:$AQ$132)-AQ59+1</f>
        <v>10</v>
      </c>
      <c r="AS59" s="33">
        <v>4</v>
      </c>
      <c r="AT59" s="33">
        <f>AR59</f>
        <v>10</v>
      </c>
      <c r="AU59" s="33">
        <v>6</v>
      </c>
      <c r="AV59" s="33">
        <f>MAX($AU$3:$AU$132)-AU59+1</f>
        <v>10</v>
      </c>
      <c r="AW59" s="33">
        <v>7</v>
      </c>
      <c r="AX59" s="33">
        <f>AW59+1</f>
        <v>8</v>
      </c>
      <c r="AY59" s="33">
        <v>7</v>
      </c>
      <c r="AZ59" s="33">
        <f>AX59</f>
        <v>8</v>
      </c>
      <c r="BA59" s="33">
        <v>7</v>
      </c>
      <c r="BB59" s="33">
        <f>BA59+1</f>
        <v>8</v>
      </c>
      <c r="BC59" s="33">
        <f>AQ59/(AQ59+AW59)</f>
        <v>0.363636363636364</v>
      </c>
      <c r="BD59" s="33">
        <v>29</v>
      </c>
      <c r="BE59" s="33">
        <f>BC59</f>
        <v>0.363636363636364</v>
      </c>
      <c r="BF59" s="33">
        <f>BD59</f>
        <v>29</v>
      </c>
      <c r="BG59" s="33">
        <f>AU59/(AU59+BA59)</f>
        <v>0.461538461538462</v>
      </c>
      <c r="BH59" s="33">
        <v>16</v>
      </c>
      <c r="BI59" s="33">
        <v>21.4</v>
      </c>
      <c r="BJ59" s="33">
        <v>87</v>
      </c>
      <c r="BK59" s="33">
        <v>21.4</v>
      </c>
      <c r="BL59" s="33">
        <v>87</v>
      </c>
      <c r="BM59" s="33">
        <v>27.6</v>
      </c>
      <c r="BN59" s="33">
        <v>61</v>
      </c>
      <c r="BO59" s="33">
        <v>340.2</v>
      </c>
      <c r="BP59" s="33">
        <v>101</v>
      </c>
      <c r="BQ59" s="33">
        <v>340.2</v>
      </c>
      <c r="BR59" s="33">
        <v>101</v>
      </c>
      <c r="BS59" s="33">
        <v>400</v>
      </c>
      <c r="BT59" s="33">
        <v>67</v>
      </c>
      <c r="BU59" s="33">
        <v>296.3</v>
      </c>
      <c r="BV59" s="33">
        <v>20</v>
      </c>
      <c r="BW59" s="33">
        <v>296.3</v>
      </c>
      <c r="BX59" s="33">
        <v>20</v>
      </c>
      <c r="BY59" s="33">
        <v>179.5</v>
      </c>
      <c r="BZ59" s="33">
        <v>103</v>
      </c>
      <c r="CA59" s="33">
        <v>43.9</v>
      </c>
      <c r="CB59" s="33">
        <v>120</v>
      </c>
      <c r="CC59" s="33">
        <v>43.9</v>
      </c>
      <c r="CD59" s="33">
        <v>120</v>
      </c>
      <c r="CE59" s="33">
        <v>220.6</v>
      </c>
      <c r="CF59" s="33">
        <v>21</v>
      </c>
      <c r="CG59" s="33">
        <v>0.0629041740152851</v>
      </c>
      <c r="CH59" s="33">
        <v>105</v>
      </c>
      <c r="CI59" s="33">
        <v>0.0629041740152851</v>
      </c>
      <c r="CJ59" s="33">
        <v>105</v>
      </c>
      <c r="CK59" s="33">
        <f>BM59/BS59</f>
        <v>0.06900000000000001</v>
      </c>
      <c r="CL59" s="33">
        <v>74</v>
      </c>
      <c r="CM59" s="33">
        <v>28.1</v>
      </c>
      <c r="CN59" s="33">
        <v>47</v>
      </c>
      <c r="CO59" s="33">
        <v>28.1</v>
      </c>
      <c r="CP59" s="33">
        <v>47</v>
      </c>
      <c r="CQ59" s="33">
        <v>28.9</v>
      </c>
      <c r="CR59" s="33">
        <v>58</v>
      </c>
      <c r="CS59" s="33">
        <v>389.7</v>
      </c>
      <c r="CT59" s="33">
        <v>51</v>
      </c>
      <c r="CU59" s="33">
        <v>389.7</v>
      </c>
      <c r="CV59" s="33">
        <v>51</v>
      </c>
      <c r="CW59" s="33">
        <v>399.1</v>
      </c>
      <c r="CX59" s="33">
        <v>71</v>
      </c>
      <c r="CY59" s="33">
        <v>263.4</v>
      </c>
      <c r="CZ59" s="33">
        <v>100</v>
      </c>
      <c r="DA59" s="33">
        <v>263.4</v>
      </c>
      <c r="DB59" s="33">
        <v>100</v>
      </c>
      <c r="DC59" s="33">
        <v>246.7</v>
      </c>
      <c r="DD59" s="33">
        <v>91</v>
      </c>
      <c r="DE59" s="33">
        <v>126.4</v>
      </c>
      <c r="DF59" s="33">
        <v>22</v>
      </c>
      <c r="DG59" s="33">
        <v>126.4</v>
      </c>
      <c r="DH59" s="33">
        <v>22</v>
      </c>
      <c r="DI59" s="33">
        <v>152.4</v>
      </c>
      <c r="DJ59" s="33">
        <v>57</v>
      </c>
      <c r="DK59" s="33">
        <v>1</v>
      </c>
      <c r="DL59" s="33">
        <v>23</v>
      </c>
      <c r="DM59" s="33">
        <v>0.818181818181818</v>
      </c>
      <c r="DN59" s="33">
        <v>33</v>
      </c>
      <c r="DO59" s="33">
        <v>61.7</v>
      </c>
      <c r="DP59" s="33">
        <v>46</v>
      </c>
      <c r="DQ59" s="33">
        <v>7.4</v>
      </c>
      <c r="DR59" s="33">
        <v>18</v>
      </c>
      <c r="DS59" s="33">
        <v>3.6</v>
      </c>
      <c r="DT59" s="33">
        <v>11</v>
      </c>
      <c r="DU59" s="33">
        <v>-49.5</v>
      </c>
      <c r="DV59" s="33">
        <v>88</v>
      </c>
      <c r="DW59" s="33">
        <v>-49.5</v>
      </c>
      <c r="DX59" s="33">
        <v>88</v>
      </c>
      <c r="DY59" s="33">
        <f>BS59-CW59</f>
        <v>0.9</v>
      </c>
      <c r="DZ59" s="33">
        <v>71</v>
      </c>
      <c r="EA59" s="33">
        <v>2.27272727272727</v>
      </c>
      <c r="EB59" s="33">
        <v>38</v>
      </c>
      <c r="EC59" s="33">
        <v>13.1818181818182</v>
      </c>
      <c r="ED59" s="33">
        <v>65</v>
      </c>
      <c r="EE59" s="33">
        <v>25.5</v>
      </c>
      <c r="EF59" s="33">
        <v>14</v>
      </c>
      <c r="EG59" s="33">
        <v>0</v>
      </c>
      <c r="EH59" s="33">
        <v>14</v>
      </c>
      <c r="EI59" s="33">
        <v>7.1</v>
      </c>
      <c r="EJ59" s="33">
        <v>43</v>
      </c>
      <c r="EK59" s="33">
        <v>0</v>
      </c>
      <c r="EL59" s="33">
        <v>12</v>
      </c>
      <c r="EM59" s="33">
        <v>83.3</v>
      </c>
      <c r="EN59" s="33">
        <v>12</v>
      </c>
      <c r="EO59" s="33">
        <v>100</v>
      </c>
      <c r="EP59" s="33">
        <v>1</v>
      </c>
      <c r="EQ59" s="33">
        <v>19.1</v>
      </c>
      <c r="ER59" s="33">
        <v>81</v>
      </c>
      <c r="ES59" s="33">
        <v>32.4</v>
      </c>
      <c r="ET59" s="33">
        <v>87</v>
      </c>
      <c r="EU59" s="33">
        <v>32.4</v>
      </c>
      <c r="EV59" s="33">
        <v>87</v>
      </c>
      <c r="EW59" s="33">
        <v>38.9</v>
      </c>
      <c r="EX59" s="33">
        <v>52</v>
      </c>
      <c r="EY59" s="33">
        <v>61.1</v>
      </c>
      <c r="EZ59" s="33">
        <v>24</v>
      </c>
      <c r="FA59" s="33">
        <v>6.1</v>
      </c>
      <c r="FB59" s="33">
        <v>47</v>
      </c>
      <c r="FC59" s="33">
        <v>55.9</v>
      </c>
      <c r="FD59" s="33">
        <v>77</v>
      </c>
      <c r="FE59" s="38"/>
      <c r="FF59" s="33">
        <v>55</v>
      </c>
      <c r="FG59" s="38"/>
      <c r="FH59" s="33">
        <v>55</v>
      </c>
      <c r="FI59" s="33">
        <v>54.43</v>
      </c>
      <c r="FJ59" s="33">
        <v>55</v>
      </c>
      <c r="FK59" s="38"/>
      <c r="FL59" s="33">
        <v>94</v>
      </c>
      <c r="FM59" s="38"/>
      <c r="FN59" s="33">
        <v>94</v>
      </c>
      <c r="FO59" s="33">
        <v>58.31</v>
      </c>
      <c r="FP59" s="33">
        <v>42</v>
      </c>
      <c r="FQ59" s="38"/>
      <c r="FR59" s="33">
        <v>18</v>
      </c>
      <c r="FS59" s="38"/>
      <c r="FT59" s="33">
        <v>18</v>
      </c>
      <c r="FU59" s="33">
        <v>51.2</v>
      </c>
      <c r="FV59" s="33">
        <v>70</v>
      </c>
      <c r="FW59" s="38"/>
      <c r="FX59" s="33">
        <v>79</v>
      </c>
      <c r="FY59" s="38"/>
      <c r="FZ59" s="33">
        <v>79</v>
      </c>
      <c r="GA59" s="33">
        <v>28.5</v>
      </c>
      <c r="GB59" s="39">
        <v>61</v>
      </c>
      <c r="GC59" s="24">
        <f>GA59</f>
        <v>28.5</v>
      </c>
      <c r="GD59" s="24">
        <f>GB59</f>
        <v>61</v>
      </c>
      <c r="GE59" s="25">
        <v>27</v>
      </c>
      <c r="GF59" s="25">
        <v>56</v>
      </c>
      <c r="GG59" s="25">
        <v>20.4</v>
      </c>
      <c r="GH59" s="25">
        <v>24</v>
      </c>
      <c r="GI59" s="24">
        <f>GG59</f>
        <v>20.4</v>
      </c>
      <c r="GJ59" s="24">
        <f>GH59</f>
        <v>24</v>
      </c>
      <c r="GK59" s="25">
        <v>25.6</v>
      </c>
      <c r="GL59" s="37">
        <v>41</v>
      </c>
      <c r="GM59" s="33">
        <v>1</v>
      </c>
      <c r="GN59" s="33">
        <v>9</v>
      </c>
      <c r="GO59" s="33">
        <v>3</v>
      </c>
      <c r="GP59" s="33">
        <f>IF(GO59=1,1,IF(GO59=2,20,40))</f>
        <v>40</v>
      </c>
      <c r="GQ59" s="33">
        <v>35</v>
      </c>
      <c r="GR59" s="33">
        <f>GQ59</f>
        <v>35</v>
      </c>
      <c r="GS59" s="33">
        <v>25</v>
      </c>
      <c r="GT59" s="33">
        <f>GS59</f>
        <v>25</v>
      </c>
      <c r="GU59" s="33">
        <v>24</v>
      </c>
      <c r="GV59" s="33">
        <f>GU59</f>
        <v>24</v>
      </c>
      <c r="GW59" s="40">
        <f>GU59</f>
        <v>24</v>
      </c>
      <c r="GX59" s="28">
        <v>27</v>
      </c>
      <c r="GY59" s="28">
        <f>GX59</f>
        <v>27</v>
      </c>
      <c r="GZ59" s="42">
        <f>AVERAGE(GQ59,GS59,GU59)</f>
        <v>28</v>
      </c>
      <c r="HA59" s="33">
        <f>AVERAGE(GQ59:GW59)</f>
        <v>27.4285714285714</v>
      </c>
      <c r="HB59" s="33">
        <f>SUM(GX59,GY59,GZ59,HA59)/120</f>
        <v>49.4381084656085</v>
      </c>
      <c r="HC59" t="s" s="34">
        <f>IF(HB59=HB58,"YES","NOOOO")</f>
        <v>230</v>
      </c>
      <c r="HD59" s="33">
        <f>SUM(SUM(E59,F59,G59,I59,L59,M59,N59,O59,R59,U59,V59,W59,Y59,AH59,AN59,AP59,AV59,BB59,BH59,BN59,BT59,BZ59,CF59,CL59,CR59,CX59,DD59,DJ59,DL59,DZ59),SUM(EX59,FJ59,FP59,FV59,GF59,GL59,GN59,GP59,GQ59,GS59,GU59,GX59,GZ59,H59,J59,K59,P59,Q59,S59,T59,X59,Z59,AA59,AB59,AD59,AF59,AJ59,AL59,AR59,AT59),SUM(AX59,AZ59,BD59,BF59,BJ59,BL59,BP59,BR59,BV59,BX59,CB59,CD59,CH59,CJ59,CN59,CP59,CT59,CV59,CZ59,DB59,DF59,DH59,DN59,DP59,DR59,DT59,DV59,DX59,EB59,ED59),EF59,EH59,EJ59,EL59,EN59,EP59,ER59,ET59,EV59,EZ59,FB59,FD59,FF59,FH59,FL59,FN59,FR59,FT59,FX59,FZ59,GB59,GD59,GH59,GJ59)/114</f>
        <v>50.6153021442495</v>
      </c>
      <c r="HE59" s="33">
        <v>59</v>
      </c>
      <c r="HF59" s="33">
        <f>HE59-B59</f>
        <v>2</v>
      </c>
      <c r="HG59" s="33">
        <f>SUM(SUM(E59,F59,G59,I59,L59,M59,N59,O59,V59,W59,Y59,H59,J59,K59,P59,Q59,CH59,CJ59,CN59,CP59,CT59,CV59,CZ59,DB59,DF59,DH59,DN59,DP59,DR59,DT59),SUM(DV59,DX59,EB59,ED59,EF59,EH59,EJ59,EL59,EN59,EP59,ER59,ET59,EV59,EZ59,FB59,FD59,FF59,FH59,FL59,FN59,FR59,FT59,FX59,FZ59,GR59,GX59,GY59,X59,AA59,Z59),SUM(AB59,AD59,AF59,AJ59,AL59,AR59,AT59,AX59,AZ59,BD59,BF59,BJ59,BL59,BP59,BR59,BV59,BX59,CB59,CD59,AH59,AN59,AP59,AV59,BB59,BH59,BN59,BT59,BZ59,CF59,CL59),CR59,CX59,DD59,DJ59,DL59,DZ59,EX59,FJ59,FP59,FV59,GP59,GQ59,GS59,GT59,GU59,GV59,GW59,GZ59,HA59)/109</f>
        <v>50.0878258336974</v>
      </c>
      <c r="HH59" s="33">
        <v>59</v>
      </c>
      <c r="HI59" s="33">
        <f>HH59-B59</f>
        <v>2</v>
      </c>
      <c r="HJ59" s="33">
        <f>SUM(SUM(E59,F59,G59,I59,L59,M59,N59,R59,V59,W59,AD59,AF59,AJ59,AL59,AR59,AT59,AX59,AZ59,BD59,BF59,BJ59,BL59,BP59,BR59,BV59,BX59,CB59,CD59,CH59,CJ59),SUM(CN59,CP59,CT59,CV59,CZ59,DB59,DF59,DH59,DN59,DP59,DR59,DT59,DV59,DX59,EB59,ED59,EF59,EH59,EJ59,EL59,EN59,EP59,ER59,ET59,EV59,EZ59,FB59,FD59,GB59,GD59),SUM(GH59,GJ59,GR59,GX59,GY59,AH59,AN59,AP59,AV59,BB59,BH59,BN59,BT59,BZ59,CF59,CL59,CR59,CX59,DD59,DJ59,DL59,DZ59,EX59,GF59,GL59,GN59,GP59,GQ59,GS59,GT59),GU59,GV59,GW59,GZ59,HA59,H59,J59,K59,S59,T59,)/101</f>
        <v>48.2829011472576</v>
      </c>
      <c r="HK59" s="33">
        <v>60</v>
      </c>
      <c r="HL59" s="33">
        <f>HK59-B59</f>
        <v>3</v>
      </c>
      <c r="HM59" s="33">
        <f>SUM(SUM(F59,G59,H59,J59,K59,AD59,AF59,AJ59,AL59,AN59,AR59,AT59,AX59,AZ59,BD59,BF59,BJ59,BL59,BP59,BR59,BV59,BX59,CB59,CD59,CH59,CJ59,CN59,CP59,CT59,CV59),SUM(CZ59,DB59,DF59,DH59,DN59,DP59,DR59,DT59,DV59,DX59,EB59,ED59,EF59,EH59,EJ59,EL59,EN59,EP59,ER59,ET59,EV59,EZ59,FB59,FD59,GR59,GX59,GY59,I59,L59,AH59),AP59,AV59,BB59,BH59,BN59,BT59,BZ59,CF59,CL59,CR59,CX59,DD59,DJ59,DL59,DZ59,EX59,GP59,GQ59,GS59,GT59,GU59,GV59,GW59,GZ59,HA59)/85</f>
        <v>49.9913165266106</v>
      </c>
      <c r="HN59" s="33">
        <v>66</v>
      </c>
      <c r="HO59" s="33">
        <f>HN59-B59</f>
        <v>9</v>
      </c>
      <c r="HP59" s="33">
        <f>SUM(SUM(AH59,AP59,AV59,BB59,BH59,BN59,BT59,BZ59,CF59,CL59,CR59,CX59,DD59,DJ59,DL59,DZ59,EX59,GP59,GQ59,GS59,GT59,GU59,GV59,GW59,GZ59,HA59,AD59,AF59,AR59,AT59),SUM(AX59,AZ59,BD59,BF59,BJ59,BL59,BP59,BR59,BV59,BX59,CB59,CD59,CH59,CJ59,CN59,CP59,CT59,CV59,CZ59,DB59,DF59,DH59,DN59,DP59,DR59,DT59,DV59,DX59,EB59,ED59),EF59,EH59,EJ59,EL59,EN59,EP59,ER59,ET59,EV59,EZ59,FB59,FD59,GR59,GX59,GY59)/75</f>
        <v>48.792380952381</v>
      </c>
      <c r="HQ59" s="33">
        <v>69</v>
      </c>
      <c r="HR59" s="33">
        <f>HQ59-B59</f>
        <v>12</v>
      </c>
      <c r="HS59" s="43">
        <f>AVERAGE(HD59-HB59,HG59-HB59,HJ59-HB59,HM59-HB59,HP59-HB59)</f>
        <v>0.11583685523072</v>
      </c>
      <c r="HT59" s="33"/>
      <c r="HU59" s="33"/>
      <c r="HV59" s="33"/>
      <c r="HW59" s="33"/>
      <c r="HX59" s="33"/>
      <c r="HY59" s="33"/>
    </row>
    <row r="60" ht="44.45" customHeight="1">
      <c r="A60" t="s" s="31">
        <v>297</v>
      </c>
      <c r="B60" s="32">
        <v>58</v>
      </c>
      <c r="C60" s="33">
        <v>0</v>
      </c>
      <c r="D60" t="s" s="34">
        <v>293</v>
      </c>
      <c r="E60" s="33">
        <f>IF(D60="ACC",5,IF(D60="SEC",3,IF(D60="Pac12",4,IF(D60="Big 10",1,IF(D60="Big 12",2,IF(D60="Independent",7,IF(D60="American",6,IF(D60="MWC",9,IF(D60="Sun Belt",8,IF(D60="CUSA",11,10))))))))))</f>
        <v>11</v>
      </c>
      <c r="F60" s="33">
        <v>32</v>
      </c>
      <c r="G60" s="33">
        <f>F60</f>
        <v>32</v>
      </c>
      <c r="H60" s="33">
        <f>F60</f>
        <v>32</v>
      </c>
      <c r="I60" s="33">
        <v>72</v>
      </c>
      <c r="J60" s="33">
        <v>72</v>
      </c>
      <c r="K60" s="33">
        <v>70</v>
      </c>
      <c r="L60" s="35">
        <f>AVERAGE(F60:K60)</f>
        <v>51.6666666666667</v>
      </c>
      <c r="M60" s="19">
        <f>AVERAGE(N60:U60,F60:L60)</f>
        <v>60.6111111111111</v>
      </c>
      <c r="N60" s="25">
        <v>47</v>
      </c>
      <c r="O60" s="37">
        <v>58</v>
      </c>
      <c r="P60" s="33">
        <v>91</v>
      </c>
      <c r="Q60" s="33">
        <f>AVERAGE(O60:P60)</f>
        <v>74.5</v>
      </c>
      <c r="R60" s="33">
        <v>57</v>
      </c>
      <c r="S60" s="33">
        <v>80</v>
      </c>
      <c r="T60" s="33">
        <f>AVERAGE(R60:S60)</f>
        <v>68.5</v>
      </c>
      <c r="U60" s="33">
        <f>AVERAGE(O60,P60,Q60,R60,S60,T60)</f>
        <v>71.5</v>
      </c>
      <c r="V60" s="33">
        <f>AVERAGE(F60:U60)</f>
        <v>60.6111111111111</v>
      </c>
      <c r="W60" s="33">
        <f>MEDIAN(F60:U60)</f>
        <v>64.5555555555556</v>
      </c>
      <c r="X60" s="33">
        <v>72</v>
      </c>
      <c r="Y60" s="33">
        <v>100</v>
      </c>
      <c r="Z60" s="33">
        <v>122</v>
      </c>
      <c r="AA60" s="33">
        <v>68</v>
      </c>
      <c r="AB60" s="33">
        <v>13</v>
      </c>
      <c r="AC60" s="33">
        <v>15.5</v>
      </c>
      <c r="AD60" s="33">
        <v>12</v>
      </c>
      <c r="AE60" s="33">
        <v>15.5</v>
      </c>
      <c r="AF60" s="33">
        <v>12</v>
      </c>
      <c r="AG60" s="33">
        <f>BM60-CQ60</f>
        <v>0.7</v>
      </c>
      <c r="AH60" s="33">
        <v>38</v>
      </c>
      <c r="AI60" s="33">
        <v>12.8333333333333</v>
      </c>
      <c r="AJ60" s="33">
        <v>8</v>
      </c>
      <c r="AK60" s="33">
        <v>12.8333333333333</v>
      </c>
      <c r="AL60" s="33">
        <f>AJ60</f>
        <v>8</v>
      </c>
      <c r="AM60" s="33">
        <v>0.00808141806685376</v>
      </c>
      <c r="AN60" s="33">
        <v>63</v>
      </c>
      <c r="AO60" s="33">
        <v>18</v>
      </c>
      <c r="AP60" s="33">
        <v>63</v>
      </c>
      <c r="AQ60" s="33">
        <v>7</v>
      </c>
      <c r="AR60" s="33">
        <f>MAX($AQ$3:$AQ$132)-AQ60+1</f>
        <v>7</v>
      </c>
      <c r="AS60" s="33">
        <v>7</v>
      </c>
      <c r="AT60" s="33">
        <f>AR60</f>
        <v>7</v>
      </c>
      <c r="AU60" s="33">
        <v>8</v>
      </c>
      <c r="AV60" s="33">
        <f>MAX($AU$3:$AU$132)-AU60+1</f>
        <v>8</v>
      </c>
      <c r="AW60" s="33">
        <v>3</v>
      </c>
      <c r="AX60" s="33">
        <f>AW60+1</f>
        <v>4</v>
      </c>
      <c r="AY60" s="33">
        <v>3</v>
      </c>
      <c r="AZ60" s="33">
        <f>AX60</f>
        <v>4</v>
      </c>
      <c r="BA60" s="33">
        <v>5</v>
      </c>
      <c r="BB60" s="33">
        <f>BA60+1</f>
        <v>6</v>
      </c>
      <c r="BC60" s="33">
        <f>AQ60/(AQ60+AW60)</f>
        <v>0.7</v>
      </c>
      <c r="BD60" s="33">
        <v>14</v>
      </c>
      <c r="BE60" s="33">
        <f>BC60</f>
        <v>0.7</v>
      </c>
      <c r="BF60" s="33">
        <f>BD60</f>
        <v>14</v>
      </c>
      <c r="BG60" s="33">
        <f>AU60/(AU60+BA60)</f>
        <v>0.615384615384615</v>
      </c>
      <c r="BH60" s="33">
        <v>12</v>
      </c>
      <c r="BI60" s="33">
        <v>28.5</v>
      </c>
      <c r="BJ60" s="33">
        <v>52</v>
      </c>
      <c r="BK60" s="33">
        <v>28.5</v>
      </c>
      <c r="BL60" s="33">
        <v>52</v>
      </c>
      <c r="BM60" s="33">
        <v>25.7</v>
      </c>
      <c r="BN60" s="33">
        <v>72</v>
      </c>
      <c r="BO60" s="33">
        <v>391.2</v>
      </c>
      <c r="BP60" s="33">
        <v>66</v>
      </c>
      <c r="BQ60" s="33">
        <v>391.2</v>
      </c>
      <c r="BR60" s="33">
        <v>66</v>
      </c>
      <c r="BS60" s="33">
        <v>393.8</v>
      </c>
      <c r="BT60" s="33">
        <v>71</v>
      </c>
      <c r="BU60" s="33">
        <v>212.9</v>
      </c>
      <c r="BV60" s="33">
        <v>75</v>
      </c>
      <c r="BW60" s="33">
        <v>212.9</v>
      </c>
      <c r="BX60" s="33">
        <v>75</v>
      </c>
      <c r="BY60" s="33">
        <v>200.4</v>
      </c>
      <c r="BZ60" s="33">
        <v>90</v>
      </c>
      <c r="CA60" s="33">
        <v>178.3</v>
      </c>
      <c r="CB60" s="33">
        <v>48</v>
      </c>
      <c r="CC60" s="33">
        <v>178.3</v>
      </c>
      <c r="CD60" s="33">
        <v>48</v>
      </c>
      <c r="CE60" s="33">
        <v>193.4</v>
      </c>
      <c r="CF60" s="33">
        <v>35</v>
      </c>
      <c r="CG60" s="33">
        <v>0.0728527607361963</v>
      </c>
      <c r="CH60" s="33">
        <v>56</v>
      </c>
      <c r="CI60" s="33">
        <v>0.0728527607361963</v>
      </c>
      <c r="CJ60" s="33">
        <v>56</v>
      </c>
      <c r="CK60" s="33">
        <f>BM60/BS60</f>
        <v>0.0652615540883697</v>
      </c>
      <c r="CL60" s="33">
        <v>91</v>
      </c>
      <c r="CM60" s="33">
        <v>13</v>
      </c>
      <c r="CN60" s="33">
        <v>1</v>
      </c>
      <c r="CO60" s="33">
        <v>13</v>
      </c>
      <c r="CP60" s="33">
        <v>1</v>
      </c>
      <c r="CQ60" s="33">
        <v>25</v>
      </c>
      <c r="CR60" s="33">
        <v>40</v>
      </c>
      <c r="CS60" s="33">
        <v>279.4</v>
      </c>
      <c r="CT60" s="33">
        <v>2</v>
      </c>
      <c r="CU60" s="33">
        <v>279.4</v>
      </c>
      <c r="CV60" s="33">
        <v>2</v>
      </c>
      <c r="CW60" s="33">
        <v>379.6</v>
      </c>
      <c r="CX60" s="33">
        <v>56</v>
      </c>
      <c r="CY60" s="33">
        <v>183.9</v>
      </c>
      <c r="CZ60" s="33">
        <v>11</v>
      </c>
      <c r="DA60" s="33">
        <v>183.9</v>
      </c>
      <c r="DB60" s="33">
        <v>11</v>
      </c>
      <c r="DC60" s="33">
        <v>231.6</v>
      </c>
      <c r="DD60" s="33">
        <v>69</v>
      </c>
      <c r="DE60" s="33">
        <v>95.5</v>
      </c>
      <c r="DF60" s="33">
        <v>4</v>
      </c>
      <c r="DG60" s="33">
        <v>95.5</v>
      </c>
      <c r="DH60" s="33">
        <v>4</v>
      </c>
      <c r="DI60" s="33">
        <v>148</v>
      </c>
      <c r="DJ60" s="33">
        <v>53</v>
      </c>
      <c r="DK60" s="33">
        <v>0.5</v>
      </c>
      <c r="DL60" s="33">
        <v>43</v>
      </c>
      <c r="DM60" s="33">
        <v>1</v>
      </c>
      <c r="DN60" s="33">
        <v>24</v>
      </c>
      <c r="DO60" s="33">
        <v>62.3</v>
      </c>
      <c r="DP60" s="33">
        <v>49</v>
      </c>
      <c r="DQ60" s="33">
        <v>6.3</v>
      </c>
      <c r="DR60" s="33">
        <v>7</v>
      </c>
      <c r="DS60" s="33">
        <v>2.8</v>
      </c>
      <c r="DT60" s="33">
        <v>4</v>
      </c>
      <c r="DU60" s="33">
        <v>111.8</v>
      </c>
      <c r="DV60" s="33">
        <v>15</v>
      </c>
      <c r="DW60" s="33">
        <v>111.8</v>
      </c>
      <c r="DX60" s="33">
        <v>15</v>
      </c>
      <c r="DY60" s="33">
        <f>BS60-CW60</f>
        <v>14.2</v>
      </c>
      <c r="DZ60" s="33">
        <v>67</v>
      </c>
      <c r="EA60" s="33">
        <v>2.5</v>
      </c>
      <c r="EB60" s="33">
        <v>33</v>
      </c>
      <c r="EC60" s="33">
        <v>15.8</v>
      </c>
      <c r="ED60" s="33">
        <v>44</v>
      </c>
      <c r="EE60" s="33">
        <v>18.3</v>
      </c>
      <c r="EF60" s="33">
        <v>58</v>
      </c>
      <c r="EG60" s="33">
        <v>0</v>
      </c>
      <c r="EH60" s="33">
        <v>14</v>
      </c>
      <c r="EI60" s="33">
        <v>8.300000000000001</v>
      </c>
      <c r="EJ60" s="33">
        <v>36</v>
      </c>
      <c r="EK60" s="33">
        <v>0</v>
      </c>
      <c r="EL60" s="33">
        <v>12</v>
      </c>
      <c r="EM60" s="33">
        <v>75</v>
      </c>
      <c r="EN60" s="33">
        <v>21</v>
      </c>
      <c r="EO60" s="33">
        <v>100</v>
      </c>
      <c r="EP60" s="33">
        <v>1</v>
      </c>
      <c r="EQ60" s="33">
        <v>22.6666666666667</v>
      </c>
      <c r="ER60" s="33">
        <v>30</v>
      </c>
      <c r="ES60" s="33">
        <v>47</v>
      </c>
      <c r="ET60" s="33">
        <v>22</v>
      </c>
      <c r="EU60" s="33">
        <v>47</v>
      </c>
      <c r="EV60" s="33">
        <v>22</v>
      </c>
      <c r="EW60" s="33">
        <v>37.9</v>
      </c>
      <c r="EX60" s="33">
        <v>58</v>
      </c>
      <c r="EY60" s="33">
        <v>36.8</v>
      </c>
      <c r="EZ60" s="33">
        <v>59</v>
      </c>
      <c r="FA60" s="33">
        <v>5.77777777777778</v>
      </c>
      <c r="FB60" s="33">
        <v>40</v>
      </c>
      <c r="FC60" s="33">
        <v>60.6666666666667</v>
      </c>
      <c r="FD60" s="33">
        <v>93</v>
      </c>
      <c r="FE60" s="38"/>
      <c r="FF60" s="33">
        <v>61</v>
      </c>
      <c r="FG60" s="38"/>
      <c r="FH60" s="33">
        <v>61</v>
      </c>
      <c r="FI60" s="33">
        <v>42.06</v>
      </c>
      <c r="FJ60" s="33">
        <v>87</v>
      </c>
      <c r="FK60" s="38"/>
      <c r="FL60" s="33">
        <v>73</v>
      </c>
      <c r="FM60" s="38"/>
      <c r="FN60" s="33">
        <v>73</v>
      </c>
      <c r="FO60" s="33">
        <v>34.09</v>
      </c>
      <c r="FP60" s="33">
        <v>100</v>
      </c>
      <c r="FQ60" s="38"/>
      <c r="FR60" s="33">
        <v>40</v>
      </c>
      <c r="FS60" s="38"/>
      <c r="FT60" s="33">
        <v>40</v>
      </c>
      <c r="FU60" s="33">
        <v>49.07</v>
      </c>
      <c r="FV60" s="33">
        <v>72</v>
      </c>
      <c r="FW60" s="38"/>
      <c r="FX60" s="33">
        <v>72</v>
      </c>
      <c r="FY60" s="38"/>
      <c r="FZ60" s="33">
        <v>72</v>
      </c>
      <c r="GA60" s="33">
        <v>22.9</v>
      </c>
      <c r="GB60" s="39">
        <v>84</v>
      </c>
      <c r="GC60" s="24">
        <f>GA60</f>
        <v>22.9</v>
      </c>
      <c r="GD60" s="24">
        <f>GB60</f>
        <v>84</v>
      </c>
      <c r="GE60" s="25">
        <v>23.6</v>
      </c>
      <c r="GF60" s="25">
        <v>70</v>
      </c>
      <c r="GG60" s="25">
        <v>22.8</v>
      </c>
      <c r="GH60" s="25">
        <v>36</v>
      </c>
      <c r="GI60" s="24">
        <f>GG60</f>
        <v>22.8</v>
      </c>
      <c r="GJ60" s="24">
        <f>GH60</f>
        <v>36</v>
      </c>
      <c r="GK60" s="25">
        <v>20.8</v>
      </c>
      <c r="GL60" s="37">
        <v>23</v>
      </c>
      <c r="GM60" s="33">
        <v>0</v>
      </c>
      <c r="GN60" s="33">
        <v>18</v>
      </c>
      <c r="GO60" s="33">
        <v>2</v>
      </c>
      <c r="GP60" s="33">
        <f>IF(GO60=1,1,IF(GO60=2,20,40))</f>
        <v>20</v>
      </c>
      <c r="GQ60" s="33">
        <f>AVERAGE(41,130,GS60)</f>
        <v>91.3333333333333</v>
      </c>
      <c r="GR60" s="33">
        <f>GQ60</f>
        <v>91.3333333333333</v>
      </c>
      <c r="GS60" s="33">
        <f>AVERAGE(76,130)</f>
        <v>103</v>
      </c>
      <c r="GT60" s="33">
        <f>GS60</f>
        <v>103</v>
      </c>
      <c r="GU60" s="33">
        <f t="shared" si="515"/>
        <v>103</v>
      </c>
      <c r="GV60" s="33">
        <f>GU60</f>
        <v>103</v>
      </c>
      <c r="GW60" s="40">
        <f>GU60</f>
        <v>103</v>
      </c>
      <c r="GX60" s="28">
        <f t="shared" si="515"/>
        <v>103</v>
      </c>
      <c r="GY60" s="28">
        <f>GX60</f>
        <v>103</v>
      </c>
      <c r="GZ60" s="42">
        <f>AVERAGE(GQ60,GS60,GU60)</f>
        <v>99.1111111111111</v>
      </c>
      <c r="HA60" s="33">
        <f>AVERAGE(GQ60:GW60)</f>
        <v>99.6666666666667</v>
      </c>
      <c r="HB60" s="33">
        <f>SUM(GX60,GY60,GZ60,HA60)/120</f>
        <v>49.6615740740741</v>
      </c>
      <c r="HC60" t="s" s="34">
        <f>IF(HB60=HB59,"YES","NOOOO")</f>
        <v>230</v>
      </c>
      <c r="HD60" s="33">
        <f>SUM(SUM(E60,F60,G60,I60,L60,M60,N60,O60,R60,U60,V60,W60,Y60,AH60,AN60,AP60,AV60,BB60,BH60,BN60,BT60,BZ60,CF60,CL60,CR60,CX60,DD60,DJ60,DL60,DZ60),SUM(EX60,FJ60,FP60,FV60,GF60,GL60,GN60,GP60,GQ60,GS60,GU60,GX60,GZ60,H60,J60,K60,P60,Q60,S60,T60,X60,Z60,AA60,AB60,AD60,AF60,AJ60,AL60,AR60,AT60),SUM(AX60,AZ60,BD60,BF60,BJ60,BL60,BP60,BR60,BV60,BX60,CB60,CD60,CH60,CJ60,CN60,CP60,CT60,CV60,CZ60,DB60,DF60,DH60,DN60,DP60,DR60,DT60,DV60,DX60,EB60,ED60),EF60,EH60,EJ60,EL60,EN60,EP60,ER60,ET60,EV60,EZ60,FB60,FD60,FF60,FH60,FL60,FN60,FR60,FT60,FX60,FZ60,GB60,GD60,GH60,GJ60)/114</f>
        <v>46.9858674463938</v>
      </c>
      <c r="HE60" s="33">
        <v>53</v>
      </c>
      <c r="HF60" s="33">
        <f>HE60-B60</f>
        <v>-5</v>
      </c>
      <c r="HG60" s="33">
        <f>SUM(SUM(E60,F60,G60,I60,L60,M60,N60,O60,V60,W60,Y60,H60,J60,K60,P60,Q60,CH60,CJ60,CN60,CP60,CT60,CV60,CZ60,DB60,DF60,DH60,DN60,DP60,DR60,DT60),SUM(DV60,DX60,EB60,ED60,EF60,EH60,EJ60,EL60,EN60,EP60,ER60,ET60,EV60,EZ60,FB60,FD60,FF60,FH60,FL60,FN60,FR60,FT60,FX60,FZ60,GR60,GX60,GY60,X60,AA60,Z60),SUM(AB60,AD60,AF60,AJ60,AL60,AR60,AT60,AX60,AZ60,BD60,BF60,BJ60,BL60,BP60,BR60,BV60,BX60,CB60,CD60,AH60,AN60,AP60,AV60,BB60,BH60,BN60,BT60,BZ60,CF60,CL60),CR60,CX60,DD60,DJ60,DL60,DZ60,EX60,FJ60,FP60,FV60,GP60,GQ60,GS60,GT60,GU60,GV60,GW60,GZ60,HA60)/109</f>
        <v>48.9118246687054</v>
      </c>
      <c r="HH60" s="33">
        <v>56</v>
      </c>
      <c r="HI60" s="33">
        <f>HH60-B60</f>
        <v>-2</v>
      </c>
      <c r="HJ60" s="33">
        <f>SUM(SUM(E60,F60,G60,I60,L60,M60,N60,R60,V60,W60,AD60,AF60,AJ60,AL60,AR60,AT60,AX60,AZ60,BD60,BF60,BJ60,BL60,BP60,BR60,BV60,BX60,CB60,CD60,CH60,CJ60),SUM(CN60,CP60,CT60,CV60,CZ60,DB60,DF60,DH60,DN60,DP60,DR60,DT60,DV60,DX60,EB60,ED60,EF60,EH60,EJ60,EL60,EN60,EP60,ER60,ET60,EV60,EZ60,FB60,FD60,GB60,GD60),SUM(GH60,GJ60,GR60,GX60,GY60,AH60,AN60,AP60,AV60,BB60,BH60,BN60,BT60,BZ60,CF60,CL60,CR60,CX60,DD60,DJ60,DL60,DZ60,EX60,GF60,GL60,GN60,GP60,GQ60,GS60,GT60),GU60,GV60,GW60,GZ60,HA60,H60,J60,K60,S60,T60,)/101</f>
        <v>44.9345434543454</v>
      </c>
      <c r="HK60" s="33">
        <v>49</v>
      </c>
      <c r="HL60" s="33">
        <f>HK60-B60</f>
        <v>-9</v>
      </c>
      <c r="HM60" s="33">
        <f>SUM(SUM(F60,G60,H60,J60,K60,AD60,AF60,AJ60,AL60,AN60,AR60,AT60,AX60,AZ60,BD60,BF60,BJ60,BL60,BP60,BR60,BV60,BX60,CB60,CD60,CH60,CJ60,CN60,CP60,CT60,CV60),SUM(CZ60,DB60,DF60,DH60,DN60,DP60,DR60,DT60,DV60,DX60,EB60,ED60,EF60,EH60,EJ60,EL60,EN60,EP60,ER60,ET60,EV60,EZ60,FB60,FD60,GR60,GX60,GY60,I60,L60,AH60),AP60,AV60,BB60,BH60,BN60,BT60,BZ60,CF60,CL60,CR60,CX60,DD60,DJ60,DL60,DZ60,EX60,GP60,GQ60,GS60,GT60,GU60,GV60,GW60,GZ60,HA60)/85</f>
        <v>43.9777777777778</v>
      </c>
      <c r="HN60" s="33">
        <v>43</v>
      </c>
      <c r="HO60" s="33">
        <f>HN60-B60</f>
        <v>-15</v>
      </c>
      <c r="HP60" s="33">
        <f>SUM(SUM(AH60,AP60,AV60,BB60,BH60,BN60,BT60,BZ60,CF60,CL60,CR60,CX60,DD60,DJ60,DL60,DZ60,EX60,GP60,GQ60,GS60,GT60,GU60,GV60,GW60,GZ60,HA60,AD60,AF60,AR60,AT60),SUM(AX60,AZ60,BD60,BF60,BJ60,BL60,BP60,BR60,BV60,BX60,CB60,CD60,CH60,CJ60,CN60,CP60,CT60,CV60,CZ60,DB60,DF60,DH60,DN60,DP60,DR60,DT60,DV60,DX60,EB60,ED60),EF60,EH60,EJ60,EL60,EN60,EP60,ER60,ET60,EV60,EZ60,FB60,FD60,GR60,GX60,GY60)/75</f>
        <v>43.9659259259259</v>
      </c>
      <c r="HQ60" s="33">
        <v>49</v>
      </c>
      <c r="HR60" s="33">
        <f>HQ60-B60</f>
        <v>-9</v>
      </c>
      <c r="HS60" s="43">
        <f>AVERAGE(HD60-HB60,HG60-HB60,HJ60-HB60,HM60-HB60,HP60-HB60)</f>
        <v>-3.90638621944444</v>
      </c>
      <c r="HT60" s="33"/>
      <c r="HU60" s="33"/>
      <c r="HV60" s="33"/>
      <c r="HW60" s="33"/>
      <c r="HX60" s="33"/>
      <c r="HY60" s="33"/>
    </row>
    <row r="61" ht="32.45" customHeight="1">
      <c r="A61" t="s" s="31">
        <v>298</v>
      </c>
      <c r="B61" s="32">
        <v>59</v>
      </c>
      <c r="C61" s="33">
        <v>0</v>
      </c>
      <c r="D61" t="s" s="34">
        <v>232</v>
      </c>
      <c r="E61" s="33">
        <f>IF(D61="ACC",5,IF(D61="SEC",3,IF(D61="Pac12",4,IF(D61="Big 10",1,IF(D61="Big 12",2,IF(D61="Independent",7,IF(D61="American",6,IF(D61="MWC",9,IF(D61="Sun Belt",8,IF(D61="CUSA",11,10))))))))))</f>
        <v>5</v>
      </c>
      <c r="F61" s="33">
        <v>60</v>
      </c>
      <c r="G61" s="33">
        <f>F61</f>
        <v>60</v>
      </c>
      <c r="H61" s="33">
        <f>F61</f>
        <v>60</v>
      </c>
      <c r="I61" s="33">
        <v>104</v>
      </c>
      <c r="J61" s="33">
        <v>104</v>
      </c>
      <c r="K61" s="33">
        <v>33</v>
      </c>
      <c r="L61" s="35">
        <f>AVERAGE(F61:K61)</f>
        <v>70.1666666666667</v>
      </c>
      <c r="M61" s="19">
        <v>31</v>
      </c>
      <c r="N61" s="25">
        <v>35</v>
      </c>
      <c r="O61" s="37">
        <v>62</v>
      </c>
      <c r="P61" s="33">
        <v>35</v>
      </c>
      <c r="Q61" s="33">
        <f>AVERAGE(O61:P61)</f>
        <v>48.5</v>
      </c>
      <c r="R61" s="33">
        <v>53</v>
      </c>
      <c r="S61" s="33">
        <v>46</v>
      </c>
      <c r="T61" s="33">
        <f>AVERAGE(R61:S61)</f>
        <v>49.5</v>
      </c>
      <c r="U61" s="33">
        <f>AVERAGE(O61,P61,Q61,R61,S61,T61)</f>
        <v>49</v>
      </c>
      <c r="V61" s="33">
        <f>AVERAGE(F61:U61)</f>
        <v>56.2604166666667</v>
      </c>
      <c r="W61" s="33">
        <f>MEDIAN(F61:U61)</f>
        <v>51.25</v>
      </c>
      <c r="X61" s="33">
        <v>40</v>
      </c>
      <c r="Y61" s="33">
        <v>53</v>
      </c>
      <c r="Z61" s="33">
        <v>26</v>
      </c>
      <c r="AA61" s="33">
        <v>75</v>
      </c>
      <c r="AB61" s="33">
        <v>58</v>
      </c>
      <c r="AC61" s="33">
        <v>1.1</v>
      </c>
      <c r="AD61" s="33">
        <v>59</v>
      </c>
      <c r="AE61" s="33">
        <v>1.1</v>
      </c>
      <c r="AF61" s="33">
        <v>59</v>
      </c>
      <c r="AG61" s="33">
        <f>BM61-CQ61</f>
        <v>-8</v>
      </c>
      <c r="AH61" s="33">
        <v>25</v>
      </c>
      <c r="AI61" s="33">
        <v>1.55538461538461</v>
      </c>
      <c r="AJ61" s="33">
        <v>65</v>
      </c>
      <c r="AK61" s="33">
        <v>1.55538461538461</v>
      </c>
      <c r="AL61" s="33">
        <f>AJ61</f>
        <v>65</v>
      </c>
      <c r="AM61" s="33">
        <v>-0.104918032786885</v>
      </c>
      <c r="AN61" s="33">
        <v>105</v>
      </c>
      <c r="AO61" s="33">
        <v>22.75</v>
      </c>
      <c r="AP61" s="33">
        <v>87</v>
      </c>
      <c r="AQ61" s="33">
        <v>8</v>
      </c>
      <c r="AR61" s="33">
        <f>MAX($AQ$3:$AQ$132)-AQ61+1</f>
        <v>6</v>
      </c>
      <c r="AS61" s="33">
        <v>8</v>
      </c>
      <c r="AT61" s="33">
        <f>AR61</f>
        <v>6</v>
      </c>
      <c r="AU61" s="33">
        <v>4</v>
      </c>
      <c r="AV61" s="33">
        <f>MAX($AU$3:$AU$132)-AU61+1</f>
        <v>12</v>
      </c>
      <c r="AW61" s="33">
        <v>4</v>
      </c>
      <c r="AX61" s="33">
        <f>AW61+1</f>
        <v>5</v>
      </c>
      <c r="AY61" s="33">
        <v>4</v>
      </c>
      <c r="AZ61" s="33">
        <f>AX61</f>
        <v>5</v>
      </c>
      <c r="BA61" s="33">
        <v>8</v>
      </c>
      <c r="BB61" s="33">
        <f>BA61+1</f>
        <v>9</v>
      </c>
      <c r="BC61" s="33">
        <f>AQ61/(AQ61+AW61)</f>
        <v>0.666666666666667</v>
      </c>
      <c r="BD61" s="33">
        <v>15</v>
      </c>
      <c r="BE61" s="33">
        <f>BC61</f>
        <v>0.666666666666667</v>
      </c>
      <c r="BF61" s="33">
        <f>BD61</f>
        <v>15</v>
      </c>
      <c r="BG61" s="33">
        <f>AU61/(AU61+BA61)</f>
        <v>0.333333333333333</v>
      </c>
      <c r="BH61" s="33">
        <v>19</v>
      </c>
      <c r="BI61" s="33">
        <v>30.3</v>
      </c>
      <c r="BJ61" s="33">
        <v>41</v>
      </c>
      <c r="BK61" s="33">
        <v>30.3</v>
      </c>
      <c r="BL61" s="33">
        <v>41</v>
      </c>
      <c r="BM61" s="33">
        <v>22.1</v>
      </c>
      <c r="BN61" s="33">
        <v>82</v>
      </c>
      <c r="BO61" s="33">
        <v>385.3</v>
      </c>
      <c r="BP61" s="33">
        <v>72</v>
      </c>
      <c r="BQ61" s="33">
        <v>385.3</v>
      </c>
      <c r="BR61" s="33">
        <v>72</v>
      </c>
      <c r="BS61" s="33">
        <v>380.3</v>
      </c>
      <c r="BT61" s="33">
        <v>84</v>
      </c>
      <c r="BU61" s="33">
        <v>262.8</v>
      </c>
      <c r="BV61" s="33">
        <v>36</v>
      </c>
      <c r="BW61" s="33">
        <v>262.8</v>
      </c>
      <c r="BX61" s="33">
        <v>36</v>
      </c>
      <c r="BY61" s="33">
        <v>229.1</v>
      </c>
      <c r="BZ61" s="33">
        <v>63</v>
      </c>
      <c r="CA61" s="33">
        <v>122.5</v>
      </c>
      <c r="CB61" s="33">
        <v>100</v>
      </c>
      <c r="CC61" s="33">
        <v>122.5</v>
      </c>
      <c r="CD61" s="33">
        <v>100</v>
      </c>
      <c r="CE61" s="33">
        <v>151.2</v>
      </c>
      <c r="CF61" s="33">
        <v>72</v>
      </c>
      <c r="CG61" s="33">
        <v>0.0786400207630418</v>
      </c>
      <c r="CH61" s="33">
        <v>28</v>
      </c>
      <c r="CI61" s="33">
        <v>0.0786400207630418</v>
      </c>
      <c r="CJ61" s="33">
        <v>28</v>
      </c>
      <c r="CK61" s="33">
        <f>BM61/BS61</f>
        <v>0.0581120168288194</v>
      </c>
      <c r="CL61" s="33">
        <v>120</v>
      </c>
      <c r="CM61" s="33">
        <v>29.2</v>
      </c>
      <c r="CN61" s="33">
        <v>51</v>
      </c>
      <c r="CO61" s="33">
        <v>29.2</v>
      </c>
      <c r="CP61" s="33">
        <v>51</v>
      </c>
      <c r="CQ61" s="33">
        <v>30.1</v>
      </c>
      <c r="CR61" s="33">
        <v>64</v>
      </c>
      <c r="CS61" s="33">
        <v>415</v>
      </c>
      <c r="CT61" s="33">
        <v>70</v>
      </c>
      <c r="CU61" s="33">
        <v>415</v>
      </c>
      <c r="CV61" s="33">
        <v>70</v>
      </c>
      <c r="CW61" s="33">
        <v>398.9</v>
      </c>
      <c r="CX61" s="33">
        <v>70</v>
      </c>
      <c r="CY61" s="33">
        <v>241.1</v>
      </c>
      <c r="CZ61" s="33">
        <v>73</v>
      </c>
      <c r="DA61" s="33">
        <v>241.1</v>
      </c>
      <c r="DB61" s="33">
        <v>73</v>
      </c>
      <c r="DC61" s="33">
        <v>255.5</v>
      </c>
      <c r="DD61" s="33">
        <v>97</v>
      </c>
      <c r="DE61" s="33">
        <v>173.9</v>
      </c>
      <c r="DF61" s="33">
        <v>72</v>
      </c>
      <c r="DG61" s="33">
        <v>173.9</v>
      </c>
      <c r="DH61" s="33">
        <v>72</v>
      </c>
      <c r="DI61" s="33">
        <v>143.4</v>
      </c>
      <c r="DJ61" s="33">
        <v>47</v>
      </c>
      <c r="DK61" s="33">
        <v>0.833333333333333</v>
      </c>
      <c r="DL61" s="33">
        <v>30</v>
      </c>
      <c r="DM61" s="33">
        <v>0.833333333333333</v>
      </c>
      <c r="DN61" s="33">
        <v>32</v>
      </c>
      <c r="DO61" s="33">
        <v>58.7</v>
      </c>
      <c r="DP61" s="33">
        <v>30</v>
      </c>
      <c r="DQ61" s="33">
        <v>6.9</v>
      </c>
      <c r="DR61" s="33">
        <v>13</v>
      </c>
      <c r="DS61" s="33">
        <v>4.3</v>
      </c>
      <c r="DT61" s="33">
        <v>18</v>
      </c>
      <c r="DU61" s="33">
        <v>-29.7</v>
      </c>
      <c r="DV61" s="33">
        <v>80</v>
      </c>
      <c r="DW61" s="33">
        <v>-29.7</v>
      </c>
      <c r="DX61" s="33">
        <v>80</v>
      </c>
      <c r="DY61" s="33">
        <f>BS61-CW61</f>
        <v>-18.6</v>
      </c>
      <c r="DZ61" s="33">
        <v>80</v>
      </c>
      <c r="EA61" s="33">
        <v>2.66666666666667</v>
      </c>
      <c r="EB61" s="33">
        <v>26</v>
      </c>
      <c r="EC61" s="33">
        <v>15.1666666666667</v>
      </c>
      <c r="ED61" s="33">
        <v>49</v>
      </c>
      <c r="EE61" s="33">
        <v>23.7</v>
      </c>
      <c r="EF61" s="33">
        <v>21</v>
      </c>
      <c r="EG61" s="33">
        <v>0.0909090909090909</v>
      </c>
      <c r="EH61" s="33">
        <v>12</v>
      </c>
      <c r="EI61" s="33">
        <v>11.7</v>
      </c>
      <c r="EJ61" s="33">
        <v>20</v>
      </c>
      <c r="EK61" s="33">
        <v>0.0909090909090909</v>
      </c>
      <c r="EL61" s="33">
        <v>10</v>
      </c>
      <c r="EM61" s="33">
        <v>80</v>
      </c>
      <c r="EN61" s="33">
        <v>16</v>
      </c>
      <c r="EO61" s="33">
        <v>100</v>
      </c>
      <c r="EP61" s="33">
        <v>1</v>
      </c>
      <c r="EQ61" s="33">
        <v>22.5454545454546</v>
      </c>
      <c r="ER61" s="33">
        <v>32</v>
      </c>
      <c r="ES61" s="33">
        <v>44.3</v>
      </c>
      <c r="ET61" s="33">
        <v>30</v>
      </c>
      <c r="EU61" s="33">
        <v>44.3</v>
      </c>
      <c r="EV61" s="33">
        <v>30</v>
      </c>
      <c r="EW61" s="33">
        <v>35.5</v>
      </c>
      <c r="EX61" s="33">
        <v>72</v>
      </c>
      <c r="EY61" s="33">
        <v>60</v>
      </c>
      <c r="EZ61" s="33">
        <v>25</v>
      </c>
      <c r="FA61" s="33">
        <v>8.09090909090909</v>
      </c>
      <c r="FB61" s="33">
        <v>77</v>
      </c>
      <c r="FC61" s="33">
        <v>76.90909090909091</v>
      </c>
      <c r="FD61" s="33">
        <v>118</v>
      </c>
      <c r="FE61" s="38"/>
      <c r="FF61" s="33">
        <v>56</v>
      </c>
      <c r="FG61" s="38"/>
      <c r="FH61" s="33">
        <v>56</v>
      </c>
      <c r="FI61" s="33">
        <v>32.28</v>
      </c>
      <c r="FJ61" s="33">
        <v>106</v>
      </c>
      <c r="FK61" s="38"/>
      <c r="FL61" s="33">
        <v>53</v>
      </c>
      <c r="FM61" s="38"/>
      <c r="FN61" s="33">
        <v>53</v>
      </c>
      <c r="FO61" s="33">
        <v>25.5</v>
      </c>
      <c r="FP61" s="33">
        <v>115</v>
      </c>
      <c r="FQ61" s="38"/>
      <c r="FR61" s="33">
        <v>60</v>
      </c>
      <c r="FS61" s="38"/>
      <c r="FT61" s="33">
        <v>60</v>
      </c>
      <c r="FU61" s="33">
        <v>44.46</v>
      </c>
      <c r="FV61" s="33">
        <v>78</v>
      </c>
      <c r="FW61" s="38"/>
      <c r="FX61" s="33">
        <v>74</v>
      </c>
      <c r="FY61" s="38"/>
      <c r="FZ61" s="33">
        <v>74</v>
      </c>
      <c r="GA61" s="33">
        <v>29.5</v>
      </c>
      <c r="GB61" s="39">
        <v>56</v>
      </c>
      <c r="GC61" s="24">
        <f>GA61</f>
        <v>29.5</v>
      </c>
      <c r="GD61" s="24">
        <f>GB61</f>
        <v>56</v>
      </c>
      <c r="GE61" s="24">
        <v>29</v>
      </c>
      <c r="GF61" s="24">
        <v>46</v>
      </c>
      <c r="GG61" s="24">
        <v>21.7</v>
      </c>
      <c r="GH61" s="24">
        <v>31</v>
      </c>
      <c r="GI61" s="24">
        <f>GG61</f>
        <v>21.7</v>
      </c>
      <c r="GJ61" s="24">
        <f>GH61</f>
        <v>31</v>
      </c>
      <c r="GK61" s="24">
        <v>26.2</v>
      </c>
      <c r="GL61" s="37">
        <v>44</v>
      </c>
      <c r="GM61" s="33">
        <v>1.3</v>
      </c>
      <c r="GN61" s="33">
        <v>7</v>
      </c>
      <c r="GO61" s="33">
        <v>3</v>
      </c>
      <c r="GP61" s="33">
        <f>IF(GO61=1,1,IF(GO61=2,20,40))</f>
        <v>40</v>
      </c>
      <c r="GQ61" s="33">
        <v>31</v>
      </c>
      <c r="GR61" s="33">
        <f>GQ61</f>
        <v>31</v>
      </c>
      <c r="GS61" s="33">
        <v>41</v>
      </c>
      <c r="GT61" s="33">
        <f>GS61</f>
        <v>41</v>
      </c>
      <c r="GU61" s="33">
        <v>31</v>
      </c>
      <c r="GV61" s="33">
        <f>GU61</f>
        <v>31</v>
      </c>
      <c r="GW61" s="40">
        <f>GU61</f>
        <v>31</v>
      </c>
      <c r="GX61" s="28">
        <v>29</v>
      </c>
      <c r="GY61" s="28">
        <f>GX61</f>
        <v>29</v>
      </c>
      <c r="GZ61" s="42">
        <f>AVERAGE(GQ61,GS61,GU61)</f>
        <v>34.3333333333333</v>
      </c>
      <c r="HA61" s="33">
        <f>AVERAGE(GQ61:GW61)</f>
        <v>33.8571428571429</v>
      </c>
      <c r="HB61" s="33">
        <f>SUM(GX61,GY61,GZ61,HA61)/120</f>
        <v>49.7322296626984</v>
      </c>
      <c r="HC61" t="s" s="34">
        <f>IF(HB61=HB60,"YES","NOOOO")</f>
        <v>230</v>
      </c>
      <c r="HD61" s="33">
        <f>SUM(SUM(E61,F61,G61,I61,L61,M61,N61,O61,R61,U61,V61,W61,Y61,AH61,AN61,AP61,AV61,BB61,BH61,BN61,BT61,BZ61,CF61,CL61,CR61,CX61,DD61,DJ61,DL61,DZ61),SUM(EX61,FJ61,FP61,FV61,GF61,GL61,GN61,GP61,GQ61,GS61,GU61,GX61,GZ61,H61,J61,K61,P61,Q61,S61,T61,X61,Z61,AA61,AB61,AD61,AF61,AJ61,AL61,AR61,AT61),SUM(AX61,AZ61,BD61,BF61,BJ61,BL61,BP61,BR61,BV61,BX61,CB61,CD61,CH61,CJ61,CN61,CP61,CT61,CV61,CZ61,DB61,DF61,DH61,DN61,DP61,DR61,DT61,DV61,DX61,EB61,ED61),EF61,EH61,EJ61,EL61,EN61,EP61,ER61,ET61,EV61,EZ61,FB61,FD61,FF61,FH61,FL61,FN61,FR61,FT61,FX61,FZ61,GB61,GD61,GH61,GJ61)/114</f>
        <v>50.6228983918129</v>
      </c>
      <c r="HE61" s="33">
        <v>60</v>
      </c>
      <c r="HF61" s="33">
        <f>HE61-B61</f>
        <v>1</v>
      </c>
      <c r="HG61" s="33">
        <f>SUM(SUM(E61,F61,G61,I61,L61,M61,N61,O61,V61,W61,Y61,H61,J61,K61,P61,Q61,CH61,CJ61,CN61,CP61,CT61,CV61,CZ61,DB61,DF61,DH61,DN61,DP61,DR61,DT61),SUM(DV61,DX61,EB61,ED61,EF61,EH61,EJ61,EL61,EN61,EP61,ER61,ET61,EV61,EZ61,FB61,FD61,FF61,FH61,FL61,FN61,FR61,FT61,FX61,FZ61,GR61,GX61,GY61,X61,AA61,Z61),SUM(AB61,AD61,AF61,AJ61,AL61,AR61,AT61,AX61,AZ61,BD61,BF61,BJ61,BL61,BP61,BR61,BV61,BX61,CB61,CD61,AH61,AN61,AP61,AV61,BB61,BH61,BN61,BT61,BZ61,CF61,CL61),CR61,CX61,DD61,DJ61,DL61,DZ61,EX61,FJ61,FP61,FV61,GP61,GQ61,GS61,GT61,GU61,GV61,GW61,GZ61,HA61)/109</f>
        <v>50.4529133901267</v>
      </c>
      <c r="HH61" s="33">
        <v>61</v>
      </c>
      <c r="HI61" s="33">
        <f>HH61-B61</f>
        <v>2</v>
      </c>
      <c r="HJ61" s="33">
        <f>SUM(SUM(E61,F61,G61,I61,L61,M61,N61,R61,V61,W61,AD61,AF61,AJ61,AL61,AR61,AT61,AX61,AZ61,BD61,BF61,BJ61,BL61,BP61,BR61,BV61,BX61,CB61,CD61,CH61,CJ61),SUM(CN61,CP61,CT61,CV61,CZ61,DB61,DF61,DH61,DN61,DP61,DR61,DT61,DV61,DX61,EB61,ED61,EF61,EH61,EJ61,EL61,EN61,EP61,ER61,ET61,EV61,EZ61,FB61,FD61,GB61,GD61),SUM(GH61,GJ61,GR61,GX61,GY61,AH61,AN61,AP61,AV61,BB61,BH61,BN61,BT61,BZ61,CF61,CL61,CR61,CX61,DD61,DJ61,DL61,DZ61,EX61,GF61,GL61,GN61,GP61,GQ61,GS61,GT61),GU61,GV61,GW61,GZ61,HA61,H61,J61,K61,S61,T61,)/101</f>
        <v>46.8947283121169</v>
      </c>
      <c r="HK61" s="33">
        <v>56</v>
      </c>
      <c r="HL61" s="33">
        <f>HK61-B61</f>
        <v>-3</v>
      </c>
      <c r="HM61" s="33">
        <f>SUM(SUM(F61,G61,H61,J61,K61,AD61,AF61,AJ61,AL61,AN61,AR61,AT61,AX61,AZ61,BD61,BF61,BJ61,BL61,BP61,BR61,BV61,BX61,CB61,CD61,CH61,CJ61,CN61,CP61,CT61,CV61),SUM(CZ61,DB61,DF61,DH61,DN61,DP61,DR61,DT61,DV61,DX61,EB61,ED61,EF61,EH61,EJ61,EL61,EN61,EP61,ER61,ET61,EV61,EZ61,FB61,FD61,GR61,GX61,GY61,I61,L61,AH61),AP61,AV61,BB61,BH61,BN61,BT61,BZ61,CF61,CL61,CR61,CX61,DD61,DJ61,DL61,DZ61,EX61,GP61,GQ61,GS61,GT61,GU61,GV61,GW61,GZ61,HA61)/85</f>
        <v>48.6865546218487</v>
      </c>
      <c r="HN61" s="33">
        <v>59</v>
      </c>
      <c r="HO61" s="33">
        <f>HN61-B61</f>
        <v>0</v>
      </c>
      <c r="HP61" s="33">
        <f>SUM(SUM(AH61,AP61,AV61,BB61,BH61,BN61,BT61,BZ61,CF61,CL61,CR61,CX61,DD61,DJ61,DL61,DZ61,EX61,GP61,GQ61,GS61,GT61,GU61,GV61,GW61,GZ61,HA61,AD61,AF61,AR61,AT61),SUM(AX61,AZ61,BD61,BF61,BJ61,BL61,BP61,BR61,BV61,BX61,CB61,CD61,CH61,CJ61,CN61,CP61,CT61,CV61,CZ61,DB61,DF61,DH61,DN61,DP61,DR61,DT61,DV61,DX61,EB61,ED61),EF61,EH61,EJ61,EL61,EN61,EP61,ER61,ET61,EV61,EZ61,FB61,FD61,GR61,GX61,GY61)/75</f>
        <v>45.495873015873</v>
      </c>
      <c r="HQ61" s="33">
        <v>53</v>
      </c>
      <c r="HR61" s="33">
        <f>HQ61-B61</f>
        <v>-6</v>
      </c>
      <c r="HS61" s="43">
        <f>AVERAGE(HD61-HB61,HG61-HB61,HJ61-HB61,HM61-HB61,HP61-HB61)</f>
        <v>-1.30163611634276</v>
      </c>
      <c r="HT61" t="s" s="44">
        <v>234</v>
      </c>
      <c r="HU61" s="33">
        <f>COUNTIF($D$3:$D$132,"Big 12")</f>
        <v>10</v>
      </c>
      <c r="HV61" s="33">
        <f>SUMIF($D$3:$D$132,"Big 12",$R$3:$R$132)</f>
        <v>453</v>
      </c>
      <c r="HW61" s="33">
        <f>SUMIF($D$3:$D$132,"Big 12",$O$3:$O$132)</f>
        <v>376</v>
      </c>
      <c r="HX61" s="33">
        <f>(HV61+HW61)/(HU61*2)</f>
        <v>41.45</v>
      </c>
      <c r="HY61" s="33">
        <v>2</v>
      </c>
    </row>
    <row r="62" ht="44.45" customHeight="1">
      <c r="A62" t="s" s="31">
        <v>299</v>
      </c>
      <c r="B62" s="32">
        <v>60</v>
      </c>
      <c r="C62" s="33">
        <v>0</v>
      </c>
      <c r="D62" t="s" s="34">
        <v>268</v>
      </c>
      <c r="E62" s="33">
        <f>IF(D62="ACC",5,IF(D62="SEC",3,IF(D62="Pac12",4,IF(D62="Big 10",1,IF(D62="Big 12",2,IF(D62="Independent",7,IF(D62="American",6,IF(D62="MWC",9,IF(D62="Sun Belt",8,IF(D62="CUSA",11,10))))))))))</f>
        <v>9</v>
      </c>
      <c r="F62" s="33">
        <v>39</v>
      </c>
      <c r="G62" s="33">
        <f>F62</f>
        <v>39</v>
      </c>
      <c r="H62" s="33">
        <f>F62</f>
        <v>39</v>
      </c>
      <c r="I62" s="33">
        <v>48</v>
      </c>
      <c r="J62" s="33">
        <v>48</v>
      </c>
      <c r="K62" s="33">
        <v>76</v>
      </c>
      <c r="L62" s="35">
        <f>AVERAGE(F62:K62)</f>
        <v>48.1666666666667</v>
      </c>
      <c r="M62" s="46">
        <f>AVERAGE(N62:U62,F62:L62)</f>
        <v>57.8333333333333</v>
      </c>
      <c r="N62" s="19">
        <f>AVERAGE(O62:U62,F62:L62)</f>
        <v>57.8333333333333</v>
      </c>
      <c r="O62" s="37">
        <v>60</v>
      </c>
      <c r="P62" s="33">
        <v>73</v>
      </c>
      <c r="Q62" s="33">
        <f>AVERAGE(O62:P62)</f>
        <v>66.5</v>
      </c>
      <c r="R62" s="33">
        <v>64</v>
      </c>
      <c r="S62" s="33">
        <v>73</v>
      </c>
      <c r="T62" s="33">
        <f>AVERAGE(R62:S62)</f>
        <v>68.5</v>
      </c>
      <c r="U62" s="33">
        <f>AVERAGE(O62,P62,Q62,R62,S62,T62)</f>
        <v>67.5</v>
      </c>
      <c r="V62" s="33">
        <f>AVERAGE(F62:U62)</f>
        <v>57.8333333333333</v>
      </c>
      <c r="W62" s="33">
        <f>MEDIAN(F62:U62)</f>
        <v>58.9166666666667</v>
      </c>
      <c r="X62" s="33">
        <v>82</v>
      </c>
      <c r="Y62" s="33">
        <v>82</v>
      </c>
      <c r="Z62" s="33">
        <v>123</v>
      </c>
      <c r="AA62" s="33">
        <v>50</v>
      </c>
      <c r="AB62" s="33">
        <v>36</v>
      </c>
      <c r="AC62" s="33">
        <v>6.8</v>
      </c>
      <c r="AD62" s="33">
        <v>36</v>
      </c>
      <c r="AE62" s="33">
        <v>6.8</v>
      </c>
      <c r="AF62" s="33">
        <v>36</v>
      </c>
      <c r="AG62" s="33">
        <f>BM62-CQ62</f>
        <v>8.5</v>
      </c>
      <c r="AH62" s="33">
        <v>68</v>
      </c>
      <c r="AI62" s="33">
        <v>1.27142857142857</v>
      </c>
      <c r="AJ62" s="33">
        <v>83</v>
      </c>
      <c r="AK62" s="33">
        <v>1.27142857142857</v>
      </c>
      <c r="AL62" s="33">
        <f>AJ62</f>
        <v>83</v>
      </c>
      <c r="AM62" s="33">
        <v>0.08612626656274359</v>
      </c>
      <c r="AN62" s="33">
        <v>42</v>
      </c>
      <c r="AO62" s="33">
        <v>4.33</v>
      </c>
      <c r="AP62" s="33">
        <v>5</v>
      </c>
      <c r="AQ62" s="33">
        <v>4</v>
      </c>
      <c r="AR62" s="33">
        <f>MAX($AQ$3:$AQ$132)-AQ62+1</f>
        <v>10</v>
      </c>
      <c r="AS62" s="33">
        <v>4</v>
      </c>
      <c r="AT62" s="33">
        <f>AR62</f>
        <v>10</v>
      </c>
      <c r="AU62" s="33">
        <v>10</v>
      </c>
      <c r="AV62" s="33">
        <f>MAX($AU$3:$AU$132)-AU62+1</f>
        <v>6</v>
      </c>
      <c r="AW62" s="33">
        <v>4</v>
      </c>
      <c r="AX62" s="33">
        <f>AW62+1</f>
        <v>5</v>
      </c>
      <c r="AY62" s="33">
        <v>4</v>
      </c>
      <c r="AZ62" s="33">
        <f>AX62</f>
        <v>5</v>
      </c>
      <c r="BA62" s="33">
        <v>3</v>
      </c>
      <c r="BB62" s="33">
        <f>BA62+1</f>
        <v>4</v>
      </c>
      <c r="BC62" s="33">
        <f>AQ62/(AQ62+AW62)</f>
        <v>0.5</v>
      </c>
      <c r="BD62" s="33">
        <v>22</v>
      </c>
      <c r="BE62" s="33">
        <f>BC62</f>
        <v>0.5</v>
      </c>
      <c r="BF62" s="33">
        <f>BD62</f>
        <v>22</v>
      </c>
      <c r="BG62" s="33">
        <f>AU62/(AU62+BA62)</f>
        <v>0.7692307692307691</v>
      </c>
      <c r="BH62" s="33">
        <v>7</v>
      </c>
      <c r="BI62" s="33">
        <v>24.6</v>
      </c>
      <c r="BJ62" s="33">
        <v>73</v>
      </c>
      <c r="BK62" s="33">
        <v>24.6</v>
      </c>
      <c r="BL62" s="33">
        <v>73</v>
      </c>
      <c r="BM62" s="33">
        <v>21.2</v>
      </c>
      <c r="BN62" s="33">
        <v>86</v>
      </c>
      <c r="BO62" s="33">
        <v>350.8</v>
      </c>
      <c r="BP62" s="33">
        <v>94</v>
      </c>
      <c r="BQ62" s="33">
        <v>350.8</v>
      </c>
      <c r="BR62" s="33">
        <v>94</v>
      </c>
      <c r="BS62" s="33">
        <v>343.2</v>
      </c>
      <c r="BT62" s="33">
        <v>104</v>
      </c>
      <c r="BU62" s="33">
        <v>151.4</v>
      </c>
      <c r="BV62" s="33">
        <v>110</v>
      </c>
      <c r="BW62" s="33">
        <v>151.4</v>
      </c>
      <c r="BX62" s="33">
        <v>110</v>
      </c>
      <c r="BY62" s="33">
        <v>202.6</v>
      </c>
      <c r="BZ62" s="33">
        <v>87</v>
      </c>
      <c r="CA62" s="33">
        <v>199.4</v>
      </c>
      <c r="CB62" s="33">
        <v>31</v>
      </c>
      <c r="CC62" s="33">
        <v>199.4</v>
      </c>
      <c r="CD62" s="33">
        <v>31</v>
      </c>
      <c r="CE62" s="33">
        <v>140.6</v>
      </c>
      <c r="CF62" s="33">
        <v>89</v>
      </c>
      <c r="CG62" s="33">
        <v>0.0701254275940707</v>
      </c>
      <c r="CH62" s="33">
        <v>70</v>
      </c>
      <c r="CI62" s="33">
        <v>0.0701254275940707</v>
      </c>
      <c r="CJ62" s="33">
        <v>70</v>
      </c>
      <c r="CK62" s="33">
        <f>BM62/BS62</f>
        <v>0.0617715617715618</v>
      </c>
      <c r="CL62" s="33">
        <v>106</v>
      </c>
      <c r="CM62" s="33">
        <v>17.8</v>
      </c>
      <c r="CN62" s="33">
        <v>10</v>
      </c>
      <c r="CO62" s="33">
        <v>17.8</v>
      </c>
      <c r="CP62" s="33">
        <v>10</v>
      </c>
      <c r="CQ62" s="33">
        <v>12.7</v>
      </c>
      <c r="CR62" s="33">
        <v>2</v>
      </c>
      <c r="CS62" s="33">
        <v>283.5</v>
      </c>
      <c r="CT62" s="33">
        <v>3</v>
      </c>
      <c r="CU62" s="33">
        <v>283.5</v>
      </c>
      <c r="CV62" s="33">
        <v>3</v>
      </c>
      <c r="CW62" s="33">
        <v>287.8</v>
      </c>
      <c r="CX62" s="33">
        <v>5</v>
      </c>
      <c r="CY62" s="33">
        <v>185.3</v>
      </c>
      <c r="CZ62" s="33">
        <v>14</v>
      </c>
      <c r="DA62" s="33">
        <v>185.3</v>
      </c>
      <c r="DB62" s="33">
        <v>14</v>
      </c>
      <c r="DC62" s="33">
        <v>212.4</v>
      </c>
      <c r="DD62" s="33">
        <v>42</v>
      </c>
      <c r="DE62" s="33">
        <v>98.3</v>
      </c>
      <c r="DF62" s="33">
        <v>7</v>
      </c>
      <c r="DG62" s="33">
        <v>98.3</v>
      </c>
      <c r="DH62" s="33">
        <v>7</v>
      </c>
      <c r="DI62" s="33">
        <v>75.40000000000001</v>
      </c>
      <c r="DJ62" s="33">
        <v>2</v>
      </c>
      <c r="DK62" s="33">
        <v>1</v>
      </c>
      <c r="DL62" s="33">
        <v>23</v>
      </c>
      <c r="DM62" s="33">
        <v>1.125</v>
      </c>
      <c r="DN62" s="33">
        <v>19</v>
      </c>
      <c r="DO62" s="33">
        <v>59.9</v>
      </c>
      <c r="DP62" s="33">
        <v>37</v>
      </c>
      <c r="DQ62" s="33">
        <v>5.7</v>
      </c>
      <c r="DR62" s="33">
        <v>3</v>
      </c>
      <c r="DS62" s="33">
        <v>3</v>
      </c>
      <c r="DT62" s="33">
        <v>5</v>
      </c>
      <c r="DU62" s="33">
        <v>67.3</v>
      </c>
      <c r="DV62" s="33">
        <v>31</v>
      </c>
      <c r="DW62" s="33">
        <v>67.3</v>
      </c>
      <c r="DX62" s="33">
        <v>31</v>
      </c>
      <c r="DY62" s="33">
        <f>BS62-CW62</f>
        <v>55.4</v>
      </c>
      <c r="DZ62" s="33">
        <v>38</v>
      </c>
      <c r="EA62" s="33">
        <v>2.5</v>
      </c>
      <c r="EB62" s="33">
        <v>33</v>
      </c>
      <c r="EC62" s="33">
        <v>17.875</v>
      </c>
      <c r="ED62" s="33">
        <v>33</v>
      </c>
      <c r="EE62" s="33">
        <v>26.7</v>
      </c>
      <c r="EF62" s="33">
        <v>10</v>
      </c>
      <c r="EG62" s="33">
        <v>0.125</v>
      </c>
      <c r="EH62" s="33">
        <v>9</v>
      </c>
      <c r="EI62" s="33">
        <v>10.7</v>
      </c>
      <c r="EJ62" s="33">
        <v>23</v>
      </c>
      <c r="EK62" s="33">
        <v>0.125</v>
      </c>
      <c r="EL62" s="33">
        <v>7</v>
      </c>
      <c r="EM62" s="33">
        <v>71.40000000000001</v>
      </c>
      <c r="EN62" s="33">
        <v>25</v>
      </c>
      <c r="EO62" s="33">
        <v>95.8</v>
      </c>
      <c r="EP62" s="33">
        <v>17</v>
      </c>
      <c r="EQ62" s="33">
        <v>19</v>
      </c>
      <c r="ER62" s="33">
        <v>82</v>
      </c>
      <c r="ES62" s="33">
        <v>36.7</v>
      </c>
      <c r="ET62" s="33">
        <v>71</v>
      </c>
      <c r="EU62" s="33">
        <v>36.7</v>
      </c>
      <c r="EV62" s="33">
        <v>71</v>
      </c>
      <c r="EW62" s="33">
        <v>37.1</v>
      </c>
      <c r="EX62" s="33">
        <v>63</v>
      </c>
      <c r="EY62" s="33">
        <v>47.1</v>
      </c>
      <c r="EZ62" s="33">
        <v>43</v>
      </c>
      <c r="FA62" s="33">
        <v>4.75</v>
      </c>
      <c r="FB62" s="33">
        <v>16</v>
      </c>
      <c r="FC62" s="33">
        <v>42.375</v>
      </c>
      <c r="FD62" s="33">
        <v>21</v>
      </c>
      <c r="FE62" s="38"/>
      <c r="FF62" s="33">
        <v>52</v>
      </c>
      <c r="FG62" s="38"/>
      <c r="FH62" s="33">
        <v>52</v>
      </c>
      <c r="FI62" s="33">
        <v>54.72</v>
      </c>
      <c r="FJ62" s="33">
        <v>53</v>
      </c>
      <c r="FK62" s="38"/>
      <c r="FL62" s="33">
        <v>98</v>
      </c>
      <c r="FM62" s="38"/>
      <c r="FN62" s="33">
        <v>98</v>
      </c>
      <c r="FO62" s="33">
        <v>28.88</v>
      </c>
      <c r="FP62" s="33">
        <v>109</v>
      </c>
      <c r="FQ62" s="38"/>
      <c r="FR62" s="33">
        <v>16</v>
      </c>
      <c r="FS62" s="38"/>
      <c r="FT62" s="33">
        <v>16</v>
      </c>
      <c r="FU62" s="33">
        <v>74.56</v>
      </c>
      <c r="FV62" s="33">
        <v>16</v>
      </c>
      <c r="FW62" s="38"/>
      <c r="FX62" s="33">
        <v>55</v>
      </c>
      <c r="FY62" s="38"/>
      <c r="FZ62" s="33">
        <v>55</v>
      </c>
      <c r="GA62" s="33">
        <v>18.2</v>
      </c>
      <c r="GB62" s="39">
        <v>100</v>
      </c>
      <c r="GC62" s="24">
        <f>GA62</f>
        <v>18.2</v>
      </c>
      <c r="GD62" s="24">
        <f>GB62</f>
        <v>100</v>
      </c>
      <c r="GE62" s="24">
        <v>18.2</v>
      </c>
      <c r="GF62" s="24">
        <v>90</v>
      </c>
      <c r="GG62" s="24">
        <v>16.4</v>
      </c>
      <c r="GH62" s="24">
        <v>8</v>
      </c>
      <c r="GI62" s="24">
        <f>GG62</f>
        <v>16.4</v>
      </c>
      <c r="GJ62" s="24">
        <f>GH62</f>
        <v>8</v>
      </c>
      <c r="GK62" s="24">
        <v>16.9</v>
      </c>
      <c r="GL62" s="37">
        <v>8</v>
      </c>
      <c r="GM62" s="33">
        <v>0.2</v>
      </c>
      <c r="GN62" s="33">
        <v>16</v>
      </c>
      <c r="GO62" s="33">
        <v>3</v>
      </c>
      <c r="GP62" s="33">
        <f>IF(GO62=1,1,IF(GO62=2,20,40))</f>
        <v>40</v>
      </c>
      <c r="GQ62" s="33">
        <f>AVERAGE(41,130,GS62)</f>
        <v>91.3333333333333</v>
      </c>
      <c r="GR62" s="33">
        <f>GQ62</f>
        <v>91.3333333333333</v>
      </c>
      <c r="GS62" s="33">
        <f>AVERAGE(76,130)</f>
        <v>103</v>
      </c>
      <c r="GT62" s="33">
        <f>GS62</f>
        <v>103</v>
      </c>
      <c r="GU62" s="33">
        <f t="shared" si="515"/>
        <v>103</v>
      </c>
      <c r="GV62" s="33">
        <f>GU62</f>
        <v>103</v>
      </c>
      <c r="GW62" s="40">
        <f>GU62</f>
        <v>103</v>
      </c>
      <c r="GX62" s="28">
        <f t="shared" si="515"/>
        <v>103</v>
      </c>
      <c r="GY62" s="28">
        <f>GX62</f>
        <v>103</v>
      </c>
      <c r="GZ62" s="42">
        <f>AVERAGE(GQ62,GS62,GU62)</f>
        <v>99.1111111111111</v>
      </c>
      <c r="HA62" s="33">
        <f>AVERAGE(GQ62:GW62)</f>
        <v>99.6666666666667</v>
      </c>
      <c r="HB62" s="33">
        <f>SUM(GX62,GY62,GZ62,HA62)/120</f>
        <v>50.1543981481481</v>
      </c>
      <c r="HC62" t="s" s="34">
        <f>IF(HB62=HB61,"YES","NOOOO")</f>
        <v>230</v>
      </c>
      <c r="HD62" s="33">
        <f>SUM(SUM(E62,F62,G62,I62,L62,M62,N62,O62,R62,U62,V62,W62,Y62,AH62,AN62,AP62,AV62,BB62,BH62,BN62,BT62,BZ62,CF62,CL62,CR62,CX62,DD62,DJ62,DL62,DZ62),SUM(EX62,FJ62,FP62,FV62,GF62,GL62,GN62,GP62,GQ62,GS62,GU62,GX62,GZ62,H62,J62,K62,P62,Q62,S62,T62,X62,Z62,AA62,AB62,AD62,AF62,AJ62,AL62,AR62,AT62),SUM(AX62,AZ62,BD62,BF62,BJ62,BL62,BP62,BR62,BV62,BX62,CB62,CD62,CH62,CJ62,CN62,CP62,CT62,CV62,CZ62,DB62,DF62,DH62,DN62,DP62,DR62,DT62,DV62,DX62,EB62,ED62),EF62,EH62,EJ62,EL62,EN62,EP62,ER62,ET62,EV62,EZ62,FB62,FD62,FF62,FH62,FL62,FN62,FR62,FT62,FX62,FZ62,GB62,GD62,GH62,GJ62)/114</f>
        <v>47.5046296296296</v>
      </c>
      <c r="HE62" s="33">
        <v>54</v>
      </c>
      <c r="HF62" s="33">
        <f>HE62-B62</f>
        <v>-6</v>
      </c>
      <c r="HG62" s="33">
        <f>SUM(SUM(E62,F62,G62,I62,L62,M62,N62,O62,V62,W62,Y62,H62,J62,K62,P62,Q62,CH62,CJ62,CN62,CP62,CT62,CV62,CZ62,DB62,DF62,DH62,DN62,DP62,DR62,DT62),SUM(DV62,DX62,EB62,ED62,EF62,EH62,EJ62,EL62,EN62,EP62,ER62,ET62,EV62,EZ62,FB62,FD62,FF62,FH62,FL62,FN62,FR62,FT62,FX62,FZ62,GR62,GX62,GY62,X62,AA62,Z62),SUM(AB62,AD62,AF62,AJ62,AL62,AR62,AT62,AX62,AZ62,BD62,BF62,BJ62,BL62,BP62,BR62,BV62,BX62,CB62,CD62,AH62,AN62,AP62,AV62,BB62,BH62,BN62,BT62,BZ62,CF62,CL62),CR62,CX62,DD62,DJ62,DL62,DZ62,EX62,FJ62,FP62,FV62,GP62,GQ62,GS62,GT62,GU62,GV62,GW62,GZ62,HA62)/109</f>
        <v>49.6837410805301</v>
      </c>
      <c r="HH62" s="33">
        <v>58</v>
      </c>
      <c r="HI62" s="33">
        <f>HH62-B62</f>
        <v>-2</v>
      </c>
      <c r="HJ62" s="33">
        <f>SUM(SUM(E62,F62,G62,I62,L62,M62,N62,R62,V62,W62,AD62,AF62,AJ62,AL62,AR62,AT62,AX62,AZ62,BD62,BF62,BJ62,BL62,BP62,BR62,BV62,BX62,CB62,CD62,CH62,CJ62),SUM(CN62,CP62,CT62,CV62,CZ62,DB62,DF62,DH62,DN62,DP62,DR62,DT62,DV62,DX62,EB62,ED62,EF62,EH62,EJ62,EL62,EN62,EP62,ER62,ET62,EV62,EZ62,FB62,FD62,GB62,GD62),SUM(GH62,GJ62,GR62,GX62,GY62,AH62,AN62,AP62,AV62,BB62,BH62,BN62,BT62,BZ62,CF62,CL62,CR62,CX62,DD62,DJ62,DL62,DZ62,EX62,GF62,GL62,GN62,GP62,GQ62,GS62,GT62),GU62,GV62,GW62,GZ62,HA62,H62,J62,K62,S62,T62,)/101</f>
        <v>47.1141364136414</v>
      </c>
      <c r="HK62" s="33">
        <v>58</v>
      </c>
      <c r="HL62" s="33">
        <f>HK62-B62</f>
        <v>-2</v>
      </c>
      <c r="HM62" s="33">
        <f>SUM(SUM(F62,G62,H62,J62,K62,AD62,AF62,AJ62,AL62,AN62,AR62,AT62,AX62,AZ62,BD62,BF62,BJ62,BL62,BP62,BR62,BV62,BX62,CB62,CD62,CH62,CJ62,CN62,CP62,CT62,CV62),SUM(CZ62,DB62,DF62,DH62,DN62,DP62,DR62,DT62,DV62,DX62,EB62,ED62,EF62,EH62,EJ62,EL62,EN62,EP62,ER62,ET62,EV62,EZ62,FB62,FD62,GR62,GX62,GY62,I62,L62,AH62),AP62,AV62,BB62,BH62,BN62,BT62,BZ62,CF62,CL62,CR62,CX62,DD62,DJ62,DL62,DZ62,EX62,GP62,GQ62,GS62,GT62,GU62,GV62,GW62,GZ62,HA62)/85</f>
        <v>46.8424836601307</v>
      </c>
      <c r="HN62" s="33">
        <v>55</v>
      </c>
      <c r="HO62" s="33">
        <f>HN62-B62</f>
        <v>-5</v>
      </c>
      <c r="HP62" s="33">
        <f>SUM(SUM(AH62,AP62,AV62,BB62,BH62,BN62,BT62,BZ62,CF62,CL62,CR62,CX62,DD62,DJ62,DL62,DZ62,EX62,GP62,GQ62,GS62,GT62,GU62,GV62,GW62,GZ62,HA62,AD62,AF62,AR62,AT62),SUM(AX62,AZ62,BD62,BF62,BJ62,BL62,BP62,BR62,BV62,BX62,CB62,CD62,CH62,CJ62,CN62,CP62,CT62,CV62,CZ62,DB62,DF62,DH62,DN62,DP62,DR62,DT62,DV62,DX62,EB62,ED62),EF62,EH62,EJ62,EL62,EN62,EP62,ER62,ET62,EV62,EZ62,FB62,FD62,GR62,GX62,GY62)/75</f>
        <v>45.8192592592593</v>
      </c>
      <c r="HQ62" s="33">
        <v>56</v>
      </c>
      <c r="HR62" s="33">
        <f>HQ62-B62</f>
        <v>-4</v>
      </c>
      <c r="HS62" s="43">
        <f>AVERAGE(HD62-HB62,HG62-HB62,HJ62-HB62,HM62-HB62,HP62-HB62)</f>
        <v>-2.76154813950988</v>
      </c>
      <c r="HT62" s="33"/>
      <c r="HU62" s="33"/>
      <c r="HV62" s="33"/>
      <c r="HW62" s="33"/>
      <c r="HX62" s="33"/>
      <c r="HY62" s="33"/>
    </row>
    <row r="63" ht="32.45" customHeight="1">
      <c r="A63" t="s" s="31">
        <v>300</v>
      </c>
      <c r="B63" s="32">
        <v>61</v>
      </c>
      <c r="C63" s="33">
        <v>0</v>
      </c>
      <c r="D63" t="s" s="34">
        <v>249</v>
      </c>
      <c r="E63" s="33">
        <f>IF(D63="ACC",5,IF(D63="SEC",3,IF(D63="Pac12",4,IF(D63="Big 10",1,IF(D63="Big 12",2,IF(D63="Independent",7,IF(D63="American",6,IF(D63="MWC",9,IF(D63="Sun Belt",8,IF(D63="CUSA",11,10))))))))))</f>
        <v>4</v>
      </c>
      <c r="F63" s="33">
        <v>61</v>
      </c>
      <c r="G63" s="33">
        <f>F63</f>
        <v>61</v>
      </c>
      <c r="H63" s="33">
        <f>F63</f>
        <v>61</v>
      </c>
      <c r="I63" s="33">
        <v>78</v>
      </c>
      <c r="J63" s="33">
        <v>78</v>
      </c>
      <c r="K63" s="33">
        <v>27</v>
      </c>
      <c r="L63" s="35">
        <f>AVERAGE(F63:K63)</f>
        <v>61</v>
      </c>
      <c r="M63" s="19">
        <f>AVERAGE(N63:U63,F63:L63)</f>
        <v>56.1</v>
      </c>
      <c r="N63" s="25">
        <v>47</v>
      </c>
      <c r="O63" s="37">
        <v>34</v>
      </c>
      <c r="P63" s="33">
        <v>53</v>
      </c>
      <c r="Q63" s="33">
        <f>AVERAGE(O63:P63)</f>
        <v>43.5</v>
      </c>
      <c r="R63" s="33">
        <v>59</v>
      </c>
      <c r="S63" s="33">
        <v>64</v>
      </c>
      <c r="T63" s="33">
        <f>AVERAGE(R63:S63)</f>
        <v>61.5</v>
      </c>
      <c r="U63" s="33">
        <f>AVERAGE(O63,P63,Q63,R63,S63,T63)</f>
        <v>52.5</v>
      </c>
      <c r="V63" s="33">
        <f>AVERAGE(F63:U63)</f>
        <v>56.1</v>
      </c>
      <c r="W63" s="33">
        <f>MEDIAN(F63:U63)</f>
        <v>60</v>
      </c>
      <c r="X63" s="33">
        <v>22</v>
      </c>
      <c r="Y63" s="33">
        <v>61</v>
      </c>
      <c r="Z63" s="33">
        <v>57</v>
      </c>
      <c r="AA63" s="33">
        <v>38</v>
      </c>
      <c r="AB63" s="33">
        <v>79</v>
      </c>
      <c r="AC63" s="33">
        <v>-2.4</v>
      </c>
      <c r="AD63" s="33">
        <v>67</v>
      </c>
      <c r="AE63" s="33">
        <v>-2.4</v>
      </c>
      <c r="AF63" s="33">
        <v>67</v>
      </c>
      <c r="AG63" s="33">
        <f>BM63-CQ63</f>
        <v>-8.1</v>
      </c>
      <c r="AH63" s="33">
        <v>47</v>
      </c>
      <c r="AI63" s="33">
        <v>1.33698630136986</v>
      </c>
      <c r="AJ63" s="33">
        <v>75</v>
      </c>
      <c r="AK63" s="33">
        <v>1.33698630136986</v>
      </c>
      <c r="AL63" s="33">
        <f>AJ63</f>
        <v>75</v>
      </c>
      <c r="AM63" s="33">
        <v>-0.197947214076246</v>
      </c>
      <c r="AN63" s="33">
        <v>120</v>
      </c>
      <c r="AO63" s="33">
        <v>16.38</v>
      </c>
      <c r="AP63" s="33">
        <v>54</v>
      </c>
      <c r="AQ63" s="33">
        <v>4</v>
      </c>
      <c r="AR63" s="33">
        <f>MAX($AQ$3:$AQ$132)-AQ63+1</f>
        <v>10</v>
      </c>
      <c r="AS63" s="33">
        <v>4</v>
      </c>
      <c r="AT63" s="33">
        <f>AR63</f>
        <v>10</v>
      </c>
      <c r="AU63" s="33">
        <v>4</v>
      </c>
      <c r="AV63" s="33">
        <f>MAX($AU$3:$AU$132)-AU63+1</f>
        <v>12</v>
      </c>
      <c r="AW63" s="33">
        <v>2</v>
      </c>
      <c r="AX63" s="33">
        <f>AW63+1</f>
        <v>3</v>
      </c>
      <c r="AY63" s="33">
        <v>2</v>
      </c>
      <c r="AZ63" s="33">
        <f>AX63</f>
        <v>3</v>
      </c>
      <c r="BA63" s="33">
        <v>8</v>
      </c>
      <c r="BB63" s="33">
        <f>BA63+1</f>
        <v>9</v>
      </c>
      <c r="BC63" s="33">
        <f>AQ63/(AQ63+AW63)</f>
        <v>0.666666666666667</v>
      </c>
      <c r="BD63" s="33">
        <v>15</v>
      </c>
      <c r="BE63" s="33">
        <f>BC63</f>
        <v>0.666666666666667</v>
      </c>
      <c r="BF63" s="33">
        <f>BD63</f>
        <v>15</v>
      </c>
      <c r="BG63" s="33">
        <f>AU63/(AU63+BA63)</f>
        <v>0.333333333333333</v>
      </c>
      <c r="BH63" s="33">
        <v>19</v>
      </c>
      <c r="BI63" s="33">
        <v>29.3</v>
      </c>
      <c r="BJ63" s="33">
        <v>46</v>
      </c>
      <c r="BK63" s="33">
        <v>29.3</v>
      </c>
      <c r="BL63" s="33">
        <v>46</v>
      </c>
      <c r="BM63" s="33">
        <v>21.7</v>
      </c>
      <c r="BN63" s="33">
        <v>83</v>
      </c>
      <c r="BO63" s="33">
        <v>420.2</v>
      </c>
      <c r="BP63" s="33">
        <v>45</v>
      </c>
      <c r="BQ63" s="33">
        <v>420.2</v>
      </c>
      <c r="BR63" s="33">
        <v>45</v>
      </c>
      <c r="BS63" s="33">
        <v>367.9</v>
      </c>
      <c r="BT63" s="33">
        <v>91</v>
      </c>
      <c r="BU63" s="33">
        <v>287.3</v>
      </c>
      <c r="BV63" s="33">
        <v>22</v>
      </c>
      <c r="BW63" s="33">
        <v>287.3</v>
      </c>
      <c r="BX63" s="33">
        <v>22</v>
      </c>
      <c r="BY63" s="33">
        <v>262.4</v>
      </c>
      <c r="BZ63" s="33">
        <v>37</v>
      </c>
      <c r="CA63" s="33">
        <v>132.8</v>
      </c>
      <c r="CB63" s="33">
        <v>87</v>
      </c>
      <c r="CC63" s="33">
        <v>132.8</v>
      </c>
      <c r="CD63" s="33">
        <v>87</v>
      </c>
      <c r="CE63" s="33">
        <v>105.5</v>
      </c>
      <c r="CF63" s="33">
        <v>117</v>
      </c>
      <c r="CG63" s="33">
        <v>0.069728700618753</v>
      </c>
      <c r="CH63" s="33">
        <v>74</v>
      </c>
      <c r="CI63" s="33">
        <v>0.069728700618753</v>
      </c>
      <c r="CJ63" s="33">
        <v>74</v>
      </c>
      <c r="CK63" s="33">
        <f>BM63/BS63</f>
        <v>0.0589834194074477</v>
      </c>
      <c r="CL63" s="33">
        <v>116</v>
      </c>
      <c r="CM63" s="33">
        <v>31.7</v>
      </c>
      <c r="CN63" s="33">
        <v>63</v>
      </c>
      <c r="CO63" s="33">
        <v>31.7</v>
      </c>
      <c r="CP63" s="33">
        <v>63</v>
      </c>
      <c r="CQ63" s="33">
        <v>29.8</v>
      </c>
      <c r="CR63" s="33">
        <v>62</v>
      </c>
      <c r="CS63" s="33">
        <v>438.7</v>
      </c>
      <c r="CT63" s="33">
        <v>90</v>
      </c>
      <c r="CU63" s="33">
        <v>438.7</v>
      </c>
      <c r="CV63" s="33">
        <v>90</v>
      </c>
      <c r="CW63" s="33">
        <v>430.3</v>
      </c>
      <c r="CX63" s="33">
        <v>90</v>
      </c>
      <c r="CY63" s="33">
        <v>216.7</v>
      </c>
      <c r="CZ63" s="33">
        <v>42</v>
      </c>
      <c r="DA63" s="33">
        <v>216.7</v>
      </c>
      <c r="DB63" s="33">
        <v>42</v>
      </c>
      <c r="DC63" s="33">
        <v>279.5</v>
      </c>
      <c r="DD63" s="33">
        <v>115</v>
      </c>
      <c r="DE63" s="33">
        <v>222</v>
      </c>
      <c r="DF63" s="33">
        <v>106</v>
      </c>
      <c r="DG63" s="33">
        <v>222</v>
      </c>
      <c r="DH63" s="33">
        <v>106</v>
      </c>
      <c r="DI63" s="33">
        <v>150.8</v>
      </c>
      <c r="DJ63" s="33">
        <v>55</v>
      </c>
      <c r="DK63" s="33">
        <v>0.333333333333333</v>
      </c>
      <c r="DL63" s="33">
        <v>49</v>
      </c>
      <c r="DM63" s="33">
        <v>1</v>
      </c>
      <c r="DN63" s="33">
        <v>24</v>
      </c>
      <c r="DO63" s="33">
        <v>64.09999999999999</v>
      </c>
      <c r="DP63" s="33">
        <v>63</v>
      </c>
      <c r="DQ63" s="33">
        <v>8.300000000000001</v>
      </c>
      <c r="DR63" s="33">
        <v>26</v>
      </c>
      <c r="DS63" s="33">
        <v>5.5</v>
      </c>
      <c r="DT63" s="33">
        <v>30</v>
      </c>
      <c r="DU63" s="33">
        <v>-18.5</v>
      </c>
      <c r="DV63" s="33">
        <v>69</v>
      </c>
      <c r="DW63" s="33">
        <v>-18.5</v>
      </c>
      <c r="DX63" s="33">
        <v>69</v>
      </c>
      <c r="DY63" s="33">
        <f>BS63-CW63</f>
        <v>-62.4</v>
      </c>
      <c r="DZ63" s="33">
        <v>102</v>
      </c>
      <c r="EA63" s="33">
        <v>1.5</v>
      </c>
      <c r="EB63" s="33">
        <v>63</v>
      </c>
      <c r="EC63" s="33">
        <v>11.1666666666667</v>
      </c>
      <c r="ED63" s="33">
        <v>81</v>
      </c>
      <c r="EE63" s="33">
        <v>24.4</v>
      </c>
      <c r="EF63" s="33">
        <v>18</v>
      </c>
      <c r="EG63" s="33">
        <v>0</v>
      </c>
      <c r="EH63" s="33">
        <v>14</v>
      </c>
      <c r="EI63" s="33">
        <v>5</v>
      </c>
      <c r="EJ63" s="33">
        <v>58</v>
      </c>
      <c r="EK63" s="33">
        <v>0</v>
      </c>
      <c r="EL63" s="33">
        <v>12</v>
      </c>
      <c r="EM63" s="33">
        <v>63.6</v>
      </c>
      <c r="EN63" s="33">
        <v>35</v>
      </c>
      <c r="EO63" s="33">
        <v>94.40000000000001</v>
      </c>
      <c r="EP63" s="33">
        <v>23</v>
      </c>
      <c r="EQ63" s="33">
        <v>22</v>
      </c>
      <c r="ER63" s="33">
        <v>40</v>
      </c>
      <c r="ES63" s="33">
        <v>48.2</v>
      </c>
      <c r="ET63" s="33">
        <v>14</v>
      </c>
      <c r="EU63" s="33">
        <v>48.2</v>
      </c>
      <c r="EV63" s="33">
        <v>14</v>
      </c>
      <c r="EW63" s="33">
        <v>39.2</v>
      </c>
      <c r="EX63" s="33">
        <v>50</v>
      </c>
      <c r="EY63" s="33">
        <v>85.7</v>
      </c>
      <c r="EZ63" s="33">
        <v>4</v>
      </c>
      <c r="FA63" s="33">
        <v>5.66666666666667</v>
      </c>
      <c r="FB63" s="33">
        <v>39</v>
      </c>
      <c r="FC63" s="33">
        <v>51.6666666666667</v>
      </c>
      <c r="FD63" s="33">
        <v>64</v>
      </c>
      <c r="FE63" s="38"/>
      <c r="FF63" s="33">
        <v>32</v>
      </c>
      <c r="FG63" s="38"/>
      <c r="FH63" s="33">
        <v>32</v>
      </c>
      <c r="FI63" s="33">
        <v>46.47</v>
      </c>
      <c r="FJ63" s="33">
        <v>71</v>
      </c>
      <c r="FK63" s="38"/>
      <c r="FL63" s="33">
        <v>18</v>
      </c>
      <c r="FM63" s="38"/>
      <c r="FN63" s="33">
        <v>18</v>
      </c>
      <c r="FO63" s="33">
        <v>51.42</v>
      </c>
      <c r="FP63" s="33">
        <v>60</v>
      </c>
      <c r="FQ63" s="38"/>
      <c r="FR63" s="33">
        <v>96</v>
      </c>
      <c r="FS63" s="38"/>
      <c r="FT63" s="33">
        <v>96</v>
      </c>
      <c r="FU63" s="33">
        <v>41.19</v>
      </c>
      <c r="FV63" s="33">
        <v>90</v>
      </c>
      <c r="FW63" s="38"/>
      <c r="FX63" s="33">
        <v>16</v>
      </c>
      <c r="FY63" s="38"/>
      <c r="FZ63" s="33">
        <v>16</v>
      </c>
      <c r="GA63" s="33">
        <v>32.3</v>
      </c>
      <c r="GB63" s="39">
        <v>44</v>
      </c>
      <c r="GC63" s="24">
        <f>GA63</f>
        <v>32.3</v>
      </c>
      <c r="GD63" s="24">
        <f>GB63</f>
        <v>44</v>
      </c>
      <c r="GE63" s="24">
        <v>34</v>
      </c>
      <c r="GF63" s="24">
        <v>27</v>
      </c>
      <c r="GG63" s="24">
        <v>29.1</v>
      </c>
      <c r="GH63" s="24">
        <v>71</v>
      </c>
      <c r="GI63" s="24">
        <f>GG63</f>
        <v>29.1</v>
      </c>
      <c r="GJ63" s="24">
        <f>GH63</f>
        <v>71</v>
      </c>
      <c r="GK63" s="24">
        <v>31.8</v>
      </c>
      <c r="GL63" s="37">
        <v>75</v>
      </c>
      <c r="GM63" s="33">
        <v>0.1</v>
      </c>
      <c r="GN63" s="33">
        <v>17</v>
      </c>
      <c r="GO63" s="33">
        <v>3</v>
      </c>
      <c r="GP63" s="33">
        <f>IF(GO63=1,1,IF(GO63=2,20,40))</f>
        <v>40</v>
      </c>
      <c r="GQ63" s="33">
        <f>AVERAGE(41,130,GS63)</f>
        <v>64</v>
      </c>
      <c r="GR63" s="33">
        <f>GQ63</f>
        <v>64</v>
      </c>
      <c r="GS63" s="33">
        <v>21</v>
      </c>
      <c r="GT63" s="33">
        <f>GS63</f>
        <v>21</v>
      </c>
      <c r="GU63" s="33">
        <v>20</v>
      </c>
      <c r="GV63" s="33">
        <f>GU63</f>
        <v>20</v>
      </c>
      <c r="GW63" s="40">
        <f>GU63</f>
        <v>20</v>
      </c>
      <c r="GX63" s="28">
        <v>38</v>
      </c>
      <c r="GY63" s="28">
        <f>GX63</f>
        <v>38</v>
      </c>
      <c r="GZ63" s="42">
        <f>AVERAGE(GQ63,GS63,GU63)</f>
        <v>35</v>
      </c>
      <c r="HA63" s="33">
        <f>AVERAGE(GQ63:GW63)</f>
        <v>32.8571428571429</v>
      </c>
      <c r="HB63" s="33">
        <f>SUM(GX63,GY63,GZ63,HA63)/120</f>
        <v>50.5046428571429</v>
      </c>
      <c r="HC63" t="s" s="34">
        <f>IF(HB63=HB62,"YES","NOOOO")</f>
        <v>230</v>
      </c>
      <c r="HD63" s="33">
        <f>SUM(SUM(E63,F63,G63,I63,L63,M63,N63,O63,R63,U63,V63,W63,Y63,AH63,AN63,AP63,AV63,BB63,BH63,BN63,BT63,BZ63,CF63,CL63,CR63,CX63,DD63,DJ63,DL63,DZ63),SUM(EX63,FJ63,FP63,FV63,GF63,GL63,GN63,GP63,GQ63,GS63,GU63,GX63,GZ63,H63,J63,K63,P63,Q63,S63,T63,X63,Z63,AA63,AB63,AD63,AF63,AJ63,AL63,AR63,AT63),SUM(AX63,AZ63,BD63,BF63,BJ63,BL63,BP63,BR63,BV63,BX63,CB63,CD63,CH63,CJ63,CN63,CP63,CT63,CV63,CZ63,DB63,DF63,DH63,DN63,DP63,DR63,DT63,DV63,DX63,EB63,ED63),EF63,EH63,EJ63,EL63,EN63,EP63,ER63,ET63,EV63,EZ63,FB63,FD63,FF63,FH63,FL63,FN63,FR63,FT63,FX63,FZ63,GB63,GD63,GH63,GJ63)/114</f>
        <v>51.4447368421053</v>
      </c>
      <c r="HE63" s="33">
        <v>63</v>
      </c>
      <c r="HF63" s="33">
        <f>HE63-B63</f>
        <v>2</v>
      </c>
      <c r="HG63" s="33">
        <f>SUM(SUM(E63,F63,G63,I63,L63,M63,N63,O63,V63,W63,Y63,H63,J63,K63,P63,Q63,CH63,CJ63,CN63,CP63,CT63,CV63,CZ63,DB63,DF63,DH63,DN63,DP63,DR63,DT63),SUM(DV63,DX63,EB63,ED63,EF63,EH63,EJ63,EL63,EN63,EP63,ER63,ET63,EV63,EZ63,FB63,FD63,FF63,FH63,FL63,FN63,FR63,FT63,FX63,FZ63,GR63,GX63,GY63,X63,AA63,Z63),SUM(AB63,AD63,AF63,AJ63,AL63,AR63,AT63,AX63,AZ63,BD63,BF63,BJ63,BL63,BP63,BR63,BV63,BX63,CB63,CD63,AH63,AN63,AP63,AV63,BB63,BH63,BN63,BT63,BZ63,CF63,CL63),CR63,CX63,DD63,DJ63,DL63,DZ63,EX63,FJ63,FP63,FV63,GP63,GQ63,GS63,GT63,GU63,GV63,GW63,GZ63,HA63)/109</f>
        <v>50.2252948885976</v>
      </c>
      <c r="HH63" s="33">
        <v>60</v>
      </c>
      <c r="HI63" s="33">
        <f>HH63-B63</f>
        <v>-1</v>
      </c>
      <c r="HJ63" s="33">
        <f>SUM(SUM(E63,F63,G63,I63,L63,M63,N63,R63,V63,W63,AD63,AF63,AJ63,AL63,AR63,AT63,AX63,AZ63,BD63,BF63,BJ63,BL63,BP63,BR63,BV63,BX63,CB63,CD63,CH63,CJ63),SUM(CN63,CP63,CT63,CV63,CZ63,DB63,DF63,DH63,DN63,DP63,DR63,DT63,DV63,DX63,EB63,ED63,EF63,EH63,EJ63,EL63,EN63,EP63,ER63,ET63,EV63,EZ63,FB63,FD63,GB63,GD63),SUM(GH63,GJ63,GR63,GX63,GY63,AH63,AN63,AP63,AV63,BB63,BH63,BN63,BT63,BZ63,CF63,CL63,CR63,CX63,DD63,DJ63,DL63,DZ63,EX63,GF63,GL63,GN63,GP63,GQ63,GS63,GT63),GU63,GV63,GW63,GZ63,HA63,H63,J63,K63,S63,T63,)/101</f>
        <v>50.2530410183876</v>
      </c>
      <c r="HK63" s="33">
        <v>63</v>
      </c>
      <c r="HL63" s="33">
        <f>HK63-B63</f>
        <v>2</v>
      </c>
      <c r="HM63" s="33">
        <f>SUM(SUM(F63,G63,H63,J63,K63,AD63,AF63,AJ63,AL63,AN63,AR63,AT63,AX63,AZ63,BD63,BF63,BJ63,BL63,BP63,BR63,BV63,BX63,CB63,CD63,CH63,CJ63,CN63,CP63,CT63,CV63),SUM(CZ63,DB63,DF63,DH63,DN63,DP63,DR63,DT63,DV63,DX63,EB63,ED63,EF63,EH63,EJ63,EL63,EN63,EP63,ER63,ET63,EV63,EZ63,FB63,FD63,GR63,GX63,GY63,I63,L63,AH63),AP63,AV63,BB63,BH63,BN63,BT63,BZ63,CF63,CL63,CR63,CX63,DD63,DJ63,DL63,DZ63,EX63,GP63,GQ63,GS63,GT63,GU63,GV63,GW63,GZ63,HA63)/85</f>
        <v>50.8100840336134</v>
      </c>
      <c r="HN63" s="33">
        <v>68</v>
      </c>
      <c r="HO63" s="33">
        <f>HN63-B63</f>
        <v>7</v>
      </c>
      <c r="HP63" s="33">
        <f>SUM(SUM(AH63,AP63,AV63,BB63,BH63,BN63,BT63,BZ63,CF63,CL63,CR63,CX63,DD63,DJ63,DL63,DZ63,EX63,GP63,GQ63,GS63,GT63,GU63,GV63,GW63,GZ63,HA63,AD63,AF63,AR63,AT63),SUM(AX63,AZ63,BD63,BF63,BJ63,BL63,BP63,BR63,BV63,BX63,CB63,CD63,CH63,CJ63,CN63,CP63,CT63,CV63,CZ63,DB63,DF63,DH63,DN63,DP63,DR63,DT63,DV63,DX63,EB63,ED63),EF63,EH63,EJ63,EL63,EN63,EP63,ER63,ET63,EV63,EZ63,FB63,FD63,GR63,GX63,GY63)/75</f>
        <v>48.2914285714286</v>
      </c>
      <c r="HQ63" s="33">
        <v>66</v>
      </c>
      <c r="HR63" s="33">
        <f>HQ63-B63</f>
        <v>5</v>
      </c>
      <c r="HS63" s="43">
        <f>AVERAGE(HD63-HB63,HG63-HB63,HJ63-HB63,HM63-HB63,HP63-HB63)</f>
        <v>-0.2997257863164</v>
      </c>
      <c r="HT63" s="33"/>
      <c r="HU63" s="33"/>
      <c r="HV63" s="33"/>
      <c r="HW63" s="33"/>
      <c r="HX63" s="33"/>
      <c r="HY63" s="33"/>
    </row>
    <row r="64" ht="32.45" customHeight="1">
      <c r="A64" t="s" s="31">
        <v>301</v>
      </c>
      <c r="B64" s="32">
        <v>62</v>
      </c>
      <c r="C64" s="33">
        <v>0</v>
      </c>
      <c r="D64" t="s" s="34">
        <v>249</v>
      </c>
      <c r="E64" s="33">
        <f>IF(D64="ACC",5,IF(D64="SEC",3,IF(D64="Pac12",4,IF(D64="Big 10",1,IF(D64="Big 12",2,IF(D64="Independent",7,IF(D64="American",6,IF(D64="MWC",9,IF(D64="Sun Belt",8,IF(D64="CUSA",11,10))))))))))</f>
        <v>4</v>
      </c>
      <c r="F64" s="33">
        <v>51</v>
      </c>
      <c r="G64" s="33">
        <f>F64</f>
        <v>51</v>
      </c>
      <c r="H64" s="33">
        <f>F64</f>
        <v>51</v>
      </c>
      <c r="I64" s="33">
        <v>84</v>
      </c>
      <c r="J64" s="33">
        <v>84</v>
      </c>
      <c r="K64" s="33">
        <v>79</v>
      </c>
      <c r="L64" s="35">
        <f>AVERAGE(F64:K64)</f>
        <v>66.6666666666667</v>
      </c>
      <c r="M64" s="46">
        <f>AVERAGE(N64:U64,F64:L64)</f>
        <v>65.4583333333333</v>
      </c>
      <c r="N64" s="19">
        <f>AVERAGE(O64:U64,F64:L64)</f>
        <v>65.4583333333333</v>
      </c>
      <c r="O64" s="37">
        <v>59</v>
      </c>
      <c r="P64" s="33">
        <v>63</v>
      </c>
      <c r="Q64" s="33">
        <f>AVERAGE(O64:P64)</f>
        <v>61</v>
      </c>
      <c r="R64" s="33">
        <v>66</v>
      </c>
      <c r="S64" s="33">
        <v>69</v>
      </c>
      <c r="T64" s="33">
        <f>AVERAGE(R64:S64)</f>
        <v>67.5</v>
      </c>
      <c r="U64" s="33">
        <f>AVERAGE(O64,P64,Q64,R64,S64,T64)</f>
        <v>64.25</v>
      </c>
      <c r="V64" s="33">
        <f>AVERAGE(F64:U64)</f>
        <v>65.4583333333333</v>
      </c>
      <c r="W64" s="33">
        <f>MEDIAN(F64:U64)</f>
        <v>65.4583333333333</v>
      </c>
      <c r="X64" s="33">
        <v>25</v>
      </c>
      <c r="Y64" s="33">
        <v>66</v>
      </c>
      <c r="Z64" s="33">
        <v>37</v>
      </c>
      <c r="AA64" s="33">
        <v>21</v>
      </c>
      <c r="AB64" s="33">
        <v>38</v>
      </c>
      <c r="AC64" s="33">
        <v>-3.2</v>
      </c>
      <c r="AD64" s="33">
        <v>72</v>
      </c>
      <c r="AE64" s="33">
        <v>-3.2</v>
      </c>
      <c r="AF64" s="33">
        <v>72</v>
      </c>
      <c r="AG64" s="33">
        <f>BM64-CQ64</f>
        <v>-8.300000000000001</v>
      </c>
      <c r="AH64" s="33">
        <v>63</v>
      </c>
      <c r="AI64" s="33">
        <v>2.61621621621622</v>
      </c>
      <c r="AJ64" s="33">
        <v>37</v>
      </c>
      <c r="AK64" s="33">
        <v>2.61621621621622</v>
      </c>
      <c r="AL64" s="33">
        <f>AJ64</f>
        <v>37</v>
      </c>
      <c r="AM64" s="33">
        <v>-0.191156149239982</v>
      </c>
      <c r="AN64" s="33">
        <v>119</v>
      </c>
      <c r="AO64" s="33">
        <v>19.43</v>
      </c>
      <c r="AP64" s="33">
        <v>73</v>
      </c>
      <c r="AQ64" s="33">
        <v>4</v>
      </c>
      <c r="AR64" s="33">
        <f>MAX($AQ$3:$AQ$132)-AQ64+1</f>
        <v>10</v>
      </c>
      <c r="AS64" s="33">
        <v>4</v>
      </c>
      <c r="AT64" s="33">
        <f>AR64</f>
        <v>10</v>
      </c>
      <c r="AU64" s="33">
        <v>5</v>
      </c>
      <c r="AV64" s="33">
        <f>MAX($AU$3:$AU$132)-AU64+1</f>
        <v>11</v>
      </c>
      <c r="AW64" s="33">
        <v>2</v>
      </c>
      <c r="AX64" s="33">
        <f>AW64+1</f>
        <v>3</v>
      </c>
      <c r="AY64" s="33">
        <v>2</v>
      </c>
      <c r="AZ64" s="33">
        <f>AX64</f>
        <v>3</v>
      </c>
      <c r="BA64" s="33">
        <v>7</v>
      </c>
      <c r="BB64" s="33">
        <f>BA64+1</f>
        <v>8</v>
      </c>
      <c r="BC64" s="33">
        <f>AQ64/(AQ64+AW64)</f>
        <v>0.666666666666667</v>
      </c>
      <c r="BD64" s="33">
        <v>15</v>
      </c>
      <c r="BE64" s="33">
        <f>BC64</f>
        <v>0.666666666666667</v>
      </c>
      <c r="BF64" s="33">
        <f>BD64</f>
        <v>15</v>
      </c>
      <c r="BG64" s="33">
        <f>AU64/(AU64+BA64)</f>
        <v>0.416666666666667</v>
      </c>
      <c r="BH64" s="33">
        <v>17</v>
      </c>
      <c r="BI64" s="33">
        <v>28.5</v>
      </c>
      <c r="BJ64" s="33">
        <v>52</v>
      </c>
      <c r="BK64" s="33">
        <v>28.5</v>
      </c>
      <c r="BL64" s="33">
        <v>52</v>
      </c>
      <c r="BM64" s="33">
        <v>23.5</v>
      </c>
      <c r="BN64" s="33">
        <v>77</v>
      </c>
      <c r="BO64" s="33">
        <v>413.8</v>
      </c>
      <c r="BP64" s="33">
        <v>48</v>
      </c>
      <c r="BQ64" s="33">
        <v>413.8</v>
      </c>
      <c r="BR64" s="33">
        <v>48</v>
      </c>
      <c r="BS64" s="33">
        <v>388.5</v>
      </c>
      <c r="BT64" s="33">
        <v>79</v>
      </c>
      <c r="BU64" s="33">
        <v>201.5</v>
      </c>
      <c r="BV64" s="33">
        <v>83</v>
      </c>
      <c r="BW64" s="33">
        <v>201.5</v>
      </c>
      <c r="BX64" s="33">
        <v>83</v>
      </c>
      <c r="BY64" s="33">
        <v>238.2</v>
      </c>
      <c r="BZ64" s="33">
        <v>57</v>
      </c>
      <c r="CA64" s="33">
        <v>212.3</v>
      </c>
      <c r="CB64" s="33">
        <v>23</v>
      </c>
      <c r="CC64" s="33">
        <v>212.3</v>
      </c>
      <c r="CD64" s="33">
        <v>23</v>
      </c>
      <c r="CE64" s="33">
        <v>150.3</v>
      </c>
      <c r="CF64" s="33">
        <v>76</v>
      </c>
      <c r="CG64" s="33">
        <v>0.06887385210246499</v>
      </c>
      <c r="CH64" s="33">
        <v>78</v>
      </c>
      <c r="CI64" s="33">
        <v>0.06887385210246499</v>
      </c>
      <c r="CJ64" s="33">
        <v>78</v>
      </c>
      <c r="CK64" s="33">
        <f>BM64/BS64</f>
        <v>0.0604890604890605</v>
      </c>
      <c r="CL64" s="33">
        <v>109</v>
      </c>
      <c r="CM64" s="33">
        <v>31.7</v>
      </c>
      <c r="CN64" s="33">
        <v>63</v>
      </c>
      <c r="CO64" s="33">
        <v>31.7</v>
      </c>
      <c r="CP64" s="33">
        <v>63</v>
      </c>
      <c r="CQ64" s="33">
        <v>31.8</v>
      </c>
      <c r="CR64" s="33">
        <v>72</v>
      </c>
      <c r="CS64" s="33">
        <v>420.3</v>
      </c>
      <c r="CT64" s="33">
        <v>75</v>
      </c>
      <c r="CU64" s="33">
        <v>420.3</v>
      </c>
      <c r="CV64" s="33">
        <v>75</v>
      </c>
      <c r="CW64" s="33">
        <v>441.9</v>
      </c>
      <c r="CX64" s="33">
        <v>101</v>
      </c>
      <c r="CY64" s="33">
        <v>239.2</v>
      </c>
      <c r="CZ64" s="33">
        <v>68</v>
      </c>
      <c r="DA64" s="33">
        <v>239.2</v>
      </c>
      <c r="DB64" s="33">
        <v>68</v>
      </c>
      <c r="DC64" s="33">
        <v>288.3</v>
      </c>
      <c r="DD64" s="33">
        <v>117</v>
      </c>
      <c r="DE64" s="33">
        <v>181.2</v>
      </c>
      <c r="DF64" s="33">
        <v>80</v>
      </c>
      <c r="DG64" s="33">
        <v>181.2</v>
      </c>
      <c r="DH64" s="33">
        <v>80</v>
      </c>
      <c r="DI64" s="33">
        <v>153.6</v>
      </c>
      <c r="DJ64" s="33">
        <v>58</v>
      </c>
      <c r="DK64" s="33">
        <v>0.666666666666667</v>
      </c>
      <c r="DL64" s="33">
        <v>37</v>
      </c>
      <c r="DM64" s="33">
        <v>0.333333333333333</v>
      </c>
      <c r="DN64" s="33">
        <v>52</v>
      </c>
      <c r="DO64" s="33">
        <v>55.6</v>
      </c>
      <c r="DP64" s="33">
        <v>15</v>
      </c>
      <c r="DQ64" s="33">
        <v>6.6</v>
      </c>
      <c r="DR64" s="33">
        <v>10</v>
      </c>
      <c r="DS64" s="33">
        <v>5.4</v>
      </c>
      <c r="DT64" s="33">
        <v>29</v>
      </c>
      <c r="DU64" s="33">
        <v>-6.5</v>
      </c>
      <c r="DV64" s="33">
        <v>60</v>
      </c>
      <c r="DW64" s="33">
        <v>-6.5</v>
      </c>
      <c r="DX64" s="33">
        <v>60</v>
      </c>
      <c r="DY64" s="33">
        <f>BS64-CW64</f>
        <v>-53.4</v>
      </c>
      <c r="DZ64" s="33">
        <v>100</v>
      </c>
      <c r="EA64" s="33">
        <v>2.5</v>
      </c>
      <c r="EB64" s="33">
        <v>33</v>
      </c>
      <c r="EC64" s="33">
        <v>11.6666666666667</v>
      </c>
      <c r="ED64" s="33">
        <v>76</v>
      </c>
      <c r="EE64" s="33">
        <v>20.3</v>
      </c>
      <c r="EF64" s="33">
        <v>42</v>
      </c>
      <c r="EG64" s="33">
        <v>0</v>
      </c>
      <c r="EH64" s="33">
        <v>14</v>
      </c>
      <c r="EI64" s="33">
        <v>15.6</v>
      </c>
      <c r="EJ64" s="33">
        <v>8</v>
      </c>
      <c r="EK64" s="33">
        <v>0.2</v>
      </c>
      <c r="EL64" s="33">
        <v>3</v>
      </c>
      <c r="EM64" s="33">
        <v>62.5</v>
      </c>
      <c r="EN64" s="33">
        <v>36</v>
      </c>
      <c r="EO64" s="33">
        <v>100</v>
      </c>
      <c r="EP64" s="33">
        <v>1</v>
      </c>
      <c r="EQ64" s="33">
        <v>20</v>
      </c>
      <c r="ER64" s="33">
        <v>70</v>
      </c>
      <c r="ES64" s="33">
        <v>46.8</v>
      </c>
      <c r="ET64" s="33">
        <v>23</v>
      </c>
      <c r="EU64" s="33">
        <v>46.8</v>
      </c>
      <c r="EV64" s="33">
        <v>23</v>
      </c>
      <c r="EW64" s="33">
        <v>41.3</v>
      </c>
      <c r="EX64" s="33">
        <v>34</v>
      </c>
      <c r="EY64" s="33">
        <v>20</v>
      </c>
      <c r="EZ64" s="33">
        <v>68</v>
      </c>
      <c r="FA64" s="33">
        <v>5.4</v>
      </c>
      <c r="FB64" s="33">
        <v>32</v>
      </c>
      <c r="FC64" s="33">
        <v>54.6</v>
      </c>
      <c r="FD64" s="33">
        <v>74</v>
      </c>
      <c r="FE64" s="38"/>
      <c r="FF64" s="33">
        <v>33</v>
      </c>
      <c r="FG64" s="38"/>
      <c r="FH64" s="33">
        <v>33</v>
      </c>
      <c r="FI64" s="33">
        <v>46.91</v>
      </c>
      <c r="FJ64" s="33">
        <v>70</v>
      </c>
      <c r="FK64" s="38"/>
      <c r="FL64" s="33">
        <v>55</v>
      </c>
      <c r="FM64" s="38"/>
      <c r="FN64" s="33">
        <v>55</v>
      </c>
      <c r="FO64" s="33">
        <v>57.49</v>
      </c>
      <c r="FP64" s="33">
        <v>44</v>
      </c>
      <c r="FQ64" s="38"/>
      <c r="FR64" s="33">
        <v>32</v>
      </c>
      <c r="FS64" s="38"/>
      <c r="FT64" s="33">
        <v>32</v>
      </c>
      <c r="FU64" s="33">
        <v>38.13</v>
      </c>
      <c r="FV64" s="33">
        <v>96</v>
      </c>
      <c r="FW64" s="38"/>
      <c r="FX64" s="33">
        <v>54</v>
      </c>
      <c r="FY64" s="38"/>
      <c r="FZ64" s="33">
        <v>54</v>
      </c>
      <c r="GA64" s="33">
        <v>26.9</v>
      </c>
      <c r="GB64" s="39">
        <v>70</v>
      </c>
      <c r="GC64" s="24">
        <f>GA64</f>
        <v>26.9</v>
      </c>
      <c r="GD64" s="24">
        <f>GB64</f>
        <v>70</v>
      </c>
      <c r="GE64" s="25">
        <v>28.1</v>
      </c>
      <c r="GF64" s="25">
        <v>49</v>
      </c>
      <c r="GG64" s="25">
        <v>24.6</v>
      </c>
      <c r="GH64" s="25">
        <v>46</v>
      </c>
      <c r="GI64" s="24">
        <f>GG64</f>
        <v>24.6</v>
      </c>
      <c r="GJ64" s="24">
        <f>GH64</f>
        <v>46</v>
      </c>
      <c r="GK64" s="25">
        <v>26.9</v>
      </c>
      <c r="GL64" s="37">
        <v>49</v>
      </c>
      <c r="GM64" s="33">
        <v>-0.2</v>
      </c>
      <c r="GN64" s="33">
        <v>20</v>
      </c>
      <c r="GO64" s="33">
        <v>3</v>
      </c>
      <c r="GP64" s="33">
        <f>IF(GO64=1,1,IF(GO64=2,20,40))</f>
        <v>40</v>
      </c>
      <c r="GQ64" s="33">
        <f>AVERAGE(41,130,GS64)</f>
        <v>68.3333333333333</v>
      </c>
      <c r="GR64" s="33">
        <f>GQ64</f>
        <v>68.3333333333333</v>
      </c>
      <c r="GS64" s="33">
        <v>34</v>
      </c>
      <c r="GT64" s="33">
        <f>GS64</f>
        <v>34</v>
      </c>
      <c r="GU64" s="33">
        <v>48</v>
      </c>
      <c r="GV64" s="33">
        <f>GU64</f>
        <v>48</v>
      </c>
      <c r="GW64" s="40">
        <f>GU64</f>
        <v>48</v>
      </c>
      <c r="GX64" s="28">
        <v>42</v>
      </c>
      <c r="GY64" s="28">
        <f>GX64</f>
        <v>42</v>
      </c>
      <c r="GZ64" s="42">
        <f>AVERAGE(GQ64,GS64,GU64)</f>
        <v>50.1111111111111</v>
      </c>
      <c r="HA64" s="33">
        <f>AVERAGE(GQ64:GW64)</f>
        <v>49.8095238095238</v>
      </c>
      <c r="HB64" s="33">
        <f>SUM(GX64,GY64,GZ64,HA64)/120</f>
        <v>51.6736441798942</v>
      </c>
      <c r="HC64" t="s" s="34">
        <f>IF(HB64=HB63,"YES","NOOOO")</f>
        <v>230</v>
      </c>
      <c r="HD64" s="33">
        <f>SUM(SUM(E64,F64,G64,I64,L64,M64,N64,O64,R64,U64,V64,W64,Y64,AH64,AN64,AP64,AV64,BB64,BH64,BN64,BT64,BZ64,CF64,CL64,CR64,CX64,DD64,DJ64,DL64,DZ64),SUM(EX64,FJ64,FP64,FV64,GF64,GL64,GN64,GP64,GQ64,GS64,GU64,GX64,GZ64,H64,J64,K64,P64,Q64,S64,T64,X64,Z64,AA64,AB64,AD64,AF64,AJ64,AL64,AR64,AT64),SUM(AX64,AZ64,BD64,BF64,BJ64,BL64,BP64,BR64,BV64,BX64,CB64,CD64,CH64,CJ64,CN64,CP64,CT64,CV64,CZ64,DB64,DF64,DH64,DN64,DP64,DR64,DT64,DV64,DX64,EB64,ED64),EF64,EH64,EJ64,EL64,EN64,EP64,ER64,ET64,EV64,EZ64,FB64,FD64,FF64,FH64,FL64,FN64,FR64,FT64,FX64,FZ64,GB64,GD64,GH64,GJ64)/114</f>
        <v>51.8481968810916</v>
      </c>
      <c r="HE64" s="33">
        <v>64</v>
      </c>
      <c r="HF64" s="33">
        <f>HE64-B64</f>
        <v>2</v>
      </c>
      <c r="HG64" s="33">
        <f>SUM(SUM(E64,F64,G64,I64,L64,M64,N64,O64,V64,W64,Y64,H64,J64,K64,P64,Q64,CH64,CJ64,CN64,CP64,CT64,CV64,CZ64,DB64,DF64,DH64,DN64,DP64,DR64,DT64),SUM(DV64,DX64,EB64,ED64,EF64,EH64,EJ64,EL64,EN64,EP64,ER64,ET64,EV64,EZ64,FB64,FD64,FF64,FH64,FL64,FN64,FR64,FT64,FX64,FZ64,GR64,GX64,GY64,X64,AA64,Z64),SUM(AB64,AD64,AF64,AJ64,AL64,AR64,AT64,AX64,AZ64,BD64,BF64,BJ64,BL64,BP64,BR64,BV64,BX64,CB64,CD64,AH64,AN64,AP64,AV64,BB64,BH64,BN64,BT64,BZ64,CF64,CL64),CR64,CX64,DD64,DJ64,DL64,DZ64,EX64,FJ64,FP64,FV64,GP64,GQ64,GS64,GT64,GU64,GV64,GW64,GZ64,HA64)/109</f>
        <v>51.2301587301587</v>
      </c>
      <c r="HH64" s="33">
        <v>62</v>
      </c>
      <c r="HI64" s="33">
        <f>HH64-B64</f>
        <v>0</v>
      </c>
      <c r="HJ64" s="33">
        <f>SUM(SUM(E64,F64,G64,I64,L64,M64,N64,R64,V64,W64,AD64,AF64,AJ64,AL64,AR64,AT64,AX64,AZ64,BD64,BF64,BJ64,BL64,BP64,BR64,BV64,BX64,CB64,CD64,CH64,CJ64),SUM(CN64,CP64,CT64,CV64,CZ64,DB64,DF64,DH64,DN64,DP64,DR64,DT64,DV64,DX64,EB64,ED64,EF64,EH64,EJ64,EL64,EN64,EP64,ER64,ET64,EV64,EZ64,FB64,FD64,GB64,GD64),SUM(GH64,GJ64,GR64,GX64,GY64,AH64,AN64,AP64,AV64,BB64,BH64,BN64,BT64,BZ64,CF64,CL64,CR64,CX64,DD64,DJ64,DL64,DZ64,EX64,GF64,GL64,GN64,GP64,GQ64,GS64,GT64),GU64,GV64,GW64,GZ64,HA64,H64,J64,K64,S64,T64,)/101</f>
        <v>51.5701713028446</v>
      </c>
      <c r="HK64" s="33">
        <v>70</v>
      </c>
      <c r="HL64" s="33">
        <f>HK64-B64</f>
        <v>8</v>
      </c>
      <c r="HM64" s="33">
        <f>SUM(SUM(F64,G64,H64,J64,K64,AD64,AF64,AJ64,AL64,AN64,AR64,AT64,AX64,AZ64,BD64,BF64,BJ64,BL64,BP64,BR64,BV64,BX64,CB64,CD64,CH64,CJ64,CN64,CP64,CT64,CV64),SUM(CZ64,DB64,DF64,DH64,DN64,DP64,DR64,DT64,DV64,DX64,EB64,ED64,EF64,EH64,EJ64,EL64,EN64,EP64,ER64,ET64,EV64,EZ64,FB64,FD64,GR64,GX64,GY64,I64,L64,AH64),AP64,AV64,BB64,BH64,BN64,BT64,BZ64,CF64,CL64,CR64,CX64,DD64,DJ64,DL64,DZ64,EX64,GP64,GQ64,GS64,GT64,GU64,GV64,GW64,GZ64,HA64)/85</f>
        <v>51.6500466853408</v>
      </c>
      <c r="HN64" s="33">
        <v>70</v>
      </c>
      <c r="HO64" s="33">
        <f>HN64-B64</f>
        <v>8</v>
      </c>
      <c r="HP64" s="33">
        <f>SUM(SUM(AH64,AP64,AV64,BB64,BH64,BN64,BT64,BZ64,CF64,CL64,CR64,CX64,DD64,DJ64,DL64,DZ64,EX64,GP64,GQ64,GS64,GT64,GU64,GV64,GW64,GZ64,HA64,AD64,AF64,AR64,AT64),SUM(AX64,AZ64,BD64,BF64,BJ64,BL64,BP64,BR64,BV64,BX64,CB64,CD64,CH64,CJ64,CN64,CP64,CT64,CV64,CZ64,DB64,DF64,DH64,DN64,DP64,DR64,DT64,DV64,DX64,EB64,ED64),EF64,EH64,EJ64,EL64,EN64,EP64,ER64,ET64,EV64,EZ64,FB64,FD64,GR64,GX64,GY64)/75</f>
        <v>49.741164021164</v>
      </c>
      <c r="HQ64" s="33">
        <v>71</v>
      </c>
      <c r="HR64" s="33">
        <f>HQ64-B64</f>
        <v>9</v>
      </c>
      <c r="HS64" s="43">
        <f>AVERAGE(HD64-HB64,HG64-HB64,HJ64-HB64,HM64-HB64,HP64-HB64)</f>
        <v>-0.46569665577426</v>
      </c>
      <c r="HT64" s="33"/>
      <c r="HU64" s="33"/>
      <c r="HV64" s="33"/>
      <c r="HW64" s="33"/>
      <c r="HX64" s="33"/>
      <c r="HY64" s="33"/>
    </row>
    <row r="65" ht="32.45" customHeight="1">
      <c r="A65" t="s" s="31">
        <v>302</v>
      </c>
      <c r="B65" s="32">
        <v>63</v>
      </c>
      <c r="C65" s="33">
        <v>0</v>
      </c>
      <c r="D65" t="s" s="34">
        <v>229</v>
      </c>
      <c r="E65" s="33">
        <f>IF(D65="ACC",5,IF(D65="SEC",3,IF(D65="Pac12",4,IF(D65="Big 10",1,IF(D65="Big 12",2,IF(D65="Independent",7,IF(D65="American",6,IF(D65="MWC",9,IF(D65="Sun Belt",8,IF(D65="CUSA",11,10))))))))))</f>
        <v>3</v>
      </c>
      <c r="F65" s="33">
        <v>95</v>
      </c>
      <c r="G65" s="33">
        <f>F65</f>
        <v>95</v>
      </c>
      <c r="H65" s="33">
        <f>F65</f>
        <v>95</v>
      </c>
      <c r="I65" s="33">
        <v>40</v>
      </c>
      <c r="J65" s="33">
        <v>40</v>
      </c>
      <c r="K65" s="33">
        <v>66</v>
      </c>
      <c r="L65" s="35">
        <f>AVERAGE(F65:K65)</f>
        <v>71.8333333333333</v>
      </c>
      <c r="M65" s="46">
        <f>AVERAGE(N65:U65,F65:L65)</f>
        <v>60.6666666666667</v>
      </c>
      <c r="N65" s="19">
        <f>AVERAGE(O65:U65,F65:L65)</f>
        <v>60.6666666666667</v>
      </c>
      <c r="O65" s="37">
        <v>53</v>
      </c>
      <c r="P65" s="33">
        <v>55</v>
      </c>
      <c r="Q65" s="33">
        <f>AVERAGE(O65:P65)</f>
        <v>54</v>
      </c>
      <c r="R65" s="33">
        <v>49</v>
      </c>
      <c r="S65" s="33">
        <v>41</v>
      </c>
      <c r="T65" s="33">
        <f>AVERAGE(R65:S65)</f>
        <v>45</v>
      </c>
      <c r="U65" s="33">
        <f>AVERAGE(O65,P65,Q65,R65,S65,T65)</f>
        <v>49.5</v>
      </c>
      <c r="V65" s="33">
        <f>AVERAGE(F65:U65)</f>
        <v>60.6666666666667</v>
      </c>
      <c r="W65" s="33">
        <f>MEDIAN(F65:U65)</f>
        <v>54.5</v>
      </c>
      <c r="X65" s="33">
        <v>75</v>
      </c>
      <c r="Y65" s="33">
        <v>9</v>
      </c>
      <c r="Z65" s="33">
        <v>11</v>
      </c>
      <c r="AA65" s="33">
        <v>60</v>
      </c>
      <c r="AB65" s="33">
        <v>96</v>
      </c>
      <c r="AC65" s="33">
        <v>-8.6</v>
      </c>
      <c r="AD65" s="33">
        <v>92</v>
      </c>
      <c r="AE65" s="33">
        <v>-8.6</v>
      </c>
      <c r="AF65" s="33">
        <v>92</v>
      </c>
      <c r="AG65" s="33">
        <f>BM65-CQ65</f>
        <v>2.5</v>
      </c>
      <c r="AH65" s="33">
        <v>80</v>
      </c>
      <c r="AI65" s="33">
        <v>0.846296296296296</v>
      </c>
      <c r="AJ65" s="33">
        <v>117</v>
      </c>
      <c r="AK65" s="33">
        <v>0.846296296296296</v>
      </c>
      <c r="AL65" s="33">
        <f>AJ65</f>
        <v>117</v>
      </c>
      <c r="AM65" s="33">
        <v>0.0428759894459103</v>
      </c>
      <c r="AN65" s="33">
        <v>54</v>
      </c>
      <c r="AO65" s="33">
        <v>18.6</v>
      </c>
      <c r="AP65" s="33">
        <v>66</v>
      </c>
      <c r="AQ65" s="33">
        <v>3</v>
      </c>
      <c r="AR65" s="33">
        <f>MAX($AQ$3:$AQ$132)-AQ65+1</f>
        <v>11</v>
      </c>
      <c r="AS65" s="33">
        <v>3</v>
      </c>
      <c r="AT65" s="33">
        <f>AR65</f>
        <v>11</v>
      </c>
      <c r="AU65" s="33">
        <v>8</v>
      </c>
      <c r="AV65" s="33">
        <f>MAX($AU$3:$AU$132)-AU65+1</f>
        <v>8</v>
      </c>
      <c r="AW65" s="33">
        <v>7</v>
      </c>
      <c r="AX65" s="33">
        <f>AW65+1</f>
        <v>8</v>
      </c>
      <c r="AY65" s="33">
        <v>7</v>
      </c>
      <c r="AZ65" s="33">
        <f>AX65</f>
        <v>8</v>
      </c>
      <c r="BA65" s="33">
        <v>5</v>
      </c>
      <c r="BB65" s="33">
        <f>BA65+1</f>
        <v>6</v>
      </c>
      <c r="BC65" s="33">
        <f>AQ65/(AQ65+AW65)</f>
        <v>0.3</v>
      </c>
      <c r="BD65" s="33">
        <v>31</v>
      </c>
      <c r="BE65" s="33">
        <f>BC65</f>
        <v>0.3</v>
      </c>
      <c r="BF65" s="33">
        <f>BD65</f>
        <v>31</v>
      </c>
      <c r="BG65" s="33">
        <f>AU65/(AU65+BA65)</f>
        <v>0.615384615384615</v>
      </c>
      <c r="BH65" s="33">
        <v>12</v>
      </c>
      <c r="BI65" s="33">
        <v>21.5</v>
      </c>
      <c r="BJ65" s="33">
        <v>86</v>
      </c>
      <c r="BK65" s="33">
        <v>21.5</v>
      </c>
      <c r="BL65" s="33">
        <v>86</v>
      </c>
      <c r="BM65" s="33">
        <v>24.2</v>
      </c>
      <c r="BN65" s="33">
        <v>76</v>
      </c>
      <c r="BO65" s="33">
        <v>346.2</v>
      </c>
      <c r="BP65" s="33">
        <v>99</v>
      </c>
      <c r="BQ65" s="33">
        <v>346.2</v>
      </c>
      <c r="BR65" s="33">
        <v>99</v>
      </c>
      <c r="BS65" s="33">
        <v>365.5</v>
      </c>
      <c r="BT65" s="33">
        <v>94</v>
      </c>
      <c r="BU65" s="33">
        <v>204.7</v>
      </c>
      <c r="BV65" s="33">
        <v>81</v>
      </c>
      <c r="BW65" s="33">
        <v>204.7</v>
      </c>
      <c r="BX65" s="33">
        <v>81</v>
      </c>
      <c r="BY65" s="33">
        <v>221.4</v>
      </c>
      <c r="BZ65" s="33">
        <v>71</v>
      </c>
      <c r="CA65" s="33">
        <v>141.5</v>
      </c>
      <c r="CB65" s="33">
        <v>80</v>
      </c>
      <c r="CC65" s="33">
        <v>141.5</v>
      </c>
      <c r="CD65" s="33">
        <v>80</v>
      </c>
      <c r="CE65" s="33">
        <v>144.1</v>
      </c>
      <c r="CF65" s="33">
        <v>83</v>
      </c>
      <c r="CG65" s="33">
        <v>0.0621028307336799</v>
      </c>
      <c r="CH65" s="33">
        <v>108</v>
      </c>
      <c r="CI65" s="33">
        <v>0.0621028307336799</v>
      </c>
      <c r="CJ65" s="33">
        <v>108</v>
      </c>
      <c r="CK65" s="33">
        <f>BM65/BS65</f>
        <v>0.0662106703146375</v>
      </c>
      <c r="CL65" s="33">
        <v>85</v>
      </c>
      <c r="CM65" s="33">
        <v>30.1</v>
      </c>
      <c r="CN65" s="33">
        <v>56</v>
      </c>
      <c r="CO65" s="33">
        <v>30.1</v>
      </c>
      <c r="CP65" s="33">
        <v>56</v>
      </c>
      <c r="CQ65" s="33">
        <v>21.7</v>
      </c>
      <c r="CR65" s="33">
        <v>28</v>
      </c>
      <c r="CS65" s="33">
        <v>407.4</v>
      </c>
      <c r="CT65" s="33">
        <v>65</v>
      </c>
      <c r="CU65" s="33">
        <v>407.4</v>
      </c>
      <c r="CV65" s="33">
        <v>65</v>
      </c>
      <c r="CW65" s="33">
        <v>334.5</v>
      </c>
      <c r="CX65" s="33">
        <v>23</v>
      </c>
      <c r="CY65" s="33">
        <v>265.8</v>
      </c>
      <c r="CZ65" s="33">
        <v>101</v>
      </c>
      <c r="DA65" s="33">
        <v>265.8</v>
      </c>
      <c r="DB65" s="33">
        <v>101</v>
      </c>
      <c r="DC65" s="33">
        <v>194</v>
      </c>
      <c r="DD65" s="33">
        <v>15</v>
      </c>
      <c r="DE65" s="33">
        <v>141.6</v>
      </c>
      <c r="DF65" s="33">
        <v>40</v>
      </c>
      <c r="DG65" s="33">
        <v>141.6</v>
      </c>
      <c r="DH65" s="33">
        <v>40</v>
      </c>
      <c r="DI65" s="33">
        <v>140.4</v>
      </c>
      <c r="DJ65" s="33">
        <v>45</v>
      </c>
      <c r="DK65" s="33">
        <v>0.5</v>
      </c>
      <c r="DL65" s="33">
        <v>43</v>
      </c>
      <c r="DM65" s="33">
        <v>0.7</v>
      </c>
      <c r="DN65" s="33">
        <v>39</v>
      </c>
      <c r="DO65" s="33">
        <v>68.2</v>
      </c>
      <c r="DP65" s="33">
        <v>85</v>
      </c>
      <c r="DQ65" s="33">
        <v>8.5</v>
      </c>
      <c r="DR65" s="33">
        <v>28</v>
      </c>
      <c r="DS65" s="33">
        <v>3.7</v>
      </c>
      <c r="DT65" s="33">
        <v>12</v>
      </c>
      <c r="DU65" s="33">
        <v>-61.2</v>
      </c>
      <c r="DV65" s="33">
        <v>96</v>
      </c>
      <c r="DW65" s="33">
        <v>-61.2</v>
      </c>
      <c r="DX65" s="33">
        <v>96</v>
      </c>
      <c r="DY65" s="33">
        <f>BS65-CW65</f>
        <v>31</v>
      </c>
      <c r="DZ65" s="33">
        <v>56</v>
      </c>
      <c r="EA65" s="33">
        <v>2</v>
      </c>
      <c r="EB65" s="33">
        <v>46</v>
      </c>
      <c r="EC65" s="33">
        <v>12.6</v>
      </c>
      <c r="ED65" s="33">
        <v>70</v>
      </c>
      <c r="EE65" s="33">
        <v>20.7</v>
      </c>
      <c r="EF65" s="33">
        <v>39</v>
      </c>
      <c r="EG65" s="33">
        <v>0</v>
      </c>
      <c r="EH65" s="33">
        <v>14</v>
      </c>
      <c r="EI65" s="33">
        <v>7</v>
      </c>
      <c r="EJ65" s="33">
        <v>44</v>
      </c>
      <c r="EK65" s="33">
        <v>0</v>
      </c>
      <c r="EL65" s="33">
        <v>12</v>
      </c>
      <c r="EM65" s="33">
        <v>55.6</v>
      </c>
      <c r="EN65" s="33">
        <v>45</v>
      </c>
      <c r="EO65" s="33">
        <v>92.90000000000001</v>
      </c>
      <c r="EP65" s="33">
        <v>27</v>
      </c>
      <c r="EQ65" s="33">
        <v>20.2</v>
      </c>
      <c r="ER65" s="33">
        <v>69</v>
      </c>
      <c r="ES65" s="33">
        <v>29.8</v>
      </c>
      <c r="ET65" s="33">
        <v>91</v>
      </c>
      <c r="EU65" s="33">
        <v>29.8</v>
      </c>
      <c r="EV65" s="33">
        <v>91</v>
      </c>
      <c r="EW65" s="33">
        <v>43.2</v>
      </c>
      <c r="EX65" s="33">
        <v>25</v>
      </c>
      <c r="EY65" s="33">
        <v>66.7</v>
      </c>
      <c r="EZ65" s="33">
        <v>16</v>
      </c>
      <c r="FA65" s="33">
        <v>6.1</v>
      </c>
      <c r="FB65" s="33">
        <v>47</v>
      </c>
      <c r="FC65" s="33">
        <v>50.2</v>
      </c>
      <c r="FD65" s="33">
        <v>57</v>
      </c>
      <c r="FE65" s="38"/>
      <c r="FF65" s="33">
        <v>59</v>
      </c>
      <c r="FG65" s="38"/>
      <c r="FH65" s="33">
        <v>59</v>
      </c>
      <c r="FI65" s="33">
        <v>61.33</v>
      </c>
      <c r="FJ65" s="33">
        <v>38</v>
      </c>
      <c r="FK65" s="38"/>
      <c r="FL65" s="33">
        <v>77</v>
      </c>
      <c r="FM65" s="38"/>
      <c r="FN65" s="33">
        <v>77</v>
      </c>
      <c r="FO65" s="33">
        <v>49.35</v>
      </c>
      <c r="FP65" s="33">
        <v>65</v>
      </c>
      <c r="FQ65" s="38"/>
      <c r="FR65" s="33">
        <v>39</v>
      </c>
      <c r="FS65" s="38"/>
      <c r="FT65" s="33">
        <v>39</v>
      </c>
      <c r="FU65" s="33">
        <v>66.04000000000001</v>
      </c>
      <c r="FV65" s="33">
        <v>32</v>
      </c>
      <c r="FW65" s="38"/>
      <c r="FX65" s="33">
        <v>46</v>
      </c>
      <c r="FY65" s="38"/>
      <c r="FZ65" s="33">
        <v>46</v>
      </c>
      <c r="GA65" s="33">
        <v>28.8</v>
      </c>
      <c r="GB65" s="39">
        <v>59</v>
      </c>
      <c r="GC65" s="24">
        <f>GA65</f>
        <v>28.8</v>
      </c>
      <c r="GD65" s="24">
        <f>GB65</f>
        <v>59</v>
      </c>
      <c r="GE65" s="24">
        <v>27.6</v>
      </c>
      <c r="GF65" s="24">
        <v>52</v>
      </c>
      <c r="GG65" s="24">
        <v>20.5</v>
      </c>
      <c r="GH65" s="24">
        <v>25</v>
      </c>
      <c r="GI65" s="24">
        <f>GG65</f>
        <v>20.5</v>
      </c>
      <c r="GJ65" s="24">
        <f>GH65</f>
        <v>25</v>
      </c>
      <c r="GK65" s="24">
        <v>22.8</v>
      </c>
      <c r="GL65" s="37">
        <v>32</v>
      </c>
      <c r="GM65" s="33">
        <v>0.1</v>
      </c>
      <c r="GN65" s="33">
        <v>17</v>
      </c>
      <c r="GO65" s="33">
        <v>3</v>
      </c>
      <c r="GP65" s="33">
        <f>IF(GO65=1,1,IF(GO65=2,20,40))</f>
        <v>40</v>
      </c>
      <c r="GQ65" s="33">
        <v>3</v>
      </c>
      <c r="GR65" s="33">
        <f>GQ65</f>
        <v>3</v>
      </c>
      <c r="GS65" s="33">
        <v>18</v>
      </c>
      <c r="GT65" s="33">
        <f>GS65</f>
        <v>18</v>
      </c>
      <c r="GU65" s="33">
        <v>11</v>
      </c>
      <c r="GV65" s="33">
        <f>GU65</f>
        <v>11</v>
      </c>
      <c r="GW65" s="40">
        <f>GU65</f>
        <v>11</v>
      </c>
      <c r="GX65" s="28">
        <v>23</v>
      </c>
      <c r="GY65" s="28">
        <f>GX65</f>
        <v>23</v>
      </c>
      <c r="GZ65" s="42">
        <f>AVERAGE(GQ65,GS65,GU65)</f>
        <v>10.6666666666667</v>
      </c>
      <c r="HA65" s="33">
        <f>AVERAGE(GQ65:GW65)</f>
        <v>10.7142857142857</v>
      </c>
      <c r="HB65" s="33">
        <f>SUM(GX65,GY65,GZ65,HA65)/120</f>
        <v>51.7684523809524</v>
      </c>
      <c r="HC65" t="s" s="34">
        <f>IF(HB65=HB64,"YES","NOOOO")</f>
        <v>230</v>
      </c>
      <c r="HD65" s="33">
        <f>SUM(SUM(E65,F65,G65,I65,L65,M65,N65,O65,R65,U65,V65,W65,Y65,AH65,AN65,AP65,AV65,BB65,BH65,BN65,BT65,BZ65,CF65,CL65,CR65,CX65,DD65,DJ65,DL65,DZ65),SUM(EX65,FJ65,FP65,FV65,GF65,GL65,GN65,GP65,GQ65,GS65,GU65,GX65,GZ65,H65,J65,K65,P65,Q65,S65,T65,X65,Z65,AA65,AB65,AD65,AF65,AJ65,AL65,AR65,AT65),SUM(AX65,AZ65,BD65,BF65,BJ65,BL65,BP65,BR65,BV65,BX65,CB65,CD65,CH65,CJ65,CN65,CP65,CT65,CV65,CZ65,DB65,DF65,DH65,DN65,DP65,DR65,DT65,DV65,DX65,EB65,ED65),EF65,EH65,EJ65,EL65,EN65,EP65,ER65,ET65,EV65,EZ65,FB65,FD65,FF65,FH65,FL65,FN65,FR65,FT65,FX65,FZ65,GB65,GD65,GH65,GJ65)/114</f>
        <v>53.8201754385965</v>
      </c>
      <c r="HE65" s="33">
        <v>71</v>
      </c>
      <c r="HF65" s="33">
        <f>HE65-B65</f>
        <v>8</v>
      </c>
      <c r="HG65" s="33">
        <f>SUM(SUM(E65,F65,G65,I65,L65,M65,N65,O65,V65,W65,Y65,H65,J65,K65,P65,Q65,CH65,CJ65,CN65,CP65,CT65,CV65,CZ65,DB65,DF65,DH65,DN65,DP65,DR65,DT65),SUM(DV65,DX65,EB65,ED65,EF65,EH65,EJ65,EL65,EN65,EP65,ER65,ET65,EV65,EZ65,FB65,FD65,FF65,FH65,FL65,FN65,FR65,FT65,FX65,FZ65,GR65,GX65,GY65,X65,AA65,Z65),SUM(AB65,AD65,AF65,AJ65,AL65,AR65,AT65,AX65,AZ65,BD65,BF65,BJ65,BL65,BP65,BR65,BV65,BX65,CB65,CD65,AH65,AN65,AP65,AV65,BB65,BH65,BN65,BT65,BZ65,CF65,CL65),CR65,CX65,DD65,DJ65,DL65,DZ65,EX65,FJ65,FP65,FV65,GP65,GQ65,GS65,GT65,GU65,GV65,GW65,GZ65,HA65)/109</f>
        <v>52.8322411533421</v>
      </c>
      <c r="HH65" s="33">
        <v>64</v>
      </c>
      <c r="HI65" s="33">
        <f>HH65-B65</f>
        <v>1</v>
      </c>
      <c r="HJ65" s="33">
        <f>SUM(SUM(E65,F65,G65,I65,L65,M65,N65,R65,V65,W65,AD65,AF65,AJ65,AL65,AR65,AT65,AX65,AZ65,BD65,BF65,BJ65,BL65,BP65,BR65,BV65,BX65,CB65,CD65,CH65,CJ65),SUM(CN65,CP65,CT65,CV65,CZ65,DB65,DF65,DH65,DN65,DP65,DR65,DT65,DV65,DX65,EB65,ED65,EF65,EH65,EJ65,EL65,EN65,EP65,ER65,ET65,EV65,EZ65,FB65,FD65,GB65,GD65),SUM(GH65,GJ65,GR65,GX65,GY65,AH65,AN65,AP65,AV65,BB65,BH65,BN65,BT65,BZ65,CF65,CL65,CR65,CX65,DD65,DJ65,DL65,DZ65,EX65,GF65,GL65,GN65,GP65,GQ65,GS65,GT65),GU65,GV65,GW65,GZ65,HA65,H65,J65,K65,S65,T65,)/101</f>
        <v>51.2149929278642</v>
      </c>
      <c r="HK65" s="33">
        <v>67</v>
      </c>
      <c r="HL65" s="33">
        <f>HK65-B65</f>
        <v>4</v>
      </c>
      <c r="HM65" s="33">
        <f>SUM(SUM(F65,G65,H65,J65,K65,AD65,AF65,AJ65,AL65,AN65,AR65,AT65,AX65,AZ65,BD65,BF65,BJ65,BL65,BP65,BR65,BV65,BX65,CB65,CD65,CH65,CJ65,CN65,CP65,CT65,CV65),SUM(CZ65,DB65,DF65,DH65,DN65,DP65,DR65,DT65,DV65,DX65,EB65,ED65,EF65,EH65,EJ65,EL65,EN65,EP65,ER65,ET65,EV65,EZ65,FB65,FD65,GR65,GX65,GY65,I65,L65,AH65),AP65,AV65,BB65,BH65,BN65,BT65,BZ65,CF65,CL65,CR65,CX65,DD65,DJ65,DL65,DZ65,EX65,GP65,GQ65,GS65,GT65,GU65,GV65,GW65,GZ65,HA65)/85</f>
        <v>53.2848739495798</v>
      </c>
      <c r="HN65" s="33">
        <v>73</v>
      </c>
      <c r="HO65" s="33">
        <f>HN65-B65</f>
        <v>10</v>
      </c>
      <c r="HP65" s="33">
        <f>SUM(SUM(AH65,AP65,AV65,BB65,BH65,BN65,BT65,BZ65,CF65,CL65,CR65,CX65,DD65,DJ65,DL65,DZ65,EX65,GP65,GQ65,GS65,GT65,GU65,GV65,GW65,GZ65,HA65,AD65,AF65,AR65,AT65),SUM(AX65,AZ65,BD65,BF65,BJ65,BL65,BP65,BR65,BV65,BX65,CB65,CD65,CH65,CJ65,CN65,CP65,CT65,CV65,CZ65,DB65,DF65,DH65,DN65,DP65,DR65,DT65,DV65,DX65,EB65,ED65),EF65,EH65,EJ65,EL65,EN65,EP65,ER65,ET65,EV65,EZ65,FB65,FD65,GR65,GX65,GY65)/75</f>
        <v>49.8450793650794</v>
      </c>
      <c r="HQ65" s="33">
        <v>72</v>
      </c>
      <c r="HR65" s="33">
        <f>HQ65-B65</f>
        <v>9</v>
      </c>
      <c r="HS65" s="43">
        <f>AVERAGE(HD65-HB65,HG65-HB65,HJ65-HB65,HM65-HB65,HP65-HB65)</f>
        <v>0.431020185940</v>
      </c>
      <c r="HT65" s="33"/>
      <c r="HU65" s="33"/>
      <c r="HV65" s="33"/>
      <c r="HW65" s="33"/>
      <c r="HX65" s="33"/>
      <c r="HY65" s="33"/>
    </row>
    <row r="66" ht="44.45" customHeight="1">
      <c r="A66" t="s" s="31">
        <v>303</v>
      </c>
      <c r="B66" s="32">
        <v>64</v>
      </c>
      <c r="C66" s="33">
        <v>0</v>
      </c>
      <c r="D66" t="s" s="34">
        <v>234</v>
      </c>
      <c r="E66" s="33">
        <f>IF(D66="ACC",5,IF(D66="SEC",3,IF(D66="Pac12",4,IF(D66="Big 10",1,IF(D66="Big 12",2,IF(D66="Independent",7,IF(D66="American",6,IF(D66="MWC",9,IF(D66="Sun Belt",8,IF(D66="CUSA",11,10))))))))))</f>
        <v>2</v>
      </c>
      <c r="F66" s="33">
        <v>81</v>
      </c>
      <c r="G66" s="33">
        <f>F66</f>
        <v>81</v>
      </c>
      <c r="H66" s="33">
        <f>F66</f>
        <v>81</v>
      </c>
      <c r="I66" s="33">
        <v>36</v>
      </c>
      <c r="J66" s="33">
        <v>36</v>
      </c>
      <c r="K66" s="33">
        <v>74</v>
      </c>
      <c r="L66" s="35">
        <f>AVERAGE(F66:K66)</f>
        <v>64.8333333333333</v>
      </c>
      <c r="M66" s="46">
        <f>AVERAGE(N66:U66,F66:L66)</f>
        <v>64.0416666666667</v>
      </c>
      <c r="N66" s="19">
        <f>AVERAGE(O66:U66,F66:L66)</f>
        <v>64.0416666666667</v>
      </c>
      <c r="O66" s="37">
        <v>55</v>
      </c>
      <c r="P66" s="33">
        <v>68</v>
      </c>
      <c r="Q66" s="33">
        <f>AVERAGE(O66:P66)</f>
        <v>61.5</v>
      </c>
      <c r="R66" s="33">
        <v>69</v>
      </c>
      <c r="S66" s="33">
        <v>61</v>
      </c>
      <c r="T66" s="33">
        <f>AVERAGE(R66:S66)</f>
        <v>65</v>
      </c>
      <c r="U66" s="33">
        <f>AVERAGE(O66,P66,Q66,R66,S66,T66)</f>
        <v>63.25</v>
      </c>
      <c r="V66" s="33">
        <f>AVERAGE(F66:U66)</f>
        <v>64.0416666666667</v>
      </c>
      <c r="W66" s="33">
        <f>MEDIAN(F66:U66)</f>
        <v>64.4375</v>
      </c>
      <c r="X66" s="33">
        <v>58</v>
      </c>
      <c r="Y66" s="33">
        <v>16</v>
      </c>
      <c r="Z66" s="33">
        <v>24</v>
      </c>
      <c r="AA66" s="33">
        <v>42</v>
      </c>
      <c r="AB66" s="33">
        <v>72</v>
      </c>
      <c r="AC66" s="33">
        <v>-5.6</v>
      </c>
      <c r="AD66" s="33">
        <v>80</v>
      </c>
      <c r="AE66" s="33">
        <v>-5.6</v>
      </c>
      <c r="AF66" s="33">
        <v>80</v>
      </c>
      <c r="AG66" s="33">
        <f>BM66-CQ66</f>
        <v>8.199999999999999</v>
      </c>
      <c r="AH66" s="33">
        <v>74</v>
      </c>
      <c r="AI66" s="33">
        <v>47.2</v>
      </c>
      <c r="AJ66" s="33">
        <v>2</v>
      </c>
      <c r="AK66" s="33">
        <v>47.2</v>
      </c>
      <c r="AL66" s="33">
        <f>AJ66</f>
        <v>2</v>
      </c>
      <c r="AM66" s="33">
        <v>0.138269170903808</v>
      </c>
      <c r="AN66" s="33">
        <v>29</v>
      </c>
      <c r="AO66" s="33">
        <v>8.4</v>
      </c>
      <c r="AP66" s="33">
        <v>19</v>
      </c>
      <c r="AQ66" s="33">
        <v>4</v>
      </c>
      <c r="AR66" s="33">
        <f>MAX($AQ$3:$AQ$132)-AQ66+1</f>
        <v>10</v>
      </c>
      <c r="AS66" s="33">
        <v>4</v>
      </c>
      <c r="AT66" s="33">
        <f>AR66</f>
        <v>10</v>
      </c>
      <c r="AU66" s="33">
        <v>8</v>
      </c>
      <c r="AV66" s="33">
        <f>MAX($AU$3:$AU$132)-AU66+1</f>
        <v>8</v>
      </c>
      <c r="AW66" s="33">
        <v>6</v>
      </c>
      <c r="AX66" s="33">
        <f>AW66+1</f>
        <v>7</v>
      </c>
      <c r="AY66" s="33">
        <v>6</v>
      </c>
      <c r="AZ66" s="33">
        <f>AX66</f>
        <v>7</v>
      </c>
      <c r="BA66" s="33">
        <v>5</v>
      </c>
      <c r="BB66" s="33">
        <f>BA66+1</f>
        <v>6</v>
      </c>
      <c r="BC66" s="33">
        <f>AQ66/(AQ66+AW66)</f>
        <v>0.4</v>
      </c>
      <c r="BD66" s="33">
        <v>27</v>
      </c>
      <c r="BE66" s="33">
        <f>BC66</f>
        <v>0.4</v>
      </c>
      <c r="BF66" s="33">
        <f>BD66</f>
        <v>27</v>
      </c>
      <c r="BG66" s="33">
        <f>AU66/(AU66+BA66)</f>
        <v>0.615384615384615</v>
      </c>
      <c r="BH66" s="33">
        <v>12</v>
      </c>
      <c r="BI66" s="33">
        <v>26.6</v>
      </c>
      <c r="BJ66" s="33">
        <v>64</v>
      </c>
      <c r="BK66" s="33">
        <v>26.6</v>
      </c>
      <c r="BL66" s="33">
        <v>64</v>
      </c>
      <c r="BM66" s="33">
        <v>29.6</v>
      </c>
      <c r="BN66" s="33">
        <v>50</v>
      </c>
      <c r="BO66" s="33">
        <v>337.4</v>
      </c>
      <c r="BP66" s="33">
        <v>103</v>
      </c>
      <c r="BQ66" s="33">
        <v>337.4</v>
      </c>
      <c r="BR66" s="33">
        <v>103</v>
      </c>
      <c r="BS66" s="33">
        <v>359</v>
      </c>
      <c r="BT66" s="33">
        <v>97</v>
      </c>
      <c r="BU66" s="33">
        <v>185.7</v>
      </c>
      <c r="BV66" s="33">
        <v>102</v>
      </c>
      <c r="BW66" s="33">
        <v>185.7</v>
      </c>
      <c r="BX66" s="33">
        <v>102</v>
      </c>
      <c r="BY66" s="33">
        <v>181</v>
      </c>
      <c r="BZ66" s="33">
        <v>102</v>
      </c>
      <c r="CA66" s="33">
        <v>151.7</v>
      </c>
      <c r="CB66" s="33">
        <v>73</v>
      </c>
      <c r="CC66" s="33">
        <v>151.7</v>
      </c>
      <c r="CD66" s="33">
        <v>73</v>
      </c>
      <c r="CE66" s="33">
        <v>178</v>
      </c>
      <c r="CF66" s="33">
        <v>45</v>
      </c>
      <c r="CG66" s="33">
        <v>0.0788381742738589</v>
      </c>
      <c r="CH66" s="33">
        <v>26</v>
      </c>
      <c r="CI66" s="33">
        <v>0.0788381742738589</v>
      </c>
      <c r="CJ66" s="33">
        <v>26</v>
      </c>
      <c r="CK66" s="33">
        <f>BM66/BS66</f>
        <v>0.08245125348189419</v>
      </c>
      <c r="CL66" s="33">
        <v>12</v>
      </c>
      <c r="CM66" s="33">
        <v>32.2</v>
      </c>
      <c r="CN66" s="33">
        <v>66</v>
      </c>
      <c r="CO66" s="33">
        <v>32.2</v>
      </c>
      <c r="CP66" s="33">
        <v>66</v>
      </c>
      <c r="CQ66" s="33">
        <v>21.4</v>
      </c>
      <c r="CR66" s="33">
        <v>26</v>
      </c>
      <c r="CS66" s="33">
        <v>444.7</v>
      </c>
      <c r="CT66" s="33">
        <v>94</v>
      </c>
      <c r="CU66" s="33">
        <v>444.7</v>
      </c>
      <c r="CV66" s="33">
        <v>94</v>
      </c>
      <c r="CW66" s="33">
        <v>368.4</v>
      </c>
      <c r="CX66" s="33">
        <v>44</v>
      </c>
      <c r="CY66" s="33">
        <v>267.5</v>
      </c>
      <c r="CZ66" s="33">
        <v>104</v>
      </c>
      <c r="DA66" s="33">
        <v>267.5</v>
      </c>
      <c r="DB66" s="33">
        <v>104</v>
      </c>
      <c r="DC66" s="33">
        <v>203</v>
      </c>
      <c r="DD66" s="33">
        <v>32</v>
      </c>
      <c r="DE66" s="33">
        <v>177.2</v>
      </c>
      <c r="DF66" s="33">
        <v>74</v>
      </c>
      <c r="DG66" s="33">
        <v>177.2</v>
      </c>
      <c r="DH66" s="33">
        <v>74</v>
      </c>
      <c r="DI66" s="33">
        <v>165.4</v>
      </c>
      <c r="DJ66" s="33">
        <v>73</v>
      </c>
      <c r="DK66" s="33">
        <v>0.7</v>
      </c>
      <c r="DL66" s="33">
        <v>36</v>
      </c>
      <c r="DM66" s="33">
        <v>0.5</v>
      </c>
      <c r="DN66" s="33">
        <v>47</v>
      </c>
      <c r="DO66" s="33">
        <v>67.7</v>
      </c>
      <c r="DP66" s="33">
        <v>82</v>
      </c>
      <c r="DQ66" s="33">
        <v>7.6</v>
      </c>
      <c r="DR66" s="33">
        <v>20</v>
      </c>
      <c r="DS66" s="33">
        <v>4.7</v>
      </c>
      <c r="DT66" s="33">
        <v>22</v>
      </c>
      <c r="DU66" s="33">
        <v>-107.3</v>
      </c>
      <c r="DV66" s="33">
        <v>110</v>
      </c>
      <c r="DW66" s="33">
        <v>-107.3</v>
      </c>
      <c r="DX66" s="33">
        <v>110</v>
      </c>
      <c r="DY66" s="33">
        <f>BS66-CW66</f>
        <v>-9.4</v>
      </c>
      <c r="DZ66" s="33">
        <v>74</v>
      </c>
      <c r="EA66" s="33">
        <v>2.8</v>
      </c>
      <c r="EB66" s="33">
        <v>20</v>
      </c>
      <c r="EC66" s="33">
        <v>14.5</v>
      </c>
      <c r="ED66" s="33">
        <v>58</v>
      </c>
      <c r="EE66" s="33">
        <v>17.4</v>
      </c>
      <c r="EF66" s="33">
        <v>63</v>
      </c>
      <c r="EG66" s="33">
        <v>0</v>
      </c>
      <c r="EH66" s="33">
        <v>14</v>
      </c>
      <c r="EI66" s="33">
        <v>22.1</v>
      </c>
      <c r="EJ66" s="33">
        <v>2</v>
      </c>
      <c r="EK66" s="33">
        <v>0.2</v>
      </c>
      <c r="EL66" s="33">
        <v>3</v>
      </c>
      <c r="EM66" s="33">
        <v>70.59999999999999</v>
      </c>
      <c r="EN66" s="33">
        <v>27</v>
      </c>
      <c r="EO66" s="33">
        <v>100</v>
      </c>
      <c r="EP66" s="33">
        <v>1</v>
      </c>
      <c r="EQ66" s="33">
        <v>15.5</v>
      </c>
      <c r="ER66" s="33">
        <v>104</v>
      </c>
      <c r="ES66" s="33">
        <v>33.1</v>
      </c>
      <c r="ET66" s="33">
        <v>83</v>
      </c>
      <c r="EU66" s="33">
        <v>33.1</v>
      </c>
      <c r="EV66" s="33">
        <v>83</v>
      </c>
      <c r="EW66" s="33">
        <v>42.1</v>
      </c>
      <c r="EX66" s="33">
        <v>30</v>
      </c>
      <c r="EY66" s="33">
        <v>60</v>
      </c>
      <c r="EZ66" s="33">
        <v>25</v>
      </c>
      <c r="FA66" s="33">
        <v>6.5</v>
      </c>
      <c r="FB66" s="33">
        <v>55</v>
      </c>
      <c r="FC66" s="33">
        <v>56.4</v>
      </c>
      <c r="FD66" s="33">
        <v>79</v>
      </c>
      <c r="FE66" s="38"/>
      <c r="FF66" s="33">
        <v>53</v>
      </c>
      <c r="FG66" s="38"/>
      <c r="FH66" s="33">
        <v>53</v>
      </c>
      <c r="FI66" s="33">
        <v>66.2</v>
      </c>
      <c r="FJ66" s="33">
        <v>30</v>
      </c>
      <c r="FK66" s="38"/>
      <c r="FL66" s="33">
        <v>68</v>
      </c>
      <c r="FM66" s="38"/>
      <c r="FN66" s="33">
        <v>68</v>
      </c>
      <c r="FO66" s="33">
        <v>54.77</v>
      </c>
      <c r="FP66" s="33">
        <v>52</v>
      </c>
      <c r="FQ66" s="38"/>
      <c r="FR66" s="33">
        <v>74</v>
      </c>
      <c r="FS66" s="38"/>
      <c r="FT66" s="33">
        <v>74</v>
      </c>
      <c r="FU66" s="33">
        <v>65.89</v>
      </c>
      <c r="FV66" s="33">
        <v>34</v>
      </c>
      <c r="FW66" s="38"/>
      <c r="FX66" s="33">
        <v>2</v>
      </c>
      <c r="FY66" s="38"/>
      <c r="FZ66" s="33">
        <v>2</v>
      </c>
      <c r="GA66" s="33">
        <v>31.5</v>
      </c>
      <c r="GB66" s="39">
        <v>47</v>
      </c>
      <c r="GC66" s="24">
        <f>GA66</f>
        <v>31.5</v>
      </c>
      <c r="GD66" s="24">
        <f>GB66</f>
        <v>47</v>
      </c>
      <c r="GE66" s="25">
        <v>27.7</v>
      </c>
      <c r="GF66" s="25">
        <v>51</v>
      </c>
      <c r="GG66" s="25">
        <v>27.5</v>
      </c>
      <c r="GH66" s="25">
        <v>60</v>
      </c>
      <c r="GI66" s="24">
        <f>GG66</f>
        <v>27.5</v>
      </c>
      <c r="GJ66" s="24">
        <f>GH66</f>
        <v>60</v>
      </c>
      <c r="GK66" s="25">
        <v>27.3</v>
      </c>
      <c r="GL66" s="37">
        <v>52</v>
      </c>
      <c r="GM66" s="33">
        <v>0</v>
      </c>
      <c r="GN66" s="33">
        <v>18</v>
      </c>
      <c r="GO66" s="33">
        <v>3</v>
      </c>
      <c r="GP66" s="33">
        <f>IF(GO66=1,1,IF(GO66=2,20,40))</f>
        <v>40</v>
      </c>
      <c r="GQ66" s="33">
        <f>AVERAGE(41,130,GS66)</f>
        <v>74.3333333333333</v>
      </c>
      <c r="GR66" s="33">
        <f>GQ66</f>
        <v>74.3333333333333</v>
      </c>
      <c r="GS66" s="33">
        <v>52</v>
      </c>
      <c r="GT66" s="33">
        <f>GS66</f>
        <v>52</v>
      </c>
      <c r="GU66" s="33">
        <v>55</v>
      </c>
      <c r="GV66" s="33">
        <f>GU66</f>
        <v>55</v>
      </c>
      <c r="GW66" s="40">
        <f>GU66</f>
        <v>55</v>
      </c>
      <c r="GX66" s="28">
        <v>69</v>
      </c>
      <c r="GY66" s="28">
        <f>GX66</f>
        <v>69</v>
      </c>
      <c r="GZ66" s="42">
        <f>AVERAGE(GQ66,GS66,GU66)</f>
        <v>60.4444444444444</v>
      </c>
      <c r="HA66" s="33">
        <f>AVERAGE(GQ66:GW66)</f>
        <v>59.6666666666667</v>
      </c>
      <c r="HB66" s="33">
        <f>SUM(GX66,GY66,GZ66,HA66)/120</f>
        <v>53.0743634259259</v>
      </c>
      <c r="HC66" t="s" s="34">
        <f>IF(HB66=HB65,"YES","NOOOO")</f>
        <v>230</v>
      </c>
      <c r="HD66" s="33">
        <f>SUM(SUM(E66,F66,G66,I66,L66,M66,N66,O66,R66,U66,V66,W66,Y66,AH66,AN66,AP66,AV66,BB66,BH66,BN66,BT66,BZ66,CF66,CL66,CR66,CX66,DD66,DJ66,DL66,DZ66),SUM(EX66,FJ66,FP66,FV66,GF66,GL66,GN66,GP66,GQ66,GS66,GU66,GX66,GZ66,H66,J66,K66,P66,Q66,S66,T66,X66,Z66,AA66,AB66,AD66,AF66,AJ66,AL66,AR66,AT66),SUM(AX66,AZ66,BD66,BF66,BJ66,BL66,BP66,BR66,BV66,BX66,CB66,CD66,CH66,CJ66,CN66,CP66,CT66,CV66,CZ66,DB66,DF66,DH66,DN66,DP66,DR66,DT66,DV66,DX66,EB66,ED66),EF66,EH66,EJ66,EL66,EN66,EP66,ER66,ET66,EV66,EZ66,FB66,FD66,FF66,FH66,FL66,FN66,FR66,FT66,FX66,FZ66,GB66,GD66,GH66,GJ66)/114</f>
        <v>52.665996588694</v>
      </c>
      <c r="HE66" s="33">
        <v>66</v>
      </c>
      <c r="HF66" s="33">
        <f>HE66-B66</f>
        <v>2</v>
      </c>
      <c r="HG66" s="33">
        <f>SUM(SUM(E66,F66,G66,I66,L66,M66,N66,O66,V66,W66,Y66,H66,J66,K66,P66,Q66,CH66,CJ66,CN66,CP66,CT66,CV66,CZ66,DB66,DF66,DH66,DN66,DP66,DR66,DT66),SUM(DV66,DX66,EB66,ED66,EF66,EH66,EJ66,EL66,EN66,EP66,ER66,ET66,EV66,EZ66,FB66,FD66,FF66,FH66,FL66,FN66,FR66,FT66,FX66,FZ66,GR66,GX66,GY66,X66,AA66,Z66),SUM(AB66,AD66,AF66,AJ66,AL66,AR66,AT66,AX66,AZ66,BD66,BF66,BJ66,BL66,BP66,BR66,BV66,BX66,CB66,CD66,AH66,AN66,AP66,AV66,BB66,BH66,BN66,BT66,BZ66,CF66,CL66),CR66,CX66,DD66,DJ66,DL66,DZ66,EX66,FJ66,FP66,FV66,GP66,GQ66,GS66,GT66,GU66,GV66,GW66,GZ66,HA66)/109</f>
        <v>52.9878312945973</v>
      </c>
      <c r="HH66" s="33">
        <v>65</v>
      </c>
      <c r="HI66" s="33">
        <f>HH66-B66</f>
        <v>1</v>
      </c>
      <c r="HJ66" s="33">
        <f>SUM(SUM(E66,F66,G66,I66,L66,M66,N66,R66,V66,W66,AD66,AF66,AJ66,AL66,AR66,AT66,AX66,AZ66,BD66,BF66,BJ66,BL66,BP66,BR66,BV66,BX66,CB66,CD66,CH66,CJ66),SUM(CN66,CP66,CT66,CV66,CZ66,DB66,DF66,DH66,DN66,DP66,DR66,DT66,DV66,DX66,EB66,ED66,EF66,EH66,EJ66,EL66,EN66,EP66,ER66,ET66,EV66,EZ66,FB66,FD66,GB66,GD66),SUM(GH66,GJ66,GR66,GX66,GY66,AH66,AN66,AP66,AV66,BB66,BH66,BN66,BT66,BZ66,CF66,CL66,CR66,CX66,DD66,DJ66,DL66,DZ66,EX66,GF66,GL66,GN66,GP66,GQ66,GS66,GT66),GU66,GV66,GW66,GZ66,HA66,H66,J66,K66,S66,T66,)/101</f>
        <v>53.4571644664466</v>
      </c>
      <c r="HK66" s="33">
        <v>76</v>
      </c>
      <c r="HL66" s="33">
        <f>HK66-B66</f>
        <v>12</v>
      </c>
      <c r="HM66" s="33">
        <f>SUM(SUM(F66,G66,H66,J66,K66,AD66,AF66,AJ66,AL66,AN66,AR66,AT66,AX66,AZ66,BD66,BF66,BJ66,BL66,BP66,BR66,BV66,BX66,CB66,CD66,CH66,CJ66,CN66,CP66,CT66,CV66),SUM(CZ66,DB66,DF66,DH66,DN66,DP66,DR66,DT66,DV66,DX66,EB66,ED66,EF66,EH66,EJ66,EL66,EN66,EP66,ER66,ET66,EV66,EZ66,FB66,FD66,GR66,GX66,GY66,I66,L66,AH66),AP66,AV66,BB66,BH66,BN66,BT66,BZ66,CF66,CL66,CR66,CX66,DD66,DJ66,DL66,DZ66,EX66,GP66,GQ66,GS66,GT66,GU66,GV66,GW66,GZ66,HA66)/85</f>
        <v>54.2424836601307</v>
      </c>
      <c r="HN66" s="33">
        <v>78</v>
      </c>
      <c r="HO66" s="33">
        <f>HN66-B66</f>
        <v>14</v>
      </c>
      <c r="HP66" s="33">
        <f>SUM(SUM(AH66,AP66,AV66,BB66,BH66,BN66,BT66,BZ66,CF66,CL66,CR66,CX66,DD66,DJ66,DL66,DZ66,EX66,GP66,GQ66,GS66,GT66,GU66,GV66,GW66,GZ66,HA66,AD66,AF66,AR66,AT66),SUM(AX66,AZ66,BD66,BF66,BJ66,BL66,BP66,BR66,BV66,BX66,CB66,CD66,CH66,CJ66,CN66,CP66,CT66,CV66,CZ66,DB66,DF66,DH66,DN66,DP66,DR66,DT66,DV66,DX66,EB66,ED66),EF66,EH66,EJ66,EL66,EN66,EP66,ER66,ET66,EV66,EZ66,FB66,FD66,GR66,GX66,GY66)/75</f>
        <v>54.9837037037037</v>
      </c>
      <c r="HQ66" s="33">
        <v>88</v>
      </c>
      <c r="HR66" s="33">
        <f>HQ66-B66</f>
        <v>24</v>
      </c>
      <c r="HS66" s="43">
        <f>AVERAGE(HD66-HB66,HG66-HB66,HJ66-HB66,HM66-HB66,HP66-HB66)</f>
        <v>0.59307251678856</v>
      </c>
      <c r="HT66" s="33"/>
      <c r="HU66" s="33"/>
      <c r="HV66" s="33"/>
      <c r="HW66" s="33"/>
      <c r="HX66" s="33"/>
      <c r="HY66" s="33"/>
    </row>
    <row r="67" ht="44.45" customHeight="1">
      <c r="A67" t="s" s="31">
        <v>304</v>
      </c>
      <c r="B67" s="32">
        <v>65</v>
      </c>
      <c r="C67" s="33">
        <v>0</v>
      </c>
      <c r="D67" t="s" s="34">
        <v>245</v>
      </c>
      <c r="E67" s="33">
        <f>IF(D67="ACC",5,IF(D67="SEC",3,IF(D67="Pac12",4,IF(D67="Big 10",1,IF(D67="Big 12",2,IF(D67="Independent",7,IF(D67="American",6,IF(D67="MWC",9,IF(D67="Sun Belt",8,IF(D67="CUSA",11,10))))))))))</f>
        <v>6</v>
      </c>
      <c r="F67" s="33">
        <v>59</v>
      </c>
      <c r="G67" s="33">
        <f>F67</f>
        <v>59</v>
      </c>
      <c r="H67" s="33">
        <f>F67</f>
        <v>59</v>
      </c>
      <c r="I67" s="33">
        <v>74</v>
      </c>
      <c r="J67" s="33">
        <v>74</v>
      </c>
      <c r="K67" s="33">
        <v>102</v>
      </c>
      <c r="L67" s="35">
        <f>AVERAGE(F67:K67)</f>
        <v>71.1666666666667</v>
      </c>
      <c r="M67" s="19">
        <f>AVERAGE(N67:U67,F67:L67)</f>
        <v>60.8611111111111</v>
      </c>
      <c r="N67" s="25">
        <v>42</v>
      </c>
      <c r="O67" s="37">
        <v>37</v>
      </c>
      <c r="P67" s="33">
        <v>66</v>
      </c>
      <c r="Q67" s="33">
        <f>AVERAGE(O67:P67)</f>
        <v>51.5</v>
      </c>
      <c r="R67" s="33">
        <v>39</v>
      </c>
      <c r="S67" s="33">
        <v>71</v>
      </c>
      <c r="T67" s="33">
        <f>AVERAGE(R67:S67)</f>
        <v>55</v>
      </c>
      <c r="U67" s="33">
        <f>AVERAGE(O67,P67,Q67,R67,S67,T67)</f>
        <v>53.25</v>
      </c>
      <c r="V67" s="33">
        <f>AVERAGE(F67:U67)</f>
        <v>60.8611111111111</v>
      </c>
      <c r="W67" s="33">
        <f>MEDIAN(F67:U67)</f>
        <v>59</v>
      </c>
      <c r="X67" s="33">
        <v>28</v>
      </c>
      <c r="Y67" s="33">
        <v>49</v>
      </c>
      <c r="Z67" s="33">
        <v>46</v>
      </c>
      <c r="AA67" s="33">
        <v>84</v>
      </c>
      <c r="AB67" s="33">
        <v>95</v>
      </c>
      <c r="AC67" s="33">
        <v>5.5</v>
      </c>
      <c r="AD67" s="33">
        <v>42</v>
      </c>
      <c r="AE67" s="33">
        <v>5.5</v>
      </c>
      <c r="AF67" s="33">
        <v>42</v>
      </c>
      <c r="AG67" s="33">
        <f>BM67-CQ67</f>
        <v>-4.9</v>
      </c>
      <c r="AH67" s="33">
        <v>82</v>
      </c>
      <c r="AI67" s="33">
        <v>1.38815789473684</v>
      </c>
      <c r="AJ67" s="33">
        <v>73</v>
      </c>
      <c r="AK67" s="33">
        <v>1.38815789473684</v>
      </c>
      <c r="AL67" s="33">
        <f>AJ67</f>
        <v>73</v>
      </c>
      <c r="AM67" s="33">
        <v>-0.09074074074074071</v>
      </c>
      <c r="AN67" s="33">
        <v>101</v>
      </c>
      <c r="AO67" s="33">
        <v>13.5</v>
      </c>
      <c r="AP67" s="33">
        <v>43</v>
      </c>
      <c r="AQ67" s="33">
        <v>6</v>
      </c>
      <c r="AR67" s="33">
        <f>MAX($AQ$3:$AQ$132)-AQ67+1</f>
        <v>8</v>
      </c>
      <c r="AS67" s="33">
        <v>6</v>
      </c>
      <c r="AT67" s="33">
        <f>AR67</f>
        <v>8</v>
      </c>
      <c r="AU67" s="33">
        <v>4</v>
      </c>
      <c r="AV67" s="33">
        <f>MAX($AU$3:$AU$132)-AU67+1</f>
        <v>12</v>
      </c>
      <c r="AW67" s="33">
        <v>3</v>
      </c>
      <c r="AX67" s="33">
        <f>AW67+1</f>
        <v>4</v>
      </c>
      <c r="AY67" s="33">
        <v>3</v>
      </c>
      <c r="AZ67" s="33">
        <f>AX67</f>
        <v>4</v>
      </c>
      <c r="BA67" s="33">
        <v>8</v>
      </c>
      <c r="BB67" s="33">
        <f>BA67+1</f>
        <v>9</v>
      </c>
      <c r="BC67" s="33">
        <f>AQ67/(AQ67+AW67)</f>
        <v>0.666666666666667</v>
      </c>
      <c r="BD67" s="33">
        <v>15</v>
      </c>
      <c r="BE67" s="33">
        <f>BC67</f>
        <v>0.666666666666667</v>
      </c>
      <c r="BF67" s="33">
        <f>BD67</f>
        <v>15</v>
      </c>
      <c r="BG67" s="33">
        <f>AU67/(AU67+BA67)</f>
        <v>0.333333333333333</v>
      </c>
      <c r="BH67" s="33">
        <v>19</v>
      </c>
      <c r="BI67" s="33">
        <v>27.1</v>
      </c>
      <c r="BJ67" s="33">
        <v>60</v>
      </c>
      <c r="BK67" s="33">
        <v>27.1</v>
      </c>
      <c r="BL67" s="33">
        <v>60</v>
      </c>
      <c r="BM67" s="33">
        <v>26.4</v>
      </c>
      <c r="BN67" s="33">
        <v>69</v>
      </c>
      <c r="BO67" s="33">
        <v>410.4</v>
      </c>
      <c r="BP67" s="33">
        <v>52</v>
      </c>
      <c r="BQ67" s="33">
        <v>410.4</v>
      </c>
      <c r="BR67" s="33">
        <v>52</v>
      </c>
      <c r="BS67" s="33">
        <v>419.7</v>
      </c>
      <c r="BT67" s="33">
        <v>51</v>
      </c>
      <c r="BU67" s="33">
        <v>252.8</v>
      </c>
      <c r="BV67" s="33">
        <v>42</v>
      </c>
      <c r="BW67" s="33">
        <v>252.8</v>
      </c>
      <c r="BX67" s="33">
        <v>42</v>
      </c>
      <c r="BY67" s="33">
        <v>281.3</v>
      </c>
      <c r="BZ67" s="33">
        <v>30</v>
      </c>
      <c r="CA67" s="33">
        <v>157.7</v>
      </c>
      <c r="CB67" s="33">
        <v>66</v>
      </c>
      <c r="CC67" s="33">
        <v>157.7</v>
      </c>
      <c r="CD67" s="33">
        <v>66</v>
      </c>
      <c r="CE67" s="33">
        <v>138.3</v>
      </c>
      <c r="CF67" s="33">
        <v>90</v>
      </c>
      <c r="CG67" s="33">
        <v>0.0660331384015595</v>
      </c>
      <c r="CH67" s="33">
        <v>96</v>
      </c>
      <c r="CI67" s="33">
        <v>0.0660331384015595</v>
      </c>
      <c r="CJ67" s="33">
        <v>96</v>
      </c>
      <c r="CK67" s="33">
        <f>BM67/BS67</f>
        <v>0.0629020729092209</v>
      </c>
      <c r="CL67" s="33">
        <v>101</v>
      </c>
      <c r="CM67" s="33">
        <v>21.6</v>
      </c>
      <c r="CN67" s="33">
        <v>22</v>
      </c>
      <c r="CO67" s="33">
        <v>21.6</v>
      </c>
      <c r="CP67" s="33">
        <v>22</v>
      </c>
      <c r="CQ67" s="33">
        <v>31.3</v>
      </c>
      <c r="CR67" s="33">
        <v>70</v>
      </c>
      <c r="CS67" s="33">
        <v>333</v>
      </c>
      <c r="CT67" s="33">
        <v>18</v>
      </c>
      <c r="CU67" s="33">
        <v>333</v>
      </c>
      <c r="CV67" s="33">
        <v>18</v>
      </c>
      <c r="CW67" s="33">
        <v>394.8</v>
      </c>
      <c r="CX67" s="33">
        <v>68</v>
      </c>
      <c r="CY67" s="33">
        <v>189.6</v>
      </c>
      <c r="CZ67" s="33">
        <v>18</v>
      </c>
      <c r="DA67" s="33">
        <v>189.6</v>
      </c>
      <c r="DB67" s="33">
        <v>18</v>
      </c>
      <c r="DC67" s="33">
        <v>209.7</v>
      </c>
      <c r="DD67" s="33">
        <v>40</v>
      </c>
      <c r="DE67" s="33">
        <v>143.4</v>
      </c>
      <c r="DF67" s="33">
        <v>42</v>
      </c>
      <c r="DG67" s="33">
        <v>143.4</v>
      </c>
      <c r="DH67" s="33">
        <v>42</v>
      </c>
      <c r="DI67" s="33">
        <v>185.1</v>
      </c>
      <c r="DJ67" s="33">
        <v>85</v>
      </c>
      <c r="DK67" s="33">
        <v>0.666666666666667</v>
      </c>
      <c r="DL67" s="33">
        <v>37</v>
      </c>
      <c r="DM67" s="33">
        <v>0.888888888888889</v>
      </c>
      <c r="DN67" s="33">
        <v>28</v>
      </c>
      <c r="DO67" s="33">
        <v>60.7</v>
      </c>
      <c r="DP67" s="33">
        <v>40</v>
      </c>
      <c r="DQ67" s="33">
        <v>6.1</v>
      </c>
      <c r="DR67" s="33">
        <v>6</v>
      </c>
      <c r="DS67" s="33">
        <v>3.6</v>
      </c>
      <c r="DT67" s="33">
        <v>11</v>
      </c>
      <c r="DU67" s="33">
        <v>77.40000000000001</v>
      </c>
      <c r="DV67" s="33">
        <v>26</v>
      </c>
      <c r="DW67" s="33">
        <v>77.40000000000001</v>
      </c>
      <c r="DX67" s="33">
        <v>26</v>
      </c>
      <c r="DY67" s="33">
        <f>BS67-CW67</f>
        <v>24.9</v>
      </c>
      <c r="DZ67" s="33">
        <v>63</v>
      </c>
      <c r="EA67" s="33">
        <v>2.55555555555555</v>
      </c>
      <c r="EB67" s="33">
        <v>31</v>
      </c>
      <c r="EC67" s="33">
        <v>13.6666666666667</v>
      </c>
      <c r="ED67" s="33">
        <v>62</v>
      </c>
      <c r="EE67" s="33">
        <v>17.5</v>
      </c>
      <c r="EF67" s="33">
        <v>62</v>
      </c>
      <c r="EG67" s="33">
        <v>0</v>
      </c>
      <c r="EH67" s="33">
        <v>14</v>
      </c>
      <c r="EI67" s="33">
        <v>4.8</v>
      </c>
      <c r="EJ67" s="33">
        <v>59</v>
      </c>
      <c r="EK67" s="33">
        <v>0</v>
      </c>
      <c r="EL67" s="33">
        <v>12</v>
      </c>
      <c r="EM67" s="33">
        <v>71.40000000000001</v>
      </c>
      <c r="EN67" s="33">
        <v>25</v>
      </c>
      <c r="EO67" s="33">
        <v>96</v>
      </c>
      <c r="EP67" s="33">
        <v>16</v>
      </c>
      <c r="EQ67" s="33">
        <v>21.5</v>
      </c>
      <c r="ER67" s="33">
        <v>49</v>
      </c>
      <c r="ES67" s="33">
        <v>39.7</v>
      </c>
      <c r="ET67" s="33">
        <v>54</v>
      </c>
      <c r="EU67" s="33">
        <v>39.7</v>
      </c>
      <c r="EV67" s="33">
        <v>54</v>
      </c>
      <c r="EW67" s="33">
        <v>42.5</v>
      </c>
      <c r="EX67" s="33">
        <v>27</v>
      </c>
      <c r="EY67" s="33">
        <v>53.3</v>
      </c>
      <c r="EZ67" s="33">
        <v>36</v>
      </c>
      <c r="FA67" s="33">
        <v>9.25</v>
      </c>
      <c r="FB67" s="33">
        <v>84</v>
      </c>
      <c r="FC67" s="33">
        <v>84.5</v>
      </c>
      <c r="FD67" s="33">
        <v>123</v>
      </c>
      <c r="FE67" s="38"/>
      <c r="FF67" s="33">
        <v>31</v>
      </c>
      <c r="FG67" s="38"/>
      <c r="FH67" s="33">
        <v>31</v>
      </c>
      <c r="FI67" s="33">
        <v>45.44</v>
      </c>
      <c r="FJ67" s="33">
        <v>76</v>
      </c>
      <c r="FK67" s="38"/>
      <c r="FL67" s="33">
        <v>81</v>
      </c>
      <c r="FM67" s="38"/>
      <c r="FN67" s="33">
        <v>81</v>
      </c>
      <c r="FO67" s="33">
        <v>40.49</v>
      </c>
      <c r="FP67" s="33">
        <v>86</v>
      </c>
      <c r="FQ67" s="38"/>
      <c r="FR67" s="33">
        <v>10</v>
      </c>
      <c r="FS67" s="38"/>
      <c r="FT67" s="33">
        <v>10</v>
      </c>
      <c r="FU67" s="33">
        <v>58.72</v>
      </c>
      <c r="FV67" s="33">
        <v>47</v>
      </c>
      <c r="FW67" s="38"/>
      <c r="FX67" s="33">
        <v>93</v>
      </c>
      <c r="FY67" s="38"/>
      <c r="FZ67" s="33">
        <v>93</v>
      </c>
      <c r="GA67" s="33">
        <v>24.5</v>
      </c>
      <c r="GB67" s="39">
        <v>78</v>
      </c>
      <c r="GC67" s="24">
        <f>GA67</f>
        <v>24.5</v>
      </c>
      <c r="GD67" s="24">
        <f>GB67</f>
        <v>78</v>
      </c>
      <c r="GE67" s="24">
        <v>27.7</v>
      </c>
      <c r="GF67" s="24">
        <v>51</v>
      </c>
      <c r="GG67" s="24">
        <v>22.3</v>
      </c>
      <c r="GH67" s="24">
        <v>34</v>
      </c>
      <c r="GI67" s="24">
        <f>GG67</f>
        <v>22.3</v>
      </c>
      <c r="GJ67" s="24">
        <f>GH67</f>
        <v>34</v>
      </c>
      <c r="GK67" s="24">
        <v>20.7</v>
      </c>
      <c r="GL67" s="37">
        <v>22</v>
      </c>
      <c r="GM67" s="33">
        <v>-0.3</v>
      </c>
      <c r="GN67" s="33">
        <v>21</v>
      </c>
      <c r="GO67" s="33">
        <v>2</v>
      </c>
      <c r="GP67" s="33">
        <f>IF(GO67=1,1,IF(GO67=2,20,40))</f>
        <v>20</v>
      </c>
      <c r="GQ67" s="33">
        <f>AVERAGE(41,130,GS67)</f>
        <v>91.3333333333333</v>
      </c>
      <c r="GR67" s="33">
        <f>GQ67</f>
        <v>91.3333333333333</v>
      </c>
      <c r="GS67" s="33">
        <f>AVERAGE(76,130)</f>
        <v>103</v>
      </c>
      <c r="GT67" s="33">
        <f>GS67</f>
        <v>103</v>
      </c>
      <c r="GU67" s="33">
        <f t="shared" si="515"/>
        <v>103</v>
      </c>
      <c r="GV67" s="33">
        <f>GU67</f>
        <v>103</v>
      </c>
      <c r="GW67" s="40">
        <f>GU67</f>
        <v>103</v>
      </c>
      <c r="GX67" s="28">
        <f t="shared" si="515"/>
        <v>103</v>
      </c>
      <c r="GY67" s="28">
        <f>GX67</f>
        <v>103</v>
      </c>
      <c r="GZ67" s="42">
        <f>AVERAGE(GQ67,GS67,GU67)</f>
        <v>99.1111111111111</v>
      </c>
      <c r="HA67" s="33">
        <f>AVERAGE(GQ67:GW67)</f>
        <v>99.6666666666667</v>
      </c>
      <c r="HB67" s="33">
        <f>SUM(GX67,GY67,GZ67,HA67)/120</f>
        <v>53.4340277777778</v>
      </c>
      <c r="HC67" t="s" s="34">
        <f>IF(HB67=HB66,"YES","NOOOO")</f>
        <v>230</v>
      </c>
      <c r="HD67" s="33">
        <f>SUM(SUM(E67,F67,G67,I67,L67,M67,N67,O67,R67,U67,V67,W67,Y67,AH67,AN67,AP67,AV67,BB67,BH67,BN67,BT67,BZ67,CF67,CL67,CR67,CX67,DD67,DJ67,DL67,DZ67),SUM(EX67,FJ67,FP67,FV67,GF67,GL67,GN67,GP67,GQ67,GS67,GU67,GX67,GZ67,H67,J67,K67,P67,Q67,S67,T67,X67,Z67,AA67,AB67,AD67,AF67,AJ67,AL67,AR67,AT67),SUM(AX67,AZ67,BD67,BF67,BJ67,BL67,BP67,BR67,BV67,BX67,CB67,CD67,CH67,CJ67,CN67,CP67,CT67,CV67,CZ67,DB67,DF67,DH67,DN67,DP67,DR67,DT67,DV67,DX67,EB67,ED67),EF67,EH67,EJ67,EL67,EN67,EP67,ER67,ET67,EV67,EZ67,FB67,FD67,FF67,FH67,FL67,FN67,FR67,FT67,FX67,FZ67,GB67,GD67,GH67,GJ67)/114</f>
        <v>50.9568713450292</v>
      </c>
      <c r="HE67" s="33">
        <v>61</v>
      </c>
      <c r="HF67" s="33">
        <f>HE67-B67</f>
        <v>-4</v>
      </c>
      <c r="HG67" s="33">
        <f>SUM(SUM(E67,F67,G67,I67,L67,M67,N67,O67,V67,W67,Y67,H67,J67,K67,P67,Q67,CH67,CJ67,CN67,CP67,CT67,CV67,CZ67,DB67,DF67,DH67,DN67,DP67,DR67,DT67),SUM(DV67,DX67,EB67,ED67,EF67,EH67,EJ67,EL67,EN67,EP67,ER67,ET67,EV67,EZ67,FB67,FD67,FF67,FH67,FL67,FN67,FR67,FT67,FX67,FZ67,GR67,GX67,GY67,X67,AA67,Z67),SUM(AB67,AD67,AF67,AJ67,AL67,AR67,AT67,AX67,AZ67,BD67,BF67,BJ67,BL67,BP67,BR67,BV67,BX67,CB67,CD67,AH67,AN67,AP67,AV67,BB67,BH67,BN67,BT67,BZ67,CF67,CL67),CR67,CX67,DD67,DJ67,DL67,DZ67,EX67,FJ67,FP67,FV67,GP67,GQ67,GS67,GT67,GU67,GV67,GW67,GZ67,HA67)/109</f>
        <v>53.9067278287462</v>
      </c>
      <c r="HH67" s="33">
        <v>68</v>
      </c>
      <c r="HI67" s="33">
        <f>HH67-B67</f>
        <v>3</v>
      </c>
      <c r="HJ67" s="33">
        <f>SUM(SUM(E67,F67,G67,I67,L67,M67,N67,R67,V67,W67,AD67,AF67,AJ67,AL67,AR67,AT67,AX67,AZ67,BD67,BF67,BJ67,BL67,BP67,BR67,BV67,BX67,CB67,CD67,CH67,CJ67),SUM(CN67,CP67,CT67,CV67,CZ67,DB67,DF67,DH67,DN67,DP67,DR67,DT67,DV67,DX67,EB67,ED67,EF67,EH67,EJ67,EL67,EN67,EP67,ER67,ET67,EV67,EZ67,FB67,FD67,GB67,GD67),SUM(GH67,GJ67,GR67,GX67,GY67,AH67,AN67,AP67,AV67,BB67,BH67,BN67,BT67,BZ67,CF67,CL67,CR67,CX67,DD67,DJ67,DL67,DZ67,EX67,GF67,GL67,GN67,GP67,GQ67,GS67,GT67),GU67,GV67,GW67,GZ67,HA67,H67,J67,K67,S67,T67,)/101</f>
        <v>52.1122112211221</v>
      </c>
      <c r="HK67" s="33">
        <v>71</v>
      </c>
      <c r="HL67" s="33">
        <f>HK67-B67</f>
        <v>6</v>
      </c>
      <c r="HM67" s="33">
        <f>SUM(SUM(F67,G67,H67,J67,K67,AD67,AF67,AJ67,AL67,AN67,AR67,AT67,AX67,AZ67,BD67,BF67,BJ67,BL67,BP67,BR67,BV67,BX67,CB67,CD67,CH67,CJ67,CN67,CP67,CT67,CV67),SUM(CZ67,DB67,DF67,DH67,DN67,DP67,DR67,DT67,DV67,DX67,EB67,ED67,EF67,EH67,EJ67,EL67,EN67,EP67,ER67,ET67,EV67,EZ67,FB67,FD67,GR67,GX67,GY67,I67,L67,AH67),AP67,AV67,BB67,BH67,BN67,BT67,BZ67,CF67,CL67,CR67,CX67,DD67,DJ67,DL67,DZ67,EX67,GP67,GQ67,GS67,GT67,GU67,GV67,GW67,GZ67,HA67)/85</f>
        <v>53.5483660130719</v>
      </c>
      <c r="HN67" s="33">
        <v>74</v>
      </c>
      <c r="HO67" s="33">
        <f>HN67-B67</f>
        <v>9</v>
      </c>
      <c r="HP67" s="33">
        <f>SUM(SUM(AH67,AP67,AV67,BB67,BH67,BN67,BT67,BZ67,CF67,CL67,CR67,CX67,DD67,DJ67,DL67,DZ67,EX67,GP67,GQ67,GS67,GT67,GU67,GV67,GW67,GZ67,HA67,AD67,AF67,AR67,AT67),SUM(AX67,AZ67,BD67,BF67,BJ67,BL67,BP67,BR67,BV67,BX67,CB67,CD67,CH67,CJ67,CN67,CP67,CT67,CV67,CZ67,DB67,DF67,DH67,DN67,DP67,DR67,DT67,DV67,DX67,EB67,ED67),EF67,EH67,EJ67,EL67,EN67,EP67,ER67,ET67,EV67,EZ67,FB67,FD67,GR67,GX67,GY67)/75</f>
        <v>50.7525925925926</v>
      </c>
      <c r="HQ67" s="33">
        <v>74</v>
      </c>
      <c r="HR67" s="33">
        <f>HQ67-B67</f>
        <v>9</v>
      </c>
      <c r="HS67" s="43">
        <f>AVERAGE(HD67-HB67,HG67-HB67,HJ67-HB67,HM67-HB67,HP67-HB67)</f>
        <v>-1.1786739776654</v>
      </c>
      <c r="HT67" s="33"/>
      <c r="HU67" s="33"/>
      <c r="HV67" s="33"/>
      <c r="HW67" s="33"/>
      <c r="HX67" s="33"/>
      <c r="HY67" s="33"/>
    </row>
    <row r="68" ht="44.45" customHeight="1">
      <c r="A68" t="s" s="31">
        <v>305</v>
      </c>
      <c r="B68" s="32">
        <v>66</v>
      </c>
      <c r="C68" s="33">
        <v>0</v>
      </c>
      <c r="D68" t="s" s="34">
        <v>232</v>
      </c>
      <c r="E68" s="33">
        <f>IF(D68="ACC",5,IF(D68="SEC",3,IF(D68="Pac12",4,IF(D68="Big 10",1,IF(D68="Big 12",2,IF(D68="Independent",7,IF(D68="American",6,IF(D68="MWC",9,IF(D68="Sun Belt",8,IF(D68="CUSA",11,10))))))))))</f>
        <v>5</v>
      </c>
      <c r="F68" s="33">
        <v>69</v>
      </c>
      <c r="G68" s="33">
        <f>F68</f>
        <v>69</v>
      </c>
      <c r="H68" s="33">
        <f>F68</f>
        <v>69</v>
      </c>
      <c r="I68" s="33">
        <v>90</v>
      </c>
      <c r="J68" s="33">
        <v>90</v>
      </c>
      <c r="K68" s="33">
        <v>49</v>
      </c>
      <c r="L68" s="35">
        <f>AVERAGE(F68:K68)</f>
        <v>72.6666666666667</v>
      </c>
      <c r="M68" s="19">
        <v>36</v>
      </c>
      <c r="N68" s="25">
        <v>42</v>
      </c>
      <c r="O68" s="37">
        <v>54</v>
      </c>
      <c r="P68" s="33">
        <v>51</v>
      </c>
      <c r="Q68" s="33">
        <f>AVERAGE(O68:P68)</f>
        <v>52.5</v>
      </c>
      <c r="R68" s="33">
        <v>78</v>
      </c>
      <c r="S68" s="33">
        <v>60</v>
      </c>
      <c r="T68" s="33">
        <f>AVERAGE(R68:S68)</f>
        <v>69</v>
      </c>
      <c r="U68" s="33">
        <f>AVERAGE(O68,P68,Q68,R68,S68,T68)</f>
        <v>60.75</v>
      </c>
      <c r="V68" s="33">
        <f>AVERAGE(F68:U68)</f>
        <v>63.2447916666667</v>
      </c>
      <c r="W68" s="33">
        <f>MEDIAN(F68:U68)</f>
        <v>64.875</v>
      </c>
      <c r="X68" s="33">
        <v>54</v>
      </c>
      <c r="Y68" s="33">
        <v>31</v>
      </c>
      <c r="Z68" s="33">
        <v>41</v>
      </c>
      <c r="AA68" s="33">
        <v>62</v>
      </c>
      <c r="AB68" s="33">
        <v>62</v>
      </c>
      <c r="AC68" s="33">
        <v>-0.599999999999998</v>
      </c>
      <c r="AD68" s="33">
        <v>63</v>
      </c>
      <c r="AE68" s="33">
        <v>-0.599999999999998</v>
      </c>
      <c r="AF68" s="33">
        <v>63</v>
      </c>
      <c r="AG68" s="33">
        <f>BM68-CQ68</f>
        <v>-3.2</v>
      </c>
      <c r="AH68" s="33">
        <v>37</v>
      </c>
      <c r="AI68" s="33">
        <v>1.84074074074074</v>
      </c>
      <c r="AJ68" s="33">
        <v>54</v>
      </c>
      <c r="AK68" s="33">
        <v>1.84074074074074</v>
      </c>
      <c r="AL68" s="33">
        <f>AJ68</f>
        <v>54</v>
      </c>
      <c r="AM68" s="33">
        <v>-0.0463788797716732</v>
      </c>
      <c r="AN68" s="33">
        <v>91</v>
      </c>
      <c r="AO68" s="33">
        <v>21.86</v>
      </c>
      <c r="AP68" s="33">
        <v>83</v>
      </c>
      <c r="AQ68" s="33">
        <v>6</v>
      </c>
      <c r="AR68" s="33">
        <f>MAX($AQ$3:$AQ$132)-AQ68+1</f>
        <v>8</v>
      </c>
      <c r="AS68" s="33">
        <v>6</v>
      </c>
      <c r="AT68" s="33">
        <f>AR68</f>
        <v>8</v>
      </c>
      <c r="AU68" s="33">
        <v>6</v>
      </c>
      <c r="AV68" s="33">
        <f>MAX($AU$3:$AU$132)-AU68+1</f>
        <v>10</v>
      </c>
      <c r="AW68" s="33">
        <v>5</v>
      </c>
      <c r="AX68" s="33">
        <f>AW68+1</f>
        <v>6</v>
      </c>
      <c r="AY68" s="33">
        <v>5</v>
      </c>
      <c r="AZ68" s="33">
        <f>AX68</f>
        <v>6</v>
      </c>
      <c r="BA68" s="33">
        <v>7</v>
      </c>
      <c r="BB68" s="33">
        <f>BA68+1</f>
        <v>8</v>
      </c>
      <c r="BC68" s="33">
        <f>AQ68/(AQ68+AW68)</f>
        <v>0.545454545454545</v>
      </c>
      <c r="BD68" s="33">
        <v>21</v>
      </c>
      <c r="BE68" s="33">
        <f>BC68</f>
        <v>0.545454545454545</v>
      </c>
      <c r="BF68" s="33">
        <f>BD68</f>
        <v>21</v>
      </c>
      <c r="BG68" s="33">
        <f>AU68/(AU68+BA68)</f>
        <v>0.461538461538462</v>
      </c>
      <c r="BH68" s="33">
        <v>16</v>
      </c>
      <c r="BI68" s="33">
        <v>27.8</v>
      </c>
      <c r="BJ68" s="33">
        <v>55</v>
      </c>
      <c r="BK68" s="33">
        <v>27.8</v>
      </c>
      <c r="BL68" s="33">
        <v>55</v>
      </c>
      <c r="BM68" s="33">
        <v>29</v>
      </c>
      <c r="BN68" s="33">
        <v>54</v>
      </c>
      <c r="BO68" s="33">
        <v>385.9</v>
      </c>
      <c r="BP68" s="33">
        <v>71</v>
      </c>
      <c r="BQ68" s="33">
        <v>385.9</v>
      </c>
      <c r="BR68" s="33">
        <v>71</v>
      </c>
      <c r="BS68" s="33">
        <v>429.2</v>
      </c>
      <c r="BT68" s="33">
        <v>46</v>
      </c>
      <c r="BU68" s="33">
        <v>284.2</v>
      </c>
      <c r="BV68" s="33">
        <v>24</v>
      </c>
      <c r="BW68" s="33">
        <v>284.2</v>
      </c>
      <c r="BX68" s="33">
        <v>24</v>
      </c>
      <c r="BY68" s="33">
        <v>176</v>
      </c>
      <c r="BZ68" s="33">
        <v>107</v>
      </c>
      <c r="CA68" s="33">
        <v>101.7</v>
      </c>
      <c r="CB68" s="33">
        <v>111</v>
      </c>
      <c r="CC68" s="33">
        <v>101.7</v>
      </c>
      <c r="CD68" s="33">
        <v>111</v>
      </c>
      <c r="CE68" s="33">
        <v>253.1</v>
      </c>
      <c r="CF68" s="33">
        <v>8</v>
      </c>
      <c r="CG68" s="33">
        <v>0.0720393884426017</v>
      </c>
      <c r="CH68" s="33">
        <v>59</v>
      </c>
      <c r="CI68" s="33">
        <v>0.0720393884426017</v>
      </c>
      <c r="CJ68" s="33">
        <v>59</v>
      </c>
      <c r="CK68" s="33">
        <f>BM68/BS68</f>
        <v>0.0675675675675676</v>
      </c>
      <c r="CL68" s="33">
        <v>80</v>
      </c>
      <c r="CM68" s="33">
        <v>28.4</v>
      </c>
      <c r="CN68" s="33">
        <v>49</v>
      </c>
      <c r="CO68" s="33">
        <v>28.4</v>
      </c>
      <c r="CP68" s="33">
        <v>49</v>
      </c>
      <c r="CQ68" s="33">
        <v>32.2</v>
      </c>
      <c r="CR68" s="33">
        <v>74</v>
      </c>
      <c r="CS68" s="33">
        <v>416.8</v>
      </c>
      <c r="CT68" s="33">
        <v>72</v>
      </c>
      <c r="CU68" s="33">
        <v>416.8</v>
      </c>
      <c r="CV68" s="33">
        <v>72</v>
      </c>
      <c r="CW68" s="33">
        <v>478.7</v>
      </c>
      <c r="CX68" s="33">
        <v>122</v>
      </c>
      <c r="CY68" s="33">
        <v>245.5</v>
      </c>
      <c r="CZ68" s="33">
        <v>79</v>
      </c>
      <c r="DA68" s="33">
        <v>245.5</v>
      </c>
      <c r="DB68" s="33">
        <v>79</v>
      </c>
      <c r="DC68" s="33">
        <v>285.5</v>
      </c>
      <c r="DD68" s="33">
        <v>116</v>
      </c>
      <c r="DE68" s="33">
        <v>171.4</v>
      </c>
      <c r="DF68" s="33">
        <v>70</v>
      </c>
      <c r="DG68" s="33">
        <v>171.4</v>
      </c>
      <c r="DH68" s="33">
        <v>70</v>
      </c>
      <c r="DI68" s="33">
        <v>193.3</v>
      </c>
      <c r="DJ68" s="33">
        <v>95</v>
      </c>
      <c r="DK68" s="33">
        <v>0.818181818181818</v>
      </c>
      <c r="DL68" s="33">
        <v>31</v>
      </c>
      <c r="DM68" s="33">
        <v>1.09090909090909</v>
      </c>
      <c r="DN68" s="33">
        <v>22</v>
      </c>
      <c r="DO68" s="33">
        <v>61.7</v>
      </c>
      <c r="DP68" s="33">
        <v>46</v>
      </c>
      <c r="DQ68" s="33">
        <v>7.7</v>
      </c>
      <c r="DR68" s="33">
        <v>21</v>
      </c>
      <c r="DS68" s="33">
        <v>4.7</v>
      </c>
      <c r="DT68" s="33">
        <v>22</v>
      </c>
      <c r="DU68" s="33">
        <v>-30.9</v>
      </c>
      <c r="DV68" s="33">
        <v>81</v>
      </c>
      <c r="DW68" s="33">
        <v>-30.9</v>
      </c>
      <c r="DX68" s="33">
        <v>81</v>
      </c>
      <c r="DY68" s="33">
        <f>BS68-CW68</f>
        <v>-49.5</v>
      </c>
      <c r="DZ68" s="33">
        <v>96</v>
      </c>
      <c r="EA68" s="33">
        <v>2.27272727272727</v>
      </c>
      <c r="EB68" s="33">
        <v>38</v>
      </c>
      <c r="EC68" s="33">
        <v>16</v>
      </c>
      <c r="ED68" s="33">
        <v>42</v>
      </c>
      <c r="EE68" s="33">
        <v>17.7</v>
      </c>
      <c r="EF68" s="33">
        <v>61</v>
      </c>
      <c r="EG68" s="33">
        <v>0</v>
      </c>
      <c r="EH68" s="33">
        <v>14</v>
      </c>
      <c r="EI68" s="33">
        <v>4.6</v>
      </c>
      <c r="EJ68" s="33">
        <v>61</v>
      </c>
      <c r="EK68" s="33">
        <v>0</v>
      </c>
      <c r="EL68" s="33">
        <v>12</v>
      </c>
      <c r="EM68" s="33">
        <v>81.8</v>
      </c>
      <c r="EN68" s="33">
        <v>14</v>
      </c>
      <c r="EO68" s="33">
        <v>97</v>
      </c>
      <c r="EP68" s="33">
        <v>9</v>
      </c>
      <c r="EQ68" s="33">
        <v>21.7272727272727</v>
      </c>
      <c r="ER68" s="33">
        <v>44</v>
      </c>
      <c r="ES68" s="33">
        <v>44.2</v>
      </c>
      <c r="ET68" s="33">
        <v>31</v>
      </c>
      <c r="EU68" s="33">
        <v>44.2</v>
      </c>
      <c r="EV68" s="33">
        <v>31</v>
      </c>
      <c r="EW68" s="33">
        <v>41.9</v>
      </c>
      <c r="EX68" s="33">
        <v>31</v>
      </c>
      <c r="EY68" s="33">
        <v>64.3</v>
      </c>
      <c r="EZ68" s="33">
        <v>18</v>
      </c>
      <c r="FA68" s="33">
        <v>7.72727272727273</v>
      </c>
      <c r="FB68" s="33">
        <v>71</v>
      </c>
      <c r="FC68" s="33">
        <v>67.27272727272729</v>
      </c>
      <c r="FD68" s="33">
        <v>106</v>
      </c>
      <c r="FE68" s="38"/>
      <c r="FF68" s="33">
        <v>54</v>
      </c>
      <c r="FG68" s="38"/>
      <c r="FH68" s="33">
        <v>54</v>
      </c>
      <c r="FI68" s="33">
        <v>51.01</v>
      </c>
      <c r="FJ68" s="33">
        <v>63</v>
      </c>
      <c r="FK68" s="38"/>
      <c r="FL68" s="33">
        <v>47</v>
      </c>
      <c r="FM68" s="38"/>
      <c r="FN68" s="33">
        <v>47</v>
      </c>
      <c r="FO68" s="33">
        <v>63.63</v>
      </c>
      <c r="FP68" s="33">
        <v>29</v>
      </c>
      <c r="FQ68" s="38"/>
      <c r="FR68" s="33">
        <v>66</v>
      </c>
      <c r="FS68" s="38"/>
      <c r="FT68" s="33">
        <v>66</v>
      </c>
      <c r="FU68" s="33">
        <v>40.95</v>
      </c>
      <c r="FV68" s="33">
        <v>91</v>
      </c>
      <c r="FW68" s="38"/>
      <c r="FX68" s="33">
        <v>71</v>
      </c>
      <c r="FY68" s="38"/>
      <c r="FZ68" s="33">
        <v>71</v>
      </c>
      <c r="GA68" s="33">
        <v>36</v>
      </c>
      <c r="GB68" s="39">
        <v>24</v>
      </c>
      <c r="GC68" s="24">
        <f>GA68</f>
        <v>36</v>
      </c>
      <c r="GD68" s="24">
        <f>GB68</f>
        <v>24</v>
      </c>
      <c r="GE68" s="25">
        <v>31.2</v>
      </c>
      <c r="GF68" s="25">
        <v>38</v>
      </c>
      <c r="GG68" s="25">
        <v>31.3</v>
      </c>
      <c r="GH68" s="25">
        <v>81</v>
      </c>
      <c r="GI68" s="24">
        <f>GG68</f>
        <v>31.3</v>
      </c>
      <c r="GJ68" s="24">
        <f>GH68</f>
        <v>81</v>
      </c>
      <c r="GK68" s="25">
        <v>32.4</v>
      </c>
      <c r="GL68" s="37">
        <v>78</v>
      </c>
      <c r="GM68" s="33">
        <v>0.3</v>
      </c>
      <c r="GN68" s="33">
        <v>15</v>
      </c>
      <c r="GO68" s="33">
        <v>3</v>
      </c>
      <c r="GP68" s="33">
        <f>IF(GO68=1,1,IF(GO68=2,20,40))</f>
        <v>40</v>
      </c>
      <c r="GQ68" s="33">
        <v>38</v>
      </c>
      <c r="GR68" s="33">
        <f>GQ68</f>
        <v>38</v>
      </c>
      <c r="GS68" s="33">
        <v>61</v>
      </c>
      <c r="GT68" s="33">
        <f>GS68</f>
        <v>61</v>
      </c>
      <c r="GU68" s="33">
        <v>56</v>
      </c>
      <c r="GV68" s="33">
        <f>GU68</f>
        <v>56</v>
      </c>
      <c r="GW68" s="40">
        <f>GU68</f>
        <v>56</v>
      </c>
      <c r="GX68" s="28">
        <v>62</v>
      </c>
      <c r="GY68" s="28">
        <f>GX68</f>
        <v>62</v>
      </c>
      <c r="GZ68" s="42">
        <f>AVERAGE(GQ68,GS68,GU68)</f>
        <v>51.6666666666667</v>
      </c>
      <c r="HA68" s="33">
        <f>AVERAGE(GQ68:GW68)</f>
        <v>52.2857142857143</v>
      </c>
      <c r="HB68" s="33">
        <f>SUM(GX68,GY68,GZ68,HA68)/120</f>
        <v>53.6915736607143</v>
      </c>
      <c r="HC68" t="s" s="34">
        <f>IF(HB68=HB67,"YES","NOOOO")</f>
        <v>230</v>
      </c>
      <c r="HD68" s="33">
        <f>SUM(SUM(E68,F68,G68,I68,L68,M68,N68,O68,R68,U68,V68,W68,Y68,AH68,AN68,AP68,AV68,BB68,BH68,BN68,BT68,BZ68,CF68,CL68,CR68,CX68,DD68,DJ68,DL68,DZ68),SUM(EX68,FJ68,FP68,FV68,GF68,GL68,GN68,GP68,GQ68,GS68,GU68,GX68,GZ68,H68,J68,K68,P68,Q68,S68,T68,X68,Z68,AA68,AB68,AD68,AF68,AJ68,AL68,AR68,AT68),SUM(AX68,AZ68,BD68,BF68,BJ68,BL68,BP68,BR68,BV68,BX68,CB68,CD68,CH68,CJ68,CN68,CP68,CT68,CV68,CZ68,DB68,DF68,DH68,DN68,DP68,DR68,DT68,DV68,DX68,EB68,ED68),EF68,EH68,EJ68,EL68,EN68,EP68,ER68,ET68,EV68,EZ68,FB68,FD68,FF68,FH68,FL68,FN68,FR68,FT68,FX68,FZ68,GB68,GD68,GH68,GJ68)/114</f>
        <v>53.6640625</v>
      </c>
      <c r="HE68" s="33">
        <v>69</v>
      </c>
      <c r="HF68" s="33">
        <f>HE68-B68</f>
        <v>3</v>
      </c>
      <c r="HG68" s="33">
        <f>SUM(SUM(E68,F68,G68,I68,L68,M68,N68,O68,V68,W68,Y68,H68,J68,K68,P68,Q68,CH68,CJ68,CN68,CP68,CT68,CV68,CZ68,DB68,DF68,DH68,DN68,DP68,DR68,DT68),SUM(DV68,DX68,EB68,ED68,EF68,EH68,EJ68,EL68,EN68,EP68,ER68,ET68,EV68,EZ68,FB68,FD68,FF68,FH68,FL68,FN68,FR68,FT68,FX68,FZ68,GR68,GX68,GY68,X68,AA68,Z68),SUM(AB68,AD68,AF68,AJ68,AL68,AR68,AT68,AX68,AZ68,BD68,BF68,BJ68,BL68,BP68,BR68,BV68,BX68,CB68,CD68,AH68,AN68,AP68,AV68,BB68,BH68,BN68,BT68,BZ68,CF68,CL68),CR68,CX68,DD68,DJ68,DL68,DZ68,EX68,FJ68,FP68,FV68,GP68,GQ68,GS68,GT68,GU68,GV68,GW68,GZ68,HA68)/109</f>
        <v>53.525126965924</v>
      </c>
      <c r="HH68" s="33">
        <v>66</v>
      </c>
      <c r="HI68" s="33">
        <f>HH68-B68</f>
        <v>0</v>
      </c>
      <c r="HJ68" s="33">
        <f>SUM(SUM(E68,F68,G68,I68,L68,M68,N68,R68,V68,W68,AD68,AF68,AJ68,AL68,AR68,AT68,AX68,AZ68,BD68,BF68,BJ68,BL68,BP68,BR68,BV68,BX68,CB68,CD68,CH68,CJ68),SUM(CN68,CP68,CT68,CV68,CZ68,DB68,DF68,DH68,DN68,DP68,DR68,DT68,DV68,DX68,EB68,ED68,EF68,EH68,EJ68,EL68,EN68,EP68,ER68,ET68,EV68,EZ68,FB68,FD68,GB68,GD68),SUM(GH68,GJ68,GR68,GX68,GY68,AH68,AN68,AP68,AV68,BB68,BH68,BN68,BT68,BZ68,CF68,CL68,CR68,CX68,DD68,DJ68,DL68,DZ68,EX68,GF68,GL68,GN68,GP68,GQ68,GS68,GT68),GU68,GV68,GW68,GZ68,HA68,H68,J68,K68,S68,T68,)/101</f>
        <v>52.6310776166902</v>
      </c>
      <c r="HK68" s="33">
        <v>73</v>
      </c>
      <c r="HL68" s="33">
        <f>HK68-B68</f>
        <v>7</v>
      </c>
      <c r="HM68" s="33">
        <f>SUM(SUM(F68,G68,H68,J68,K68,AD68,AF68,AJ68,AL68,AN68,AR68,AT68,AX68,AZ68,BD68,BF68,BJ68,BL68,BP68,BR68,BV68,BX68,CB68,CD68,CH68,CJ68,CN68,CP68,CT68,CV68),SUM(CZ68,DB68,DF68,DH68,DN68,DP68,DR68,DT68,DV68,DX68,EB68,ED68,EF68,EH68,EJ68,EL68,EN68,EP68,ER68,ET68,EV68,EZ68,FB68,FD68,GR68,GX68,GY68,I68,L68,AH68),AP68,AV68,BB68,BH68,BN68,BT68,BZ68,CF68,CL68,CR68,CX68,DD68,DJ68,DL68,DZ68,EX68,GP68,GQ68,GS68,GT68,GU68,GV68,GW68,GZ68,HA68)/85</f>
        <v>53.6072829131653</v>
      </c>
      <c r="HN68" s="33">
        <v>75</v>
      </c>
      <c r="HO68" s="33">
        <f>HN68-B68</f>
        <v>9</v>
      </c>
      <c r="HP68" s="33">
        <f>SUM(SUM(AH68,AP68,AV68,BB68,BH68,BN68,BT68,BZ68,CF68,CL68,CR68,CX68,DD68,DJ68,DL68,DZ68,EX68,GP68,GQ68,GS68,GT68,GU68,GV68,GW68,GZ68,HA68,AD68,AF68,AR68,AT68),SUM(AX68,AZ68,BD68,BF68,BJ68,BL68,BP68,BR68,BV68,BX68,CB68,CD68,CH68,CJ68,CN68,CP68,CT68,CV68,CZ68,DB68,DF68,DH68,DN68,DP68,DR68,DT68,DV68,DX68,EB68,ED68),EF68,EH68,EJ68,EL68,EN68,EP68,ER68,ET68,EV68,EZ68,FB68,FD68,GR68,GX68,GY68)/75</f>
        <v>51.3193650793651</v>
      </c>
      <c r="HQ68" s="33">
        <v>76</v>
      </c>
      <c r="HR68" s="33">
        <f>HQ68-B68</f>
        <v>10</v>
      </c>
      <c r="HS68" s="43">
        <f>AVERAGE(HD68-HB68,HG68-HB68,HJ68-HB68,HM68-HB68,HP68-HB68)</f>
        <v>-0.74219064568538</v>
      </c>
      <c r="HT68" t="s" s="44">
        <v>268</v>
      </c>
      <c r="HU68" s="33">
        <f>COUNTIF($D$3:$D$132,"MWC")</f>
        <v>12</v>
      </c>
      <c r="HV68" s="33">
        <f>SUMIF($D$3:$D$132,"MWC",$R$3:$R$132)</f>
        <v>1066</v>
      </c>
      <c r="HW68" s="33">
        <f>SUMIF($D$3:$D$132,"MWC",$O$3:$O$132)</f>
        <v>1034</v>
      </c>
      <c r="HX68" s="33">
        <f>(HV68+HW68)/(HU68*2)</f>
        <v>87.5</v>
      </c>
      <c r="HY68" s="33">
        <v>9</v>
      </c>
    </row>
    <row r="69" ht="44.45" customHeight="1">
      <c r="A69" t="s" s="31">
        <v>306</v>
      </c>
      <c r="B69" s="32">
        <v>67</v>
      </c>
      <c r="C69" s="33">
        <v>0</v>
      </c>
      <c r="D69" t="s" s="34">
        <v>268</v>
      </c>
      <c r="E69" s="33">
        <f>IF(D69="ACC",5,IF(D69="SEC",3,IF(D69="Pac12",4,IF(D69="Big 10",1,IF(D69="Big 12",2,IF(D69="Independent",7,IF(D69="American",6,IF(D69="MWC",9,IF(D69="Sun Belt",8,IF(D69="CUSA",11,10))))))))))</f>
        <v>9</v>
      </c>
      <c r="F69" s="33">
        <v>35</v>
      </c>
      <c r="G69" s="33">
        <f>F69</f>
        <v>35</v>
      </c>
      <c r="H69" s="33">
        <f>F69</f>
        <v>35</v>
      </c>
      <c r="I69" s="33">
        <v>96</v>
      </c>
      <c r="J69" s="33">
        <v>96</v>
      </c>
      <c r="K69" s="33">
        <v>120</v>
      </c>
      <c r="L69" s="35">
        <f>AVERAGE(F69:K69)</f>
        <v>69.5</v>
      </c>
      <c r="M69" s="19">
        <f>AVERAGE(N69:U69,F69:L69)</f>
        <v>71.8833333333333</v>
      </c>
      <c r="N69" s="25">
        <v>37</v>
      </c>
      <c r="O69" s="37">
        <v>71</v>
      </c>
      <c r="P69" s="33">
        <v>95</v>
      </c>
      <c r="Q69" s="33">
        <f>AVERAGE(O69:P69)</f>
        <v>83</v>
      </c>
      <c r="R69" s="33">
        <v>67</v>
      </c>
      <c r="S69" s="33">
        <v>84</v>
      </c>
      <c r="T69" s="33">
        <f>AVERAGE(R69:S69)</f>
        <v>75.5</v>
      </c>
      <c r="U69" s="33">
        <f>AVERAGE(O69,P69,Q69,R69,S69,T69)</f>
        <v>79.25</v>
      </c>
      <c r="V69" s="33">
        <f>AVERAGE(F69:U69)</f>
        <v>71.8833333333333</v>
      </c>
      <c r="W69" s="33">
        <f>MEDIAN(F69:U69)</f>
        <v>73.69166666666671</v>
      </c>
      <c r="X69" s="33">
        <v>23</v>
      </c>
      <c r="Y69" s="33">
        <v>97</v>
      </c>
      <c r="Z69" s="33">
        <v>103</v>
      </c>
      <c r="AA69" s="33">
        <v>53</v>
      </c>
      <c r="AB69" s="33">
        <v>29</v>
      </c>
      <c r="AC69" s="33">
        <v>8.699999999999999</v>
      </c>
      <c r="AD69" s="33">
        <v>29</v>
      </c>
      <c r="AE69" s="33">
        <v>8.699999999999999</v>
      </c>
      <c r="AF69" s="33">
        <v>29</v>
      </c>
      <c r="AG69" s="33">
        <f>BM69-CQ69</f>
        <v>-1.8</v>
      </c>
      <c r="AH69" s="33">
        <v>103</v>
      </c>
      <c r="AI69" s="33">
        <v>0.876612903225806</v>
      </c>
      <c r="AJ69" s="33">
        <v>113</v>
      </c>
      <c r="AK69" s="33">
        <v>0.876612903225806</v>
      </c>
      <c r="AL69" s="33">
        <f>AJ69</f>
        <v>113</v>
      </c>
      <c r="AM69" s="33">
        <v>-0.0194415942107253</v>
      </c>
      <c r="AN69" s="33">
        <v>83</v>
      </c>
      <c r="AO69" s="33">
        <v>9</v>
      </c>
      <c r="AP69" s="33">
        <v>20</v>
      </c>
      <c r="AQ69" s="33">
        <v>7</v>
      </c>
      <c r="AR69" s="33">
        <f>MAX($AQ$3:$AQ$132)-AQ69+1</f>
        <v>7</v>
      </c>
      <c r="AS69" s="33">
        <v>7</v>
      </c>
      <c r="AT69" s="33">
        <f>AR69</f>
        <v>7</v>
      </c>
      <c r="AU69" s="33">
        <v>5</v>
      </c>
      <c r="AV69" s="33">
        <f>MAX($AU$3:$AU$132)-AU69+1</f>
        <v>11</v>
      </c>
      <c r="AW69" s="33">
        <v>1</v>
      </c>
      <c r="AX69" s="33">
        <f>AW69+1</f>
        <v>2</v>
      </c>
      <c r="AY69" s="33">
        <v>1</v>
      </c>
      <c r="AZ69" s="33">
        <f>AX69</f>
        <v>2</v>
      </c>
      <c r="BA69" s="33">
        <v>7</v>
      </c>
      <c r="BB69" s="33">
        <f>BA69+1</f>
        <v>8</v>
      </c>
      <c r="BC69" s="33">
        <f>AQ69/(AQ69+AW69)</f>
        <v>0.875</v>
      </c>
      <c r="BD69" s="33">
        <v>5</v>
      </c>
      <c r="BE69" s="33">
        <f>BC69</f>
        <v>0.875</v>
      </c>
      <c r="BF69" s="33">
        <f>BD69</f>
        <v>5</v>
      </c>
      <c r="BG69" s="33">
        <f>AU69/(AU69+BA69)</f>
        <v>0.416666666666667</v>
      </c>
      <c r="BH69" s="33">
        <v>17</v>
      </c>
      <c r="BI69" s="33">
        <v>28.6</v>
      </c>
      <c r="BJ69" s="33">
        <v>51</v>
      </c>
      <c r="BK69" s="33">
        <v>28.6</v>
      </c>
      <c r="BL69" s="33">
        <v>51</v>
      </c>
      <c r="BM69" s="33">
        <v>30.1</v>
      </c>
      <c r="BN69" s="33">
        <v>47</v>
      </c>
      <c r="BO69" s="33">
        <v>430.9</v>
      </c>
      <c r="BP69" s="33">
        <v>36</v>
      </c>
      <c r="BQ69" s="33">
        <v>430.9</v>
      </c>
      <c r="BR69" s="33">
        <v>36</v>
      </c>
      <c r="BS69" s="33">
        <v>427.4</v>
      </c>
      <c r="BT69" s="33">
        <v>48</v>
      </c>
      <c r="BU69" s="33">
        <v>298.4</v>
      </c>
      <c r="BV69" s="33">
        <v>19</v>
      </c>
      <c r="BW69" s="33">
        <v>298.4</v>
      </c>
      <c r="BX69" s="33">
        <v>19</v>
      </c>
      <c r="BY69" s="33">
        <v>338</v>
      </c>
      <c r="BZ69" s="33">
        <v>4</v>
      </c>
      <c r="CA69" s="33">
        <v>132.5</v>
      </c>
      <c r="CB69" s="33">
        <v>88</v>
      </c>
      <c r="CC69" s="33">
        <v>132.5</v>
      </c>
      <c r="CD69" s="33">
        <v>88</v>
      </c>
      <c r="CE69" s="33">
        <v>89.40000000000001</v>
      </c>
      <c r="CF69" s="33">
        <v>119</v>
      </c>
      <c r="CG69" s="33">
        <v>0.0663727082849849</v>
      </c>
      <c r="CH69" s="33">
        <v>93</v>
      </c>
      <c r="CI69" s="33">
        <v>0.0663727082849849</v>
      </c>
      <c r="CJ69" s="33">
        <v>93</v>
      </c>
      <c r="CK69" s="33">
        <f>BM69/BS69</f>
        <v>0.07042583060365</v>
      </c>
      <c r="CL69" s="33">
        <v>67</v>
      </c>
      <c r="CM69" s="33">
        <v>19.9</v>
      </c>
      <c r="CN69" s="33">
        <v>14</v>
      </c>
      <c r="CO69" s="33">
        <v>19.9</v>
      </c>
      <c r="CP69" s="33">
        <v>14</v>
      </c>
      <c r="CQ69" s="33">
        <v>31.9</v>
      </c>
      <c r="CR69" s="33">
        <v>73</v>
      </c>
      <c r="CS69" s="33">
        <v>345</v>
      </c>
      <c r="CT69" s="33">
        <v>25</v>
      </c>
      <c r="CU69" s="33">
        <v>345</v>
      </c>
      <c r="CV69" s="33">
        <v>25</v>
      </c>
      <c r="CW69" s="33">
        <v>443.8</v>
      </c>
      <c r="CX69" s="33">
        <v>103</v>
      </c>
      <c r="CY69" s="33">
        <v>225.9</v>
      </c>
      <c r="CZ69" s="33">
        <v>55</v>
      </c>
      <c r="DA69" s="33">
        <v>225.9</v>
      </c>
      <c r="DB69" s="33">
        <v>55</v>
      </c>
      <c r="DC69" s="33">
        <v>211.7</v>
      </c>
      <c r="DD69" s="33">
        <v>41</v>
      </c>
      <c r="DE69" s="33">
        <v>119.1</v>
      </c>
      <c r="DF69" s="33">
        <v>19</v>
      </c>
      <c r="DG69" s="33">
        <v>119.1</v>
      </c>
      <c r="DH69" s="33">
        <v>19</v>
      </c>
      <c r="DI69" s="33">
        <v>232.1</v>
      </c>
      <c r="DJ69" s="33">
        <v>120</v>
      </c>
      <c r="DK69" s="33">
        <v>0.375</v>
      </c>
      <c r="DL69" s="33">
        <v>48</v>
      </c>
      <c r="DM69" s="33">
        <v>0.875</v>
      </c>
      <c r="DN69" s="33">
        <v>29</v>
      </c>
      <c r="DO69" s="33">
        <v>61.8</v>
      </c>
      <c r="DP69" s="33">
        <v>47</v>
      </c>
      <c r="DQ69" s="33">
        <v>6.9</v>
      </c>
      <c r="DR69" s="33">
        <v>13</v>
      </c>
      <c r="DS69" s="33">
        <v>3.2</v>
      </c>
      <c r="DT69" s="33">
        <v>7</v>
      </c>
      <c r="DU69" s="33">
        <v>85.90000000000001</v>
      </c>
      <c r="DV69" s="33">
        <v>23</v>
      </c>
      <c r="DW69" s="33">
        <v>85.90000000000001</v>
      </c>
      <c r="DX69" s="33">
        <v>23</v>
      </c>
      <c r="DY69" s="33">
        <f>BS69-CW69</f>
        <v>-16.4</v>
      </c>
      <c r="DZ69" s="33">
        <v>79</v>
      </c>
      <c r="EA69" s="33">
        <v>3.375</v>
      </c>
      <c r="EB69" s="33">
        <v>7</v>
      </c>
      <c r="EC69" s="33">
        <v>22.875</v>
      </c>
      <c r="ED69" s="33">
        <v>5</v>
      </c>
      <c r="EE69" s="33">
        <v>30.2</v>
      </c>
      <c r="EF69" s="33">
        <v>5</v>
      </c>
      <c r="EG69" s="33">
        <v>0.142857142857143</v>
      </c>
      <c r="EH69" s="33">
        <v>8</v>
      </c>
      <c r="EI69" s="33">
        <v>9.4</v>
      </c>
      <c r="EJ69" s="33">
        <v>28</v>
      </c>
      <c r="EK69" s="33">
        <v>0</v>
      </c>
      <c r="EL69" s="33">
        <v>12</v>
      </c>
      <c r="EM69" s="33">
        <v>90</v>
      </c>
      <c r="EN69" s="33">
        <v>4</v>
      </c>
      <c r="EO69" s="33">
        <v>100</v>
      </c>
      <c r="EP69" s="33">
        <v>1</v>
      </c>
      <c r="EQ69" s="33">
        <v>20.8571428571429</v>
      </c>
      <c r="ER69" s="33">
        <v>58</v>
      </c>
      <c r="ES69" s="33">
        <v>41.6</v>
      </c>
      <c r="ET69" s="33">
        <v>44</v>
      </c>
      <c r="EU69" s="33">
        <v>41.6</v>
      </c>
      <c r="EV69" s="33">
        <v>44</v>
      </c>
      <c r="EW69" s="33">
        <v>40.9</v>
      </c>
      <c r="EX69" s="33">
        <v>38</v>
      </c>
      <c r="EY69" s="33">
        <v>40</v>
      </c>
      <c r="EZ69" s="33">
        <v>54</v>
      </c>
      <c r="FA69" s="33">
        <v>6.42857142857143</v>
      </c>
      <c r="FB69" s="33">
        <v>54</v>
      </c>
      <c r="FC69" s="33">
        <v>53.2857142857143</v>
      </c>
      <c r="FD69" s="33">
        <v>68</v>
      </c>
      <c r="FE69" s="38"/>
      <c r="FF69" s="33">
        <v>46</v>
      </c>
      <c r="FG69" s="38"/>
      <c r="FH69" s="33">
        <v>46</v>
      </c>
      <c r="FI69" s="33">
        <v>37.06</v>
      </c>
      <c r="FJ69" s="33">
        <v>97</v>
      </c>
      <c r="FK69" s="38"/>
      <c r="FL69" s="33">
        <v>52</v>
      </c>
      <c r="FM69" s="38"/>
      <c r="FN69" s="33">
        <v>52</v>
      </c>
      <c r="FO69" s="33">
        <v>54.83</v>
      </c>
      <c r="FP69" s="33">
        <v>50</v>
      </c>
      <c r="FQ69" s="38"/>
      <c r="FR69" s="33">
        <v>43</v>
      </c>
      <c r="FS69" s="38"/>
      <c r="FT69" s="33">
        <v>43</v>
      </c>
      <c r="FU69" s="33">
        <v>30.62</v>
      </c>
      <c r="FV69" s="33">
        <v>109</v>
      </c>
      <c r="FW69" s="38"/>
      <c r="FX69" s="33">
        <v>63</v>
      </c>
      <c r="FY69" s="38"/>
      <c r="FZ69" s="33">
        <v>63</v>
      </c>
      <c r="GA69" s="33">
        <v>27.8</v>
      </c>
      <c r="GB69" s="39">
        <v>66</v>
      </c>
      <c r="GC69" s="24">
        <f>GA69</f>
        <v>27.8</v>
      </c>
      <c r="GD69" s="24">
        <f>GB69</f>
        <v>66</v>
      </c>
      <c r="GE69" s="24">
        <v>29.7</v>
      </c>
      <c r="GF69" s="24">
        <v>44</v>
      </c>
      <c r="GG69" s="24">
        <v>28.7</v>
      </c>
      <c r="GH69" s="24">
        <v>69</v>
      </c>
      <c r="GI69" s="24">
        <f>GG69</f>
        <v>28.7</v>
      </c>
      <c r="GJ69" s="24">
        <f>GH69</f>
        <v>69</v>
      </c>
      <c r="GK69" s="24">
        <v>28.7</v>
      </c>
      <c r="GL69" s="37">
        <v>60</v>
      </c>
      <c r="GM69" s="33">
        <v>-0.1</v>
      </c>
      <c r="GN69" s="33">
        <v>19</v>
      </c>
      <c r="GO69" s="33">
        <v>1</v>
      </c>
      <c r="GP69" s="33">
        <f>IF(GO69=1,1,IF(GO69=2,20,40))</f>
        <v>1</v>
      </c>
      <c r="GQ69" s="33">
        <f>AVERAGE(41,130,GS69)</f>
        <v>91.3333333333333</v>
      </c>
      <c r="GR69" s="33">
        <f>GQ69</f>
        <v>91.3333333333333</v>
      </c>
      <c r="GS69" s="33">
        <f>AVERAGE(76,130)</f>
        <v>103</v>
      </c>
      <c r="GT69" s="33">
        <f>GS69</f>
        <v>103</v>
      </c>
      <c r="GU69" s="33">
        <f t="shared" si="515"/>
        <v>103</v>
      </c>
      <c r="GV69" s="33">
        <f>GU69</f>
        <v>103</v>
      </c>
      <c r="GW69" s="40">
        <f>GU69</f>
        <v>103</v>
      </c>
      <c r="GX69" s="28">
        <f t="shared" si="515"/>
        <v>103</v>
      </c>
      <c r="GY69" s="28">
        <f>GX69</f>
        <v>103</v>
      </c>
      <c r="GZ69" s="42">
        <f>AVERAGE(GQ69,GS69,GU69)</f>
        <v>99.1111111111111</v>
      </c>
      <c r="HA69" s="33">
        <f>AVERAGE(GQ69:GW69)</f>
        <v>99.6666666666667</v>
      </c>
      <c r="HB69" s="33">
        <f>SUM(GX69,GY69,GZ69,HA69)/120</f>
        <v>53.7096064814815</v>
      </c>
      <c r="HC69" t="s" s="34">
        <f>IF(HB69=HB68,"YES","NOOOO")</f>
        <v>230</v>
      </c>
      <c r="HD69" s="33">
        <f>SUM(SUM(E69,F69,G69,I69,L69,M69,N69,O69,R69,U69,V69,W69,Y69,AH69,AN69,AP69,AV69,BB69,BH69,BN69,BT69,BZ69,CF69,CL69,CR69,CX69,DD69,DJ69,DL69,DZ69),SUM(EX69,FJ69,FP69,FV69,GF69,GL69,GN69,GP69,GQ69,GS69,GU69,GX69,GZ69,H69,J69,K69,P69,Q69,S69,T69,X69,Z69,AA69,AB69,AD69,AF69,AJ69,AL69,AR69,AT69),SUM(AX69,AZ69,BD69,BF69,BJ69,BL69,BP69,BR69,BV69,BX69,CB69,CD69,CH69,CJ69,CN69,CP69,CT69,CV69,CZ69,DB69,DF69,DH69,DN69,DP69,DR69,DT69,DV69,DX69,EB69,ED69),EF69,EH69,EJ69,EL69,EN69,EP69,ER69,ET69,EV69,EZ69,FB69,FD69,FF69,FH69,FL69,FN69,FR69,FT69,FX69,FZ69,GB69,GD69,GH69,GJ69)/114</f>
        <v>51.2469541910331</v>
      </c>
      <c r="HE69" s="33">
        <v>62</v>
      </c>
      <c r="HF69" s="33">
        <f>HE69-B69</f>
        <v>-5</v>
      </c>
      <c r="HG69" s="33">
        <f>SUM(SUM(E69,F69,G69,I69,L69,M69,N69,O69,V69,W69,Y69,H69,J69,K69,P69,Q69,CH69,CJ69,CN69,CP69,CT69,CV69,CZ69,DB69,DF69,DH69,DN69,DP69,DR69,DT69),SUM(DV69,DX69,EB69,ED69,EF69,EH69,EJ69,EL69,EN69,EP69,ER69,ET69,EV69,EZ69,FB69,FD69,FF69,FH69,FL69,FN69,FR69,FT69,FX69,FZ69,GR69,GX69,GY69,X69,AA69,Z69),SUM(AB69,AD69,AF69,AJ69,AL69,AR69,AT69,AX69,AZ69,BD69,BF69,BJ69,BL69,BP69,BR69,BV69,BX69,CB69,CD69,AH69,AN69,AP69,AV69,BB69,BH69,BN69,BT69,BZ69,CF69,CL69),CR69,CX69,DD69,DJ69,DL69,DZ69,EX69,FJ69,FP69,FV69,GP69,GQ69,GS69,GT69,GU69,GV69,GW69,GZ69,HA69)/109</f>
        <v>52.7192915392457</v>
      </c>
      <c r="HH69" s="33">
        <v>63</v>
      </c>
      <c r="HI69" s="33">
        <f>HH69-B69</f>
        <v>-4</v>
      </c>
      <c r="HJ69" s="33">
        <f>SUM(SUM(E69,F69,G69,I69,L69,M69,N69,R69,V69,W69,AD69,AF69,AJ69,AL69,AR69,AT69,AX69,AZ69,BD69,BF69,BJ69,BL69,BP69,BR69,BV69,BX69,CB69,CD69,CH69,CJ69),SUM(CN69,CP69,CT69,CV69,CZ69,DB69,DF69,DH69,DN69,DP69,DR69,DT69,DV69,DX69,EB69,ED69,EF69,EH69,EJ69,EL69,EN69,EP69,ER69,ET69,EV69,EZ69,FB69,FD69,GB69,GD69),SUM(GH69,GJ69,GR69,GX69,GY69,AH69,AN69,AP69,AV69,BB69,BH69,BN69,BT69,BZ69,CF69,CL69,CR69,CX69,DD69,DJ69,DL69,DZ69,EX69,GF69,GL69,GN69,GP69,GQ69,GS69,GT69),GU69,GV69,GW69,GZ69,HA69,H69,J69,K69,S69,T69,)/101</f>
        <v>50.9693344334433</v>
      </c>
      <c r="HK69" s="33">
        <v>66</v>
      </c>
      <c r="HL69" s="33">
        <f>HK69-B69</f>
        <v>-1</v>
      </c>
      <c r="HM69" s="33">
        <f>SUM(SUM(F69,G69,H69,J69,K69,AD69,AF69,AJ69,AL69,AN69,AR69,AT69,AX69,AZ69,BD69,BF69,BJ69,BL69,BP69,BR69,BV69,BX69,CB69,CD69,CH69,CJ69,CN69,CP69,CT69,CV69),SUM(CZ69,DB69,DF69,DH69,DN69,DP69,DR69,DT69,DV69,DX69,EB69,ED69,EF69,EH69,EJ69,EL69,EN69,EP69,ER69,ET69,EV69,EZ69,FB69,FD69,GR69,GX69,GY69,I69,L69,AH69),AP69,AV69,BB69,BH69,BN69,BT69,BZ69,CF69,CL69,CR69,CX69,DD69,DJ69,DL69,DZ69,EX69,GP69,GQ69,GS69,GT69,GU69,GV69,GW69,GZ69,HA69)/85</f>
        <v>50.1758169934641</v>
      </c>
      <c r="HN69" s="33">
        <v>67</v>
      </c>
      <c r="HO69" s="33">
        <f>HN69-B69</f>
        <v>0</v>
      </c>
      <c r="HP69" s="33">
        <f>SUM(SUM(AH69,AP69,AV69,BB69,BH69,BN69,BT69,BZ69,CF69,CL69,CR69,CX69,DD69,DJ69,DL69,DZ69,EX69,GP69,GQ69,GS69,GT69,GU69,GV69,GW69,GZ69,HA69,AD69,AF69,AR69,AT69),SUM(AX69,AZ69,BD69,BF69,BJ69,BL69,BP69,BR69,BV69,BX69,CB69,CD69,CH69,CJ69,CN69,CP69,CT69,CV69,CZ69,DB69,DF69,DH69,DN69,DP69,DR69,DT69,DV69,DX69,EB69,ED69),EF69,EH69,EJ69,EL69,EN69,EP69,ER69,ET69,EV69,EZ69,FB69,FD69,GR69,GX69,GY69)/75</f>
        <v>46.2592592592593</v>
      </c>
      <c r="HQ69" s="33">
        <v>60</v>
      </c>
      <c r="HR69" s="33">
        <f>HQ69-B69</f>
        <v>-7</v>
      </c>
      <c r="HS69" s="43">
        <f>AVERAGE(HD69-HB69,HG69-HB69,HJ69-HB69,HM69-HB69,HP69-HB69)</f>
        <v>-3.4354751981924</v>
      </c>
      <c r="HT69" s="33"/>
      <c r="HU69" s="33"/>
      <c r="HV69" s="33"/>
      <c r="HW69" s="33"/>
      <c r="HX69" s="33"/>
      <c r="HY69" s="33"/>
    </row>
    <row r="70" ht="32.45" customHeight="1">
      <c r="A70" t="s" s="31">
        <v>307</v>
      </c>
      <c r="B70" s="32">
        <v>68</v>
      </c>
      <c r="C70" s="33">
        <v>0</v>
      </c>
      <c r="D70" t="s" s="34">
        <v>270</v>
      </c>
      <c r="E70" s="33">
        <f>IF(D70="ACC",5,IF(D70="SEC",3,IF(D70="Pac12",4,IF(D70="Big 10",1,IF(D70="Big 12",2,IF(D70="Independent",7,IF(D70="American",6,IF(D70="MWC",9,IF(D70="Sun Belt",8,IF(D70="CUSA",11,10))))))))))</f>
        <v>10</v>
      </c>
      <c r="F70" s="33">
        <v>53</v>
      </c>
      <c r="G70" s="33">
        <f>F70</f>
        <v>53</v>
      </c>
      <c r="H70" s="33">
        <f>F70</f>
        <v>53</v>
      </c>
      <c r="I70" s="33">
        <v>113</v>
      </c>
      <c r="J70" s="33">
        <v>113</v>
      </c>
      <c r="K70" s="33">
        <v>65</v>
      </c>
      <c r="L70" s="35">
        <f>AVERAGE(F70:K70)</f>
        <v>75</v>
      </c>
      <c r="M70" s="46">
        <f>AVERAGE(N70:U70,F70:L70)</f>
        <v>73.25</v>
      </c>
      <c r="N70" s="19">
        <f>AVERAGE(O70:U70,F70:L70)</f>
        <v>73.25</v>
      </c>
      <c r="O70" s="37">
        <v>80</v>
      </c>
      <c r="P70" s="33">
        <v>61</v>
      </c>
      <c r="Q70" s="33">
        <f>AVERAGE(O70:P70)</f>
        <v>70.5</v>
      </c>
      <c r="R70" s="33">
        <v>79</v>
      </c>
      <c r="S70" s="33">
        <v>66</v>
      </c>
      <c r="T70" s="33">
        <f>AVERAGE(R70:S70)</f>
        <v>72.5</v>
      </c>
      <c r="U70" s="33">
        <f>AVERAGE(O70,P70,Q70,R70,S70,T70)</f>
        <v>71.5</v>
      </c>
      <c r="V70" s="33">
        <f>AVERAGE(F70:U70)</f>
        <v>73.25</v>
      </c>
      <c r="W70" s="33">
        <f>MEDIAN(F70:U70)</f>
        <v>72</v>
      </c>
      <c r="X70" s="33">
        <v>69</v>
      </c>
      <c r="Y70" s="33">
        <v>123</v>
      </c>
      <c r="Z70" s="33">
        <v>97</v>
      </c>
      <c r="AA70" s="33">
        <v>64</v>
      </c>
      <c r="AB70" s="33">
        <v>33</v>
      </c>
      <c r="AC70" s="33">
        <v>10.7</v>
      </c>
      <c r="AD70" s="33">
        <v>24</v>
      </c>
      <c r="AE70" s="33">
        <v>10.7</v>
      </c>
      <c r="AF70" s="33">
        <v>24</v>
      </c>
      <c r="AG70" s="33">
        <f>BM70-CQ70</f>
        <v>-4.9</v>
      </c>
      <c r="AH70" s="33">
        <v>28</v>
      </c>
      <c r="AI70" s="33">
        <v>1.476</v>
      </c>
      <c r="AJ70" s="33">
        <v>68</v>
      </c>
      <c r="AK70" s="33">
        <v>1.476</v>
      </c>
      <c r="AL70" s="33">
        <f>AJ70</f>
        <v>68</v>
      </c>
      <c r="AM70" s="33">
        <v>-0.0513532632902769</v>
      </c>
      <c r="AN70" s="33">
        <v>94</v>
      </c>
      <c r="AO70" s="33">
        <v>21.5</v>
      </c>
      <c r="AP70" s="33">
        <v>80</v>
      </c>
      <c r="AQ70" s="33">
        <v>4</v>
      </c>
      <c r="AR70" s="33">
        <f>MAX($AQ$3:$AQ$132)-AQ70+1</f>
        <v>10</v>
      </c>
      <c r="AS70" s="33">
        <v>4</v>
      </c>
      <c r="AT70" s="33">
        <f>AR70</f>
        <v>10</v>
      </c>
      <c r="AU70" s="33">
        <v>6</v>
      </c>
      <c r="AV70" s="33">
        <f>MAX($AU$3:$AU$132)-AU70+1</f>
        <v>10</v>
      </c>
      <c r="AW70" s="33">
        <v>2</v>
      </c>
      <c r="AX70" s="33">
        <f>AW70+1</f>
        <v>3</v>
      </c>
      <c r="AY70" s="33">
        <v>2</v>
      </c>
      <c r="AZ70" s="33">
        <f>AX70</f>
        <v>3</v>
      </c>
      <c r="BA70" s="33">
        <v>6</v>
      </c>
      <c r="BB70" s="33">
        <f>BA70+1</f>
        <v>7</v>
      </c>
      <c r="BC70" s="33">
        <f>AQ70/(AQ70+AW70)</f>
        <v>0.666666666666667</v>
      </c>
      <c r="BD70" s="33">
        <v>15</v>
      </c>
      <c r="BE70" s="33">
        <f>BC70</f>
        <v>0.666666666666667</v>
      </c>
      <c r="BF70" s="33">
        <f>BD70</f>
        <v>15</v>
      </c>
      <c r="BG70" s="33">
        <f>AU70/(AU70+BA70)</f>
        <v>0.5</v>
      </c>
      <c r="BH70" s="33">
        <v>15</v>
      </c>
      <c r="BI70" s="33">
        <v>35</v>
      </c>
      <c r="BJ70" s="33">
        <v>19</v>
      </c>
      <c r="BK70" s="33">
        <v>35</v>
      </c>
      <c r="BL70" s="33">
        <v>19</v>
      </c>
      <c r="BM70" s="33">
        <v>27.3</v>
      </c>
      <c r="BN70" s="33">
        <v>62</v>
      </c>
      <c r="BO70" s="33">
        <v>494</v>
      </c>
      <c r="BP70" s="33">
        <v>13</v>
      </c>
      <c r="BQ70" s="33">
        <v>494</v>
      </c>
      <c r="BR70" s="33">
        <v>13</v>
      </c>
      <c r="BS70" s="33">
        <v>434.1</v>
      </c>
      <c r="BT70" s="33">
        <v>36</v>
      </c>
      <c r="BU70" s="33">
        <v>325.8</v>
      </c>
      <c r="BV70" s="33">
        <v>9</v>
      </c>
      <c r="BW70" s="33">
        <v>325.8</v>
      </c>
      <c r="BX70" s="33">
        <v>9</v>
      </c>
      <c r="BY70" s="33">
        <v>209.6</v>
      </c>
      <c r="BZ70" s="33">
        <v>80</v>
      </c>
      <c r="CA70" s="33">
        <v>168.2</v>
      </c>
      <c r="CB70" s="33">
        <v>57</v>
      </c>
      <c r="CC70" s="33">
        <v>168.2</v>
      </c>
      <c r="CD70" s="33">
        <v>57</v>
      </c>
      <c r="CE70" s="33">
        <v>224.5</v>
      </c>
      <c r="CF70" s="33">
        <v>18</v>
      </c>
      <c r="CG70" s="33">
        <v>0.0708502024291498</v>
      </c>
      <c r="CH70" s="33">
        <v>62</v>
      </c>
      <c r="CI70" s="33">
        <v>0.0708502024291498</v>
      </c>
      <c r="CJ70" s="33">
        <v>62</v>
      </c>
      <c r="CK70" s="33">
        <f>BM70/BS70</f>
        <v>0.06288873531444369</v>
      </c>
      <c r="CL70" s="33">
        <v>102</v>
      </c>
      <c r="CM70" s="33">
        <v>24.3</v>
      </c>
      <c r="CN70" s="33">
        <v>29</v>
      </c>
      <c r="CO70" s="33">
        <v>24.3</v>
      </c>
      <c r="CP70" s="33">
        <v>29</v>
      </c>
      <c r="CQ70" s="33">
        <v>32.2</v>
      </c>
      <c r="CR70" s="33">
        <v>74</v>
      </c>
      <c r="CS70" s="33">
        <v>362.2</v>
      </c>
      <c r="CT70" s="33">
        <v>35</v>
      </c>
      <c r="CU70" s="33">
        <v>362.2</v>
      </c>
      <c r="CV70" s="33">
        <v>35</v>
      </c>
      <c r="CW70" s="33">
        <v>475.7</v>
      </c>
      <c r="CX70" s="33">
        <v>120</v>
      </c>
      <c r="CY70" s="33">
        <v>233</v>
      </c>
      <c r="CZ70" s="33">
        <v>62</v>
      </c>
      <c r="DA70" s="33">
        <v>233</v>
      </c>
      <c r="DB70" s="33">
        <v>62</v>
      </c>
      <c r="DC70" s="33">
        <v>257.3</v>
      </c>
      <c r="DD70" s="33">
        <v>100</v>
      </c>
      <c r="DE70" s="33">
        <v>129.2</v>
      </c>
      <c r="DF70" s="33">
        <v>24</v>
      </c>
      <c r="DG70" s="33">
        <v>129.2</v>
      </c>
      <c r="DH70" s="33">
        <v>24</v>
      </c>
      <c r="DI70" s="33">
        <v>218.4</v>
      </c>
      <c r="DJ70" s="33">
        <v>116</v>
      </c>
      <c r="DK70" s="33">
        <v>0.666666666666667</v>
      </c>
      <c r="DL70" s="33">
        <v>37</v>
      </c>
      <c r="DM70" s="33">
        <v>0.833333333333333</v>
      </c>
      <c r="DN70" s="33">
        <v>32</v>
      </c>
      <c r="DO70" s="33">
        <v>56.1</v>
      </c>
      <c r="DP70" s="33">
        <v>18</v>
      </c>
      <c r="DQ70" s="33">
        <v>7.1</v>
      </c>
      <c r="DR70" s="33">
        <v>15</v>
      </c>
      <c r="DS70" s="33">
        <v>3.7</v>
      </c>
      <c r="DT70" s="33">
        <v>12</v>
      </c>
      <c r="DU70" s="33">
        <v>131.8</v>
      </c>
      <c r="DV70" s="33">
        <v>8</v>
      </c>
      <c r="DW70" s="33">
        <v>131.8</v>
      </c>
      <c r="DX70" s="33">
        <v>8</v>
      </c>
      <c r="DY70" s="33">
        <f>BS70-CW70</f>
        <v>-41.6</v>
      </c>
      <c r="DZ70" s="33">
        <v>93</v>
      </c>
      <c r="EA70" s="33">
        <v>2</v>
      </c>
      <c r="EB70" s="33">
        <v>46</v>
      </c>
      <c r="EC70" s="33">
        <v>14.3333333333333</v>
      </c>
      <c r="ED70" s="33">
        <v>59</v>
      </c>
      <c r="EE70" s="33">
        <v>15.2</v>
      </c>
      <c r="EF70" s="33">
        <v>73</v>
      </c>
      <c r="EG70" s="33">
        <v>0</v>
      </c>
      <c r="EH70" s="33">
        <v>14</v>
      </c>
      <c r="EI70" s="33">
        <v>4</v>
      </c>
      <c r="EJ70" s="33">
        <v>66</v>
      </c>
      <c r="EK70" s="33">
        <v>0</v>
      </c>
      <c r="EL70" s="33">
        <v>12</v>
      </c>
      <c r="EM70" s="33">
        <v>70</v>
      </c>
      <c r="EN70" s="33">
        <v>28</v>
      </c>
      <c r="EO70" s="33">
        <v>95.8</v>
      </c>
      <c r="EP70" s="33">
        <v>17</v>
      </c>
      <c r="EQ70" s="33">
        <v>26.6666666666667</v>
      </c>
      <c r="ER70" s="33">
        <v>6</v>
      </c>
      <c r="ES70" s="33">
        <v>48.2</v>
      </c>
      <c r="ET70" s="33">
        <v>14</v>
      </c>
      <c r="EU70" s="33">
        <v>48.2</v>
      </c>
      <c r="EV70" s="33">
        <v>14</v>
      </c>
      <c r="EW70" s="33">
        <v>38</v>
      </c>
      <c r="EX70" s="33">
        <v>57</v>
      </c>
      <c r="EY70" s="33">
        <v>46.2</v>
      </c>
      <c r="EZ70" s="33">
        <v>45</v>
      </c>
      <c r="FA70" s="33">
        <v>9.66666666666667</v>
      </c>
      <c r="FB70" s="33">
        <v>86</v>
      </c>
      <c r="FC70" s="33">
        <v>75.1666666666667</v>
      </c>
      <c r="FD70" s="33">
        <v>115</v>
      </c>
      <c r="FE70" s="38"/>
      <c r="FF70" s="33">
        <v>69</v>
      </c>
      <c r="FG70" s="38"/>
      <c r="FH70" s="33">
        <v>69</v>
      </c>
      <c r="FI70" s="33">
        <v>31.46</v>
      </c>
      <c r="FJ70" s="33">
        <v>108</v>
      </c>
      <c r="FK70" s="38"/>
      <c r="FL70" s="33">
        <v>61</v>
      </c>
      <c r="FM70" s="38"/>
      <c r="FN70" s="33">
        <v>61</v>
      </c>
      <c r="FO70" s="33">
        <v>44.53</v>
      </c>
      <c r="FP70" s="33">
        <v>80</v>
      </c>
      <c r="FQ70" s="38"/>
      <c r="FR70" s="33">
        <v>50</v>
      </c>
      <c r="FS70" s="38"/>
      <c r="FT70" s="33">
        <v>50</v>
      </c>
      <c r="FU70" s="33">
        <v>25.96</v>
      </c>
      <c r="FV70" s="33">
        <v>116</v>
      </c>
      <c r="FW70" s="38"/>
      <c r="FX70" s="33">
        <v>116</v>
      </c>
      <c r="FY70" s="38"/>
      <c r="FZ70" s="33">
        <v>116</v>
      </c>
      <c r="GA70" s="33">
        <v>29</v>
      </c>
      <c r="GB70" s="39">
        <v>58</v>
      </c>
      <c r="GC70" s="24">
        <f>GA70</f>
        <v>29</v>
      </c>
      <c r="GD70" s="24">
        <f>GB70</f>
        <v>58</v>
      </c>
      <c r="GE70" s="24">
        <v>29</v>
      </c>
      <c r="GF70" s="24">
        <v>46</v>
      </c>
      <c r="GG70" s="24">
        <v>26.3</v>
      </c>
      <c r="GH70" s="24">
        <v>53</v>
      </c>
      <c r="GI70" s="24">
        <f>GG70</f>
        <v>26.3</v>
      </c>
      <c r="GJ70" s="24">
        <f>GH70</f>
        <v>53</v>
      </c>
      <c r="GK70" s="24">
        <v>29.9</v>
      </c>
      <c r="GL70" s="37">
        <v>66</v>
      </c>
      <c r="GM70" s="33">
        <v>-0.3</v>
      </c>
      <c r="GN70" s="33">
        <v>21</v>
      </c>
      <c r="GO70" s="33">
        <v>3</v>
      </c>
      <c r="GP70" s="33">
        <f>IF(GO70=1,1,IF(GO70=2,20,40))</f>
        <v>40</v>
      </c>
      <c r="GQ70" s="33">
        <f>AVERAGE(41,130,GS70)</f>
        <v>81.6666666666667</v>
      </c>
      <c r="GR70" s="33">
        <f>GQ70</f>
        <v>81.6666666666667</v>
      </c>
      <c r="GS70" s="33">
        <v>74</v>
      </c>
      <c r="GT70" s="33">
        <f>GS70</f>
        <v>74</v>
      </c>
      <c r="GU70" s="33">
        <v>73</v>
      </c>
      <c r="GV70" s="33">
        <f>GU70</f>
        <v>73</v>
      </c>
      <c r="GW70" s="40">
        <f>GU70</f>
        <v>73</v>
      </c>
      <c r="GX70" s="28">
        <v>71</v>
      </c>
      <c r="GY70" s="28">
        <f>GX70</f>
        <v>71</v>
      </c>
      <c r="GZ70" s="42">
        <f>AVERAGE(GQ70,GS70,GU70)</f>
        <v>76.2222222222222</v>
      </c>
      <c r="HA70" s="33">
        <f>AVERAGE(GQ70:GW70)</f>
        <v>75.7619047619048</v>
      </c>
      <c r="HB70" s="33">
        <f>SUM(GX70,GY70,GZ70,HA70)/120</f>
        <v>54.2130621693122</v>
      </c>
      <c r="HC70" t="s" s="34">
        <f>IF(HB70=HB69,"YES","NOOOO")</f>
        <v>230</v>
      </c>
      <c r="HD70" s="33">
        <f>SUM(SUM(E70,F70,G70,I70,L70,M70,N70,O70,R70,U70,V70,W70,Y70,AH70,AN70,AP70,AV70,BB70,BH70,BN70,BT70,BZ70,CF70,CL70,CR70,CX70,DD70,DJ70,DL70,DZ70),SUM(EX70,FJ70,FP70,FV70,GF70,GL70,GN70,GP70,GQ70,GS70,GU70,GX70,GZ70,H70,J70,K70,P70,Q70,S70,T70,X70,Z70,AA70,AB70,AD70,AF70,AJ70,AL70,AR70,AT70),SUM(AX70,AZ70,BD70,BF70,BJ70,BL70,BP70,BR70,BV70,BX70,CB70,CD70,CH70,CJ70,CN70,CP70,CT70,CV70,CZ70,DB70,DF70,DH70,DN70,DP70,DR70,DT70,DV70,DX70,EB70,ED70),EF70,EH70,EJ70,EL70,EN70,EP70,ER70,ET70,EV70,EZ70,FB70,FD70,FF70,FH70,FL70,FN70,FR70,FT70,FX70,FZ70,GB70,GD70,GH70,GJ70)/114</f>
        <v>53.1327972709552</v>
      </c>
      <c r="HE70" s="33">
        <v>67</v>
      </c>
      <c r="HF70" s="33">
        <f>HE70-B70</f>
        <v>-1</v>
      </c>
      <c r="HG70" s="33">
        <f>SUM(SUM(E70,F70,G70,I70,L70,M70,N70,O70,V70,W70,Y70,H70,J70,K70,P70,Q70,CH70,CJ70,CN70,CP70,CT70,CV70,CZ70,DB70,DF70,DH70,DN70,DP70,DR70,DT70),SUM(DV70,DX70,EB70,ED70,EF70,EH70,EJ70,EL70,EN70,EP70,ER70,ET70,EV70,EZ70,FB70,FD70,FF70,FH70,FL70,FN70,FR70,FT70,FX70,FZ70,GR70,GX70,GY70,X70,AA70,Z70),SUM(AB70,AD70,AF70,AJ70,AL70,AR70,AT70,AX70,AZ70,BD70,BF70,BJ70,BL70,BP70,BR70,BV70,BX70,CB70,CD70,AH70,AN70,AP70,AV70,BB70,BH70,BN70,BT70,BZ70,CF70,CL70),CR70,CX70,DD70,DJ70,DL70,DZ70,EX70,FJ70,FP70,FV70,GP70,GQ70,GS70,GT70,GU70,GV70,GW70,GZ70,HA70)/109</f>
        <v>53.7758482597932</v>
      </c>
      <c r="HH70" s="33">
        <v>67</v>
      </c>
      <c r="HI70" s="33">
        <f>HH70-B70</f>
        <v>-1</v>
      </c>
      <c r="HJ70" s="33">
        <f>SUM(SUM(E70,F70,G70,I70,L70,M70,N70,R70,V70,W70,AD70,AF70,AJ70,AL70,AR70,AT70,AX70,AZ70,BD70,BF70,BJ70,BL70,BP70,BR70,BV70,BX70,CB70,CD70,CH70,CJ70),SUM(CN70,CP70,CT70,CV70,CZ70,DB70,DF70,DH70,DN70,DP70,DR70,DT70,DV70,DX70,EB70,ED70,EF70,EH70,EJ70,EL70,EN70,EP70,ER70,ET70,EV70,EZ70,FB70,FD70,GB70,GD70),SUM(GH70,GJ70,GR70,GX70,GY70,AH70,AN70,AP70,AV70,BB70,BH70,BN70,BT70,BZ70,CF70,CL70,CR70,CX70,DD70,DJ70,DL70,DZ70,EX70,GF70,GL70,GN70,GP70,GQ70,GS70,GT70),GU70,GV70,GW70,GZ70,HA70,H70,J70,K70,S70,T70,)/101</f>
        <v>48.9165095080937</v>
      </c>
      <c r="HK70" s="33">
        <v>61</v>
      </c>
      <c r="HL70" s="33">
        <f>HK70-B70</f>
        <v>-7</v>
      </c>
      <c r="HM70" s="33">
        <f>SUM(SUM(F70,G70,H70,J70,K70,AD70,AF70,AJ70,AL70,AN70,AR70,AT70,AX70,AZ70,BD70,BF70,BJ70,BL70,BP70,BR70,BV70,BX70,CB70,CD70,CH70,CJ70,CN70,CP70,CT70,CV70),SUM(CZ70,DB70,DF70,DH70,DN70,DP70,DR70,DT70,DV70,DX70,EB70,ED70,EF70,EH70,EJ70,EL70,EN70,EP70,ER70,ET70,EV70,EZ70,FB70,FD70,GR70,GX70,GY70,I70,L70,AH70),AP70,AV70,BB70,BH70,BN70,BT70,BZ70,CF70,CL70,CR70,CX70,DD70,DJ70,DL70,DZ70,EX70,GP70,GQ70,GS70,GT70,GU70,GV70,GW70,GZ70,HA70)/85</f>
        <v>47.8390289449113</v>
      </c>
      <c r="HN70" s="33">
        <v>58</v>
      </c>
      <c r="HO70" s="33">
        <f>HN70-B70</f>
        <v>-10</v>
      </c>
      <c r="HP70" s="33">
        <f>SUM(SUM(AH70,AP70,AV70,BB70,BH70,BN70,BT70,BZ70,CF70,CL70,CR70,CX70,DD70,DJ70,DL70,DZ70,EX70,GP70,GQ70,GS70,GT70,GU70,GV70,GW70,GZ70,HA70,AD70,AF70,AR70,AT70),SUM(AX70,AZ70,BD70,BF70,BJ70,BL70,BP70,BR70,BV70,BX70,CB70,CD70,CH70,CJ70,CN70,CP70,CT70,CV70,CZ70,DB70,DF70,DH70,DN70,DP70,DR70,DT70,DV70,DX70,EB70,ED70),EF70,EH70,EJ70,EL70,EN70,EP70,ER70,ET70,EV70,EZ70,FB70,FD70,GR70,GX70,GY70)/75</f>
        <v>44.1508994708995</v>
      </c>
      <c r="HQ70" s="33">
        <v>50</v>
      </c>
      <c r="HR70" s="33">
        <f>HQ70-B70</f>
        <v>-18</v>
      </c>
      <c r="HS70" s="43">
        <f>AVERAGE(HD70-HB70,HG70-HB70,HJ70-HB70,HM70-HB70,HP70-HB70)</f>
        <v>-4.65004547838162</v>
      </c>
      <c r="HT70" s="33"/>
      <c r="HU70" s="33"/>
      <c r="HV70" s="33"/>
      <c r="HW70" s="33"/>
      <c r="HX70" s="33"/>
      <c r="HY70" s="33"/>
    </row>
    <row r="71" ht="44.45" customHeight="1">
      <c r="A71" t="s" s="31">
        <v>308</v>
      </c>
      <c r="B71" s="32">
        <v>69</v>
      </c>
      <c r="C71" s="33">
        <v>0</v>
      </c>
      <c r="D71" t="s" s="34">
        <v>270</v>
      </c>
      <c r="E71" s="33">
        <f>IF(D71="ACC",5,IF(D71="SEC",3,IF(D71="Pac12",4,IF(D71="Big 10",1,IF(D71="Big 12",2,IF(D71="Independent",7,IF(D71="American",6,IF(D71="MWC",9,IF(D71="Sun Belt",8,IF(D71="CUSA",11,10))))))))))</f>
        <v>10</v>
      </c>
      <c r="F71" s="33">
        <v>63</v>
      </c>
      <c r="G71" s="33">
        <f>F71</f>
        <v>63</v>
      </c>
      <c r="H71" s="33">
        <f>F71</f>
        <v>63</v>
      </c>
      <c r="I71" s="33">
        <v>71</v>
      </c>
      <c r="J71" s="33">
        <v>71</v>
      </c>
      <c r="K71" s="33">
        <v>98</v>
      </c>
      <c r="L71" s="35">
        <f>AVERAGE(F71:K71)</f>
        <v>71.5</v>
      </c>
      <c r="M71" s="46">
        <f>AVERAGE(N71:U71,F71:L71)</f>
        <v>73.25</v>
      </c>
      <c r="N71" s="19">
        <f>AVERAGE(O71:U71,F71:L71)</f>
        <v>73.25</v>
      </c>
      <c r="O71" s="37">
        <v>82</v>
      </c>
      <c r="P71" s="33">
        <v>81</v>
      </c>
      <c r="Q71" s="33">
        <f>AVERAGE(O71:P71)</f>
        <v>81.5</v>
      </c>
      <c r="R71" s="33">
        <v>65</v>
      </c>
      <c r="S71" s="33">
        <v>72</v>
      </c>
      <c r="T71" s="33">
        <f>AVERAGE(R71:S71)</f>
        <v>68.5</v>
      </c>
      <c r="U71" s="33">
        <f>AVERAGE(O71,P71,Q71,R71,S71,T71)</f>
        <v>75</v>
      </c>
      <c r="V71" s="33">
        <f>AVERAGE(F71:U71)</f>
        <v>73.25</v>
      </c>
      <c r="W71" s="33">
        <f>MEDIAN(F71:U71)</f>
        <v>71.75</v>
      </c>
      <c r="X71" s="33">
        <v>68</v>
      </c>
      <c r="Y71" s="33">
        <v>121</v>
      </c>
      <c r="Z71" s="33">
        <v>89</v>
      </c>
      <c r="AA71" s="33">
        <v>81</v>
      </c>
      <c r="AB71" s="33">
        <v>42</v>
      </c>
      <c r="AC71" s="33">
        <v>7.5</v>
      </c>
      <c r="AD71" s="33">
        <v>33</v>
      </c>
      <c r="AE71" s="33">
        <v>7.5</v>
      </c>
      <c r="AF71" s="33">
        <v>33</v>
      </c>
      <c r="AG71" s="33">
        <f>BM71-CQ71</f>
        <v>7.1</v>
      </c>
      <c r="AH71" s="33">
        <v>69</v>
      </c>
      <c r="AI71" s="33">
        <v>1.04368932038835</v>
      </c>
      <c r="AJ71" s="33">
        <v>94</v>
      </c>
      <c r="AK71" s="33">
        <v>1.04368932038835</v>
      </c>
      <c r="AL71" s="33">
        <f>AJ71</f>
        <v>94</v>
      </c>
      <c r="AM71" s="33">
        <v>0.07165926524020989</v>
      </c>
      <c r="AN71" s="33">
        <v>49</v>
      </c>
      <c r="AO71" s="33">
        <v>12.17</v>
      </c>
      <c r="AP71" s="33">
        <v>30</v>
      </c>
      <c r="AQ71" s="33">
        <v>4</v>
      </c>
      <c r="AR71" s="33">
        <f>MAX($AQ$3:$AQ$132)-AQ71+1</f>
        <v>10</v>
      </c>
      <c r="AS71" s="33">
        <v>4</v>
      </c>
      <c r="AT71" s="33">
        <f>AR71</f>
        <v>10</v>
      </c>
      <c r="AU71" s="33">
        <v>7</v>
      </c>
      <c r="AV71" s="33">
        <f>MAX($AU$3:$AU$132)-AU71+1</f>
        <v>9</v>
      </c>
      <c r="AW71" s="33">
        <v>2</v>
      </c>
      <c r="AX71" s="33">
        <f>AW71+1</f>
        <v>3</v>
      </c>
      <c r="AY71" s="33">
        <v>2</v>
      </c>
      <c r="AZ71" s="33">
        <f>AX71</f>
        <v>3</v>
      </c>
      <c r="BA71" s="33">
        <v>6</v>
      </c>
      <c r="BB71" s="33">
        <f>BA71+1</f>
        <v>7</v>
      </c>
      <c r="BC71" s="33">
        <f>AQ71/(AQ71+AW71)</f>
        <v>0.666666666666667</v>
      </c>
      <c r="BD71" s="33">
        <v>15</v>
      </c>
      <c r="BE71" s="33">
        <f>BC71</f>
        <v>0.666666666666667</v>
      </c>
      <c r="BF71" s="33">
        <f>BD71</f>
        <v>15</v>
      </c>
      <c r="BG71" s="33">
        <f>AU71/(AU71+BA71)</f>
        <v>0.538461538461538</v>
      </c>
      <c r="BH71" s="33">
        <v>14</v>
      </c>
      <c r="BI71" s="33">
        <v>41.7</v>
      </c>
      <c r="BJ71" s="33">
        <v>8</v>
      </c>
      <c r="BK71" s="33">
        <v>41.7</v>
      </c>
      <c r="BL71" s="33">
        <v>8</v>
      </c>
      <c r="BM71" s="33">
        <v>33.1</v>
      </c>
      <c r="BN71" s="33">
        <v>26</v>
      </c>
      <c r="BO71" s="33">
        <v>479.7</v>
      </c>
      <c r="BP71" s="33">
        <v>16</v>
      </c>
      <c r="BQ71" s="33">
        <v>479.7</v>
      </c>
      <c r="BR71" s="33">
        <v>16</v>
      </c>
      <c r="BS71" s="33">
        <v>445.7</v>
      </c>
      <c r="BT71" s="33">
        <v>25</v>
      </c>
      <c r="BU71" s="33">
        <v>286.5</v>
      </c>
      <c r="BV71" s="33">
        <v>23</v>
      </c>
      <c r="BW71" s="33">
        <v>286.5</v>
      </c>
      <c r="BX71" s="33">
        <v>23</v>
      </c>
      <c r="BY71" s="33">
        <v>240.6</v>
      </c>
      <c r="BZ71" s="33">
        <v>56</v>
      </c>
      <c r="CA71" s="33">
        <v>193.2</v>
      </c>
      <c r="CB71" s="33">
        <v>39</v>
      </c>
      <c r="CC71" s="33">
        <v>193.2</v>
      </c>
      <c r="CD71" s="33">
        <v>39</v>
      </c>
      <c r="CE71" s="33">
        <v>205.1</v>
      </c>
      <c r="CF71" s="33">
        <v>28</v>
      </c>
      <c r="CG71" s="33">
        <v>0.0869293308317699</v>
      </c>
      <c r="CH71" s="33">
        <v>8</v>
      </c>
      <c r="CI71" s="33">
        <v>0.0869293308317699</v>
      </c>
      <c r="CJ71" s="33">
        <v>8</v>
      </c>
      <c r="CK71" s="33">
        <f>BM71/BS71</f>
        <v>0.0742652008077182</v>
      </c>
      <c r="CL71" s="33">
        <v>51</v>
      </c>
      <c r="CM71" s="33">
        <v>34.2</v>
      </c>
      <c r="CN71" s="33">
        <v>75</v>
      </c>
      <c r="CO71" s="33">
        <v>34.2</v>
      </c>
      <c r="CP71" s="33">
        <v>75</v>
      </c>
      <c r="CQ71" s="33">
        <v>26</v>
      </c>
      <c r="CR71" s="33">
        <v>43</v>
      </c>
      <c r="CS71" s="33">
        <v>399.7</v>
      </c>
      <c r="CT71" s="33">
        <v>56</v>
      </c>
      <c r="CU71" s="33">
        <v>399.7</v>
      </c>
      <c r="CV71" s="33">
        <v>56</v>
      </c>
      <c r="CW71" s="33">
        <v>419.7</v>
      </c>
      <c r="CX71" s="33">
        <v>84</v>
      </c>
      <c r="CY71" s="33">
        <v>242.3</v>
      </c>
      <c r="CZ71" s="33">
        <v>75</v>
      </c>
      <c r="DA71" s="33">
        <v>242.3</v>
      </c>
      <c r="DB71" s="33">
        <v>75</v>
      </c>
      <c r="DC71" s="33">
        <v>238.1</v>
      </c>
      <c r="DD71" s="33">
        <v>79</v>
      </c>
      <c r="DE71" s="33">
        <v>157.3</v>
      </c>
      <c r="DF71" s="33">
        <v>53</v>
      </c>
      <c r="DG71" s="33">
        <v>157.3</v>
      </c>
      <c r="DH71" s="33">
        <v>53</v>
      </c>
      <c r="DI71" s="33">
        <v>181.6</v>
      </c>
      <c r="DJ71" s="33">
        <v>84</v>
      </c>
      <c r="DK71" s="33">
        <v>0.333333333333333</v>
      </c>
      <c r="DL71" s="33">
        <v>49</v>
      </c>
      <c r="DM71" s="33">
        <v>1.16666666666667</v>
      </c>
      <c r="DN71" s="33">
        <v>16</v>
      </c>
      <c r="DO71" s="33">
        <v>63.8</v>
      </c>
      <c r="DP71" s="33">
        <v>61</v>
      </c>
      <c r="DQ71" s="33">
        <v>7.3</v>
      </c>
      <c r="DR71" s="33">
        <v>17</v>
      </c>
      <c r="DS71" s="33">
        <v>4.1</v>
      </c>
      <c r="DT71" s="33">
        <v>16</v>
      </c>
      <c r="DU71" s="33">
        <v>80</v>
      </c>
      <c r="DV71" s="33">
        <v>25</v>
      </c>
      <c r="DW71" s="33">
        <v>80</v>
      </c>
      <c r="DX71" s="33">
        <v>25</v>
      </c>
      <c r="DY71" s="33">
        <f>BS71-CW71</f>
        <v>26</v>
      </c>
      <c r="DZ71" s="33">
        <v>62</v>
      </c>
      <c r="EA71" s="33">
        <v>3.16666666666667</v>
      </c>
      <c r="EB71" s="33">
        <v>13</v>
      </c>
      <c r="EC71" s="33">
        <v>18.5</v>
      </c>
      <c r="ED71" s="33">
        <v>26</v>
      </c>
      <c r="EE71" s="33">
        <v>19.1</v>
      </c>
      <c r="EF71" s="33">
        <v>52</v>
      </c>
      <c r="EG71" s="33">
        <v>0.166666666666667</v>
      </c>
      <c r="EH71" s="33">
        <v>7</v>
      </c>
      <c r="EI71" s="33">
        <v>3.4</v>
      </c>
      <c r="EJ71" s="33">
        <v>70</v>
      </c>
      <c r="EK71" s="33">
        <v>0</v>
      </c>
      <c r="EL71" s="33">
        <v>12</v>
      </c>
      <c r="EM71" s="33">
        <v>55.6</v>
      </c>
      <c r="EN71" s="33">
        <v>45</v>
      </c>
      <c r="EO71" s="33">
        <v>91.2</v>
      </c>
      <c r="EP71" s="33">
        <v>32</v>
      </c>
      <c r="EQ71" s="33">
        <v>23.5</v>
      </c>
      <c r="ER71" s="33">
        <v>24</v>
      </c>
      <c r="ES71" s="33">
        <v>43.3</v>
      </c>
      <c r="ET71" s="33">
        <v>35</v>
      </c>
      <c r="EU71" s="33">
        <v>43.3</v>
      </c>
      <c r="EV71" s="33">
        <v>35</v>
      </c>
      <c r="EW71" s="33">
        <v>45.3</v>
      </c>
      <c r="EX71" s="33">
        <v>19</v>
      </c>
      <c r="EY71" s="33">
        <v>62.5</v>
      </c>
      <c r="EZ71" s="33">
        <v>22</v>
      </c>
      <c r="FA71" s="33">
        <v>7.83333333333333</v>
      </c>
      <c r="FB71" s="33">
        <v>74</v>
      </c>
      <c r="FC71" s="33">
        <v>66</v>
      </c>
      <c r="FD71" s="33">
        <v>104</v>
      </c>
      <c r="FE71" s="38"/>
      <c r="FF71" s="33">
        <v>74</v>
      </c>
      <c r="FG71" s="38"/>
      <c r="FH71" s="33">
        <v>74</v>
      </c>
      <c r="FI71" s="33">
        <v>45.84</v>
      </c>
      <c r="FJ71" s="33">
        <v>73</v>
      </c>
      <c r="FK71" s="38"/>
      <c r="FL71" s="33">
        <v>13</v>
      </c>
      <c r="FM71" s="38"/>
      <c r="FN71" s="33">
        <v>13</v>
      </c>
      <c r="FO71" s="33">
        <v>57.19</v>
      </c>
      <c r="FP71" s="33">
        <v>45</v>
      </c>
      <c r="FQ71" s="38"/>
      <c r="FR71" s="33">
        <v>118</v>
      </c>
      <c r="FS71" s="38"/>
      <c r="FT71" s="33">
        <v>118</v>
      </c>
      <c r="FU71" s="33">
        <v>41.82</v>
      </c>
      <c r="FV71" s="33">
        <v>85</v>
      </c>
      <c r="FW71" s="38"/>
      <c r="FX71" s="33">
        <v>82</v>
      </c>
      <c r="FY71" s="38"/>
      <c r="FZ71" s="33">
        <v>82</v>
      </c>
      <c r="GA71" s="33">
        <v>32.8</v>
      </c>
      <c r="GB71" s="39">
        <v>41</v>
      </c>
      <c r="GC71" s="24">
        <f>GA71</f>
        <v>32.8</v>
      </c>
      <c r="GD71" s="24">
        <f>GB71</f>
        <v>41</v>
      </c>
      <c r="GE71" s="24">
        <v>34</v>
      </c>
      <c r="GF71" s="24">
        <v>27</v>
      </c>
      <c r="GG71" s="24">
        <v>31</v>
      </c>
      <c r="GH71" s="24">
        <v>78</v>
      </c>
      <c r="GI71" s="24">
        <f>GG71</f>
        <v>31</v>
      </c>
      <c r="GJ71" s="24">
        <f>GH71</f>
        <v>78</v>
      </c>
      <c r="GK71" s="24">
        <v>32.5</v>
      </c>
      <c r="GL71" s="37">
        <v>79</v>
      </c>
      <c r="GM71" s="33">
        <v>-0.2</v>
      </c>
      <c r="GN71" s="33">
        <v>20</v>
      </c>
      <c r="GO71" s="33">
        <v>3</v>
      </c>
      <c r="GP71" s="33">
        <f>IF(GO71=1,1,IF(GO71=2,20,40))</f>
        <v>40</v>
      </c>
      <c r="GQ71" s="33">
        <f>AVERAGE(41,130,GS71)</f>
        <v>91.3333333333333</v>
      </c>
      <c r="GR71" s="33">
        <f>GQ71</f>
        <v>91.3333333333333</v>
      </c>
      <c r="GS71" s="33">
        <f>AVERAGE(76,130)</f>
        <v>103</v>
      </c>
      <c r="GT71" s="33">
        <f>GS71</f>
        <v>103</v>
      </c>
      <c r="GU71" s="33">
        <f t="shared" si="515"/>
        <v>103</v>
      </c>
      <c r="GV71" s="33">
        <f>GU71</f>
        <v>103</v>
      </c>
      <c r="GW71" s="40">
        <f>GU71</f>
        <v>103</v>
      </c>
      <c r="GX71" s="28">
        <f t="shared" si="515"/>
        <v>103</v>
      </c>
      <c r="GY71" s="28">
        <f>GX71</f>
        <v>103</v>
      </c>
      <c r="GZ71" s="42">
        <f>AVERAGE(GQ71,GS71,GU71)</f>
        <v>99.1111111111111</v>
      </c>
      <c r="HA71" s="33">
        <f>AVERAGE(GQ71:GW71)</f>
        <v>99.6666666666667</v>
      </c>
      <c r="HB71" s="33">
        <f>SUM(GX71,GY71,GZ71,HA71)/120</f>
        <v>54.3537037037037</v>
      </c>
      <c r="HC71" t="s" s="34">
        <f>IF(HB71=HB70,"YES","NOOOO")</f>
        <v>230</v>
      </c>
      <c r="HD71" s="33">
        <f>SUM(SUM(E71,F71,G71,I71,L71,M71,N71,O71,R71,U71,V71,W71,Y71,AH71,AN71,AP71,AV71,BB71,BH71,BN71,BT71,BZ71,CF71,CL71,CR71,CX71,DD71,DJ71,DL71,DZ71),SUM(EX71,FJ71,FP71,FV71,GF71,GL71,GN71,GP71,GQ71,GS71,GU71,GX71,GZ71,H71,J71,K71,P71,Q71,S71,T71,X71,Z71,AA71,AB71,AD71,AF71,AJ71,AL71,AR71,AT71),SUM(AX71,AZ71,BD71,BF71,BJ71,BL71,BP71,BR71,BV71,BX71,CB71,CD71,CH71,CJ71,CN71,CP71,CT71,CV71,CZ71,DB71,DF71,DH71,DN71,DP71,DR71,DT71,DV71,DX71,EB71,ED71),EF71,EH71,EJ71,EL71,EN71,EP71,ER71,ET71,EV71,EZ71,FB71,FD71,FF71,FH71,FL71,FN71,FR71,FT71,FX71,FZ71,GB71,GD71,GH71,GJ71)/114</f>
        <v>51.9249512670565</v>
      </c>
      <c r="HE71" s="33">
        <v>65</v>
      </c>
      <c r="HF71" s="33">
        <f>HE71-B71</f>
        <v>-4</v>
      </c>
      <c r="HG71" s="33">
        <f>SUM(SUM(E71,F71,G71,I71,L71,M71,N71,O71,V71,W71,Y71,H71,J71,K71,P71,Q71,CH71,CJ71,CN71,CP71,CT71,CV71,CZ71,DB71,DF71,DH71,DN71,DP71,DR71,DT71),SUM(DV71,DX71,EB71,ED71,EF71,EH71,EJ71,EL71,EN71,EP71,ER71,ET71,EV71,EZ71,FB71,FD71,FF71,FH71,FL71,FN71,FR71,FT71,FX71,FZ71,GR71,GX71,GY71,X71,AA71,Z71),SUM(AB71,AD71,AF71,AJ71,AL71,AR71,AT71,AX71,AZ71,BD71,BF71,BJ71,BL71,BP71,BR71,BV71,BX71,CB71,CD71,AH71,AN71,AP71,AV71,BB71,BH71,BN71,BT71,BZ71,CF71,CL71),CR71,CX71,DD71,DJ71,DL71,DZ71,EX71,FJ71,FP71,FV71,GP71,GQ71,GS71,GT71,GU71,GV71,GW71,GZ71,HA71)/109</f>
        <v>53.9260958205912</v>
      </c>
      <c r="HH71" s="33">
        <v>69</v>
      </c>
      <c r="HI71" s="33">
        <f>HH71-B71</f>
        <v>0</v>
      </c>
      <c r="HJ71" s="33">
        <f>SUM(SUM(E71,F71,G71,I71,L71,M71,N71,R71,V71,W71,AD71,AF71,AJ71,AL71,AR71,AT71,AX71,AZ71,BD71,BF71,BJ71,BL71,BP71,BR71,BV71,BX71,CB71,CD71,CH71,CJ71),SUM(CN71,CP71,CT71,CV71,CZ71,DB71,DF71,DH71,DN71,DP71,DR71,DT71,DV71,DX71,EB71,ED71,EF71,EH71,EJ71,EL71,EN71,EP71,ER71,ET71,EV71,EZ71,FB71,FD71,GB71,GD71),SUM(GH71,GJ71,GR71,GX71,GY71,AH71,AN71,AP71,AV71,BB71,BH71,BN71,BT71,BZ71,CF71,CL71,CR71,CX71,DD71,DJ71,DL71,DZ71,EX71,GF71,GL71,GN71,GP71,GQ71,GS71,GT71),GU71,GV71,GW71,GZ71,HA71,H71,J71,K71,S71,T71,)/101</f>
        <v>49.7519251925193</v>
      </c>
      <c r="HK71" s="33">
        <v>62</v>
      </c>
      <c r="HL71" s="33">
        <f>HK71-B71</f>
        <v>-7</v>
      </c>
      <c r="HM71" s="33">
        <f>SUM(SUM(F71,G71,H71,J71,K71,AD71,AF71,AJ71,AL71,AN71,AR71,AT71,AX71,AZ71,BD71,BF71,BJ71,BL71,BP71,BR71,BV71,BX71,CB71,CD71,CH71,CJ71,CN71,CP71,CT71,CV71),SUM(CZ71,DB71,DF71,DH71,DN71,DP71,DR71,DT71,DV71,DX71,EB71,ED71,EF71,EH71,EJ71,EL71,EN71,EP71,ER71,ET71,EV71,EZ71,FB71,FD71,GR71,GX71,GY71,I71,L71,AH71),AP71,AV71,BB71,BH71,BN71,BT71,BZ71,CF71,CL71,CR71,CX71,DD71,DJ71,DL71,DZ71,EX71,GP71,GQ71,GS71,GT71,GU71,GV71,GW71,GZ71,HA71)/85</f>
        <v>48.8699346405229</v>
      </c>
      <c r="HN71" s="33">
        <v>61</v>
      </c>
      <c r="HO71" s="33">
        <f>HN71-B71</f>
        <v>-8</v>
      </c>
      <c r="HP71" s="33">
        <f>SUM(SUM(AH71,AP71,AV71,BB71,BH71,BN71,BT71,BZ71,CF71,CL71,CR71,CX71,DD71,DJ71,DL71,DZ71,EX71,GP71,GQ71,GS71,GT71,GU71,GV71,GW71,GZ71,HA71,AD71,AF71,AR71,AT71),SUM(AX71,AZ71,BD71,BF71,BJ71,BL71,BP71,BR71,BV71,BX71,CB71,CD71,CH71,CJ71,CN71,CP71,CT71,CV71,CZ71,DB71,DF71,DH71,DN71,DP71,DR71,DT71,DV71,DX71,EB71,ED71),EF71,EH71,EJ71,EL71,EN71,EP71,ER71,ET71,EV71,EZ71,FB71,FD71,GR71,GX71,GY71)/75</f>
        <v>45.5525925925926</v>
      </c>
      <c r="HQ71" s="33">
        <v>55</v>
      </c>
      <c r="HR71" s="33">
        <f>HQ71-B71</f>
        <v>-14</v>
      </c>
      <c r="HS71" s="43">
        <f>AVERAGE(HD71-HB71,HG71-HB71,HJ71-HB71,HM71-HB71,HP71-HB71)</f>
        <v>-4.3486038010472</v>
      </c>
      <c r="HT71" s="33"/>
      <c r="HU71" s="33"/>
      <c r="HV71" s="33"/>
      <c r="HW71" s="33"/>
      <c r="HX71" s="33"/>
      <c r="HY71" s="33"/>
    </row>
    <row r="72" ht="44.45" customHeight="1">
      <c r="A72" t="s" s="31">
        <v>309</v>
      </c>
      <c r="B72" s="32">
        <v>70</v>
      </c>
      <c r="C72" s="33">
        <v>0</v>
      </c>
      <c r="D72" t="s" s="34">
        <v>236</v>
      </c>
      <c r="E72" s="33">
        <f>IF(D72="ACC",5,IF(D72="SEC",3,IF(D72="Pac12",4,IF(D72="Big 10",1,IF(D72="Big 12",2,IF(D72="Independent",7,IF(D72="American",6,IF(D72="MWC",9,IF(D72="Sun Belt",8,IF(D72="CUSA",11,10))))))))))</f>
        <v>1</v>
      </c>
      <c r="F72" s="33">
        <v>83</v>
      </c>
      <c r="G72" s="33">
        <f>F72</f>
        <v>83</v>
      </c>
      <c r="H72" s="33">
        <f>F72</f>
        <v>83</v>
      </c>
      <c r="I72" s="33">
        <v>73</v>
      </c>
      <c r="J72" s="33">
        <v>73</v>
      </c>
      <c r="K72" s="33">
        <v>44</v>
      </c>
      <c r="L72" s="35">
        <f>AVERAGE(F72:K72)</f>
        <v>73.1666666666667</v>
      </c>
      <c r="M72" s="46">
        <f>AVERAGE(N72:U72,F72:L72)</f>
        <v>61.3333333333333</v>
      </c>
      <c r="N72" s="19">
        <f>AVERAGE(O72:U72,F72:L72)</f>
        <v>61.3333333333333</v>
      </c>
      <c r="O72" s="37">
        <v>50</v>
      </c>
      <c r="P72" s="33">
        <v>56</v>
      </c>
      <c r="Q72" s="33">
        <f>AVERAGE(O72:P72)</f>
        <v>53</v>
      </c>
      <c r="R72" s="33">
        <v>40</v>
      </c>
      <c r="S72" s="33">
        <v>52</v>
      </c>
      <c r="T72" s="33">
        <f>AVERAGE(R72:S72)</f>
        <v>46</v>
      </c>
      <c r="U72" s="33">
        <f>AVERAGE(O72,P72,Q72,R72,S72,T72)</f>
        <v>49.5</v>
      </c>
      <c r="V72" s="33">
        <f>AVERAGE(F72:U72)</f>
        <v>61.3333333333333</v>
      </c>
      <c r="W72" s="33">
        <f>MEDIAN(F72:U72)</f>
        <v>58.6666666666667</v>
      </c>
      <c r="X72" s="33">
        <v>73</v>
      </c>
      <c r="Y72" s="33">
        <v>79</v>
      </c>
      <c r="Z72" s="33">
        <v>20</v>
      </c>
      <c r="AA72" s="33">
        <v>69</v>
      </c>
      <c r="AB72" s="33">
        <v>85</v>
      </c>
      <c r="AC72" s="33">
        <v>-2.6</v>
      </c>
      <c r="AD72" s="33">
        <v>68</v>
      </c>
      <c r="AE72" s="33">
        <v>-2.6</v>
      </c>
      <c r="AF72" s="33">
        <v>68</v>
      </c>
      <c r="AG72" s="33">
        <f>BM72-CQ72</f>
        <v>-4.8</v>
      </c>
      <c r="AH72" s="33">
        <v>52</v>
      </c>
      <c r="AI72" s="33">
        <v>3.24666666666667</v>
      </c>
      <c r="AJ72" s="33">
        <v>28</v>
      </c>
      <c r="AK72" s="33">
        <v>3.24666666666667</v>
      </c>
      <c r="AL72" s="33">
        <f>AJ72</f>
        <v>28</v>
      </c>
      <c r="AM72" s="33">
        <v>-0.0936585365853659</v>
      </c>
      <c r="AN72" s="33">
        <v>102</v>
      </c>
      <c r="AO72" s="33">
        <v>13.38</v>
      </c>
      <c r="AP72" s="33">
        <v>41</v>
      </c>
      <c r="AQ72" s="33">
        <v>2</v>
      </c>
      <c r="AR72" s="33">
        <f>MAX($AQ$3:$AQ$132)-AQ72+1</f>
        <v>12</v>
      </c>
      <c r="AS72" s="33">
        <v>2</v>
      </c>
      <c r="AT72" s="33">
        <f>AR72</f>
        <v>12</v>
      </c>
      <c r="AU72" s="33">
        <v>4</v>
      </c>
      <c r="AV72" s="33">
        <f>MAX($AU$3:$AU$132)-AU72+1</f>
        <v>12</v>
      </c>
      <c r="AW72" s="33">
        <v>4</v>
      </c>
      <c r="AX72" s="33">
        <f>AW72+1</f>
        <v>5</v>
      </c>
      <c r="AY72" s="33">
        <v>4</v>
      </c>
      <c r="AZ72" s="33">
        <f>AX72</f>
        <v>5</v>
      </c>
      <c r="BA72" s="33">
        <v>8</v>
      </c>
      <c r="BB72" s="33">
        <f>BA72+1</f>
        <v>9</v>
      </c>
      <c r="BC72" s="33">
        <f>AQ72/(AQ72+AW72)</f>
        <v>0.333333333333333</v>
      </c>
      <c r="BD72" s="33">
        <v>30</v>
      </c>
      <c r="BE72" s="33">
        <f>BC72</f>
        <v>0.333333333333333</v>
      </c>
      <c r="BF72" s="33">
        <f>BD72</f>
        <v>30</v>
      </c>
      <c r="BG72" s="33">
        <f>AU72/(AU72+BA72)</f>
        <v>0.333333333333333</v>
      </c>
      <c r="BH72" s="33">
        <v>19</v>
      </c>
      <c r="BI72" s="33">
        <v>27.2</v>
      </c>
      <c r="BJ72" s="33">
        <v>59</v>
      </c>
      <c r="BK72" s="33">
        <v>27.2</v>
      </c>
      <c r="BL72" s="33">
        <v>59</v>
      </c>
      <c r="BM72" s="33">
        <v>25.8</v>
      </c>
      <c r="BN72" s="33">
        <v>71</v>
      </c>
      <c r="BO72" s="33">
        <v>390.5</v>
      </c>
      <c r="BP72" s="33">
        <v>68</v>
      </c>
      <c r="BQ72" s="33">
        <v>390.5</v>
      </c>
      <c r="BR72" s="33">
        <v>68</v>
      </c>
      <c r="BS72" s="33">
        <v>393.2</v>
      </c>
      <c r="BT72" s="33">
        <v>72</v>
      </c>
      <c r="BU72" s="33">
        <v>309</v>
      </c>
      <c r="BV72" s="33">
        <v>16</v>
      </c>
      <c r="BW72" s="33">
        <v>309</v>
      </c>
      <c r="BX72" s="33">
        <v>16</v>
      </c>
      <c r="BY72" s="33">
        <v>309.9</v>
      </c>
      <c r="BZ72" s="33">
        <v>12</v>
      </c>
      <c r="CA72" s="33">
        <v>81.5</v>
      </c>
      <c r="CB72" s="33">
        <v>117</v>
      </c>
      <c r="CC72" s="33">
        <v>81.5</v>
      </c>
      <c r="CD72" s="33">
        <v>117</v>
      </c>
      <c r="CE72" s="33">
        <v>83.3</v>
      </c>
      <c r="CF72" s="33">
        <v>120</v>
      </c>
      <c r="CG72" s="33">
        <v>0.0696542893725992</v>
      </c>
      <c r="CH72" s="33">
        <v>75</v>
      </c>
      <c r="CI72" s="33">
        <v>0.0696542893725992</v>
      </c>
      <c r="CJ72" s="33">
        <v>75</v>
      </c>
      <c r="CK72" s="33">
        <f>BM72/BS72</f>
        <v>0.0656154628687691</v>
      </c>
      <c r="CL72" s="33">
        <v>88</v>
      </c>
      <c r="CM72" s="33">
        <v>29.8</v>
      </c>
      <c r="CN72" s="33">
        <v>54</v>
      </c>
      <c r="CO72" s="33">
        <v>29.8</v>
      </c>
      <c r="CP72" s="33">
        <v>54</v>
      </c>
      <c r="CQ72" s="33">
        <v>30.6</v>
      </c>
      <c r="CR72" s="33">
        <v>67</v>
      </c>
      <c r="CS72" s="33">
        <v>399</v>
      </c>
      <c r="CT72" s="33">
        <v>55</v>
      </c>
      <c r="CU72" s="33">
        <v>399</v>
      </c>
      <c r="CV72" s="33">
        <v>55</v>
      </c>
      <c r="CW72" s="33">
        <v>436.3</v>
      </c>
      <c r="CX72" s="33">
        <v>97</v>
      </c>
      <c r="CY72" s="33">
        <v>254.2</v>
      </c>
      <c r="CZ72" s="33">
        <v>89</v>
      </c>
      <c r="DA72" s="33">
        <v>254.2</v>
      </c>
      <c r="DB72" s="33">
        <v>89</v>
      </c>
      <c r="DC72" s="33">
        <v>243.8</v>
      </c>
      <c r="DD72" s="33">
        <v>88</v>
      </c>
      <c r="DE72" s="33">
        <v>144.8</v>
      </c>
      <c r="DF72" s="33">
        <v>43</v>
      </c>
      <c r="DG72" s="33">
        <v>144.8</v>
      </c>
      <c r="DH72" s="33">
        <v>43</v>
      </c>
      <c r="DI72" s="33">
        <v>192.5</v>
      </c>
      <c r="DJ72" s="33">
        <v>93</v>
      </c>
      <c r="DK72" s="33">
        <v>0.5</v>
      </c>
      <c r="DL72" s="33">
        <v>43</v>
      </c>
      <c r="DM72" s="33">
        <v>1.33333333333333</v>
      </c>
      <c r="DN72" s="33">
        <v>10</v>
      </c>
      <c r="DO72" s="33">
        <v>65.59999999999999</v>
      </c>
      <c r="DP72" s="33">
        <v>72</v>
      </c>
      <c r="DQ72" s="33">
        <v>7.9</v>
      </c>
      <c r="DR72" s="33">
        <v>23</v>
      </c>
      <c r="DS72" s="33">
        <v>3.4</v>
      </c>
      <c r="DT72" s="33">
        <v>9</v>
      </c>
      <c r="DU72" s="33">
        <v>-8.5</v>
      </c>
      <c r="DV72" s="33">
        <v>63</v>
      </c>
      <c r="DW72" s="33">
        <v>-8.5</v>
      </c>
      <c r="DX72" s="33">
        <v>63</v>
      </c>
      <c r="DY72" s="33">
        <f>BS72-CW72</f>
        <v>-43.1</v>
      </c>
      <c r="DZ72" s="33">
        <v>94</v>
      </c>
      <c r="EA72" s="33">
        <v>0.833333333333333</v>
      </c>
      <c r="EB72" s="33">
        <v>75</v>
      </c>
      <c r="EC72" s="33">
        <v>5</v>
      </c>
      <c r="ED72" s="33">
        <v>110</v>
      </c>
      <c r="EE72" s="33">
        <v>20.1</v>
      </c>
      <c r="EF72" s="33">
        <v>43</v>
      </c>
      <c r="EG72" s="33">
        <v>0</v>
      </c>
      <c r="EH72" s="33">
        <v>14</v>
      </c>
      <c r="EI72" s="33">
        <v>5.3</v>
      </c>
      <c r="EJ72" s="33">
        <v>56</v>
      </c>
      <c r="EK72" s="33">
        <v>0</v>
      </c>
      <c r="EL72" s="33">
        <v>12</v>
      </c>
      <c r="EM72" s="33">
        <v>77.8</v>
      </c>
      <c r="EN72" s="33">
        <v>18</v>
      </c>
      <c r="EO72" s="33">
        <v>100</v>
      </c>
      <c r="EP72" s="33">
        <v>1</v>
      </c>
      <c r="EQ72" s="33">
        <v>22.6666666666667</v>
      </c>
      <c r="ER72" s="33">
        <v>30</v>
      </c>
      <c r="ES72" s="33">
        <v>37.5</v>
      </c>
      <c r="ET72" s="33">
        <v>66</v>
      </c>
      <c r="EU72" s="33">
        <v>37.5</v>
      </c>
      <c r="EV72" s="33">
        <v>66</v>
      </c>
      <c r="EW72" s="33">
        <v>40.1</v>
      </c>
      <c r="EX72" s="33">
        <v>43</v>
      </c>
      <c r="EY72" s="33">
        <v>54.6</v>
      </c>
      <c r="EZ72" s="33">
        <v>32</v>
      </c>
      <c r="FA72" s="33">
        <v>7</v>
      </c>
      <c r="FB72" s="33">
        <v>64</v>
      </c>
      <c r="FC72" s="33">
        <v>59.8333333333333</v>
      </c>
      <c r="FD72" s="33">
        <v>91</v>
      </c>
      <c r="FE72" s="38"/>
      <c r="FF72" s="33">
        <v>73</v>
      </c>
      <c r="FG72" s="38"/>
      <c r="FH72" s="33">
        <v>73</v>
      </c>
      <c r="FI72" s="33">
        <v>43.07</v>
      </c>
      <c r="FJ72" s="33">
        <v>85</v>
      </c>
      <c r="FK72" s="38"/>
      <c r="FL72" s="33">
        <v>35</v>
      </c>
      <c r="FM72" s="38"/>
      <c r="FN72" s="33">
        <v>35</v>
      </c>
      <c r="FO72" s="33">
        <v>51.6</v>
      </c>
      <c r="FP72" s="33">
        <v>59</v>
      </c>
      <c r="FQ72" s="38"/>
      <c r="FR72" s="33">
        <v>81</v>
      </c>
      <c r="FS72" s="38"/>
      <c r="FT72" s="33">
        <v>81</v>
      </c>
      <c r="FU72" s="33">
        <v>40.86</v>
      </c>
      <c r="FV72" s="33">
        <v>92</v>
      </c>
      <c r="FW72" s="38"/>
      <c r="FX72" s="33">
        <v>123</v>
      </c>
      <c r="FY72" s="38"/>
      <c r="FZ72" s="33">
        <v>123</v>
      </c>
      <c r="GA72" s="33">
        <v>35</v>
      </c>
      <c r="GB72" s="39">
        <v>29</v>
      </c>
      <c r="GC72" s="24">
        <f>GA72</f>
        <v>35</v>
      </c>
      <c r="GD72" s="24">
        <f>GB72</f>
        <v>29</v>
      </c>
      <c r="GE72" s="24">
        <v>33.7</v>
      </c>
      <c r="GF72" s="24">
        <v>29</v>
      </c>
      <c r="GG72" s="24">
        <v>28.9</v>
      </c>
      <c r="GH72" s="24">
        <v>70</v>
      </c>
      <c r="GI72" s="24">
        <f>GG72</f>
        <v>28.9</v>
      </c>
      <c r="GJ72" s="24">
        <f>GH72</f>
        <v>70</v>
      </c>
      <c r="GK72" s="24">
        <v>26.9</v>
      </c>
      <c r="GL72" s="37">
        <v>49</v>
      </c>
      <c r="GM72" s="33">
        <v>-0.2</v>
      </c>
      <c r="GN72" s="33">
        <v>20</v>
      </c>
      <c r="GO72" s="33">
        <v>3</v>
      </c>
      <c r="GP72" s="33">
        <f>IF(GO72=1,1,IF(GO72=2,20,40))</f>
        <v>40</v>
      </c>
      <c r="GQ72" s="33">
        <f>AVERAGE(41,130,GS72)</f>
        <v>66.3333333333333</v>
      </c>
      <c r="GR72" s="33">
        <f>GQ72</f>
        <v>66.3333333333333</v>
      </c>
      <c r="GS72" s="33">
        <v>28</v>
      </c>
      <c r="GT72" s="33">
        <f>GS72</f>
        <v>28</v>
      </c>
      <c r="GU72" s="33">
        <v>25</v>
      </c>
      <c r="GV72" s="33">
        <f>GU72</f>
        <v>25</v>
      </c>
      <c r="GW72" s="40">
        <f>GU72</f>
        <v>25</v>
      </c>
      <c r="GX72" s="28">
        <v>46</v>
      </c>
      <c r="GY72" s="28">
        <f>GX72</f>
        <v>46</v>
      </c>
      <c r="GZ72" s="42">
        <f>AVERAGE(GQ72,GS72,GU72)</f>
        <v>39.7777777777778</v>
      </c>
      <c r="HA72" s="33">
        <f>AVERAGE(GQ72:GW72)</f>
        <v>37.6666666666667</v>
      </c>
      <c r="HB72" s="33">
        <f>SUM(GX72,GY72,GZ72,HA72)/120</f>
        <v>54.4703703703704</v>
      </c>
      <c r="HC72" t="s" s="34">
        <f>IF(HB72=HB71,"YES","NOOOO")</f>
        <v>230</v>
      </c>
      <c r="HD72" s="33">
        <f>SUM(SUM(E72,F72,G72,I72,L72,M72,N72,O72,R72,U72,V72,W72,Y72,AH72,AN72,AP72,AV72,BB72,BH72,BN72,BT72,BZ72,CF72,CL72,CR72,CX72,DD72,DJ72,DL72,DZ72),SUM(EX72,FJ72,FP72,FV72,GF72,GL72,GN72,GP72,GQ72,GS72,GU72,GX72,GZ72,H72,J72,K72,P72,Q72,S72,T72,X72,Z72,AA72,AB72,AD72,AF72,AJ72,AL72,AR72,AT72),SUM(AX72,AZ72,BD72,BF72,BJ72,BL72,BP72,BR72,BV72,BX72,CB72,CD72,CH72,CJ72,CN72,CP72,CT72,CV72,CZ72,DB72,DF72,DH72,DN72,DP72,DR72,DT72,DV72,DX72,EB72,ED72),EF72,EH72,EJ72,EL72,EN72,EP72,ER72,ET72,EV72,EZ72,FB72,FD72,FF72,FH72,FL72,FN72,FR72,FT72,FX72,FZ72,GB72,GD72,GH72,GJ72)/114</f>
        <v>55.3372319688109</v>
      </c>
      <c r="HE72" s="33">
        <v>76</v>
      </c>
      <c r="HF72" s="33">
        <f>HE72-B72</f>
        <v>6</v>
      </c>
      <c r="HG72" s="33">
        <f>SUM(SUM(E72,F72,G72,I72,L72,M72,N72,O72,V72,W72,Y72,H72,J72,K72,P72,Q72,CH72,CJ72,CN72,CP72,CT72,CV72,CZ72,DB72,DF72,DH72,DN72,DP72,DR72,DT72),SUM(DV72,DX72,EB72,ED72,EF72,EH72,EJ72,EL72,EN72,EP72,ER72,ET72,EV72,EZ72,FB72,FD72,FF72,FH72,FL72,FN72,FR72,FT72,FX72,FZ72,GR72,GX72,GY72,X72,AA72,Z72),SUM(AB72,AD72,AF72,AJ72,AL72,AR72,AT72,AX72,AZ72,BD72,BF72,BJ72,BL72,BP72,BR72,BV72,BX72,CB72,CD72,AH72,AN72,AP72,AV72,BB72,BH72,BN72,BT72,BZ72,CF72,CL72),CR72,CX72,DD72,DJ72,DL72,DZ72,EX72,FJ72,FP72,FV72,GP72,GQ72,GS72,GT72,GU72,GV72,GW72,GZ72,HA72)/109</f>
        <v>55.5316004077472</v>
      </c>
      <c r="HH72" s="33">
        <v>72</v>
      </c>
      <c r="HI72" s="33">
        <f>HH72-B72</f>
        <v>2</v>
      </c>
      <c r="HJ72" s="33">
        <f>SUM(SUM(E72,F72,G72,I72,L72,M72,N72,R72,V72,W72,AD72,AF72,AJ72,AL72,AR72,AT72,AX72,AZ72,BD72,BF72,BJ72,BL72,BP72,BR72,BV72,BX72,CB72,CD72,CH72,CJ72),SUM(CN72,CP72,CT72,CV72,CZ72,DB72,DF72,DH72,DN72,DP72,DR72,DT72,DV72,DX72,EB72,ED72,EF72,EH72,EJ72,EL72,EN72,EP72,ER72,ET72,EV72,EZ72,FB72,FD72,GB72,GD72),SUM(GH72,GJ72,GR72,GX72,GY72,AH72,AN72,AP72,AV72,BB72,BH72,BN72,BT72,BZ72,CF72,CL72,CR72,CX72,DD72,DJ72,DL72,DZ72,EX72,GF72,GL72,GN72,GP72,GQ72,GS72,GT72),GU72,GV72,GW72,GZ72,HA72,H72,J72,K72,S72,T72,)/101</f>
        <v>50.9103410341034</v>
      </c>
      <c r="HK72" s="33">
        <v>65</v>
      </c>
      <c r="HL72" s="33">
        <f>HK72-B72</f>
        <v>-5</v>
      </c>
      <c r="HM72" s="33">
        <f>SUM(SUM(F72,G72,H72,J72,K72,AD72,AF72,AJ72,AL72,AN72,AR72,AT72,AX72,AZ72,BD72,BF72,BJ72,BL72,BP72,BR72,BV72,BX72,CB72,CD72,CH72,CJ72,CN72,CP72,CT72,CV72),SUM(CZ72,DB72,DF72,DH72,DN72,DP72,DR72,DT72,DV72,DX72,EB72,ED72,EF72,EH72,EJ72,EL72,EN72,EP72,ER72,ET72,EV72,EZ72,FB72,FD72,GR72,GX72,GY72,I72,L72,AH72),AP72,AV72,BB72,BH72,BN72,BT72,BZ72,CF72,CL72,CR72,CX72,DD72,DJ72,DL72,DZ72,EX72,GP72,GQ72,GS72,GT72,GU72,GV72,GW72,GZ72,HA72)/85</f>
        <v>52.5209150326797</v>
      </c>
      <c r="HN72" s="33">
        <v>72</v>
      </c>
      <c r="HO72" s="33">
        <f>HN72-B72</f>
        <v>2</v>
      </c>
      <c r="HP72" s="33">
        <f>SUM(SUM(AH72,AP72,AV72,BB72,BH72,BN72,BT72,BZ72,CF72,CL72,CR72,CX72,DD72,DJ72,DL72,DZ72,EX72,GP72,GQ72,GS72,GT72,GU72,GV72,GW72,GZ72,HA72,AD72,AF72,AR72,AT72),SUM(AX72,AZ72,BD72,BF72,BJ72,BL72,BP72,BR72,BV72,BX72,CB72,CD72,CH72,CJ72,CN72,CP72,CT72,CV72,CZ72,DB72,DF72,DH72,DN72,DP72,DR72,DT72,DV72,DX72,EB72,ED72),EF72,EH72,EJ72,EL72,EN72,EP72,ER72,ET72,EV72,EZ72,FB72,FD72,GR72,GX72,GY72)/75</f>
        <v>50.5881481481481</v>
      </c>
      <c r="HQ72" s="33">
        <v>73</v>
      </c>
      <c r="HR72" s="33">
        <f>HQ72-B72</f>
        <v>3</v>
      </c>
      <c r="HS72" s="43">
        <f>AVERAGE(HD72-HB72,HG72-HB72,HJ72-HB72,HM72-HB72,HP72-HB72)</f>
        <v>-1.49272305207254</v>
      </c>
      <c r="HT72" s="33"/>
      <c r="HU72" s="33"/>
      <c r="HV72" s="33"/>
      <c r="HW72" s="33"/>
      <c r="HX72" s="33"/>
      <c r="HY72" s="33"/>
    </row>
    <row r="73" ht="44.45" customHeight="1">
      <c r="A73" t="s" s="31">
        <v>310</v>
      </c>
      <c r="B73" s="32">
        <v>71</v>
      </c>
      <c r="C73" s="33">
        <v>0</v>
      </c>
      <c r="D73" t="s" s="34">
        <v>249</v>
      </c>
      <c r="E73" s="33">
        <f>IF(D73="ACC",5,IF(D73="SEC",3,IF(D73="Pac12",4,IF(D73="Big 10",1,IF(D73="Big 12",2,IF(D73="Independent",7,IF(D73="American",6,IF(D73="MWC",9,IF(D73="Sun Belt",8,IF(D73="CUSA",11,10))))))))))</f>
        <v>4</v>
      </c>
      <c r="F73" s="33">
        <v>87</v>
      </c>
      <c r="G73" s="33">
        <f>F73</f>
        <v>87</v>
      </c>
      <c r="H73" s="33">
        <f>F73</f>
        <v>87</v>
      </c>
      <c r="I73" s="33">
        <v>39</v>
      </c>
      <c r="J73" s="33">
        <v>39</v>
      </c>
      <c r="K73" s="33">
        <v>20</v>
      </c>
      <c r="L73" s="35">
        <f>AVERAGE(F73:K73)</f>
        <v>59.8333333333333</v>
      </c>
      <c r="M73" s="46">
        <f>AVERAGE(N73:U73,F73:L73)</f>
        <v>60.6666666666667</v>
      </c>
      <c r="N73" s="19">
        <f>AVERAGE(O73:U73,F73:L73)</f>
        <v>60.6666666666667</v>
      </c>
      <c r="O73" s="37">
        <v>68</v>
      </c>
      <c r="P73" s="33">
        <v>70</v>
      </c>
      <c r="Q73" s="33">
        <f>AVERAGE(O73:P73)</f>
        <v>69</v>
      </c>
      <c r="R73" s="33">
        <v>63</v>
      </c>
      <c r="S73" s="33">
        <v>45</v>
      </c>
      <c r="T73" s="33">
        <f>AVERAGE(R73:S73)</f>
        <v>54</v>
      </c>
      <c r="U73" s="33">
        <f>AVERAGE(O73,P73,Q73,R73,S73,T73)</f>
        <v>61.5</v>
      </c>
      <c r="V73" s="33">
        <f>AVERAGE(F73:U73)</f>
        <v>60.6666666666667</v>
      </c>
      <c r="W73" s="33">
        <f>MEDIAN(F73:U73)</f>
        <v>61.0833333333334</v>
      </c>
      <c r="X73" s="33">
        <v>50</v>
      </c>
      <c r="Y73" s="33">
        <v>71</v>
      </c>
      <c r="Z73" s="33">
        <v>62</v>
      </c>
      <c r="AA73" s="33">
        <v>20</v>
      </c>
      <c r="AB73" s="33">
        <v>75</v>
      </c>
      <c r="AC73" s="33">
        <v>-11.5</v>
      </c>
      <c r="AD73" s="33">
        <v>98</v>
      </c>
      <c r="AE73" s="33">
        <v>-11.5</v>
      </c>
      <c r="AF73" s="33">
        <v>98</v>
      </c>
      <c r="AG73" s="33">
        <f>BM73-CQ73</f>
        <v>6.4</v>
      </c>
      <c r="AH73" s="33">
        <v>14</v>
      </c>
      <c r="AI73" s="33">
        <v>0.702380952380952</v>
      </c>
      <c r="AJ73" s="33">
        <v>125</v>
      </c>
      <c r="AK73" s="33">
        <v>0.702380952380952</v>
      </c>
      <c r="AL73" s="33">
        <f>AJ73</f>
        <v>125</v>
      </c>
      <c r="AM73" s="33">
        <v>0.101592263358406</v>
      </c>
      <c r="AN73" s="33">
        <v>36</v>
      </c>
      <c r="AO73" s="33">
        <v>10.86</v>
      </c>
      <c r="AP73" s="33">
        <v>24</v>
      </c>
      <c r="AQ73" s="33">
        <v>1</v>
      </c>
      <c r="AR73" s="33">
        <f>MAX($AQ$3:$AQ$132)-AQ73+1</f>
        <v>13</v>
      </c>
      <c r="AS73" s="33">
        <v>1</v>
      </c>
      <c r="AT73" s="33">
        <f>AR73</f>
        <v>13</v>
      </c>
      <c r="AU73" s="33">
        <v>6</v>
      </c>
      <c r="AV73" s="33">
        <f>MAX($AU$3:$AU$132)-AU73+1</f>
        <v>10</v>
      </c>
      <c r="AW73" s="33">
        <v>3</v>
      </c>
      <c r="AX73" s="33">
        <f>AW73+1</f>
        <v>4</v>
      </c>
      <c r="AY73" s="33">
        <v>3</v>
      </c>
      <c r="AZ73" s="33">
        <f>AX73</f>
        <v>4</v>
      </c>
      <c r="BA73" s="33">
        <v>7</v>
      </c>
      <c r="BB73" s="33">
        <f>BA73+1</f>
        <v>8</v>
      </c>
      <c r="BC73" s="33">
        <f>AQ73/(AQ73+AW73)</f>
        <v>0.25</v>
      </c>
      <c r="BD73" s="33">
        <v>33</v>
      </c>
      <c r="BE73" s="33">
        <f>BC73</f>
        <v>0.25</v>
      </c>
      <c r="BF73" s="33">
        <f>BD73</f>
        <v>33</v>
      </c>
      <c r="BG73" s="33">
        <f>AU73/(AU73+BA73)</f>
        <v>0.461538461538462</v>
      </c>
      <c r="BH73" s="33">
        <v>16</v>
      </c>
      <c r="BI73" s="33">
        <v>27</v>
      </c>
      <c r="BJ73" s="33">
        <v>61</v>
      </c>
      <c r="BK73" s="33">
        <v>27</v>
      </c>
      <c r="BL73" s="33">
        <v>61</v>
      </c>
      <c r="BM73" s="33">
        <v>37.8</v>
      </c>
      <c r="BN73" s="33">
        <v>11</v>
      </c>
      <c r="BO73" s="33">
        <v>384</v>
      </c>
      <c r="BP73" s="33">
        <v>73</v>
      </c>
      <c r="BQ73" s="33">
        <v>384</v>
      </c>
      <c r="BR73" s="33">
        <v>73</v>
      </c>
      <c r="BS73" s="33">
        <v>505.2</v>
      </c>
      <c r="BT73" s="33">
        <v>7</v>
      </c>
      <c r="BU73" s="33">
        <v>254.8</v>
      </c>
      <c r="BV73" s="33">
        <v>41</v>
      </c>
      <c r="BW73" s="33">
        <v>254.8</v>
      </c>
      <c r="BX73" s="33">
        <v>41</v>
      </c>
      <c r="BY73" s="33">
        <v>437.1</v>
      </c>
      <c r="BZ73" s="33">
        <v>1</v>
      </c>
      <c r="CA73" s="33">
        <v>129.3</v>
      </c>
      <c r="CB73" s="33">
        <v>92</v>
      </c>
      <c r="CC73" s="33">
        <v>129.3</v>
      </c>
      <c r="CD73" s="33">
        <v>92</v>
      </c>
      <c r="CE73" s="33">
        <v>68.09999999999999</v>
      </c>
      <c r="CF73" s="33">
        <v>123</v>
      </c>
      <c r="CG73" s="33">
        <v>0.0703125</v>
      </c>
      <c r="CH73" s="33">
        <v>69</v>
      </c>
      <c r="CI73" s="33">
        <v>0.0703125</v>
      </c>
      <c r="CJ73" s="33">
        <v>69</v>
      </c>
      <c r="CK73" s="33">
        <f>BM73/BS73</f>
        <v>0.07482185273159141</v>
      </c>
      <c r="CL73" s="33">
        <v>46</v>
      </c>
      <c r="CM73" s="33">
        <v>38.5</v>
      </c>
      <c r="CN73" s="33">
        <v>93</v>
      </c>
      <c r="CO73" s="33">
        <v>38.5</v>
      </c>
      <c r="CP73" s="33">
        <v>93</v>
      </c>
      <c r="CQ73" s="33">
        <v>31.4</v>
      </c>
      <c r="CR73" s="33">
        <v>71</v>
      </c>
      <c r="CS73" s="33">
        <v>461.8</v>
      </c>
      <c r="CT73" s="33">
        <v>108</v>
      </c>
      <c r="CU73" s="33">
        <v>461.8</v>
      </c>
      <c r="CV73" s="33">
        <v>108</v>
      </c>
      <c r="CW73" s="33">
        <v>452.5</v>
      </c>
      <c r="CX73" s="33">
        <v>108</v>
      </c>
      <c r="CY73" s="33">
        <v>307</v>
      </c>
      <c r="CZ73" s="33">
        <v>119</v>
      </c>
      <c r="DA73" s="33">
        <v>307</v>
      </c>
      <c r="DB73" s="33">
        <v>119</v>
      </c>
      <c r="DC73" s="33">
        <v>267</v>
      </c>
      <c r="DD73" s="33">
        <v>108</v>
      </c>
      <c r="DE73" s="33">
        <v>154.8</v>
      </c>
      <c r="DF73" s="33">
        <v>51</v>
      </c>
      <c r="DG73" s="33">
        <v>154.8</v>
      </c>
      <c r="DH73" s="33">
        <v>51</v>
      </c>
      <c r="DI73" s="33">
        <v>185.5</v>
      </c>
      <c r="DJ73" s="33">
        <v>86</v>
      </c>
      <c r="DK73" s="33">
        <v>0.5</v>
      </c>
      <c r="DL73" s="33">
        <v>43</v>
      </c>
      <c r="DM73" s="33">
        <v>1.75</v>
      </c>
      <c r="DN73" s="33">
        <v>3</v>
      </c>
      <c r="DO73" s="33">
        <v>67.8</v>
      </c>
      <c r="DP73" s="33">
        <v>83</v>
      </c>
      <c r="DQ73" s="33">
        <v>8.1</v>
      </c>
      <c r="DR73" s="33">
        <v>24</v>
      </c>
      <c r="DS73" s="33">
        <v>5</v>
      </c>
      <c r="DT73" s="33">
        <v>25</v>
      </c>
      <c r="DU73" s="33">
        <v>-77.8</v>
      </c>
      <c r="DV73" s="33">
        <v>103</v>
      </c>
      <c r="DW73" s="33">
        <v>-77.8</v>
      </c>
      <c r="DX73" s="33">
        <v>103</v>
      </c>
      <c r="DY73" s="33">
        <f>BS73-CW73</f>
        <v>52.7</v>
      </c>
      <c r="DZ73" s="33">
        <v>41</v>
      </c>
      <c r="EA73" s="33">
        <v>2</v>
      </c>
      <c r="EB73" s="33">
        <v>46</v>
      </c>
      <c r="EC73" s="33">
        <v>10.25</v>
      </c>
      <c r="ED73" s="33">
        <v>87</v>
      </c>
      <c r="EE73" s="33">
        <v>18.3</v>
      </c>
      <c r="EF73" s="33">
        <v>58</v>
      </c>
      <c r="EG73" s="33">
        <v>0</v>
      </c>
      <c r="EH73" s="33">
        <v>14</v>
      </c>
      <c r="EI73" s="33">
        <v>10</v>
      </c>
      <c r="EJ73" s="33">
        <v>24</v>
      </c>
      <c r="EK73" s="33">
        <v>0</v>
      </c>
      <c r="EL73" s="33">
        <v>12</v>
      </c>
      <c r="EM73" s="33">
        <v>100</v>
      </c>
      <c r="EN73" s="33">
        <v>1</v>
      </c>
      <c r="EO73" s="33">
        <v>92.3</v>
      </c>
      <c r="EP73" s="33">
        <v>28</v>
      </c>
      <c r="EQ73" s="33">
        <v>19.5</v>
      </c>
      <c r="ER73" s="33">
        <v>78</v>
      </c>
      <c r="ES73" s="33">
        <v>39.2</v>
      </c>
      <c r="ET73" s="33">
        <v>57</v>
      </c>
      <c r="EU73" s="33">
        <v>39.2</v>
      </c>
      <c r="EV73" s="33">
        <v>57</v>
      </c>
      <c r="EW73" s="33">
        <v>42.4</v>
      </c>
      <c r="EX73" s="33">
        <v>28</v>
      </c>
      <c r="EY73" s="33">
        <v>42.9</v>
      </c>
      <c r="EZ73" s="33">
        <v>50</v>
      </c>
      <c r="FA73" s="33">
        <v>5.25</v>
      </c>
      <c r="FB73" s="33">
        <v>27</v>
      </c>
      <c r="FC73" s="33">
        <v>46.75</v>
      </c>
      <c r="FD73" s="33">
        <v>41</v>
      </c>
      <c r="FE73" s="38"/>
      <c r="FF73" s="33">
        <v>62</v>
      </c>
      <c r="FG73" s="38"/>
      <c r="FH73" s="33">
        <v>62</v>
      </c>
      <c r="FI73" s="33">
        <v>60.51</v>
      </c>
      <c r="FJ73" s="33">
        <v>41</v>
      </c>
      <c r="FK73" s="38"/>
      <c r="FL73" s="33">
        <v>31</v>
      </c>
      <c r="FM73" s="38"/>
      <c r="FN73" s="33">
        <v>31</v>
      </c>
      <c r="FO73" s="33">
        <v>80.98</v>
      </c>
      <c r="FP73" s="33">
        <v>6</v>
      </c>
      <c r="FQ73" s="38"/>
      <c r="FR73" s="33">
        <v>97</v>
      </c>
      <c r="FS73" s="38"/>
      <c r="FT73" s="33">
        <v>97</v>
      </c>
      <c r="FU73" s="33">
        <v>31.91</v>
      </c>
      <c r="FV73" s="33">
        <v>106</v>
      </c>
      <c r="FW73" s="38"/>
      <c r="FX73" s="33">
        <v>13</v>
      </c>
      <c r="FY73" s="38"/>
      <c r="FZ73" s="33">
        <v>13</v>
      </c>
      <c r="GA73" s="33">
        <v>39.1</v>
      </c>
      <c r="GB73" s="39">
        <v>13</v>
      </c>
      <c r="GC73" s="24">
        <f>GA73</f>
        <v>39.1</v>
      </c>
      <c r="GD73" s="24">
        <f>GB73</f>
        <v>13</v>
      </c>
      <c r="GE73" s="24">
        <v>37.2</v>
      </c>
      <c r="GF73" s="24">
        <v>15</v>
      </c>
      <c r="GG73" s="24">
        <v>31.1</v>
      </c>
      <c r="GH73" s="24">
        <v>79</v>
      </c>
      <c r="GI73" s="24">
        <f>GG73</f>
        <v>31.1</v>
      </c>
      <c r="GJ73" s="24">
        <f>GH73</f>
        <v>79</v>
      </c>
      <c r="GK73" s="24">
        <v>35.8</v>
      </c>
      <c r="GL73" s="37">
        <v>88</v>
      </c>
      <c r="GM73" s="33">
        <v>0.2</v>
      </c>
      <c r="GN73" s="33">
        <v>16</v>
      </c>
      <c r="GO73" s="33">
        <v>3</v>
      </c>
      <c r="GP73" s="33">
        <f>IF(GO73=1,1,IF(GO73=2,20,40))</f>
        <v>40</v>
      </c>
      <c r="GQ73" s="33">
        <f>AVERAGE(41,130,GS73)</f>
        <v>80</v>
      </c>
      <c r="GR73" s="33">
        <f>GQ73</f>
        <v>80</v>
      </c>
      <c r="GS73" s="33">
        <v>69</v>
      </c>
      <c r="GT73" s="33">
        <f>GS73</f>
        <v>69</v>
      </c>
      <c r="GU73" s="33">
        <v>60</v>
      </c>
      <c r="GV73" s="33">
        <f>GU73</f>
        <v>60</v>
      </c>
      <c r="GW73" s="40">
        <f>GU73</f>
        <v>60</v>
      </c>
      <c r="GX73" s="28">
        <v>44</v>
      </c>
      <c r="GY73" s="28">
        <f>GX73</f>
        <v>44</v>
      </c>
      <c r="GZ73" s="42">
        <f>AVERAGE(GQ73,GS73,GU73)</f>
        <v>69.6666666666667</v>
      </c>
      <c r="HA73" s="33">
        <f>AVERAGE(GQ73:GW73)</f>
        <v>68.28571428571431</v>
      </c>
      <c r="HB73" s="33">
        <f>SUM(GX73,GY73,GZ73,HA73)/120</f>
        <v>55.3530753968254</v>
      </c>
      <c r="HC73" t="s" s="34">
        <f>IF(HB73=HB72,"YES","NOOOO")</f>
        <v>230</v>
      </c>
      <c r="HD73" s="33">
        <f>SUM(SUM(E73,F73,G73,I73,L73,M73,N73,O73,R73,U73,V73,W73,Y73,AH73,AN73,AP73,AV73,BB73,BH73,BN73,BT73,BZ73,CF73,CL73,CR73,CX73,DD73,DJ73,DL73,DZ73),SUM(EX73,FJ73,FP73,FV73,GF73,GL73,GN73,GP73,GQ73,GS73,GU73,GX73,GZ73,H73,J73,K73,P73,Q73,S73,T73,X73,Z73,AA73,AB73,AD73,AF73,AJ73,AL73,AR73,AT73),SUM(AX73,AZ73,BD73,BF73,BJ73,BL73,BP73,BR73,BV73,BX73,CB73,CD73,CH73,CJ73,CN73,CP73,CT73,CV73,CZ73,DB73,DF73,DH73,DN73,DP73,DR73,DT73,DV73,DX73,EB73,ED73),EF73,EH73,EJ73,EL73,EN73,EP73,ER73,ET73,EV73,EZ73,FB73,FD73,FF73,FH73,FL73,FN73,FR73,FT73,FX73,FZ73,GB73,GD73,GH73,GJ73)/114</f>
        <v>54.921783625731</v>
      </c>
      <c r="HE73" s="33">
        <v>73</v>
      </c>
      <c r="HF73" s="33">
        <f>HE73-B73</f>
        <v>2</v>
      </c>
      <c r="HG73" s="33">
        <f>SUM(SUM(E73,F73,G73,I73,L73,M73,N73,O73,V73,W73,Y73,H73,J73,K73,P73,Q73,CH73,CJ73,CN73,CP73,CT73,CV73,CZ73,DB73,DF73,DH73,DN73,DP73,DR73,DT73),SUM(DV73,DX73,EB73,ED73,EF73,EH73,EJ73,EL73,EN73,EP73,ER73,ET73,EV73,EZ73,FB73,FD73,FF73,FH73,FL73,FN73,FR73,FT73,FX73,FZ73,GR73,GX73,GY73,X73,AA73,Z73),SUM(AB73,AD73,AF73,AJ73,AL73,AR73,AT73,AX73,AZ73,BD73,BF73,BJ73,BL73,BP73,BR73,BV73,BX73,CB73,CD73,AH73,AN73,AP73,AV73,BB73,BH73,BN73,BT73,BZ73,CF73,CL73),CR73,CX73,DD73,DJ73,DL73,DZ73,EX73,FJ73,FP73,FV73,GP73,GQ73,GS73,GT73,GU73,GV73,GW73,GZ73,HA73)/109</f>
        <v>56.1088903451289</v>
      </c>
      <c r="HH73" s="33">
        <v>74</v>
      </c>
      <c r="HI73" s="33">
        <f>HH73-B73</f>
        <v>3</v>
      </c>
      <c r="HJ73" s="33">
        <f>SUM(SUM(E73,F73,G73,I73,L73,M73,N73,R73,V73,W73,AD73,AF73,AJ73,AL73,AR73,AT73,AX73,AZ73,BD73,BF73,BJ73,BL73,BP73,BR73,BV73,BX73,CB73,CD73,CH73,CJ73),SUM(CN73,CP73,CT73,CV73,CZ73,DB73,DF73,DH73,DN73,DP73,DR73,DT73,DV73,DX73,EB73,ED73,EF73,EH73,EJ73,EL73,EN73,EP73,ER73,ET73,EV73,EZ73,FB73,FD73,GB73,GD73),SUM(GH73,GJ73,GR73,GX73,GY73,AH73,AN73,AP73,AV73,BB73,BH73,BN73,BT73,BZ73,CF73,CL73,CR73,CX73,DD73,DJ73,DL73,DZ73,EX73,GF73,GL73,GN73,GP73,GQ73,GS73,GT73),GU73,GV73,GW73,GZ73,HA73,H73,J73,K73,S73,T73,)/101</f>
        <v>54.8204856199906</v>
      </c>
      <c r="HK73" s="33">
        <v>81</v>
      </c>
      <c r="HL73" s="33">
        <f>HK73-B73</f>
        <v>10</v>
      </c>
      <c r="HM73" s="33">
        <f>SUM(SUM(F73,G73,H73,J73,K73,AD73,AF73,AJ73,AL73,AN73,AR73,AT73,AX73,AZ73,BD73,BF73,BJ73,BL73,BP73,BR73,BV73,BX73,CB73,CD73,CH73,CJ73,CN73,CP73,CT73,CV73),SUM(CZ73,DB73,DF73,DH73,DN73,DP73,DR73,DT73,DV73,DX73,EB73,ED73,EF73,EH73,EJ73,EL73,EN73,EP73,ER73,ET73,EV73,EZ73,FB73,FD73,GR73,GX73,GY73,I73,L73,AH73),AP73,AV73,BB73,BH73,BN73,BT73,BZ73,CF73,CL73,CR73,CX73,DD73,DJ73,DL73,DZ73,EX73,GP73,GQ73,GS73,GT73,GU73,GV73,GW73,GZ73,HA73)/85</f>
        <v>56.7621848739496</v>
      </c>
      <c r="HN73" s="33">
        <v>84</v>
      </c>
      <c r="HO73" s="33">
        <f>HN73-B73</f>
        <v>13</v>
      </c>
      <c r="HP73" s="33">
        <f>SUM(SUM(AH73,AP73,AV73,BB73,BH73,BN73,BT73,BZ73,CF73,CL73,CR73,CX73,DD73,DJ73,DL73,DZ73,EX73,GP73,GQ73,GS73,GT73,GU73,GV73,GW73,GZ73,HA73,AD73,AF73,AR73,AT73),SUM(AX73,AZ73,BD73,BF73,BJ73,BL73,BP73,BR73,BV73,BX73,CB73,CD73,CH73,CJ73,CN73,CP73,CT73,CV73,CZ73,DB73,DF73,DH73,DN73,DP73,DR73,DT73,DV73,DX73,EB73,ED73),EF73,EH73,EJ73,EL73,EN73,EP73,ER73,ET73,EV73,EZ73,FB73,FD73,GR73,GX73,GY73)/75</f>
        <v>54.9326984126984</v>
      </c>
      <c r="HQ73" s="33">
        <v>87</v>
      </c>
      <c r="HR73" s="33">
        <f>HQ73-B73</f>
        <v>16</v>
      </c>
      <c r="HS73" s="43">
        <f>AVERAGE(HD73-HB73,HG73-HB73,HJ73-HB73,HM73-HB73,HP73-HB73)</f>
        <v>0.1561331786743</v>
      </c>
      <c r="HT73" s="33"/>
      <c r="HU73" s="33"/>
      <c r="HV73" s="33"/>
      <c r="HW73" s="33"/>
      <c r="HX73" s="33"/>
      <c r="HY73" s="33"/>
    </row>
    <row r="74" ht="32.45" customHeight="1">
      <c r="A74" t="s" s="31">
        <v>311</v>
      </c>
      <c r="B74" s="32">
        <v>72</v>
      </c>
      <c r="C74" s="33">
        <v>0</v>
      </c>
      <c r="D74" t="s" s="34">
        <v>270</v>
      </c>
      <c r="E74" s="33">
        <f>IF(D74="ACC",5,IF(D74="SEC",3,IF(D74="Pac12",4,IF(D74="Big 10",1,IF(D74="Big 12",2,IF(D74="Independent",7,IF(D74="American",6,IF(D74="MWC",9,IF(D74="Sun Belt",8,IF(D74="CUSA",11,10))))))))))</f>
        <v>10</v>
      </c>
      <c r="F74" s="33">
        <v>67</v>
      </c>
      <c r="G74" s="33">
        <f>F74</f>
        <v>67</v>
      </c>
      <c r="H74" s="33">
        <f>F74</f>
        <v>67</v>
      </c>
      <c r="I74" s="33">
        <v>58</v>
      </c>
      <c r="J74" s="33">
        <v>58</v>
      </c>
      <c r="K74" s="33">
        <v>42</v>
      </c>
      <c r="L74" s="35">
        <f>AVERAGE(F74:K74)</f>
        <v>59.8333333333333</v>
      </c>
      <c r="M74" s="46">
        <f>AVERAGE(N74:U74,F74:L74)</f>
        <v>75.5416666666667</v>
      </c>
      <c r="N74" s="19">
        <f>AVERAGE(O74:U74,F74:L74)</f>
        <v>75.5416666666667</v>
      </c>
      <c r="O74" s="37">
        <v>84</v>
      </c>
      <c r="P74" s="33">
        <v>112</v>
      </c>
      <c r="Q74" s="33">
        <f>AVERAGE(O74:P74)</f>
        <v>98</v>
      </c>
      <c r="R74" s="33">
        <v>84</v>
      </c>
      <c r="S74" s="33">
        <v>85</v>
      </c>
      <c r="T74" s="33">
        <f>AVERAGE(R74:S74)</f>
        <v>84.5</v>
      </c>
      <c r="U74" s="33">
        <f>AVERAGE(O74,P74,Q74,R74,S74,T74)</f>
        <v>91.25</v>
      </c>
      <c r="V74" s="33">
        <f>AVERAGE(F74:U74)</f>
        <v>75.5416666666667</v>
      </c>
      <c r="W74" s="33">
        <f>MEDIAN(F74:U74)</f>
        <v>75.5416666666667</v>
      </c>
      <c r="X74" s="33">
        <v>77</v>
      </c>
      <c r="Y74" s="33">
        <v>127</v>
      </c>
      <c r="Z74" s="33">
        <v>111</v>
      </c>
      <c r="AA74" s="33">
        <v>44</v>
      </c>
      <c r="AB74" s="33">
        <v>10</v>
      </c>
      <c r="AC74" s="33">
        <v>17.6</v>
      </c>
      <c r="AD74" s="33">
        <v>8</v>
      </c>
      <c r="AE74" s="33">
        <v>17.6</v>
      </c>
      <c r="AF74" s="33">
        <v>8</v>
      </c>
      <c r="AG74" s="33">
        <f>BM74-CQ74</f>
        <v>7.8</v>
      </c>
      <c r="AH74" s="33">
        <v>16</v>
      </c>
      <c r="AI74" s="33">
        <v>1.02260869565217</v>
      </c>
      <c r="AJ74" s="33">
        <v>96</v>
      </c>
      <c r="AK74" s="33">
        <v>1.02260869565217</v>
      </c>
      <c r="AL74" s="33">
        <f>AJ74</f>
        <v>96</v>
      </c>
      <c r="AM74" s="33">
        <v>0.0781780053043854</v>
      </c>
      <c r="AN74" s="33">
        <v>44</v>
      </c>
      <c r="AO74" s="33">
        <v>6.83</v>
      </c>
      <c r="AP74" s="33">
        <v>10</v>
      </c>
      <c r="AQ74" s="33">
        <v>2</v>
      </c>
      <c r="AR74" s="33">
        <f>MAX($AQ$3:$AQ$132)-AQ74+1</f>
        <v>12</v>
      </c>
      <c r="AS74" s="33">
        <v>2</v>
      </c>
      <c r="AT74" s="33">
        <f>AR74</f>
        <v>12</v>
      </c>
      <c r="AU74" s="33">
        <v>7</v>
      </c>
      <c r="AV74" s="33">
        <f>MAX($AU$3:$AU$132)-AU74+1</f>
        <v>9</v>
      </c>
      <c r="AW74" s="33">
        <v>1</v>
      </c>
      <c r="AX74" s="33">
        <f>AW74+1</f>
        <v>2</v>
      </c>
      <c r="AY74" s="33">
        <v>1</v>
      </c>
      <c r="AZ74" s="33">
        <f>AX74</f>
        <v>2</v>
      </c>
      <c r="BA74" s="33">
        <v>6</v>
      </c>
      <c r="BB74" s="33">
        <f>BA74+1</f>
        <v>7</v>
      </c>
      <c r="BC74" s="33">
        <f>AQ74/(AQ74+AW74)</f>
        <v>0.666666666666667</v>
      </c>
      <c r="BD74" s="33">
        <v>15</v>
      </c>
      <c r="BE74" s="33">
        <f>BC74</f>
        <v>0.666666666666667</v>
      </c>
      <c r="BF74" s="33">
        <f>BD74</f>
        <v>15</v>
      </c>
      <c r="BG74" s="33">
        <f>AU74/(AU74+BA74)</f>
        <v>0.538461538461538</v>
      </c>
      <c r="BH74" s="33">
        <v>14</v>
      </c>
      <c r="BI74" s="33">
        <v>34.3</v>
      </c>
      <c r="BJ74" s="33">
        <v>22</v>
      </c>
      <c r="BK74" s="33">
        <v>34.3</v>
      </c>
      <c r="BL74" s="33">
        <v>22</v>
      </c>
      <c r="BM74" s="33">
        <v>34.3</v>
      </c>
      <c r="BN74" s="33">
        <v>20</v>
      </c>
      <c r="BO74" s="33">
        <v>362.7</v>
      </c>
      <c r="BP74" s="33">
        <v>89</v>
      </c>
      <c r="BQ74" s="33">
        <v>362.7</v>
      </c>
      <c r="BR74" s="33">
        <v>89</v>
      </c>
      <c r="BS74" s="33">
        <v>442.2</v>
      </c>
      <c r="BT74" s="33">
        <v>29</v>
      </c>
      <c r="BU74" s="33">
        <v>146</v>
      </c>
      <c r="BV74" s="33">
        <v>111</v>
      </c>
      <c r="BW74" s="33">
        <v>146</v>
      </c>
      <c r="BX74" s="33">
        <v>111</v>
      </c>
      <c r="BY74" s="33">
        <v>220.4</v>
      </c>
      <c r="BZ74" s="33">
        <v>73</v>
      </c>
      <c r="CA74" s="33">
        <v>216.7</v>
      </c>
      <c r="CB74" s="33">
        <v>18</v>
      </c>
      <c r="CC74" s="33">
        <v>216.7</v>
      </c>
      <c r="CD74" s="33">
        <v>18</v>
      </c>
      <c r="CE74" s="33">
        <v>221.8</v>
      </c>
      <c r="CF74" s="33">
        <v>20</v>
      </c>
      <c r="CG74" s="33">
        <v>0.0945685139233526</v>
      </c>
      <c r="CH74" s="33">
        <v>2</v>
      </c>
      <c r="CI74" s="33">
        <v>0.0945685139233526</v>
      </c>
      <c r="CJ74" s="33">
        <v>2</v>
      </c>
      <c r="CK74" s="33">
        <f>BM74/BS74</f>
        <v>0.0775667118950701</v>
      </c>
      <c r="CL74" s="33">
        <v>32</v>
      </c>
      <c r="CM74" s="33">
        <v>16.7</v>
      </c>
      <c r="CN74" s="33">
        <v>7</v>
      </c>
      <c r="CO74" s="33">
        <v>16.7</v>
      </c>
      <c r="CP74" s="33">
        <v>7</v>
      </c>
      <c r="CQ74" s="33">
        <v>26.5</v>
      </c>
      <c r="CR74" s="33">
        <v>48</v>
      </c>
      <c r="CS74" s="33">
        <v>389</v>
      </c>
      <c r="CT74" s="33">
        <v>50</v>
      </c>
      <c r="CU74" s="33">
        <v>389</v>
      </c>
      <c r="CV74" s="33">
        <v>50</v>
      </c>
      <c r="CW74" s="33">
        <v>403.7</v>
      </c>
      <c r="CX74" s="33">
        <v>74</v>
      </c>
      <c r="CY74" s="33">
        <v>195.3</v>
      </c>
      <c r="CZ74" s="33">
        <v>19</v>
      </c>
      <c r="DA74" s="33">
        <v>195.3</v>
      </c>
      <c r="DB74" s="33">
        <v>19</v>
      </c>
      <c r="DC74" s="33">
        <v>237.4</v>
      </c>
      <c r="DD74" s="33">
        <v>77</v>
      </c>
      <c r="DE74" s="33">
        <v>193.7</v>
      </c>
      <c r="DF74" s="33">
        <v>89</v>
      </c>
      <c r="DG74" s="33">
        <v>193.7</v>
      </c>
      <c r="DH74" s="33">
        <v>89</v>
      </c>
      <c r="DI74" s="33">
        <v>166.4</v>
      </c>
      <c r="DJ74" s="33">
        <v>74</v>
      </c>
      <c r="DK74" s="33">
        <v>1.66666666666667</v>
      </c>
      <c r="DL74" s="33">
        <v>2</v>
      </c>
      <c r="DM74" s="33">
        <v>0.333333333333333</v>
      </c>
      <c r="DN74" s="33">
        <v>52</v>
      </c>
      <c r="DO74" s="33">
        <v>54.3</v>
      </c>
      <c r="DP74" s="33">
        <v>11</v>
      </c>
      <c r="DQ74" s="33">
        <v>6.4</v>
      </c>
      <c r="DR74" s="33">
        <v>8</v>
      </c>
      <c r="DS74" s="33">
        <v>4.8</v>
      </c>
      <c r="DT74" s="33">
        <v>23</v>
      </c>
      <c r="DU74" s="33">
        <v>-26.3</v>
      </c>
      <c r="DV74" s="33">
        <v>77</v>
      </c>
      <c r="DW74" s="33">
        <v>-26.3</v>
      </c>
      <c r="DX74" s="33">
        <v>77</v>
      </c>
      <c r="DY74" s="33">
        <f>BS74-CW74</f>
        <v>38.5</v>
      </c>
      <c r="DZ74" s="33">
        <v>52</v>
      </c>
      <c r="EA74" s="33">
        <v>1.33333333333333</v>
      </c>
      <c r="EB74" s="33">
        <v>67</v>
      </c>
      <c r="EC74" s="33">
        <v>6</v>
      </c>
      <c r="ED74" s="33">
        <v>107</v>
      </c>
      <c r="EE74" s="33">
        <v>33.4</v>
      </c>
      <c r="EF74" s="33">
        <v>1</v>
      </c>
      <c r="EG74" s="33">
        <v>0.666666666666667</v>
      </c>
      <c r="EH74" s="33">
        <v>1</v>
      </c>
      <c r="EI74" s="33">
        <v>5</v>
      </c>
      <c r="EJ74" s="33">
        <v>58</v>
      </c>
      <c r="EK74" s="33">
        <v>0</v>
      </c>
      <c r="EL74" s="33">
        <v>12</v>
      </c>
      <c r="EM74" s="33">
        <v>33.3</v>
      </c>
      <c r="EN74" s="33">
        <v>50</v>
      </c>
      <c r="EO74" s="33">
        <v>92.90000000000001</v>
      </c>
      <c r="EP74" s="33">
        <v>27</v>
      </c>
      <c r="EQ74" s="33">
        <v>17.3333333333333</v>
      </c>
      <c r="ER74" s="33">
        <v>94</v>
      </c>
      <c r="ES74" s="33">
        <v>37.5</v>
      </c>
      <c r="ET74" s="33">
        <v>66</v>
      </c>
      <c r="EU74" s="33">
        <v>37.5</v>
      </c>
      <c r="EV74" s="33">
        <v>66</v>
      </c>
      <c r="EW74" s="33">
        <v>49</v>
      </c>
      <c r="EX74" s="33">
        <v>6</v>
      </c>
      <c r="EY74" s="33">
        <v>0</v>
      </c>
      <c r="EZ74" s="33">
        <v>69</v>
      </c>
      <c r="FA74" s="33">
        <v>6.66666666666667</v>
      </c>
      <c r="FB74" s="33">
        <v>57</v>
      </c>
      <c r="FC74" s="33">
        <v>48</v>
      </c>
      <c r="FD74" s="33">
        <v>50</v>
      </c>
      <c r="FE74" s="38"/>
      <c r="FF74" s="33">
        <v>80</v>
      </c>
      <c r="FG74" s="38"/>
      <c r="FH74" s="33">
        <v>80</v>
      </c>
      <c r="FI74" s="33">
        <v>44.11</v>
      </c>
      <c r="FJ74" s="33">
        <v>81</v>
      </c>
      <c r="FK74" s="38"/>
      <c r="FL74" s="33">
        <v>74</v>
      </c>
      <c r="FM74" s="38"/>
      <c r="FN74" s="33">
        <v>74</v>
      </c>
      <c r="FO74" s="33">
        <v>61.95</v>
      </c>
      <c r="FP74" s="33">
        <v>30</v>
      </c>
      <c r="FQ74" s="38"/>
      <c r="FR74" s="33">
        <v>87</v>
      </c>
      <c r="FS74" s="38"/>
      <c r="FT74" s="33">
        <v>87</v>
      </c>
      <c r="FU74" s="33">
        <v>28.88</v>
      </c>
      <c r="FV74" s="33">
        <v>111</v>
      </c>
      <c r="FW74" s="38"/>
      <c r="FX74" s="33">
        <v>14</v>
      </c>
      <c r="FY74" s="38"/>
      <c r="FZ74" s="33">
        <v>14</v>
      </c>
      <c r="GA74" s="33">
        <v>30.5</v>
      </c>
      <c r="GB74" s="39">
        <v>51</v>
      </c>
      <c r="GC74" s="24">
        <f>GA74</f>
        <v>30.5</v>
      </c>
      <c r="GD74" s="24">
        <f>GB74</f>
        <v>51</v>
      </c>
      <c r="GE74" s="24">
        <v>29.5</v>
      </c>
      <c r="GF74" s="24">
        <v>45</v>
      </c>
      <c r="GG74" s="24">
        <v>31.7</v>
      </c>
      <c r="GH74" s="24">
        <v>82</v>
      </c>
      <c r="GI74" s="24">
        <f>GG74</f>
        <v>31.7</v>
      </c>
      <c r="GJ74" s="24">
        <f>GH74</f>
        <v>82</v>
      </c>
      <c r="GK74" s="24">
        <v>32</v>
      </c>
      <c r="GL74" s="37">
        <v>76</v>
      </c>
      <c r="GM74" s="33">
        <v>-0.2</v>
      </c>
      <c r="GN74" s="33">
        <v>20</v>
      </c>
      <c r="GO74" s="33">
        <v>3</v>
      </c>
      <c r="GP74" s="33">
        <f>IF(GO74=1,1,IF(GO74=2,20,40))</f>
        <v>40</v>
      </c>
      <c r="GQ74" s="33">
        <f>AVERAGE(41,130,GS74)</f>
        <v>91.3333333333333</v>
      </c>
      <c r="GR74" s="33">
        <f>GQ74</f>
        <v>91.3333333333333</v>
      </c>
      <c r="GS74" s="33">
        <f>AVERAGE(76,130)</f>
        <v>103</v>
      </c>
      <c r="GT74" s="33">
        <f>GS74</f>
        <v>103</v>
      </c>
      <c r="GU74" s="33">
        <f t="shared" si="515"/>
        <v>103</v>
      </c>
      <c r="GV74" s="33">
        <f>GU74</f>
        <v>103</v>
      </c>
      <c r="GW74" s="40">
        <f>GU74</f>
        <v>103</v>
      </c>
      <c r="GX74" s="28">
        <f t="shared" si="515"/>
        <v>103</v>
      </c>
      <c r="GY74" s="28">
        <f>GX74</f>
        <v>103</v>
      </c>
      <c r="GZ74" s="42">
        <f>AVERAGE(GQ74,GS74,GU74)</f>
        <v>99.1111111111111</v>
      </c>
      <c r="HA74" s="33">
        <f>AVERAGE(GQ74:GW74)</f>
        <v>99.6666666666667</v>
      </c>
      <c r="HB74" s="33">
        <f>SUM(GX74,GY74,GZ74,HA74)/120</f>
        <v>55.668287037037</v>
      </c>
      <c r="HC74" t="s" s="34">
        <f>IF(HB74=HB73,"YES","NOOOO")</f>
        <v>230</v>
      </c>
      <c r="HD74" s="33">
        <f>SUM(SUM(E74,F74,G74,I74,L74,M74,N74,O74,R74,U74,V74,W74,Y74,AH74,AN74,AP74,AV74,BB74,BH74,BN74,BT74,BZ74,CF74,CL74,CR74,CX74,DD74,DJ74,DL74,DZ74),SUM(EX74,FJ74,FP74,FV74,GF74,GL74,GN74,GP74,GQ74,GS74,GU74,GX74,GZ74,H74,J74,K74,P74,Q74,S74,T74,X74,Z74,AA74,AB74,AD74,AF74,AJ74,AL74,AR74,AT74),SUM(AX74,AZ74,BD74,BF74,BJ74,BL74,BP74,BR74,BV74,BX74,CB74,CD74,CH74,CJ74,CN74,CP74,CT74,CV74,CZ74,DB74,DF74,DH74,DN74,DP74,DR74,DT74,DV74,DX74,EB74,ED74),EF74,EH74,EJ74,EL74,EN74,EP74,ER74,ET74,EV74,EZ74,FB74,FD74,FF74,FH74,FL74,FN74,FR74,FT74,FX74,FZ74,GB74,GD74,GH74,GJ74)/114</f>
        <v>53.3087231968811</v>
      </c>
      <c r="HE74" s="33">
        <v>68</v>
      </c>
      <c r="HF74" s="33">
        <f>HE74-B74</f>
        <v>-4</v>
      </c>
      <c r="HG74" s="33">
        <f>SUM(SUM(E74,F74,G74,I74,L74,M74,N74,O74,V74,W74,Y74,H74,J74,K74,P74,Q74,CH74,CJ74,CN74,CP74,CT74,CV74,CZ74,DB74,DF74,DH74,DN74,DP74,DR74,DT74),SUM(DV74,DX74,EB74,ED74,EF74,EH74,EJ74,EL74,EN74,EP74,ER74,ET74,EV74,EZ74,FB74,FD74,FF74,FH74,FL74,FN74,FR74,FT74,FX74,FZ74,GR74,GX74,GY74,X74,AA74,Z74),SUM(AB74,AD74,AF74,AJ74,AL74,AR74,AT74,AX74,AZ74,BD74,BF74,BJ74,BL74,BP74,BR74,BV74,BX74,CB74,CD74,AH74,AN74,AP74,AV74,BB74,BH74,BN74,BT74,BZ74,CF74,CL74),CR74,CX74,DD74,DJ74,DL74,DZ74,EX74,FJ74,FP74,FV74,GP74,GQ74,GS74,GT74,GU74,GV74,GW74,GZ74,HA74)/109</f>
        <v>54.3893985728848</v>
      </c>
      <c r="HH74" s="33">
        <v>70</v>
      </c>
      <c r="HI74" s="33">
        <f>HH74-B74</f>
        <v>-2</v>
      </c>
      <c r="HJ74" s="33">
        <f>SUM(SUM(E74,F74,G74,I74,L74,M74,N74,R74,V74,W74,AD74,AF74,AJ74,AL74,AR74,AT74,AX74,AZ74,BD74,BF74,BJ74,BL74,BP74,BR74,BV74,BX74,CB74,CD74,CH74,CJ74),SUM(CN74,CP74,CT74,CV74,CZ74,DB74,DF74,DH74,DN74,DP74,DR74,DT74,DV74,DX74,EB74,ED74,EF74,EH74,EJ74,EL74,EN74,EP74,ER74,ET74,EV74,EZ74,FB74,FD74,GB74,GD74),SUM(GH74,GJ74,GR74,GX74,GY74,AH74,AN74,AP74,AV74,BB74,BH74,BN74,BT74,BZ74,CF74,CL74,CR74,CX74,DD74,DJ74,DL74,DZ74,EX74,GF74,GL74,GN74,GP74,GQ74,GS74,GT74),GU74,GV74,GW74,GZ74,HA74,H74,J74,K74,S74,T74,)/101</f>
        <v>51.4251925192519</v>
      </c>
      <c r="HK74" s="33">
        <v>69</v>
      </c>
      <c r="HL74" s="33">
        <f>HK74-B74</f>
        <v>-3</v>
      </c>
      <c r="HM74" s="33">
        <f>SUM(SUM(F74,G74,H74,J74,K74,AD74,AF74,AJ74,AL74,AN74,AR74,AT74,AX74,AZ74,BD74,BF74,BJ74,BL74,BP74,BR74,BV74,BX74,CB74,CD74,CH74,CJ74,CN74,CP74,CT74,CV74),SUM(CZ74,DB74,DF74,DH74,DN74,DP74,DR74,DT74,DV74,DX74,EB74,ED74,EF74,EH74,EJ74,EL74,EN74,EP74,ER74,ET74,EV74,EZ74,FB74,FD74,GR74,GX74,GY74,I74,L74,AH74),AP74,AV74,BB74,BH74,BN74,BT74,BZ74,CF74,CL74,CR74,CX74,DD74,DJ74,DL74,DZ74,EX74,GP74,GQ74,GS74,GT74,GU74,GV74,GW74,GZ74,HA74)/85</f>
        <v>49.662091503268</v>
      </c>
      <c r="HN74" s="33">
        <v>63</v>
      </c>
      <c r="HO74" s="33">
        <f>HN74-B74</f>
        <v>-9</v>
      </c>
      <c r="HP74" s="33">
        <f>SUM(SUM(AH74,AP74,AV74,BB74,BH74,BN74,BT74,BZ74,CF74,CL74,CR74,CX74,DD74,DJ74,DL74,DZ74,EX74,GP74,GQ74,GS74,GT74,GU74,GV74,GW74,GZ74,HA74,AD74,AF74,AR74,AT74),SUM(AX74,AZ74,BD74,BF74,BJ74,BL74,BP74,BR74,BV74,BX74,CB74,CD74,CH74,CJ74,CN74,CP74,CT74,CV74,CZ74,DB74,DF74,DH74,DN74,DP74,DR74,DT74,DV74,DX74,EB74,ED74),EF74,EH74,EJ74,EL74,EN74,EP74,ER74,ET74,EV74,EZ74,FB74,FD74,GR74,GX74,GY74)/75</f>
        <v>47.5525925925926</v>
      </c>
      <c r="HQ74" s="33">
        <v>64</v>
      </c>
      <c r="HR74" s="33">
        <f>HQ74-B74</f>
        <v>-8</v>
      </c>
      <c r="HS74" s="43">
        <f>AVERAGE(HD74-HB74,HG74-HB74,HJ74-HB74,HM74-HB74,HP74-HB74)</f>
        <v>-4.40068736006132</v>
      </c>
      <c r="HT74" s="33"/>
      <c r="HU74" s="33"/>
      <c r="HV74" s="33"/>
      <c r="HW74" s="33"/>
      <c r="HX74" s="33"/>
      <c r="HY74" s="33"/>
    </row>
    <row r="75" ht="44.45" customHeight="1">
      <c r="A75" t="s" s="31">
        <v>312</v>
      </c>
      <c r="B75" s="32">
        <v>73</v>
      </c>
      <c r="C75" s="33">
        <v>0</v>
      </c>
      <c r="D75" t="s" s="34">
        <v>262</v>
      </c>
      <c r="E75" s="33">
        <f>IF(D75="ACC",5,IF(D75="SEC",3,IF(D75="Pac12",4,IF(D75="Big 10",1,IF(D75="Big 12",2,IF(D75="Independent",7,IF(D75="American",6,IF(D75="MWC",9,IF(D75="Sun Belt",8,IF(D75="CUSA",11,10))))))))))</f>
        <v>8</v>
      </c>
      <c r="F75" s="33">
        <v>52</v>
      </c>
      <c r="G75" s="33">
        <f>F75</f>
        <v>52</v>
      </c>
      <c r="H75" s="33">
        <f>F75</f>
        <v>52</v>
      </c>
      <c r="I75" s="33">
        <v>82</v>
      </c>
      <c r="J75" s="33">
        <v>82</v>
      </c>
      <c r="K75" s="33">
        <v>73</v>
      </c>
      <c r="L75" s="35">
        <f>AVERAGE(F75:K75)</f>
        <v>65.5</v>
      </c>
      <c r="M75" s="46">
        <f>AVERAGE(N75:U75,F75:L75)</f>
        <v>75.125</v>
      </c>
      <c r="N75" s="19">
        <f>AVERAGE(O75:U75,F75:L75)</f>
        <v>75.125</v>
      </c>
      <c r="O75" s="37">
        <v>86</v>
      </c>
      <c r="P75" s="33">
        <v>89</v>
      </c>
      <c r="Q75" s="33">
        <f>AVERAGE(O75:P75)</f>
        <v>87.5</v>
      </c>
      <c r="R75" s="33">
        <v>72</v>
      </c>
      <c r="S75" s="33">
        <v>92</v>
      </c>
      <c r="T75" s="33">
        <f>AVERAGE(R75:S75)</f>
        <v>82</v>
      </c>
      <c r="U75" s="33">
        <f>AVERAGE(O75,P75,Q75,R75,S75,T75)</f>
        <v>84.75</v>
      </c>
      <c r="V75" s="33">
        <f>AVERAGE(F75:U75)</f>
        <v>75.125</v>
      </c>
      <c r="W75" s="33">
        <f>MEDIAN(F75:U75)</f>
        <v>78.5625</v>
      </c>
      <c r="X75" s="33">
        <v>87</v>
      </c>
      <c r="Y75" s="33">
        <v>84</v>
      </c>
      <c r="Z75" s="33">
        <v>87</v>
      </c>
      <c r="AA75" s="33">
        <v>76</v>
      </c>
      <c r="AB75" s="33">
        <v>26</v>
      </c>
      <c r="AC75" s="33">
        <v>6.4</v>
      </c>
      <c r="AD75" s="33">
        <v>40</v>
      </c>
      <c r="AE75" s="33">
        <v>6.4</v>
      </c>
      <c r="AF75" s="33">
        <v>40</v>
      </c>
      <c r="AG75" s="33">
        <f>BM75-CQ75</f>
        <v>0</v>
      </c>
      <c r="AH75" s="33">
        <v>32</v>
      </c>
      <c r="AI75" s="33">
        <v>6.25882352941176</v>
      </c>
      <c r="AJ75" s="33">
        <v>17</v>
      </c>
      <c r="AK75" s="33">
        <v>6.25882352941176</v>
      </c>
      <c r="AL75" s="33">
        <f>AJ75</f>
        <v>17</v>
      </c>
      <c r="AM75" s="33">
        <v>0</v>
      </c>
      <c r="AN75" s="33">
        <v>70</v>
      </c>
      <c r="AO75" s="33">
        <v>16.83</v>
      </c>
      <c r="AP75" s="33">
        <v>56</v>
      </c>
      <c r="AQ75" s="33">
        <v>8</v>
      </c>
      <c r="AR75" s="33">
        <f>MAX($AQ$3:$AQ$132)-AQ75+1</f>
        <v>6</v>
      </c>
      <c r="AS75" s="33">
        <v>8</v>
      </c>
      <c r="AT75" s="33">
        <f>AR75</f>
        <v>6</v>
      </c>
      <c r="AU75" s="33">
        <v>7</v>
      </c>
      <c r="AV75" s="33">
        <f>MAX($AU$3:$AU$132)-AU75+1</f>
        <v>9</v>
      </c>
      <c r="AW75" s="33">
        <v>5</v>
      </c>
      <c r="AX75" s="33">
        <f>AW75+1</f>
        <v>6</v>
      </c>
      <c r="AY75" s="33">
        <v>5</v>
      </c>
      <c r="AZ75" s="33">
        <f>AX75</f>
        <v>6</v>
      </c>
      <c r="BA75" s="33">
        <v>6</v>
      </c>
      <c r="BB75" s="33">
        <f>BA75+1</f>
        <v>7</v>
      </c>
      <c r="BC75" s="33">
        <f>AQ75/(AQ75+AW75)</f>
        <v>0.615384615384615</v>
      </c>
      <c r="BD75" s="33">
        <v>16</v>
      </c>
      <c r="BE75" s="33">
        <f>BC75</f>
        <v>0.615384615384615</v>
      </c>
      <c r="BF75" s="33">
        <f>BD75</f>
        <v>16</v>
      </c>
      <c r="BG75" s="33">
        <f>AU75/(AU75+BA75)</f>
        <v>0.538461538461538</v>
      </c>
      <c r="BH75" s="33">
        <v>14</v>
      </c>
      <c r="BI75" s="33">
        <v>27.2</v>
      </c>
      <c r="BJ75" s="33">
        <v>59</v>
      </c>
      <c r="BK75" s="33">
        <v>27.2</v>
      </c>
      <c r="BL75" s="33">
        <v>59</v>
      </c>
      <c r="BM75" s="33">
        <v>28.2</v>
      </c>
      <c r="BN75" s="33">
        <v>57</v>
      </c>
      <c r="BO75" s="33">
        <v>371.2</v>
      </c>
      <c r="BP75" s="33">
        <v>82</v>
      </c>
      <c r="BQ75" s="33">
        <v>371.2</v>
      </c>
      <c r="BR75" s="33">
        <v>82</v>
      </c>
      <c r="BS75" s="33">
        <v>330.3</v>
      </c>
      <c r="BT75" s="33">
        <v>107</v>
      </c>
      <c r="BU75" s="33">
        <v>104.2</v>
      </c>
      <c r="BV75" s="33">
        <v>119</v>
      </c>
      <c r="BW75" s="33">
        <v>104.2</v>
      </c>
      <c r="BX75" s="33">
        <v>119</v>
      </c>
      <c r="BY75" s="33">
        <v>74.5</v>
      </c>
      <c r="BZ75" s="33">
        <v>124</v>
      </c>
      <c r="CA75" s="33">
        <v>267.1</v>
      </c>
      <c r="CB75" s="33">
        <v>5</v>
      </c>
      <c r="CC75" s="33">
        <v>267.1</v>
      </c>
      <c r="CD75" s="33">
        <v>5</v>
      </c>
      <c r="CE75" s="33">
        <v>255.8</v>
      </c>
      <c r="CF75" s="33">
        <v>7</v>
      </c>
      <c r="CG75" s="33">
        <v>0.0732758620689655</v>
      </c>
      <c r="CH75" s="33">
        <v>55</v>
      </c>
      <c r="CI75" s="33">
        <v>0.0732758620689655</v>
      </c>
      <c r="CJ75" s="33">
        <v>55</v>
      </c>
      <c r="CK75" s="33">
        <f>BM75/BS75</f>
        <v>0.0853769300635786</v>
      </c>
      <c r="CL75" s="33">
        <v>5</v>
      </c>
      <c r="CM75" s="33">
        <v>20.8</v>
      </c>
      <c r="CN75" s="33">
        <v>19</v>
      </c>
      <c r="CO75" s="33">
        <v>20.8</v>
      </c>
      <c r="CP75" s="33">
        <v>19</v>
      </c>
      <c r="CQ75" s="33">
        <v>28.2</v>
      </c>
      <c r="CR75" s="33">
        <v>55</v>
      </c>
      <c r="CS75" s="33">
        <v>325.7</v>
      </c>
      <c r="CT75" s="33">
        <v>14</v>
      </c>
      <c r="CU75" s="33">
        <v>325.7</v>
      </c>
      <c r="CV75" s="33">
        <v>14</v>
      </c>
      <c r="CW75" s="33">
        <v>379.2</v>
      </c>
      <c r="CX75" s="33">
        <v>55</v>
      </c>
      <c r="CY75" s="33">
        <v>213.5</v>
      </c>
      <c r="CZ75" s="33">
        <v>38</v>
      </c>
      <c r="DA75" s="33">
        <v>213.5</v>
      </c>
      <c r="DB75" s="33">
        <v>38</v>
      </c>
      <c r="DC75" s="33">
        <v>242.9</v>
      </c>
      <c r="DD75" s="33">
        <v>86</v>
      </c>
      <c r="DE75" s="33">
        <v>112.2</v>
      </c>
      <c r="DF75" s="33">
        <v>14</v>
      </c>
      <c r="DG75" s="33">
        <v>112.2</v>
      </c>
      <c r="DH75" s="33">
        <v>14</v>
      </c>
      <c r="DI75" s="33">
        <v>136.3</v>
      </c>
      <c r="DJ75" s="33">
        <v>34</v>
      </c>
      <c r="DK75" s="33">
        <v>1.38461538461539</v>
      </c>
      <c r="DL75" s="33">
        <v>9</v>
      </c>
      <c r="DM75" s="33">
        <v>0.846153846153846</v>
      </c>
      <c r="DN75" s="33">
        <v>31</v>
      </c>
      <c r="DO75" s="33">
        <v>57.6</v>
      </c>
      <c r="DP75" s="33">
        <v>23</v>
      </c>
      <c r="DQ75" s="33">
        <v>6.8</v>
      </c>
      <c r="DR75" s="33">
        <v>12</v>
      </c>
      <c r="DS75" s="33">
        <v>3.5</v>
      </c>
      <c r="DT75" s="33">
        <v>10</v>
      </c>
      <c r="DU75" s="33">
        <v>45.5</v>
      </c>
      <c r="DV75" s="33">
        <v>41</v>
      </c>
      <c r="DW75" s="33">
        <v>45.5</v>
      </c>
      <c r="DX75" s="33">
        <v>41</v>
      </c>
      <c r="DY75" s="33">
        <f>BS75-CW75</f>
        <v>-48.9</v>
      </c>
      <c r="DZ75" s="33">
        <v>95</v>
      </c>
      <c r="EA75" s="33">
        <v>1.76923076923077</v>
      </c>
      <c r="EB75" s="33">
        <v>53</v>
      </c>
      <c r="EC75" s="33">
        <v>10.6923076923077</v>
      </c>
      <c r="ED75" s="33">
        <v>83</v>
      </c>
      <c r="EE75" s="33">
        <v>16.8</v>
      </c>
      <c r="EF75" s="33">
        <v>67</v>
      </c>
      <c r="EG75" s="33">
        <v>0</v>
      </c>
      <c r="EH75" s="33">
        <v>14</v>
      </c>
      <c r="EI75" s="33">
        <v>12.5</v>
      </c>
      <c r="EJ75" s="33">
        <v>16</v>
      </c>
      <c r="EK75" s="33">
        <v>0.25</v>
      </c>
      <c r="EL75" s="33">
        <v>2</v>
      </c>
      <c r="EM75" s="33">
        <v>70.8</v>
      </c>
      <c r="EN75" s="33">
        <v>26</v>
      </c>
      <c r="EO75" s="33">
        <v>100</v>
      </c>
      <c r="EP75" s="33">
        <v>1</v>
      </c>
      <c r="EQ75" s="33">
        <v>17.25</v>
      </c>
      <c r="ER75" s="33">
        <v>95</v>
      </c>
      <c r="ES75" s="33">
        <v>40.1</v>
      </c>
      <c r="ET75" s="33">
        <v>50</v>
      </c>
      <c r="EU75" s="33">
        <v>40.1</v>
      </c>
      <c r="EV75" s="33">
        <v>50</v>
      </c>
      <c r="EW75" s="33">
        <v>30.5</v>
      </c>
      <c r="EX75" s="33">
        <v>88</v>
      </c>
      <c r="EY75" s="33">
        <v>43.8</v>
      </c>
      <c r="EZ75" s="33">
        <v>49</v>
      </c>
      <c r="FA75" s="33">
        <v>4.16666666666667</v>
      </c>
      <c r="FB75" s="33">
        <v>7</v>
      </c>
      <c r="FC75" s="33">
        <v>34.5833333333333</v>
      </c>
      <c r="FD75" s="33">
        <v>4</v>
      </c>
      <c r="FE75" s="38"/>
      <c r="FF75" s="33">
        <v>86</v>
      </c>
      <c r="FG75" s="38"/>
      <c r="FH75" s="33">
        <v>86</v>
      </c>
      <c r="FI75" s="33">
        <v>44.74</v>
      </c>
      <c r="FJ75" s="33">
        <v>78</v>
      </c>
      <c r="FK75" s="38"/>
      <c r="FL75" s="33">
        <v>90</v>
      </c>
      <c r="FM75" s="38"/>
      <c r="FN75" s="33">
        <v>90</v>
      </c>
      <c r="FO75" s="33">
        <v>30.43</v>
      </c>
      <c r="FP75" s="33">
        <v>105</v>
      </c>
      <c r="FQ75" s="38"/>
      <c r="FR75" s="33">
        <v>53</v>
      </c>
      <c r="FS75" s="38"/>
      <c r="FT75" s="33">
        <v>53</v>
      </c>
      <c r="FU75" s="33">
        <v>51.59</v>
      </c>
      <c r="FV75" s="33">
        <v>66</v>
      </c>
      <c r="FW75" s="38"/>
      <c r="FX75" s="33">
        <v>101</v>
      </c>
      <c r="FY75" s="38"/>
      <c r="FZ75" s="33">
        <v>101</v>
      </c>
      <c r="GA75" s="33">
        <v>23.4</v>
      </c>
      <c r="GB75" s="39">
        <v>82</v>
      </c>
      <c r="GC75" s="24">
        <f>GA75</f>
        <v>23.4</v>
      </c>
      <c r="GD75" s="24">
        <f>GB75</f>
        <v>82</v>
      </c>
      <c r="GE75" s="25">
        <v>26.4</v>
      </c>
      <c r="GF75" s="25">
        <v>60</v>
      </c>
      <c r="GG75" s="25">
        <v>25.9</v>
      </c>
      <c r="GH75" s="25">
        <v>51</v>
      </c>
      <c r="GI75" s="24">
        <f>GG75</f>
        <v>25.9</v>
      </c>
      <c r="GJ75" s="24">
        <f>GH75</f>
        <v>51</v>
      </c>
      <c r="GK75" s="25">
        <v>25</v>
      </c>
      <c r="GL75" s="37">
        <v>39</v>
      </c>
      <c r="GM75" s="33">
        <v>-1.7</v>
      </c>
      <c r="GN75" s="33">
        <v>28</v>
      </c>
      <c r="GO75" s="33">
        <v>3</v>
      </c>
      <c r="GP75" s="33">
        <f>IF(GO75=1,1,IF(GO75=2,20,40))</f>
        <v>40</v>
      </c>
      <c r="GQ75" s="33">
        <f>AVERAGE(41,130,GS75)</f>
        <v>91.3333333333333</v>
      </c>
      <c r="GR75" s="33">
        <f>GQ75</f>
        <v>91.3333333333333</v>
      </c>
      <c r="GS75" s="33">
        <f>AVERAGE(76,130)</f>
        <v>103</v>
      </c>
      <c r="GT75" s="33">
        <f>GS75</f>
        <v>103</v>
      </c>
      <c r="GU75" s="33">
        <f t="shared" si="515"/>
        <v>103</v>
      </c>
      <c r="GV75" s="33">
        <f>GU75</f>
        <v>103</v>
      </c>
      <c r="GW75" s="40">
        <f>GU75</f>
        <v>103</v>
      </c>
      <c r="GX75" s="28">
        <f t="shared" si="515"/>
        <v>103</v>
      </c>
      <c r="GY75" s="28">
        <f>GX75</f>
        <v>103</v>
      </c>
      <c r="GZ75" s="42">
        <f>AVERAGE(GQ75,GS75,GU75)</f>
        <v>99.1111111111111</v>
      </c>
      <c r="HA75" s="33">
        <f>AVERAGE(GQ75:GW75)</f>
        <v>99.6666666666667</v>
      </c>
      <c r="HB75" s="33">
        <f>SUM(GX75,GY75,GZ75,HA75)/120</f>
        <v>56.1094328703704</v>
      </c>
      <c r="HC75" t="s" s="34">
        <f>IF(HB75=HB74,"YES","NOOOO")</f>
        <v>230</v>
      </c>
      <c r="HD75" s="33">
        <f>SUM(SUM(E75,F75,G75,I75,L75,M75,N75,O75,R75,U75,V75,W75,Y75,AH75,AN75,AP75,AV75,BB75,BH75,BN75,BT75,BZ75,CF75,CL75,CR75,CX75,DD75,DJ75,DL75,DZ75),SUM(EX75,FJ75,FP75,FV75,GF75,GL75,GN75,GP75,GQ75,GS75,GU75,GX75,GZ75,H75,J75,K75,P75,Q75,S75,T75,X75,Z75,AA75,AB75,AD75,AF75,AJ75,AL75,AR75,AT75),SUM(AX75,AZ75,BD75,BF75,BJ75,BL75,BP75,BR75,BV75,BX75,CB75,CD75,CH75,CJ75,CN75,CP75,CT75,CV75,CZ75,DB75,DF75,DH75,DN75,DP75,DR75,DT75,DV75,DX75,EB75,ED75),EF75,EH75,EJ75,EL75,EN75,EP75,ER75,ET75,EV75,EZ75,FB75,FD75,FF75,FH75,FL75,FN75,FR75,FT75,FX75,FZ75,GB75,GD75,GH75,GJ75)/114</f>
        <v>53.7730872319688</v>
      </c>
      <c r="HE75" s="33">
        <v>70</v>
      </c>
      <c r="HF75" s="33">
        <f>HE75-B75</f>
        <v>-3</v>
      </c>
      <c r="HG75" s="33">
        <f>SUM(SUM(E75,F75,G75,I75,L75,M75,N75,O75,V75,W75,Y75,H75,J75,K75,P75,Q75,CH75,CJ75,CN75,CP75,CT75,CV75,CZ75,DB75,DF75,DH75,DN75,DP75,DR75,DT75),SUM(DV75,DX75,EB75,ED75,EF75,EH75,EJ75,EL75,EN75,EP75,ER75,ET75,EV75,EZ75,FB75,FD75,FF75,FH75,FL75,FN75,FR75,FT75,FX75,FZ75,GR75,GX75,GY75,X75,AA75,Z75),SUM(AB75,AD75,AF75,AJ75,AL75,AR75,AT75,AX75,AZ75,BD75,BF75,BJ75,BL75,BP75,BR75,BV75,BX75,CB75,CD75,AH75,AN75,AP75,AV75,BB75,BH75,BN75,BT75,BZ75,CF75,CL75),CR75,CX75,DD75,DJ75,DL75,DZ75,EX75,FJ75,FP75,FV75,GP75,GQ75,GS75,GT75,GU75,GV75,GW75,GZ75,HA75)/109</f>
        <v>55.1319444444444</v>
      </c>
      <c r="HH75" s="33">
        <v>71</v>
      </c>
      <c r="HI75" s="33">
        <f>HH75-B75</f>
        <v>-2</v>
      </c>
      <c r="HJ75" s="33">
        <f>SUM(SUM(E75,F75,G75,I75,L75,M75,N75,R75,V75,W75,AD75,AF75,AJ75,AL75,AR75,AT75,AX75,AZ75,BD75,BF75,BJ75,BL75,BP75,BR75,BV75,BX75,CB75,CD75,CH75,CJ75),SUM(CN75,CP75,CT75,CV75,CZ75,DB75,DF75,DH75,DN75,DP75,DR75,DT75,DV75,DX75,EB75,ED75,EF75,EH75,EJ75,EL75,EN75,EP75,ER75,ET75,EV75,EZ75,FB75,FD75,GB75,GD75),SUM(GH75,GJ75,GR75,GX75,GY75,AH75,AN75,AP75,AV75,BB75,BH75,BN75,BT75,BZ75,CF75,CL75,CR75,CX75,DD75,DJ75,DL75,DZ75,EX75,GF75,GL75,GN75,GP75,GQ75,GS75,GT75),GU75,GV75,GW75,GZ75,HA75,H75,J75,K75,S75,T75,)/101</f>
        <v>50.662197469747</v>
      </c>
      <c r="HK75" s="33">
        <v>64</v>
      </c>
      <c r="HL75" s="33">
        <f>HK75-B75</f>
        <v>-9</v>
      </c>
      <c r="HM75" s="33">
        <f>SUM(SUM(F75,G75,H75,J75,K75,AD75,AF75,AJ75,AL75,AN75,AR75,AT75,AX75,AZ75,BD75,BF75,BJ75,BL75,BP75,BR75,BV75,BX75,CB75,CD75,CH75,CJ75,CN75,CP75,CT75,CV75),SUM(CZ75,DB75,DF75,DH75,DN75,DP75,DR75,DT75,DV75,DX75,EB75,ED75,EF75,EH75,EJ75,EL75,EN75,EP75,ER75,ET75,EV75,EZ75,FB75,FD75,GR75,GX75,GY75,I75,L75,AH75),AP75,AV75,BB75,BH75,BN75,BT75,BZ75,CF75,CL75,CR75,CX75,DD75,DJ75,DL75,DZ75,EX75,GP75,GQ75,GS75,GT75,GU75,GV75,GW75,GZ75,HA75)/85</f>
        <v>49.0111111111111</v>
      </c>
      <c r="HN75" s="33">
        <v>62</v>
      </c>
      <c r="HO75" s="33">
        <f>HN75-B75</f>
        <v>-11</v>
      </c>
      <c r="HP75" s="33">
        <f>SUM(SUM(AH75,AP75,AV75,BB75,BH75,BN75,BT75,BZ75,CF75,CL75,CR75,CX75,DD75,DJ75,DL75,DZ75,EX75,GP75,GQ75,GS75,GT75,GU75,GV75,GW75,GZ75,HA75,AD75,AF75,AR75,AT75),SUM(AX75,AZ75,BD75,BF75,BJ75,BL75,BP75,BR75,BV75,BX75,CB75,CD75,CH75,CJ75,CN75,CP75,CT75,CV75,CZ75,DB75,DF75,DH75,DN75,DP75,DR75,DT75,DV75,DX75,EB75,ED75),EF75,EH75,EJ75,EL75,EN75,EP75,ER75,ET75,EV75,EZ75,FB75,FD75,GR75,GX75,GY75)/75</f>
        <v>48.0459259259259</v>
      </c>
      <c r="HQ75" s="33">
        <v>65</v>
      </c>
      <c r="HR75" s="33">
        <f>HQ75-B75</f>
        <v>-8</v>
      </c>
      <c r="HS75" s="43">
        <f>AVERAGE(HD75-HB75,HG75-HB75,HJ75-HB75,HM75-HB75,HP75-HB75)</f>
        <v>-4.78457963373096</v>
      </c>
      <c r="HT75" s="33"/>
      <c r="HU75" s="33"/>
      <c r="HV75" s="33"/>
      <c r="HW75" s="33"/>
      <c r="HX75" s="33"/>
      <c r="HY75" s="33"/>
    </row>
    <row r="76" ht="32.45" customHeight="1">
      <c r="A76" t="s" s="31">
        <v>313</v>
      </c>
      <c r="B76" s="32">
        <v>74</v>
      </c>
      <c r="C76" s="33">
        <v>0</v>
      </c>
      <c r="D76" t="s" s="34">
        <v>245</v>
      </c>
      <c r="E76" s="33">
        <f>IF(D76="ACC",5,IF(D76="SEC",3,IF(D76="Pac12",4,IF(D76="Big 10",1,IF(D76="Big 12",2,IF(D76="Independent",7,IF(D76="American",6,IF(D76="MWC",9,IF(D76="Sun Belt",8,IF(D76="CUSA",11,10))))))))))</f>
        <v>6</v>
      </c>
      <c r="F76" s="33">
        <v>66</v>
      </c>
      <c r="G76" s="33">
        <f>F76</f>
        <v>66</v>
      </c>
      <c r="H76" s="33">
        <f>F76</f>
        <v>66</v>
      </c>
      <c r="I76" s="33">
        <v>76</v>
      </c>
      <c r="J76" s="33">
        <v>76</v>
      </c>
      <c r="K76" s="33">
        <v>68</v>
      </c>
      <c r="L76" s="35">
        <f>AVERAGE(F76:K76)</f>
        <v>69.6666666666667</v>
      </c>
      <c r="M76" s="19">
        <v>36</v>
      </c>
      <c r="N76" s="25">
        <v>43</v>
      </c>
      <c r="O76" s="37">
        <v>65</v>
      </c>
      <c r="P76" s="33">
        <v>65</v>
      </c>
      <c r="Q76" s="33">
        <f>AVERAGE(O76:P76)</f>
        <v>65</v>
      </c>
      <c r="R76" s="33">
        <v>60</v>
      </c>
      <c r="S76" s="33">
        <v>63</v>
      </c>
      <c r="T76" s="33">
        <f>AVERAGE(R76:S76)</f>
        <v>61.5</v>
      </c>
      <c r="U76" s="33">
        <f>AVERAGE(O76,P76,Q76,R76,S76,T76)</f>
        <v>63.25</v>
      </c>
      <c r="V76" s="33">
        <f>AVERAGE(F76:U76)</f>
        <v>63.0885416666667</v>
      </c>
      <c r="W76" s="33">
        <f>MEDIAN(F76:U76)</f>
        <v>65</v>
      </c>
      <c r="X76" s="33">
        <v>86</v>
      </c>
      <c r="Y76" s="33">
        <v>65</v>
      </c>
      <c r="Z76" s="33">
        <v>108</v>
      </c>
      <c r="AA76" s="33">
        <v>89</v>
      </c>
      <c r="AB76" s="33">
        <v>93</v>
      </c>
      <c r="AC76" s="33">
        <v>-2</v>
      </c>
      <c r="AD76" s="33">
        <v>66</v>
      </c>
      <c r="AE76" s="33">
        <v>-2</v>
      </c>
      <c r="AF76" s="33">
        <v>66</v>
      </c>
      <c r="AG76" s="33">
        <f>BM76-CQ76</f>
        <v>-3.3</v>
      </c>
      <c r="AH76" s="33">
        <v>31</v>
      </c>
      <c r="AI76" s="33">
        <v>1.07692307692308</v>
      </c>
      <c r="AJ76" s="33">
        <v>92</v>
      </c>
      <c r="AK76" s="33">
        <v>1.07692307692308</v>
      </c>
      <c r="AL76" s="33">
        <f>AJ76</f>
        <v>92</v>
      </c>
      <c r="AM76" s="33">
        <v>-0.051033558430847</v>
      </c>
      <c r="AN76" s="33">
        <v>93</v>
      </c>
      <c r="AO76" s="33">
        <v>12.25</v>
      </c>
      <c r="AP76" s="33">
        <v>31</v>
      </c>
      <c r="AQ76" s="33">
        <v>3</v>
      </c>
      <c r="AR76" s="33">
        <f>MAX($AQ$3:$AQ$132)-AQ76+1</f>
        <v>11</v>
      </c>
      <c r="AS76" s="33">
        <v>3</v>
      </c>
      <c r="AT76" s="33">
        <f>AR76</f>
        <v>11</v>
      </c>
      <c r="AU76" s="33">
        <v>4</v>
      </c>
      <c r="AV76" s="33">
        <f>MAX($AU$3:$AU$132)-AU76+1</f>
        <v>12</v>
      </c>
      <c r="AW76" s="33">
        <v>5</v>
      </c>
      <c r="AX76" s="33">
        <f>AW76+1</f>
        <v>6</v>
      </c>
      <c r="AY76" s="33">
        <v>5</v>
      </c>
      <c r="AZ76" s="33">
        <f>AX76</f>
        <v>6</v>
      </c>
      <c r="BA76" s="33">
        <v>8</v>
      </c>
      <c r="BB76" s="33">
        <f>BA76+1</f>
        <v>9</v>
      </c>
      <c r="BC76" s="33">
        <f>AQ76/(AQ76+AW76)</f>
        <v>0.375</v>
      </c>
      <c r="BD76" s="33">
        <v>28</v>
      </c>
      <c r="BE76" s="33">
        <f>BC76</f>
        <v>0.375</v>
      </c>
      <c r="BF76" s="33">
        <f>BD76</f>
        <v>28</v>
      </c>
      <c r="BG76" s="33">
        <f>AU76/(AU76+BA76)</f>
        <v>0.333333333333333</v>
      </c>
      <c r="BH76" s="33">
        <v>19</v>
      </c>
      <c r="BI76" s="33">
        <v>30</v>
      </c>
      <c r="BJ76" s="33">
        <v>43</v>
      </c>
      <c r="BK76" s="33">
        <v>30</v>
      </c>
      <c r="BL76" s="33">
        <v>43</v>
      </c>
      <c r="BM76" s="33">
        <v>30.7</v>
      </c>
      <c r="BN76" s="33">
        <v>42</v>
      </c>
      <c r="BO76" s="33">
        <v>408.9</v>
      </c>
      <c r="BP76" s="33">
        <v>55</v>
      </c>
      <c r="BQ76" s="33">
        <v>408.9</v>
      </c>
      <c r="BR76" s="33">
        <v>55</v>
      </c>
      <c r="BS76" s="33">
        <v>391.5</v>
      </c>
      <c r="BT76" s="33">
        <v>75</v>
      </c>
      <c r="BU76" s="33">
        <v>265.8</v>
      </c>
      <c r="BV76" s="33">
        <v>34</v>
      </c>
      <c r="BW76" s="33">
        <v>265.8</v>
      </c>
      <c r="BX76" s="33">
        <v>34</v>
      </c>
      <c r="BY76" s="33">
        <v>203.3</v>
      </c>
      <c r="BZ76" s="33">
        <v>86</v>
      </c>
      <c r="CA76" s="33">
        <v>143.1</v>
      </c>
      <c r="CB76" s="33">
        <v>79</v>
      </c>
      <c r="CC76" s="33">
        <v>143.1</v>
      </c>
      <c r="CD76" s="33">
        <v>79</v>
      </c>
      <c r="CE76" s="33">
        <v>188.2</v>
      </c>
      <c r="CF76" s="33">
        <v>37</v>
      </c>
      <c r="CG76" s="33">
        <v>0.07336757153338221</v>
      </c>
      <c r="CH76" s="33">
        <v>54</v>
      </c>
      <c r="CI76" s="33">
        <v>0.07336757153338221</v>
      </c>
      <c r="CJ76" s="33">
        <v>54</v>
      </c>
      <c r="CK76" s="33">
        <f>BM76/BS76</f>
        <v>0.07841634738186461</v>
      </c>
      <c r="CL76" s="33">
        <v>28</v>
      </c>
      <c r="CM76" s="33">
        <v>32</v>
      </c>
      <c r="CN76" s="33">
        <v>64</v>
      </c>
      <c r="CO76" s="33">
        <v>32</v>
      </c>
      <c r="CP76" s="33">
        <v>64</v>
      </c>
      <c r="CQ76" s="33">
        <v>34</v>
      </c>
      <c r="CR76" s="33">
        <v>82</v>
      </c>
      <c r="CS76" s="33">
        <v>398.5</v>
      </c>
      <c r="CT76" s="33">
        <v>54</v>
      </c>
      <c r="CU76" s="33">
        <v>398.5</v>
      </c>
      <c r="CV76" s="33">
        <v>54</v>
      </c>
      <c r="CW76" s="33">
        <v>467.5</v>
      </c>
      <c r="CX76" s="33">
        <v>115</v>
      </c>
      <c r="CY76" s="33">
        <v>231</v>
      </c>
      <c r="CZ76" s="33">
        <v>60</v>
      </c>
      <c r="DA76" s="33">
        <v>231</v>
      </c>
      <c r="DB76" s="33">
        <v>60</v>
      </c>
      <c r="DC76" s="33">
        <v>288.4</v>
      </c>
      <c r="DD76" s="33">
        <v>118</v>
      </c>
      <c r="DE76" s="33">
        <v>167.5</v>
      </c>
      <c r="DF76" s="33">
        <v>63</v>
      </c>
      <c r="DG76" s="33">
        <v>167.5</v>
      </c>
      <c r="DH76" s="33">
        <v>63</v>
      </c>
      <c r="DI76" s="33">
        <v>179.1</v>
      </c>
      <c r="DJ76" s="33">
        <v>81</v>
      </c>
      <c r="DK76" s="33">
        <v>0.375</v>
      </c>
      <c r="DL76" s="33">
        <v>48</v>
      </c>
      <c r="DM76" s="33">
        <v>0.75</v>
      </c>
      <c r="DN76" s="33">
        <v>36</v>
      </c>
      <c r="DO76" s="33">
        <v>58.8</v>
      </c>
      <c r="DP76" s="33">
        <v>31</v>
      </c>
      <c r="DQ76" s="33">
        <v>7.8</v>
      </c>
      <c r="DR76" s="33">
        <v>22</v>
      </c>
      <c r="DS76" s="33">
        <v>4.3</v>
      </c>
      <c r="DT76" s="33">
        <v>18</v>
      </c>
      <c r="DU76" s="33">
        <v>10.4</v>
      </c>
      <c r="DV76" s="33">
        <v>55</v>
      </c>
      <c r="DW76" s="33">
        <v>10.4</v>
      </c>
      <c r="DX76" s="33">
        <v>55</v>
      </c>
      <c r="DY76" s="33">
        <f>BS76-CW76</f>
        <v>-76</v>
      </c>
      <c r="DZ76" s="33">
        <v>108</v>
      </c>
      <c r="EA76" s="33">
        <v>3</v>
      </c>
      <c r="EB76" s="33">
        <v>15</v>
      </c>
      <c r="EC76" s="33">
        <v>19</v>
      </c>
      <c r="ED76" s="33">
        <v>22</v>
      </c>
      <c r="EE76" s="33">
        <v>26.5</v>
      </c>
      <c r="EF76" s="33">
        <v>11</v>
      </c>
      <c r="EG76" s="33">
        <v>0.142857142857143</v>
      </c>
      <c r="EH76" s="33">
        <v>8</v>
      </c>
      <c r="EI76" s="33">
        <v>20.1</v>
      </c>
      <c r="EJ76" s="33">
        <v>3</v>
      </c>
      <c r="EK76" s="33">
        <v>0.142857142857143</v>
      </c>
      <c r="EL76" s="33">
        <v>6</v>
      </c>
      <c r="EM76" s="33">
        <v>72.7</v>
      </c>
      <c r="EN76" s="33">
        <v>23</v>
      </c>
      <c r="EO76" s="33">
        <v>100</v>
      </c>
      <c r="EP76" s="33">
        <v>1</v>
      </c>
      <c r="EQ76" s="33">
        <v>23.2857142857143</v>
      </c>
      <c r="ER76" s="33">
        <v>26</v>
      </c>
      <c r="ES76" s="33">
        <v>40.6</v>
      </c>
      <c r="ET76" s="33">
        <v>47</v>
      </c>
      <c r="EU76" s="33">
        <v>40.6</v>
      </c>
      <c r="EV76" s="33">
        <v>47</v>
      </c>
      <c r="EW76" s="33">
        <v>34.8</v>
      </c>
      <c r="EX76" s="33">
        <v>75</v>
      </c>
      <c r="EY76" s="33">
        <v>80</v>
      </c>
      <c r="EZ76" s="33">
        <v>6</v>
      </c>
      <c r="FA76" s="33">
        <v>8</v>
      </c>
      <c r="FB76" s="33">
        <v>76</v>
      </c>
      <c r="FC76" s="33">
        <v>74.4285714285714</v>
      </c>
      <c r="FD76" s="33">
        <v>113</v>
      </c>
      <c r="FE76" s="38"/>
      <c r="FF76" s="33">
        <v>79</v>
      </c>
      <c r="FG76" s="38"/>
      <c r="FH76" s="33">
        <v>79</v>
      </c>
      <c r="FI76" s="33">
        <v>47.36</v>
      </c>
      <c r="FJ76" s="33">
        <v>68</v>
      </c>
      <c r="FK76" s="38"/>
      <c r="FL76" s="33">
        <v>83</v>
      </c>
      <c r="FM76" s="38"/>
      <c r="FN76" s="33">
        <v>83</v>
      </c>
      <c r="FO76" s="33">
        <v>47.16</v>
      </c>
      <c r="FP76" s="33">
        <v>72</v>
      </c>
      <c r="FQ76" s="38"/>
      <c r="FR76" s="33">
        <v>68</v>
      </c>
      <c r="FS76" s="38"/>
      <c r="FT76" s="33">
        <v>68</v>
      </c>
      <c r="FU76" s="33">
        <v>41.23</v>
      </c>
      <c r="FV76" s="33">
        <v>89</v>
      </c>
      <c r="FW76" s="38"/>
      <c r="FX76" s="33">
        <v>35</v>
      </c>
      <c r="FY76" s="38"/>
      <c r="FZ76" s="33">
        <v>35</v>
      </c>
      <c r="GA76" s="33">
        <v>29.5</v>
      </c>
      <c r="GB76" s="39">
        <v>56</v>
      </c>
      <c r="GC76" s="24">
        <f>GA76</f>
        <v>29.5</v>
      </c>
      <c r="GD76" s="24">
        <f>GB76</f>
        <v>56</v>
      </c>
      <c r="GE76" s="25">
        <v>29.5</v>
      </c>
      <c r="GF76" s="25">
        <v>45</v>
      </c>
      <c r="GG76" s="25">
        <v>25.8</v>
      </c>
      <c r="GH76" s="25">
        <v>50</v>
      </c>
      <c r="GI76" s="24">
        <f>GG76</f>
        <v>25.8</v>
      </c>
      <c r="GJ76" s="24">
        <f>GH76</f>
        <v>50</v>
      </c>
      <c r="GK76" s="25">
        <v>27.6</v>
      </c>
      <c r="GL76" s="37">
        <v>53</v>
      </c>
      <c r="GM76" s="33">
        <v>0.1</v>
      </c>
      <c r="GN76" s="33">
        <v>17</v>
      </c>
      <c r="GO76" s="33">
        <v>3</v>
      </c>
      <c r="GP76" s="33">
        <f>IF(GO76=1,1,IF(GO76=2,20,40))</f>
        <v>40</v>
      </c>
      <c r="GQ76" s="33">
        <f>AVERAGE(41,130,GS76)</f>
        <v>80.6666666666667</v>
      </c>
      <c r="GR76" s="33">
        <f>GQ76</f>
        <v>80.6666666666667</v>
      </c>
      <c r="GS76" s="33">
        <v>71</v>
      </c>
      <c r="GT76" s="33">
        <f>GS76</f>
        <v>71</v>
      </c>
      <c r="GU76" s="33">
        <f t="shared" si="3703" ref="GU76:GX132">AVERAGE(76,130)</f>
        <v>103</v>
      </c>
      <c r="GV76" s="33">
        <f>GU76</f>
        <v>103</v>
      </c>
      <c r="GW76" s="40">
        <f>GU76</f>
        <v>103</v>
      </c>
      <c r="GX76" s="28">
        <v>75</v>
      </c>
      <c r="GY76" s="28">
        <f>GX76</f>
        <v>75</v>
      </c>
      <c r="GZ76" s="42">
        <f>AVERAGE(GQ76,GS76,GU76)</f>
        <v>84.8888888888889</v>
      </c>
      <c r="HA76" s="33">
        <f>AVERAGE(GQ76:GW76)</f>
        <v>87.4761904761905</v>
      </c>
      <c r="HB76" s="33">
        <f>SUM(GX76,GY76,GZ76,HA76)/120</f>
        <v>56.4516968419312</v>
      </c>
      <c r="HC76" t="s" s="34">
        <f>IF(HB76=HB75,"YES","NOOOO")</f>
        <v>230</v>
      </c>
      <c r="HD76" s="33">
        <f>SUM(SUM(E76,F76,G76,I76,L76,M76,N76,O76,R76,U76,V76,W76,Y76,AH76,AN76,AP76,AV76,BB76,BH76,BN76,BT76,BZ76,CF76,CL76,CR76,CX76,DD76,DJ76,DL76,DZ76),SUM(EX76,FJ76,FP76,FV76,GF76,GL76,GN76,GP76,GQ76,GS76,GU76,GX76,GZ76,H76,J76,K76,P76,Q76,S76,T76,X76,Z76,AA76,AB76,AD76,AF76,AJ76,AL76,AR76,AT76),SUM(AX76,AZ76,BD76,BF76,BJ76,BL76,BP76,BR76,BV76,BX76,CB76,CD76,CH76,CJ76,CN76,CP76,CT76,CV76,CZ76,DB76,DF76,DH76,DN76,DP76,DR76,DT76,DV76,DX76,EB76,ED76),EF76,EH76,EJ76,EL76,EN76,EP76,ER76,ET76,EV76,EZ76,FB76,FD76,FF76,FH76,FL76,FN76,FR76,FT76,FX76,FZ76,GB76,GD76,GH76,GJ76)/114</f>
        <v>54.8601821393762</v>
      </c>
      <c r="HE76" s="33">
        <v>72</v>
      </c>
      <c r="HF76" s="33">
        <f>HE76-B76</f>
        <v>-2</v>
      </c>
      <c r="HG76" s="33">
        <f>SUM(SUM(E76,F76,G76,I76,L76,M76,N76,O76,V76,W76,Y76,H76,J76,K76,P76,Q76,CH76,CJ76,CN76,CP76,CT76,CV76,CZ76,DB76,DF76,DH76,DN76,DP76,DR76,DT76),SUM(DV76,DX76,EB76,ED76,EF76,EH76,EJ76,EL76,EN76,EP76,ER76,ET76,EV76,EZ76,FB76,FD76,FF76,FH76,FL76,FN76,FR76,FT76,FX76,FZ76,GR76,GX76,GY76,X76,AA76,Z76),SUM(AB76,AD76,AF76,AJ76,AL76,AR76,AT76,AX76,AZ76,BD76,BF76,BJ76,BL76,BP76,BR76,BV76,BX76,CB76,CD76,AH76,AN76,AP76,AV76,BB76,BH76,BN76,BT76,BZ76,CF76,CL76),CR76,CX76,DD76,DJ76,DL76,DZ76,EX76,FJ76,FP76,FV76,GP76,GQ76,GS76,GT76,GU76,GV76,GW76,GZ76,HA76)/109</f>
        <v>56.8757212938692</v>
      </c>
      <c r="HH76" s="33">
        <v>77</v>
      </c>
      <c r="HI76" s="33">
        <f>HH76-B76</f>
        <v>3</v>
      </c>
      <c r="HJ76" s="33">
        <f>SUM(SUM(E76,F76,G76,I76,L76,M76,N76,R76,V76,W76,AD76,AF76,AJ76,AL76,AR76,AT76,AX76,AZ76,BD76,BF76,BJ76,BL76,BP76,BR76,BV76,BX76,CB76,CD76,CH76,CJ76),SUM(CN76,CP76,CT76,CV76,CZ76,DB76,DF76,DH76,DN76,DP76,DR76,DT76,DV76,DX76,EB76,ED76,EF76,EH76,EJ76,EL76,EN76,EP76,ER76,ET76,EV76,EZ76,FB76,FD76,GB76,GD76),SUM(GH76,GJ76,GR76,GX76,GY76,AH76,AN76,AP76,AV76,BB76,BH76,BN76,BT76,BZ76,CF76,CL76,CR76,CX76,DD76,DJ76,DL76,DZ76,EX76,GF76,GL76,GN76,GP76,GQ76,GS76,GT76),GU76,GV76,GW76,GZ76,HA76,H76,J76,K76,S76,T76,)/101</f>
        <v>52.6332041686312</v>
      </c>
      <c r="HK76" s="33">
        <v>74</v>
      </c>
      <c r="HL76" s="33">
        <f>HK76-B76</f>
        <v>0</v>
      </c>
      <c r="HM76" s="33">
        <f>SUM(SUM(F76,G76,H76,J76,K76,AD76,AF76,AJ76,AL76,AN76,AR76,AT76,AX76,AZ76,BD76,BF76,BJ76,BL76,BP76,BR76,BV76,BX76,CB76,CD76,CH76,CJ76,CN76,CP76,CT76,CV76),SUM(CZ76,DB76,DF76,DH76,DN76,DP76,DR76,DT76,DV76,DX76,EB76,ED76,EF76,EH76,EJ76,EL76,EN76,EP76,ER76,ET76,EV76,EZ76,FB76,FD76,GR76,GX76,GY76,I76,L76,AH76),AP76,AV76,BB76,BH76,BN76,BT76,BZ76,CF76,CL76,CR76,CX76,DD76,DJ76,DL76,DZ76,EX76,GP76,GQ76,GS76,GT76,GU76,GV76,GW76,GZ76,HA76)/85</f>
        <v>54.0160597572362</v>
      </c>
      <c r="HN76" s="33">
        <v>77</v>
      </c>
      <c r="HO76" s="33">
        <f>HN76-B76</f>
        <v>3</v>
      </c>
      <c r="HP76" s="33">
        <f>SUM(SUM(AH76,AP76,AV76,BB76,BH76,BN76,BT76,BZ76,CF76,CL76,CR76,CX76,DD76,DJ76,DL76,DZ76,EX76,GP76,GQ76,GS76,GT76,GU76,GV76,GW76,GZ76,HA76,AD76,AF76,AR76,AT76),SUM(AX76,AZ76,BD76,BF76,BJ76,BL76,BP76,BR76,BV76,BX76,CB76,CD76,CH76,CJ76,CN76,CP76,CT76,CV76,CZ76,DB76,DF76,DH76,DN76,DP76,DR76,DT76,DV76,DX76,EB76,ED76),EF76,EH76,EJ76,EL76,EN76,EP76,ER76,ET76,EV76,EZ76,FB76,FD76,GR76,GX76,GY76)/75</f>
        <v>51.0226455026455</v>
      </c>
      <c r="HQ76" s="33">
        <v>75</v>
      </c>
      <c r="HR76" s="33">
        <f>HQ76-B76</f>
        <v>1</v>
      </c>
      <c r="HS76" s="43">
        <f>AVERAGE(HD76-HB76,HG76-HB76,HJ76-HB76,HM76-HB76,HP76-HB76)</f>
        <v>-2.57013426957954</v>
      </c>
      <c r="HT76" s="33"/>
      <c r="HU76" s="33"/>
      <c r="HV76" s="33"/>
      <c r="HW76" s="33"/>
      <c r="HX76" s="33"/>
      <c r="HY76" s="33"/>
    </row>
    <row r="77" ht="44.45" customHeight="1">
      <c r="A77" t="s" s="31">
        <v>314</v>
      </c>
      <c r="B77" s="32">
        <v>75</v>
      </c>
      <c r="C77" s="33">
        <v>0</v>
      </c>
      <c r="D77" t="s" s="34">
        <v>293</v>
      </c>
      <c r="E77" s="33">
        <f>IF(D77="ACC",5,IF(D77="SEC",3,IF(D77="Pac12",4,IF(D77="Big 10",1,IF(D77="Big 12",2,IF(D77="Independent",7,IF(D77="American",6,IF(D77="MWC",9,IF(D77="Sun Belt",8,IF(D77="CUSA",11,10))))))))))</f>
        <v>11</v>
      </c>
      <c r="F77" s="33">
        <v>76</v>
      </c>
      <c r="G77" s="33">
        <f>F77</f>
        <v>76</v>
      </c>
      <c r="H77" s="33">
        <f>F77</f>
        <v>76</v>
      </c>
      <c r="I77" s="33">
        <v>37</v>
      </c>
      <c r="J77" s="33">
        <v>37</v>
      </c>
      <c r="K77" s="33">
        <v>92</v>
      </c>
      <c r="L77" s="35">
        <f>AVERAGE(F77:K77)</f>
        <v>65.6666666666667</v>
      </c>
      <c r="M77" s="46">
        <f>AVERAGE(N77:U77,F77:L77)</f>
        <v>76.8333333333333</v>
      </c>
      <c r="N77" s="19">
        <f>AVERAGE(O77:U77,F77:L77)</f>
        <v>76.8333333333333</v>
      </c>
      <c r="O77" s="37">
        <v>97</v>
      </c>
      <c r="P77" s="33">
        <v>85</v>
      </c>
      <c r="Q77" s="33">
        <f>AVERAGE(O77:P77)</f>
        <v>91</v>
      </c>
      <c r="R77" s="33">
        <v>95</v>
      </c>
      <c r="S77" s="33">
        <v>75</v>
      </c>
      <c r="T77" s="33">
        <f>AVERAGE(R77:S77)</f>
        <v>85</v>
      </c>
      <c r="U77" s="33">
        <f>AVERAGE(O77,P77,Q77,R77,S77,T77)</f>
        <v>88</v>
      </c>
      <c r="V77" s="33">
        <f>AVERAGE(F77:U77)</f>
        <v>76.8333333333333</v>
      </c>
      <c r="W77" s="33">
        <f>MEDIAN(F77:U77)</f>
        <v>76.8333333333333</v>
      </c>
      <c r="X77" s="33">
        <v>94</v>
      </c>
      <c r="Y77" s="33">
        <v>108</v>
      </c>
      <c r="Z77" s="33">
        <v>99</v>
      </c>
      <c r="AA77" s="33">
        <v>106</v>
      </c>
      <c r="AB77" s="33">
        <v>70</v>
      </c>
      <c r="AC77" s="33">
        <v>1.5</v>
      </c>
      <c r="AD77" s="33">
        <v>58</v>
      </c>
      <c r="AE77" s="33">
        <v>1.5</v>
      </c>
      <c r="AF77" s="33">
        <v>58</v>
      </c>
      <c r="AG77" s="33">
        <f>BM77-CQ77</f>
        <v>13.7</v>
      </c>
      <c r="AH77" s="33">
        <v>65</v>
      </c>
      <c r="AI77" s="33">
        <v>1.99019607843137</v>
      </c>
      <c r="AJ77" s="33">
        <v>51</v>
      </c>
      <c r="AK77" s="33">
        <v>1.99019607843137</v>
      </c>
      <c r="AL77" s="33">
        <f>AJ77</f>
        <v>51</v>
      </c>
      <c r="AM77" s="33">
        <v>0.151143823040371</v>
      </c>
      <c r="AN77" s="33">
        <v>26</v>
      </c>
      <c r="AO77" s="33">
        <v>21</v>
      </c>
      <c r="AP77" s="33">
        <v>76</v>
      </c>
      <c r="AQ77" s="33">
        <v>5</v>
      </c>
      <c r="AR77" s="33">
        <f>MAX($AQ$3:$AQ$132)-AQ77+1</f>
        <v>9</v>
      </c>
      <c r="AS77" s="33">
        <v>5</v>
      </c>
      <c r="AT77" s="33">
        <f>AR77</f>
        <v>9</v>
      </c>
      <c r="AU77" s="33">
        <v>11</v>
      </c>
      <c r="AV77" s="33">
        <f>MAX($AU$3:$AU$132)-AU77+1</f>
        <v>5</v>
      </c>
      <c r="AW77" s="33">
        <v>4</v>
      </c>
      <c r="AX77" s="33">
        <f>AW77+1</f>
        <v>5</v>
      </c>
      <c r="AY77" s="33">
        <v>4</v>
      </c>
      <c r="AZ77" s="33">
        <f>AX77</f>
        <v>5</v>
      </c>
      <c r="BA77" s="33">
        <v>3</v>
      </c>
      <c r="BB77" s="33">
        <f>BA77+1</f>
        <v>4</v>
      </c>
      <c r="BC77" s="33">
        <f>AQ77/(AQ77+AW77)</f>
        <v>0.555555555555556</v>
      </c>
      <c r="BD77" s="33">
        <v>20</v>
      </c>
      <c r="BE77" s="33">
        <f>BC77</f>
        <v>0.555555555555556</v>
      </c>
      <c r="BF77" s="33">
        <f>BD77</f>
        <v>20</v>
      </c>
      <c r="BG77" s="33">
        <f>AU77/(AU77+BA77)</f>
        <v>0.785714285714286</v>
      </c>
      <c r="BH77" s="33">
        <v>6</v>
      </c>
      <c r="BI77" s="33">
        <v>18.9</v>
      </c>
      <c r="BJ77" s="33">
        <v>92</v>
      </c>
      <c r="BK77" s="33">
        <v>18.9</v>
      </c>
      <c r="BL77" s="33">
        <v>92</v>
      </c>
      <c r="BM77" s="33">
        <v>36.4</v>
      </c>
      <c r="BN77" s="33">
        <v>14</v>
      </c>
      <c r="BO77" s="33">
        <v>324.6</v>
      </c>
      <c r="BP77" s="33">
        <v>109</v>
      </c>
      <c r="BQ77" s="33">
        <v>324.6</v>
      </c>
      <c r="BR77" s="33">
        <v>109</v>
      </c>
      <c r="BS77" s="33">
        <v>448.6</v>
      </c>
      <c r="BT77" s="33">
        <v>23</v>
      </c>
      <c r="BU77" s="33">
        <v>144.4</v>
      </c>
      <c r="BV77" s="33">
        <v>112</v>
      </c>
      <c r="BW77" s="33">
        <v>144.4</v>
      </c>
      <c r="BX77" s="33">
        <v>112</v>
      </c>
      <c r="BY77" s="33">
        <v>282.6</v>
      </c>
      <c r="BZ77" s="33">
        <v>29</v>
      </c>
      <c r="CA77" s="33">
        <v>180.1</v>
      </c>
      <c r="CB77" s="33">
        <v>46</v>
      </c>
      <c r="CC77" s="33">
        <v>180.1</v>
      </c>
      <c r="CD77" s="33">
        <v>46</v>
      </c>
      <c r="CE77" s="33">
        <v>166</v>
      </c>
      <c r="CF77" s="33">
        <v>60</v>
      </c>
      <c r="CG77" s="33">
        <v>0.0582255083179297</v>
      </c>
      <c r="CH77" s="33">
        <v>115</v>
      </c>
      <c r="CI77" s="33">
        <v>0.0582255083179297</v>
      </c>
      <c r="CJ77" s="33">
        <v>115</v>
      </c>
      <c r="CK77" s="33">
        <f>BM77/BS77</f>
        <v>0.0811413285777976</v>
      </c>
      <c r="CL77" s="33">
        <v>17</v>
      </c>
      <c r="CM77" s="33">
        <v>17.4</v>
      </c>
      <c r="CN77" s="33">
        <v>9</v>
      </c>
      <c r="CO77" s="33">
        <v>17.4</v>
      </c>
      <c r="CP77" s="33">
        <v>9</v>
      </c>
      <c r="CQ77" s="33">
        <v>22.7</v>
      </c>
      <c r="CR77" s="33">
        <v>34</v>
      </c>
      <c r="CS77" s="33">
        <v>342.2</v>
      </c>
      <c r="CT77" s="33">
        <v>23</v>
      </c>
      <c r="CU77" s="33">
        <v>342.2</v>
      </c>
      <c r="CV77" s="33">
        <v>23</v>
      </c>
      <c r="CW77" s="33">
        <v>374.2</v>
      </c>
      <c r="CX77" s="33">
        <v>49</v>
      </c>
      <c r="CY77" s="33">
        <v>187.7</v>
      </c>
      <c r="CZ77" s="33">
        <v>16</v>
      </c>
      <c r="DA77" s="33">
        <v>187.7</v>
      </c>
      <c r="DB77" s="33">
        <v>16</v>
      </c>
      <c r="DC77" s="33">
        <v>238.7</v>
      </c>
      <c r="DD77" s="33">
        <v>81</v>
      </c>
      <c r="DE77" s="33">
        <v>154.6</v>
      </c>
      <c r="DF77" s="33">
        <v>50</v>
      </c>
      <c r="DG77" s="33">
        <v>154.6</v>
      </c>
      <c r="DH77" s="33">
        <v>50</v>
      </c>
      <c r="DI77" s="33">
        <v>135.5</v>
      </c>
      <c r="DJ77" s="33">
        <v>33</v>
      </c>
      <c r="DK77" s="33">
        <v>0.666666666666667</v>
      </c>
      <c r="DL77" s="33">
        <v>37</v>
      </c>
      <c r="DM77" s="33">
        <v>0.666666666666667</v>
      </c>
      <c r="DN77" s="33">
        <v>40</v>
      </c>
      <c r="DO77" s="33">
        <v>54.9</v>
      </c>
      <c r="DP77" s="33">
        <v>12</v>
      </c>
      <c r="DQ77" s="33">
        <v>6.4</v>
      </c>
      <c r="DR77" s="33">
        <v>8</v>
      </c>
      <c r="DS77" s="33">
        <v>4.2</v>
      </c>
      <c r="DT77" s="33">
        <v>17</v>
      </c>
      <c r="DU77" s="33">
        <v>-17.6</v>
      </c>
      <c r="DV77" s="33">
        <v>68</v>
      </c>
      <c r="DW77" s="33">
        <v>-17.6</v>
      </c>
      <c r="DX77" s="33">
        <v>68</v>
      </c>
      <c r="DY77" s="33">
        <f>BS77-CW77</f>
        <v>74.40000000000001</v>
      </c>
      <c r="DZ77" s="33">
        <v>25</v>
      </c>
      <c r="EA77" s="33">
        <v>2.77777777777778</v>
      </c>
      <c r="EB77" s="33">
        <v>21</v>
      </c>
      <c r="EC77" s="33">
        <v>17.2222222222222</v>
      </c>
      <c r="ED77" s="33">
        <v>35</v>
      </c>
      <c r="EE77" s="33">
        <v>20.8</v>
      </c>
      <c r="EF77" s="33">
        <v>38</v>
      </c>
      <c r="EG77" s="33">
        <v>0</v>
      </c>
      <c r="EH77" s="33">
        <v>14</v>
      </c>
      <c r="EI77" s="33">
        <v>8.9</v>
      </c>
      <c r="EJ77" s="33">
        <v>32</v>
      </c>
      <c r="EK77" s="33">
        <v>0</v>
      </c>
      <c r="EL77" s="33">
        <v>12</v>
      </c>
      <c r="EM77" s="33">
        <v>77.8</v>
      </c>
      <c r="EN77" s="33">
        <v>18</v>
      </c>
      <c r="EO77" s="33">
        <v>100</v>
      </c>
      <c r="EP77" s="33">
        <v>1</v>
      </c>
      <c r="EQ77" s="33">
        <v>17.75</v>
      </c>
      <c r="ER77" s="33">
        <v>93</v>
      </c>
      <c r="ES77" s="33">
        <v>37.6</v>
      </c>
      <c r="ET77" s="33">
        <v>65</v>
      </c>
      <c r="EU77" s="33">
        <v>37.6</v>
      </c>
      <c r="EV77" s="33">
        <v>65</v>
      </c>
      <c r="EW77" s="33">
        <v>39.9</v>
      </c>
      <c r="EX77" s="33">
        <v>45</v>
      </c>
      <c r="EY77" s="33">
        <v>47.4</v>
      </c>
      <c r="EZ77" s="33">
        <v>42</v>
      </c>
      <c r="FA77" s="33">
        <v>5</v>
      </c>
      <c r="FB77" s="33">
        <v>21</v>
      </c>
      <c r="FC77" s="33">
        <v>41.25</v>
      </c>
      <c r="FD77" s="33">
        <v>19</v>
      </c>
      <c r="FE77" s="38"/>
      <c r="FF77" s="33">
        <v>103</v>
      </c>
      <c r="FG77" s="38"/>
      <c r="FH77" s="33">
        <v>103</v>
      </c>
      <c r="FI77" s="33">
        <v>60.62</v>
      </c>
      <c r="FJ77" s="33">
        <v>40</v>
      </c>
      <c r="FK77" s="38"/>
      <c r="FL77" s="33">
        <v>117</v>
      </c>
      <c r="FM77" s="38"/>
      <c r="FN77" s="33">
        <v>117</v>
      </c>
      <c r="FO77" s="33">
        <v>54.17</v>
      </c>
      <c r="FP77" s="33">
        <v>54</v>
      </c>
      <c r="FQ77" s="38"/>
      <c r="FR77" s="33">
        <v>61</v>
      </c>
      <c r="FS77" s="38"/>
      <c r="FT77" s="33">
        <v>61</v>
      </c>
      <c r="FU77" s="33">
        <v>63.39</v>
      </c>
      <c r="FV77" s="33">
        <v>38</v>
      </c>
      <c r="FW77" s="38"/>
      <c r="FX77" s="33">
        <v>57</v>
      </c>
      <c r="FY77" s="38"/>
      <c r="FZ77" s="33">
        <v>57</v>
      </c>
      <c r="GA77" s="33">
        <v>24.4</v>
      </c>
      <c r="GB77" s="39">
        <v>79</v>
      </c>
      <c r="GC77" s="24">
        <f>GA77</f>
        <v>24.4</v>
      </c>
      <c r="GD77" s="24">
        <f>GB77</f>
        <v>79</v>
      </c>
      <c r="GE77" s="25">
        <v>19</v>
      </c>
      <c r="GF77" s="25">
        <v>87</v>
      </c>
      <c r="GG77" s="25">
        <v>23.3</v>
      </c>
      <c r="GH77" s="25">
        <v>38</v>
      </c>
      <c r="GI77" s="24">
        <f>GG77</f>
        <v>23.3</v>
      </c>
      <c r="GJ77" s="24">
        <f>GH77</f>
        <v>38</v>
      </c>
      <c r="GK77" s="25">
        <v>26.8</v>
      </c>
      <c r="GL77" s="37">
        <v>48</v>
      </c>
      <c r="GM77" s="33">
        <v>0.3</v>
      </c>
      <c r="GN77" s="33">
        <v>15</v>
      </c>
      <c r="GO77" s="33">
        <v>3</v>
      </c>
      <c r="GP77" s="33">
        <f>IF(GO77=1,1,IF(GO77=2,20,40))</f>
        <v>40</v>
      </c>
      <c r="GQ77" s="33">
        <f>AVERAGE(41,130,GS77)</f>
        <v>91.3333333333333</v>
      </c>
      <c r="GR77" s="33">
        <f>GQ77</f>
        <v>91.3333333333333</v>
      </c>
      <c r="GS77" s="33">
        <f>AVERAGE(76,130)</f>
        <v>103</v>
      </c>
      <c r="GT77" s="33">
        <f>GS77</f>
        <v>103</v>
      </c>
      <c r="GU77" s="33">
        <v>69</v>
      </c>
      <c r="GV77" s="33">
        <f>GU77</f>
        <v>69</v>
      </c>
      <c r="GW77" s="40">
        <f>GU77</f>
        <v>69</v>
      </c>
      <c r="GX77" s="28">
        <f t="shared" si="3703"/>
        <v>103</v>
      </c>
      <c r="GY77" s="28">
        <f>GX77</f>
        <v>103</v>
      </c>
      <c r="GZ77" s="42">
        <f>AVERAGE(GQ77,GS77,GU77)</f>
        <v>87.7777777777778</v>
      </c>
      <c r="HA77" s="33">
        <f>AVERAGE(GQ77:GW77)</f>
        <v>85.0952380952381</v>
      </c>
      <c r="HB77" s="33">
        <f>SUM(GX77,GY77,GZ77,HA77)/120</f>
        <v>56.8794973544974</v>
      </c>
      <c r="HC77" t="s" s="34">
        <f>IF(HB77=HB76,"YES","NOOOO")</f>
        <v>230</v>
      </c>
      <c r="HD77" s="33">
        <f>SUM(SUM(E77,F77,G77,I77,L77,M77,N77,O77,R77,U77,V77,W77,Y77,AH77,AN77,AP77,AV77,BB77,BH77,BN77,BT77,BZ77,CF77,CL77,CR77,CX77,DD77,DJ77,DL77,DZ77),SUM(EX77,FJ77,FP77,FV77,GF77,GL77,GN77,GP77,GQ77,GS77,GU77,GX77,GZ77,H77,J77,K77,P77,Q77,S77,T77,X77,Z77,AA77,AB77,AD77,AF77,AJ77,AL77,AR77,AT77),SUM(AX77,AZ77,BD77,BF77,BJ77,BL77,BP77,BR77,BV77,BX77,CB77,CD77,CH77,CJ77,CN77,CP77,CT77,CV77,CZ77,DB77,DF77,DH77,DN77,DP77,DR77,DT77,DV77,DX77,EB77,ED77),EF77,EH77,EJ77,EL77,EN77,EP77,ER77,ET77,EV77,EZ77,FB77,FD77,FF77,FH77,FL77,FN77,FR77,FT77,FX77,FZ77,GB77,GD77,GH77,GJ77)/114</f>
        <v>55.307992202729</v>
      </c>
      <c r="HE77" s="33">
        <v>75</v>
      </c>
      <c r="HF77" s="33">
        <f>HE77-B77</f>
        <v>0</v>
      </c>
      <c r="HG77" s="33">
        <f>SUM(SUM(E77,F77,G77,I77,L77,M77,N77,O77,V77,W77,Y77,H77,J77,K77,P77,Q77,CH77,CJ77,CN77,CP77,CT77,CV77,CZ77,DB77,DF77,DH77,DN77,DP77,DR77,DT77),SUM(DV77,DX77,EB77,ED77,EF77,EH77,EJ77,EL77,EN77,EP77,ER77,ET77,EV77,EZ77,FB77,FD77,FF77,FH77,FL77,FN77,FR77,FT77,FX77,FZ77,GR77,GX77,GY77,X77,AA77,Z77),SUM(AB77,AD77,AF77,AJ77,AL77,AR77,AT77,AX77,AZ77,BD77,BF77,BJ77,BL77,BP77,BR77,BV77,BX77,CB77,CD77,AH77,AN77,AP77,AV77,BB77,BH77,BN77,BT77,BZ77,CF77,CL77),CR77,CX77,DD77,DJ77,DL77,DZ77,EX77,FJ77,FP77,FV77,GP77,GQ77,GS77,GT77,GU77,GV77,GW77,GZ77,HA77)/109</f>
        <v>55.9499053444008</v>
      </c>
      <c r="HH77" s="33">
        <v>73</v>
      </c>
      <c r="HI77" s="33">
        <f>HH77-B77</f>
        <v>-2</v>
      </c>
      <c r="HJ77" s="33">
        <f>SUM(SUM(E77,F77,G77,I77,L77,M77,N77,R77,V77,W77,AD77,AF77,AJ77,AL77,AR77,AT77,AX77,AZ77,BD77,BF77,BJ77,BL77,BP77,BR77,BV77,BX77,CB77,CD77,CH77,CJ77),SUM(CN77,CP77,CT77,CV77,CZ77,DB77,DF77,DH77,DN77,DP77,DR77,DT77,DV77,DX77,EB77,ED77,EF77,EH77,EJ77,EL77,EN77,EP77,ER77,ET77,EV77,EZ77,FB77,FD77,GB77,GD77),SUM(GH77,GJ77,GR77,GX77,GY77,AH77,AN77,AP77,AV77,BB77,BH77,BN77,BT77,BZ77,CF77,CL77,CR77,CX77,DD77,DJ77,DL77,DZ77,EX77,GF77,GL77,GN77,GP77,GQ77,GS77,GT77),GU77,GV77,GW77,GZ77,HA77,H77,J77,K77,S77,T77,)/101</f>
        <v>51.2825711142543</v>
      </c>
      <c r="HK77" s="33">
        <v>68</v>
      </c>
      <c r="HL77" s="33">
        <f>HK77-B77</f>
        <v>-7</v>
      </c>
      <c r="HM77" s="33">
        <f>SUM(SUM(F77,G77,H77,J77,K77,AD77,AF77,AJ77,AL77,AN77,AR77,AT77,AX77,AZ77,BD77,BF77,BJ77,BL77,BP77,BR77,BV77,BX77,CB77,CD77,CH77,CJ77,CN77,CP77,CT77,CV77),SUM(CZ77,DB77,DF77,DH77,DN77,DP77,DR77,DT77,DV77,DX77,EB77,ED77,EF77,EH77,EJ77,EL77,EN77,EP77,ER77,ET77,EV77,EZ77,FB77,FD77,GR77,GX77,GY77,I77,L77,AH77),AP77,AV77,BB77,BH77,BN77,BT77,BZ77,CF77,CL77,CR77,CX77,DD77,DJ77,DL77,DZ77,EX77,GP77,GQ77,GS77,GT77,GU77,GV77,GW77,GZ77,HA77)/85</f>
        <v>49.6730158730159</v>
      </c>
      <c r="HN77" s="33">
        <v>64</v>
      </c>
      <c r="HO77" s="33">
        <f>HN77-B77</f>
        <v>-11</v>
      </c>
      <c r="HP77" s="33">
        <f>SUM(SUM(AH77,AP77,AV77,BB77,BH77,BN77,BT77,BZ77,CF77,CL77,CR77,CX77,DD77,DJ77,DL77,DZ77,EX77,GP77,GQ77,GS77,GT77,GU77,GV77,GW77,GZ77,HA77,AD77,AF77,AR77,AT77),SUM(AX77,AZ77,BD77,BF77,BJ77,BL77,BP77,BR77,BV77,BX77,CB77,CD77,CH77,CJ77,CN77,CP77,CT77,CV77,CZ77,DB77,DF77,DH77,DN77,DP77,DR77,DT77,DV77,DX77,EB77,ED77),EF77,EH77,EJ77,EL77,EN77,EP77,ER77,ET77,EV77,EZ77,FB77,FD77,GR77,GX77,GY77)/75</f>
        <v>48.4605291005291</v>
      </c>
      <c r="HQ77" s="33">
        <v>67</v>
      </c>
      <c r="HR77" s="33">
        <f>HQ77-B77</f>
        <v>-8</v>
      </c>
      <c r="HS77" s="43">
        <f>AVERAGE(HD77-HB77,HG77-HB77,HJ77-HB77,HM77-HB77,HP77-HB77)</f>
        <v>-4.74469462751158</v>
      </c>
      <c r="HT77" s="33"/>
      <c r="HU77" s="33"/>
      <c r="HV77" s="33"/>
      <c r="HW77" s="33"/>
      <c r="HX77" s="33"/>
      <c r="HY77" s="33"/>
    </row>
    <row r="78" ht="32.45" customHeight="1">
      <c r="A78" t="s" s="31">
        <v>315</v>
      </c>
      <c r="B78" s="32">
        <v>76</v>
      </c>
      <c r="C78" s="33">
        <v>0</v>
      </c>
      <c r="D78" t="s" s="34">
        <v>236</v>
      </c>
      <c r="E78" s="33">
        <f>IF(D78="ACC",5,IF(D78="SEC",3,IF(D78="Pac12",4,IF(D78="Big 10",1,IF(D78="Big 12",2,IF(D78="Independent",7,IF(D78="American",6,IF(D78="MWC",9,IF(D78="Sun Belt",8,IF(D78="CUSA",11,10))))))))))</f>
        <v>1</v>
      </c>
      <c r="F78" s="33">
        <v>82</v>
      </c>
      <c r="G78" s="33">
        <f>F78</f>
        <v>82</v>
      </c>
      <c r="H78" s="33">
        <f>F78</f>
        <v>82</v>
      </c>
      <c r="I78" s="33">
        <v>101</v>
      </c>
      <c r="J78" s="33">
        <v>101</v>
      </c>
      <c r="K78" s="33">
        <v>52</v>
      </c>
      <c r="L78" s="35">
        <f>AVERAGE(F78:K78)</f>
        <v>83.3333333333333</v>
      </c>
      <c r="M78" s="46">
        <f>AVERAGE(N78:U78,F78:L78)</f>
        <v>70.6666666666667</v>
      </c>
      <c r="N78" s="19">
        <f>AVERAGE(O78:U78,F78:L78)</f>
        <v>70.6666666666667</v>
      </c>
      <c r="O78" s="37">
        <v>78</v>
      </c>
      <c r="P78" s="33">
        <v>64</v>
      </c>
      <c r="Q78" s="33">
        <f>AVERAGE(O78:P78)</f>
        <v>71</v>
      </c>
      <c r="R78" s="33">
        <v>52</v>
      </c>
      <c r="S78" s="33">
        <v>38</v>
      </c>
      <c r="T78" s="33">
        <f>AVERAGE(R78:S78)</f>
        <v>45</v>
      </c>
      <c r="U78" s="33">
        <f>AVERAGE(O78,P78,Q78,R78,S78,T78)</f>
        <v>58</v>
      </c>
      <c r="V78" s="33">
        <f>AVERAGE(F78:U78)</f>
        <v>70.6666666666667</v>
      </c>
      <c r="W78" s="33">
        <f>MEDIAN(F78:U78)</f>
        <v>70.8333333333334</v>
      </c>
      <c r="X78" s="33">
        <v>45</v>
      </c>
      <c r="Y78" s="33">
        <v>60</v>
      </c>
      <c r="Z78" s="33">
        <v>35</v>
      </c>
      <c r="AA78" s="33">
        <v>33</v>
      </c>
      <c r="AB78" s="33">
        <v>82</v>
      </c>
      <c r="AC78" s="33">
        <v>-8.4</v>
      </c>
      <c r="AD78" s="33">
        <v>91</v>
      </c>
      <c r="AE78" s="33">
        <v>-8.4</v>
      </c>
      <c r="AF78" s="33">
        <v>91</v>
      </c>
      <c r="AG78" s="33">
        <f>BM78-CQ78</f>
        <v>-9.4</v>
      </c>
      <c r="AH78" s="33">
        <v>63</v>
      </c>
      <c r="AI78" s="33">
        <v>2.95483870967742</v>
      </c>
      <c r="AJ78" s="33">
        <v>31</v>
      </c>
      <c r="AK78" s="33">
        <v>2.95483870967742</v>
      </c>
      <c r="AL78" s="33">
        <f>AJ78</f>
        <v>31</v>
      </c>
      <c r="AM78" s="33">
        <v>-0.163727411278032</v>
      </c>
      <c r="AN78" s="33">
        <v>116</v>
      </c>
      <c r="AO78" s="33">
        <v>30.67</v>
      </c>
      <c r="AP78" s="33">
        <v>102</v>
      </c>
      <c r="AQ78" s="33">
        <v>2</v>
      </c>
      <c r="AR78" s="33">
        <f>MAX($AQ$3:$AQ$132)-AQ78+1</f>
        <v>12</v>
      </c>
      <c r="AS78" s="33">
        <v>2</v>
      </c>
      <c r="AT78" s="33">
        <f>AR78</f>
        <v>12</v>
      </c>
      <c r="AU78" s="33">
        <v>3</v>
      </c>
      <c r="AV78" s="33">
        <f>MAX($AU$3:$AU$132)-AU78+1</f>
        <v>13</v>
      </c>
      <c r="AW78" s="33">
        <v>3</v>
      </c>
      <c r="AX78" s="33">
        <f>AW78+1</f>
        <v>4</v>
      </c>
      <c r="AY78" s="33">
        <v>3</v>
      </c>
      <c r="AZ78" s="33">
        <f>AX78</f>
        <v>4</v>
      </c>
      <c r="BA78" s="33">
        <v>9</v>
      </c>
      <c r="BB78" s="33">
        <f>BA78+1</f>
        <v>10</v>
      </c>
      <c r="BC78" s="33">
        <f>AQ78/(AQ78+AW78)</f>
        <v>0.4</v>
      </c>
      <c r="BD78" s="33">
        <v>27</v>
      </c>
      <c r="BE78" s="33">
        <f>BC78</f>
        <v>0.4</v>
      </c>
      <c r="BF78" s="33">
        <f>BD78</f>
        <v>27</v>
      </c>
      <c r="BG78" s="33">
        <f>AU78/(AU78+BA78)</f>
        <v>0.25</v>
      </c>
      <c r="BH78" s="33">
        <v>20</v>
      </c>
      <c r="BI78" s="33">
        <v>23.6</v>
      </c>
      <c r="BJ78" s="33">
        <v>76</v>
      </c>
      <c r="BK78" s="33">
        <v>23.6</v>
      </c>
      <c r="BL78" s="33">
        <v>76</v>
      </c>
      <c r="BM78" s="33">
        <v>25.3</v>
      </c>
      <c r="BN78" s="33">
        <v>74</v>
      </c>
      <c r="BO78" s="33">
        <v>409</v>
      </c>
      <c r="BP78" s="33">
        <v>54</v>
      </c>
      <c r="BQ78" s="33">
        <v>409</v>
      </c>
      <c r="BR78" s="33">
        <v>54</v>
      </c>
      <c r="BS78" s="33">
        <v>343.4</v>
      </c>
      <c r="BT78" s="33">
        <v>103</v>
      </c>
      <c r="BU78" s="33">
        <v>264</v>
      </c>
      <c r="BV78" s="33">
        <v>35</v>
      </c>
      <c r="BW78" s="33">
        <v>264</v>
      </c>
      <c r="BX78" s="33">
        <v>35</v>
      </c>
      <c r="BY78" s="33">
        <v>174</v>
      </c>
      <c r="BZ78" s="33">
        <v>108</v>
      </c>
      <c r="CA78" s="33">
        <v>145</v>
      </c>
      <c r="CB78" s="33">
        <v>77</v>
      </c>
      <c r="CC78" s="33">
        <v>145</v>
      </c>
      <c r="CD78" s="33">
        <v>77</v>
      </c>
      <c r="CE78" s="33">
        <v>169.4</v>
      </c>
      <c r="CF78" s="33">
        <v>53</v>
      </c>
      <c r="CG78" s="33">
        <v>0.0577017114914425</v>
      </c>
      <c r="CH78" s="33">
        <v>116</v>
      </c>
      <c r="CI78" s="33">
        <v>0.0577017114914425</v>
      </c>
      <c r="CJ78" s="33">
        <v>116</v>
      </c>
      <c r="CK78" s="33">
        <f>BM78/BS78</f>
        <v>0.0736750145602796</v>
      </c>
      <c r="CL78" s="33">
        <v>53</v>
      </c>
      <c r="CM78" s="33">
        <v>32</v>
      </c>
      <c r="CN78" s="33">
        <v>64</v>
      </c>
      <c r="CO78" s="33">
        <v>32</v>
      </c>
      <c r="CP78" s="33">
        <v>64</v>
      </c>
      <c r="CQ78" s="33">
        <v>34.7</v>
      </c>
      <c r="CR78" s="33">
        <v>84</v>
      </c>
      <c r="CS78" s="33">
        <v>430</v>
      </c>
      <c r="CT78" s="33">
        <v>84</v>
      </c>
      <c r="CU78" s="33">
        <v>430</v>
      </c>
      <c r="CV78" s="33">
        <v>84</v>
      </c>
      <c r="CW78" s="33">
        <v>449.2</v>
      </c>
      <c r="CX78" s="33">
        <v>106</v>
      </c>
      <c r="CY78" s="33">
        <v>200</v>
      </c>
      <c r="CZ78" s="33">
        <v>24</v>
      </c>
      <c r="DA78" s="33">
        <v>200</v>
      </c>
      <c r="DB78" s="33">
        <v>24</v>
      </c>
      <c r="DC78" s="33">
        <v>271.3</v>
      </c>
      <c r="DD78" s="33">
        <v>110</v>
      </c>
      <c r="DE78" s="33">
        <v>230</v>
      </c>
      <c r="DF78" s="33">
        <v>109</v>
      </c>
      <c r="DG78" s="33">
        <v>230</v>
      </c>
      <c r="DH78" s="33">
        <v>109</v>
      </c>
      <c r="DI78" s="33">
        <v>177.9</v>
      </c>
      <c r="DJ78" s="33">
        <v>80</v>
      </c>
      <c r="DK78" s="33">
        <v>0.4</v>
      </c>
      <c r="DL78" s="33">
        <v>47</v>
      </c>
      <c r="DM78" s="33">
        <v>0.8</v>
      </c>
      <c r="DN78" s="33">
        <v>34</v>
      </c>
      <c r="DO78" s="33">
        <v>56.4</v>
      </c>
      <c r="DP78" s="33">
        <v>19</v>
      </c>
      <c r="DQ78" s="33">
        <v>6.1</v>
      </c>
      <c r="DR78" s="33">
        <v>6</v>
      </c>
      <c r="DS78" s="33">
        <v>4.9</v>
      </c>
      <c r="DT78" s="33">
        <v>24</v>
      </c>
      <c r="DU78" s="33">
        <v>-21</v>
      </c>
      <c r="DV78" s="33">
        <v>72</v>
      </c>
      <c r="DW78" s="33">
        <v>-21</v>
      </c>
      <c r="DX78" s="33">
        <v>72</v>
      </c>
      <c r="DY78" s="33">
        <f>BS78-CW78</f>
        <v>-105.8</v>
      </c>
      <c r="DZ78" s="33">
        <v>119</v>
      </c>
      <c r="EA78" s="33">
        <v>2.8</v>
      </c>
      <c r="EB78" s="33">
        <v>20</v>
      </c>
      <c r="EC78" s="33">
        <v>19.8</v>
      </c>
      <c r="ED78" s="33">
        <v>18</v>
      </c>
      <c r="EE78" s="33">
        <v>15.7</v>
      </c>
      <c r="EF78" s="33">
        <v>72</v>
      </c>
      <c r="EG78" s="33">
        <v>0</v>
      </c>
      <c r="EH78" s="33">
        <v>14</v>
      </c>
      <c r="EI78" s="33">
        <v>2.5</v>
      </c>
      <c r="EJ78" s="33">
        <v>75</v>
      </c>
      <c r="EK78" s="33">
        <v>0</v>
      </c>
      <c r="EL78" s="33">
        <v>12</v>
      </c>
      <c r="EM78" s="33">
        <v>57.1</v>
      </c>
      <c r="EN78" s="33">
        <v>43</v>
      </c>
      <c r="EO78" s="33">
        <v>100</v>
      </c>
      <c r="EP78" s="33">
        <v>1</v>
      </c>
      <c r="EQ78" s="33">
        <v>18.4</v>
      </c>
      <c r="ER78" s="33">
        <v>88</v>
      </c>
      <c r="ES78" s="33">
        <v>37.9</v>
      </c>
      <c r="ET78" s="33">
        <v>63</v>
      </c>
      <c r="EU78" s="33">
        <v>37.9</v>
      </c>
      <c r="EV78" s="33">
        <v>63</v>
      </c>
      <c r="EW78" s="33">
        <v>32</v>
      </c>
      <c r="EX78" s="33">
        <v>84</v>
      </c>
      <c r="EY78" s="33">
        <v>100</v>
      </c>
      <c r="EZ78" s="33">
        <v>1</v>
      </c>
      <c r="FA78" s="33">
        <v>8.800000000000001</v>
      </c>
      <c r="FB78" s="33">
        <v>80</v>
      </c>
      <c r="FC78" s="33">
        <v>79.59999999999999</v>
      </c>
      <c r="FD78" s="33">
        <v>121</v>
      </c>
      <c r="FE78" s="38"/>
      <c r="FF78" s="33">
        <v>68</v>
      </c>
      <c r="FG78" s="38"/>
      <c r="FH78" s="33">
        <v>68</v>
      </c>
      <c r="FI78" s="33">
        <v>39.71</v>
      </c>
      <c r="FJ78" s="33">
        <v>92</v>
      </c>
      <c r="FK78" s="38"/>
      <c r="FL78" s="33">
        <v>44</v>
      </c>
      <c r="FM78" s="38"/>
      <c r="FN78" s="33">
        <v>44</v>
      </c>
      <c r="FO78" s="33">
        <v>30.52</v>
      </c>
      <c r="FP78" s="33">
        <v>104</v>
      </c>
      <c r="FQ78" s="38"/>
      <c r="FR78" s="33">
        <v>73</v>
      </c>
      <c r="FS78" s="38"/>
      <c r="FT78" s="33">
        <v>73</v>
      </c>
      <c r="FU78" s="33">
        <v>46.38</v>
      </c>
      <c r="FV78" s="33">
        <v>74</v>
      </c>
      <c r="FW78" s="38"/>
      <c r="FX78" s="33">
        <v>88</v>
      </c>
      <c r="FY78" s="38"/>
      <c r="FZ78" s="33">
        <v>88</v>
      </c>
      <c r="GA78" s="33">
        <v>31.3</v>
      </c>
      <c r="GB78" s="39">
        <v>48</v>
      </c>
      <c r="GC78" s="24">
        <f>GA78</f>
        <v>31.3</v>
      </c>
      <c r="GD78" s="24">
        <f>GB78</f>
        <v>48</v>
      </c>
      <c r="GE78" s="25">
        <v>28.5</v>
      </c>
      <c r="GF78" s="25">
        <v>48</v>
      </c>
      <c r="GG78" s="25">
        <v>22.1</v>
      </c>
      <c r="GH78" s="25">
        <v>32</v>
      </c>
      <c r="GI78" s="24">
        <f>GG78</f>
        <v>22.1</v>
      </c>
      <c r="GJ78" s="24">
        <f>GH78</f>
        <v>32</v>
      </c>
      <c r="GK78" s="25">
        <v>24.1</v>
      </c>
      <c r="GL78" s="37">
        <v>36</v>
      </c>
      <c r="GM78" s="33">
        <v>-0.1</v>
      </c>
      <c r="GN78" s="33">
        <v>19</v>
      </c>
      <c r="GO78" s="33">
        <v>3</v>
      </c>
      <c r="GP78" s="33">
        <f>IF(GO78=1,1,IF(GO78=2,20,40))</f>
        <v>40</v>
      </c>
      <c r="GQ78" s="33">
        <v>18</v>
      </c>
      <c r="GR78" s="33">
        <f>GQ78</f>
        <v>18</v>
      </c>
      <c r="GS78" s="33">
        <v>33</v>
      </c>
      <c r="GT78" s="33">
        <f>GS78</f>
        <v>33</v>
      </c>
      <c r="GU78" s="33">
        <v>44</v>
      </c>
      <c r="GV78" s="33">
        <f>GU78</f>
        <v>44</v>
      </c>
      <c r="GW78" s="40">
        <f>GU78</f>
        <v>44</v>
      </c>
      <c r="GX78" s="28">
        <v>31</v>
      </c>
      <c r="GY78" s="28">
        <f>GX78</f>
        <v>31</v>
      </c>
      <c r="GZ78" s="42">
        <f>AVERAGE(GQ78,GS78,GU78)</f>
        <v>31.6666666666667</v>
      </c>
      <c r="HA78" s="33">
        <f>AVERAGE(GQ78:GW78)</f>
        <v>33.4285714285714</v>
      </c>
      <c r="HB78" s="33">
        <f>SUM(GX78,GY78,GZ78,HA78)/120</f>
        <v>57.1605158730159</v>
      </c>
      <c r="HC78" t="s" s="34">
        <f>IF(HB78=HB77,"YES","NOOOO")</f>
        <v>230</v>
      </c>
      <c r="HD78" s="33">
        <f>SUM(SUM(E78,F78,G78,I78,L78,M78,N78,O78,R78,U78,V78,W78,Y78,AH78,AN78,AP78,AV78,BB78,BH78,BN78,BT78,BZ78,CF78,CL78,CR78,CX78,DD78,DJ78,DL78,DZ78),SUM(EX78,FJ78,FP78,FV78,GF78,GL78,GN78,GP78,GQ78,GS78,GU78,GX78,GZ78,H78,J78,K78,P78,Q78,S78,T78,X78,Z78,AA78,AB78,AD78,AF78,AJ78,AL78,AR78,AT78),SUM(AX78,AZ78,BD78,BF78,BJ78,BL78,BP78,BR78,BV78,BX78,CB78,CD78,CH78,CJ78,CN78,CP78,CT78,CV78,CZ78,DB78,DF78,DH78,DN78,DP78,DR78,DT78,DV78,DX78,EB78,ED78),EF78,EH78,EJ78,EL78,EN78,EP78,ER78,ET78,EV78,EZ78,FB78,FD78,FF78,FH78,FL78,FN78,FR78,FT78,FX78,FZ78,GB78,GD78,GH78,GJ78)/114</f>
        <v>58.3845029239766</v>
      </c>
      <c r="HE78" s="33">
        <v>82</v>
      </c>
      <c r="HF78" s="33">
        <f>HE78-B78</f>
        <v>6</v>
      </c>
      <c r="HG78" s="33">
        <f>SUM(SUM(E78,F78,G78,I78,L78,M78,N78,O78,V78,W78,Y78,H78,J78,K78,P78,Q78,CH78,CJ78,CN78,CP78,CT78,CV78,CZ78,DB78,DF78,DH78,DN78,DP78,DR78,DT78),SUM(DV78,DX78,EB78,ED78,EF78,EH78,EJ78,EL78,EN78,EP78,ER78,ET78,EV78,EZ78,FB78,FD78,FF78,FH78,FL78,FN78,FR78,FT78,FX78,FZ78,GR78,GX78,GY78,X78,AA78,Z78),SUM(AB78,AD78,AF78,AJ78,AL78,AR78,AT78,AX78,AZ78,BD78,BF78,BJ78,BL78,BP78,BR78,BV78,BX78,CB78,CD78,AH78,AN78,AP78,AV78,BB78,BH78,BN78,BT78,BZ78,CF78,CL78),CR78,CX78,DD78,DJ78,DL78,DZ78,EX78,FJ78,FP78,FV78,GP78,GQ78,GS78,GT78,GU78,GV78,GW78,GZ78,HA78)/109</f>
        <v>58.7455220620358</v>
      </c>
      <c r="HH78" s="33">
        <v>80</v>
      </c>
      <c r="HI78" s="33">
        <f>HH78-B78</f>
        <v>4</v>
      </c>
      <c r="HJ78" s="33">
        <f>SUM(SUM(E78,F78,G78,I78,L78,M78,N78,R78,V78,W78,AD78,AF78,AJ78,AL78,AR78,AT78,AX78,AZ78,BD78,BF78,BJ78,BL78,BP78,BR78,BV78,BX78,CB78,CD78,CH78,CJ78),SUM(CN78,CP78,CT78,CV78,CZ78,DB78,DF78,DH78,DN78,DP78,DR78,DT78,DV78,DX78,EB78,ED78,EF78,EH78,EJ78,EL78,EN78,EP78,ER78,ET78,EV78,EZ78,FB78,FD78,GB78,GD78),SUM(GH78,GJ78,GR78,GX78,GY78,AH78,AN78,AP78,AV78,BB78,BH78,BN78,BT78,BZ78,CF78,CL78,CR78,CX78,DD78,DJ78,DL78,DZ78,EX78,GF78,GL78,GN78,GP78,GQ78,GS78,GT78),GU78,GV78,GW78,GZ78,HA78,H78,J78,K78,S78,T78,)/101</f>
        <v>54.6263554926921</v>
      </c>
      <c r="HK78" s="33">
        <v>78</v>
      </c>
      <c r="HL78" s="33">
        <f>HK78-B78</f>
        <v>2</v>
      </c>
      <c r="HM78" s="33">
        <f>SUM(SUM(F78,G78,H78,J78,K78,AD78,AF78,AJ78,AL78,AN78,AR78,AT78,AX78,AZ78,BD78,BF78,BJ78,BL78,BP78,BR78,BV78,BX78,CB78,CD78,CH78,CJ78,CN78,CP78,CT78,CV78),SUM(CZ78,DB78,DF78,DH78,DN78,DP78,DR78,DT78,DV78,DX78,EB78,ED78,EF78,EH78,EJ78,EL78,EN78,EP78,ER78,ET78,EV78,EZ78,FB78,FD78,GR78,GX78,GY78,I78,L78,AH78),AP78,AV78,BB78,BH78,BN78,BT78,BZ78,CF78,CL78,CR78,CX78,DD78,DJ78,DL78,DZ78,EX78,GP78,GQ78,GS78,GT78,GU78,GV78,GW78,GZ78,HA78)/85</f>
        <v>56.8873949579832</v>
      </c>
      <c r="HN78" s="33">
        <v>85</v>
      </c>
      <c r="HO78" s="33">
        <f>HN78-B78</f>
        <v>9</v>
      </c>
      <c r="HP78" s="33">
        <f>SUM(SUM(AH78,AP78,AV78,BB78,BH78,BN78,BT78,BZ78,CF78,CL78,CR78,CX78,DD78,DJ78,DL78,DZ78,EX78,GP78,GQ78,GS78,GT78,GU78,GV78,GW78,GZ78,HA78,AD78,AF78,AR78,AT78),SUM(AX78,AZ78,BD78,BF78,BJ78,BL78,BP78,BR78,BV78,BX78,CB78,CD78,CH78,CJ78,CN78,CP78,CT78,CV78,CZ78,DB78,DF78,DH78,DN78,DP78,DR78,DT78,DV78,DX78,EB78,ED78),EF78,EH78,EJ78,EL78,EN78,EP78,ER78,ET78,EV78,EZ78,FB78,FD78,GR78,GX78,GY78)/75</f>
        <v>54.3212698412698</v>
      </c>
      <c r="HQ78" s="33">
        <v>84</v>
      </c>
      <c r="HR78" s="33">
        <f>HQ78-B78</f>
        <v>8</v>
      </c>
      <c r="HS78" s="43">
        <f>AVERAGE(HD78-HB78,HG78-HB78,HJ78-HB78,HM78-HB78,HP78-HB78)</f>
        <v>-0.5675068174244</v>
      </c>
      <c r="HT78" s="33"/>
      <c r="HU78" s="33"/>
      <c r="HV78" s="33"/>
      <c r="HW78" s="33"/>
      <c r="HX78" s="33"/>
      <c r="HY78" s="33"/>
    </row>
    <row r="79" ht="44.45" customHeight="1">
      <c r="A79" t="s" s="31">
        <v>316</v>
      </c>
      <c r="B79" s="32">
        <v>77</v>
      </c>
      <c r="C79" s="33">
        <v>0</v>
      </c>
      <c r="D79" t="s" s="34">
        <v>249</v>
      </c>
      <c r="E79" s="33">
        <f>IF(D79="ACC",5,IF(D79="SEC",3,IF(D79="Pac12",4,IF(D79="Big 10",1,IF(D79="Big 12",2,IF(D79="Independent",7,IF(D79="American",6,IF(D79="MWC",9,IF(D79="Sun Belt",8,IF(D79="CUSA",11,10))))))))))</f>
        <v>4</v>
      </c>
      <c r="F79" s="33">
        <v>89</v>
      </c>
      <c r="G79" s="33">
        <f>F79</f>
        <v>89</v>
      </c>
      <c r="H79" s="33">
        <f>F79</f>
        <v>89</v>
      </c>
      <c r="I79" s="33">
        <v>64</v>
      </c>
      <c r="J79" s="33">
        <v>64</v>
      </c>
      <c r="K79" s="33">
        <v>56</v>
      </c>
      <c r="L79" s="35">
        <f>AVERAGE(F79:K79)</f>
        <v>75.1666666666667</v>
      </c>
      <c r="M79" s="19">
        <f>AVERAGE(N79:U79,F79:L79)</f>
        <v>67.84444444444441</v>
      </c>
      <c r="N79" s="25">
        <v>47</v>
      </c>
      <c r="O79" s="37">
        <v>51</v>
      </c>
      <c r="P79" s="33">
        <v>69</v>
      </c>
      <c r="Q79" s="33">
        <f>AVERAGE(O79:P79)</f>
        <v>60</v>
      </c>
      <c r="R79" s="33">
        <v>81</v>
      </c>
      <c r="S79" s="33">
        <v>53</v>
      </c>
      <c r="T79" s="33">
        <f>AVERAGE(R79:S79)</f>
        <v>67</v>
      </c>
      <c r="U79" s="33">
        <f>AVERAGE(O79,P79,Q79,R79,S79,T79)</f>
        <v>63.5</v>
      </c>
      <c r="V79" s="33">
        <f>AVERAGE(F79:U79)</f>
        <v>67.84444444444441</v>
      </c>
      <c r="W79" s="33">
        <f>MEDIAN(F79:U79)</f>
        <v>65.5</v>
      </c>
      <c r="X79" s="33">
        <v>67</v>
      </c>
      <c r="Y79" s="33">
        <v>88</v>
      </c>
      <c r="Z79" s="33">
        <v>60</v>
      </c>
      <c r="AA79" s="33">
        <v>45</v>
      </c>
      <c r="AB79" s="33">
        <v>81</v>
      </c>
      <c r="AC79" s="33">
        <v>-6.2</v>
      </c>
      <c r="AD79" s="33">
        <v>82</v>
      </c>
      <c r="AE79" s="33">
        <v>-6.2</v>
      </c>
      <c r="AF79" s="33">
        <v>82</v>
      </c>
      <c r="AG79" s="33">
        <f>BM79-CQ79</f>
        <v>-0.7</v>
      </c>
      <c r="AH79" s="33">
        <v>62</v>
      </c>
      <c r="AI79" s="33">
        <v>1.48888888888889</v>
      </c>
      <c r="AJ79" s="33">
        <v>67</v>
      </c>
      <c r="AK79" s="33">
        <v>1.48888888888889</v>
      </c>
      <c r="AL79" s="33">
        <f>AJ79</f>
        <v>67</v>
      </c>
      <c r="AM79" s="33">
        <v>-0.012465070407101</v>
      </c>
      <c r="AN79" s="33">
        <v>78</v>
      </c>
      <c r="AO79" s="33">
        <v>16</v>
      </c>
      <c r="AP79" s="33">
        <v>53</v>
      </c>
      <c r="AQ79" s="33">
        <v>1</v>
      </c>
      <c r="AR79" s="33">
        <f>MAX($AQ$3:$AQ$132)-AQ79+1</f>
        <v>13</v>
      </c>
      <c r="AS79" s="33">
        <v>1</v>
      </c>
      <c r="AT79" s="33">
        <f>AR79</f>
        <v>13</v>
      </c>
      <c r="AU79" s="33">
        <v>8</v>
      </c>
      <c r="AV79" s="33">
        <f>MAX($AU$3:$AU$132)-AU79+1</f>
        <v>8</v>
      </c>
      <c r="AW79" s="33">
        <v>3</v>
      </c>
      <c r="AX79" s="33">
        <f>AW79+1</f>
        <v>4</v>
      </c>
      <c r="AY79" s="33">
        <v>3</v>
      </c>
      <c r="AZ79" s="33">
        <f>AX79</f>
        <v>4</v>
      </c>
      <c r="BA79" s="33">
        <v>5</v>
      </c>
      <c r="BB79" s="33">
        <f>BA79+1</f>
        <v>6</v>
      </c>
      <c r="BC79" s="33">
        <f>AQ79/(AQ79+AW79)</f>
        <v>0.25</v>
      </c>
      <c r="BD79" s="33">
        <v>33</v>
      </c>
      <c r="BE79" s="33">
        <f>BC79</f>
        <v>0.25</v>
      </c>
      <c r="BF79" s="33">
        <f>BD79</f>
        <v>33</v>
      </c>
      <c r="BG79" s="33">
        <f>AU79/(AU79+BA79)</f>
        <v>0.615384615384615</v>
      </c>
      <c r="BH79" s="33">
        <v>12</v>
      </c>
      <c r="BI79" s="33">
        <v>20.3</v>
      </c>
      <c r="BJ79" s="33">
        <v>88</v>
      </c>
      <c r="BK79" s="33">
        <v>20.3</v>
      </c>
      <c r="BL79" s="33">
        <v>88</v>
      </c>
      <c r="BM79" s="33">
        <v>21.2</v>
      </c>
      <c r="BN79" s="33">
        <v>86</v>
      </c>
      <c r="BO79" s="33">
        <v>319.5</v>
      </c>
      <c r="BP79" s="33">
        <v>111</v>
      </c>
      <c r="BQ79" s="33">
        <v>319.5</v>
      </c>
      <c r="BR79" s="33">
        <v>111</v>
      </c>
      <c r="BS79" s="33">
        <v>328.5</v>
      </c>
      <c r="BT79" s="33">
        <v>111</v>
      </c>
      <c r="BU79" s="33">
        <v>192.8</v>
      </c>
      <c r="BV79" s="33">
        <v>96</v>
      </c>
      <c r="BW79" s="33">
        <v>192.8</v>
      </c>
      <c r="BX79" s="33">
        <v>96</v>
      </c>
      <c r="BY79" s="33">
        <v>197</v>
      </c>
      <c r="BZ79" s="33">
        <v>93</v>
      </c>
      <c r="CA79" s="33">
        <v>126.8</v>
      </c>
      <c r="CB79" s="33">
        <v>94</v>
      </c>
      <c r="CC79" s="33">
        <v>126.8</v>
      </c>
      <c r="CD79" s="33">
        <v>94</v>
      </c>
      <c r="CE79" s="33">
        <v>131.6</v>
      </c>
      <c r="CF79" s="33">
        <v>99</v>
      </c>
      <c r="CG79" s="33">
        <v>0.0635367762128325</v>
      </c>
      <c r="CH79" s="33">
        <v>103</v>
      </c>
      <c r="CI79" s="33">
        <v>0.0635367762128325</v>
      </c>
      <c r="CJ79" s="33">
        <v>103</v>
      </c>
      <c r="CK79" s="33">
        <f>BM79/BS79</f>
        <v>0.06453576864535771</v>
      </c>
      <c r="CL79" s="33">
        <v>94</v>
      </c>
      <c r="CM79" s="33">
        <v>26.5</v>
      </c>
      <c r="CN79" s="33">
        <v>38</v>
      </c>
      <c r="CO79" s="33">
        <v>26.5</v>
      </c>
      <c r="CP79" s="33">
        <v>38</v>
      </c>
      <c r="CQ79" s="33">
        <v>21.9</v>
      </c>
      <c r="CR79" s="33">
        <v>30</v>
      </c>
      <c r="CS79" s="33">
        <v>367</v>
      </c>
      <c r="CT79" s="33">
        <v>37</v>
      </c>
      <c r="CU79" s="33">
        <v>367</v>
      </c>
      <c r="CV79" s="33">
        <v>37</v>
      </c>
      <c r="CW79" s="33">
        <v>390.5</v>
      </c>
      <c r="CX79" s="33">
        <v>64</v>
      </c>
      <c r="CY79" s="33">
        <v>197.8</v>
      </c>
      <c r="CZ79" s="33">
        <v>22</v>
      </c>
      <c r="DA79" s="33">
        <v>197.8</v>
      </c>
      <c r="DB79" s="33">
        <v>22</v>
      </c>
      <c r="DC79" s="33">
        <v>264.1</v>
      </c>
      <c r="DD79" s="33">
        <v>106</v>
      </c>
      <c r="DE79" s="33">
        <v>169.3</v>
      </c>
      <c r="DF79" s="33">
        <v>65</v>
      </c>
      <c r="DG79" s="33">
        <v>169.3</v>
      </c>
      <c r="DH79" s="33">
        <v>65</v>
      </c>
      <c r="DI79" s="33">
        <v>126.3</v>
      </c>
      <c r="DJ79" s="33">
        <v>27</v>
      </c>
      <c r="DK79" s="33">
        <v>0.75</v>
      </c>
      <c r="DL79" s="33">
        <v>33</v>
      </c>
      <c r="DM79" s="33">
        <v>0.25</v>
      </c>
      <c r="DN79" s="33">
        <v>55</v>
      </c>
      <c r="DO79" s="33">
        <v>61.9</v>
      </c>
      <c r="DP79" s="33">
        <v>48</v>
      </c>
      <c r="DQ79" s="33">
        <v>7.5</v>
      </c>
      <c r="DR79" s="33">
        <v>19</v>
      </c>
      <c r="DS79" s="33">
        <v>4.4</v>
      </c>
      <c r="DT79" s="33">
        <v>19</v>
      </c>
      <c r="DU79" s="33">
        <v>-47.5</v>
      </c>
      <c r="DV79" s="33">
        <v>87</v>
      </c>
      <c r="DW79" s="33">
        <v>-47.5</v>
      </c>
      <c r="DX79" s="33">
        <v>87</v>
      </c>
      <c r="DY79" s="33">
        <f>BS79-CW79</f>
        <v>-62</v>
      </c>
      <c r="DZ79" s="33">
        <v>101</v>
      </c>
      <c r="EA79" s="33">
        <v>1.75</v>
      </c>
      <c r="EB79" s="33">
        <v>54</v>
      </c>
      <c r="EC79" s="33">
        <v>7.75</v>
      </c>
      <c r="ED79" s="33">
        <v>102</v>
      </c>
      <c r="EE79" s="33">
        <v>18.3</v>
      </c>
      <c r="EF79" s="33">
        <v>58</v>
      </c>
      <c r="EG79" s="33">
        <v>0</v>
      </c>
      <c r="EH79" s="33">
        <v>14</v>
      </c>
      <c r="EI79" s="33">
        <v>5.3</v>
      </c>
      <c r="EJ79" s="33">
        <v>56</v>
      </c>
      <c r="EK79" s="33">
        <v>0</v>
      </c>
      <c r="EL79" s="33">
        <v>12</v>
      </c>
      <c r="EM79" s="33">
        <v>80</v>
      </c>
      <c r="EN79" s="33">
        <v>16</v>
      </c>
      <c r="EO79" s="33">
        <v>100</v>
      </c>
      <c r="EP79" s="33">
        <v>1</v>
      </c>
      <c r="EQ79" s="33">
        <v>18.25</v>
      </c>
      <c r="ER79" s="33">
        <v>91</v>
      </c>
      <c r="ES79" s="33">
        <v>37.3</v>
      </c>
      <c r="ET79" s="33">
        <v>68</v>
      </c>
      <c r="EU79" s="33">
        <v>37.3</v>
      </c>
      <c r="EV79" s="33">
        <v>68</v>
      </c>
      <c r="EW79" s="33">
        <v>37.5</v>
      </c>
      <c r="EX79" s="33">
        <v>61</v>
      </c>
      <c r="EY79" s="33">
        <v>50</v>
      </c>
      <c r="EZ79" s="33">
        <v>40</v>
      </c>
      <c r="FA79" s="33">
        <v>4.5</v>
      </c>
      <c r="FB79" s="33">
        <v>11</v>
      </c>
      <c r="FC79" s="33">
        <v>35</v>
      </c>
      <c r="FD79" s="33">
        <v>6</v>
      </c>
      <c r="FE79" s="38"/>
      <c r="FF79" s="33">
        <v>75</v>
      </c>
      <c r="FG79" s="38"/>
      <c r="FH79" s="33">
        <v>75</v>
      </c>
      <c r="FI79" s="33">
        <v>59.27</v>
      </c>
      <c r="FJ79" s="33">
        <v>45</v>
      </c>
      <c r="FK79" s="38"/>
      <c r="FL79" s="33">
        <v>91</v>
      </c>
      <c r="FM79" s="38"/>
      <c r="FN79" s="33">
        <v>91</v>
      </c>
      <c r="FO79" s="33">
        <v>50.54</v>
      </c>
      <c r="FP79" s="33">
        <v>62</v>
      </c>
      <c r="FQ79" s="38"/>
      <c r="FR79" s="33">
        <v>21</v>
      </c>
      <c r="FS79" s="38"/>
      <c r="FT79" s="33">
        <v>21</v>
      </c>
      <c r="FU79" s="33">
        <v>66.28</v>
      </c>
      <c r="FV79" s="33">
        <v>31</v>
      </c>
      <c r="FW79" s="38"/>
      <c r="FX79" s="33">
        <v>122</v>
      </c>
      <c r="FY79" s="38"/>
      <c r="FZ79" s="33">
        <v>122</v>
      </c>
      <c r="GA79" s="33">
        <v>31.7</v>
      </c>
      <c r="GB79" s="39">
        <v>46</v>
      </c>
      <c r="GC79" s="24">
        <f>GA79</f>
        <v>31.7</v>
      </c>
      <c r="GD79" s="24">
        <f>GB79</f>
        <v>46</v>
      </c>
      <c r="GE79" s="25">
        <v>27.7</v>
      </c>
      <c r="GF79" s="25">
        <v>51</v>
      </c>
      <c r="GG79" s="25">
        <v>25.6</v>
      </c>
      <c r="GH79" s="25">
        <v>49</v>
      </c>
      <c r="GI79" s="24">
        <f>GG79</f>
        <v>25.6</v>
      </c>
      <c r="GJ79" s="24">
        <f>GH79</f>
        <v>49</v>
      </c>
      <c r="GK79" s="25">
        <v>29.5</v>
      </c>
      <c r="GL79" s="37">
        <v>63</v>
      </c>
      <c r="GM79" s="33">
        <v>-0.1</v>
      </c>
      <c r="GN79" s="33">
        <v>19</v>
      </c>
      <c r="GO79" s="33">
        <v>3</v>
      </c>
      <c r="GP79" s="33">
        <f>IF(GO79=1,1,IF(GO79=2,20,40))</f>
        <v>40</v>
      </c>
      <c r="GQ79" s="33">
        <v>21</v>
      </c>
      <c r="GR79" s="33">
        <f>GQ79</f>
        <v>21</v>
      </c>
      <c r="GS79" s="33">
        <v>42</v>
      </c>
      <c r="GT79" s="33">
        <f>GS79</f>
        <v>42</v>
      </c>
      <c r="GU79" s="33">
        <v>46</v>
      </c>
      <c r="GV79" s="33">
        <f>GU79</f>
        <v>46</v>
      </c>
      <c r="GW79" s="40">
        <f>GU79</f>
        <v>46</v>
      </c>
      <c r="GX79" s="28">
        <v>50</v>
      </c>
      <c r="GY79" s="28">
        <f>GX79</f>
        <v>50</v>
      </c>
      <c r="GZ79" s="42">
        <f>AVERAGE(GQ79,GS79,GU79)</f>
        <v>36.3333333333333</v>
      </c>
      <c r="HA79" s="33">
        <f>AVERAGE(GQ79:GW79)</f>
        <v>37.7142857142857</v>
      </c>
      <c r="HB79" s="33">
        <f>SUM(GX79,GY79,GZ79,HA79)/120</f>
        <v>57.1908597883598</v>
      </c>
      <c r="HC79" t="s" s="34">
        <f>IF(HB79=HB78,"YES","NOOOO")</f>
        <v>230</v>
      </c>
      <c r="HD79" s="33">
        <f>SUM(SUM(E79,F79,G79,I79,L79,M79,N79,O79,R79,U79,V79,W79,Y79,AH79,AN79,AP79,AV79,BB79,BH79,BN79,BT79,BZ79,CF79,CL79,CR79,CX79,DD79,DJ79,DL79,DZ79),SUM(EX79,FJ79,FP79,FV79,GF79,GL79,GN79,GP79,GQ79,GS79,GU79,GX79,GZ79,H79,J79,K79,P79,Q79,S79,T79,X79,Z79,AA79,AB79,AD79,AF79,AJ79,AL79,AR79,AT79),SUM(AX79,AZ79,BD79,BF79,BJ79,BL79,BP79,BR79,BV79,BX79,CB79,CD79,CH79,CJ79,CN79,CP79,CT79,CV79,CZ79,DB79,DF79,DH79,DN79,DP79,DR79,DT79,DV79,DX79,EB79,ED79),EF79,EH79,EJ79,EL79,EN79,EP79,ER79,ET79,EV79,EZ79,FB79,FD79,FF79,FH79,FL79,FN79,FR79,FT79,FX79,FZ79,GB79,GD79,GH79,GJ79)/114</f>
        <v>58.0718323586745</v>
      </c>
      <c r="HE79" s="33">
        <v>81</v>
      </c>
      <c r="HF79" s="33">
        <f>HE79-B79</f>
        <v>4</v>
      </c>
      <c r="HG79" s="33">
        <f>SUM(SUM(E79,F79,G79,I79,L79,M79,N79,O79,V79,W79,Y79,H79,J79,K79,P79,Q79,CH79,CJ79,CN79,CP79,CT79,CV79,CZ79,DB79,DF79,DH79,DN79,DP79,DR79,DT79),SUM(DV79,DX79,EB79,ED79,EF79,EH79,EJ79,EL79,EN79,EP79,ER79,ET79,EV79,EZ79,FB79,FD79,FF79,FH79,FL79,FN79,FR79,FT79,FX79,FZ79,GR79,GX79,GY79,X79,AA79,Z79),SUM(AB79,AD79,AF79,AJ79,AL79,AR79,AT79,AX79,AZ79,BD79,BF79,BJ79,BL79,BP79,BR79,BV79,BX79,CB79,CD79,AH79,AN79,AP79,AV79,BB79,BH79,BN79,BT79,BZ79,CF79,CL79),CR79,CX79,DD79,DJ79,DL79,DZ79,EX79,FJ79,FP79,FV79,GP79,GQ79,GS79,GT79,GU79,GV79,GW79,GZ79,HA79)/109</f>
        <v>57.5725061890199</v>
      </c>
      <c r="HH79" s="33">
        <v>78</v>
      </c>
      <c r="HI79" s="33">
        <f>HH79-B79</f>
        <v>1</v>
      </c>
      <c r="HJ79" s="33">
        <f>SUM(SUM(E79,F79,G79,I79,L79,M79,N79,R79,V79,W79,AD79,AF79,AJ79,AL79,AR79,AT79,AX79,AZ79,BD79,BF79,BJ79,BL79,BP79,BR79,BV79,BX79,CB79,CD79,CH79,CJ79),SUM(CN79,CP79,CT79,CV79,CZ79,DB79,DF79,DH79,DN79,DP79,DR79,DT79,DV79,DX79,EB79,ED79,EF79,EH79,EJ79,EL79,EN79,EP79,ER79,ET79,EV79,EZ79,FB79,FD79,GB79,GD79),SUM(GH79,GJ79,GR79,GX79,GY79,AH79,AN79,AP79,AV79,BB79,BH79,BN79,BT79,BZ79,CF79,CL79,CR79,CX79,DD79,DJ79,DL79,DZ79,EX79,GF79,GL79,GN79,GP79,GQ79,GS79,GT79),GU79,GV79,GW79,GZ79,HA79,H79,J79,K79,S79,T79,)/101</f>
        <v>54.6772591544869</v>
      </c>
      <c r="HK79" s="33">
        <v>80</v>
      </c>
      <c r="HL79" s="33">
        <f>HK79-B79</f>
        <v>3</v>
      </c>
      <c r="HM79" s="33">
        <f>SUM(SUM(F79,G79,H79,J79,K79,AD79,AF79,AJ79,AL79,AN79,AR79,AT79,AX79,AZ79,BD79,BF79,BJ79,BL79,BP79,BR79,BV79,BX79,CB79,CD79,CH79,CJ79,CN79,CP79,CT79,CV79),SUM(CZ79,DB79,DF79,DH79,DN79,DP79,DR79,DT79,DV79,DX79,EB79,ED79,EF79,EH79,EJ79,EL79,EN79,EP79,ER79,ET79,EV79,EZ79,FB79,FD79,GR79,GX79,GY79,I79,L79,AH79),AP79,AV79,BB79,BH79,BN79,BT79,BZ79,CF79,CL79,CR79,CX79,DD79,DJ79,DL79,DZ79,EX79,GP79,GQ79,GS79,GT79,GU79,GV79,GW79,GZ79,HA79)/85</f>
        <v>55.8378151260504</v>
      </c>
      <c r="HN79" s="33">
        <v>82</v>
      </c>
      <c r="HO79" s="33">
        <f>HN79-B79</f>
        <v>5</v>
      </c>
      <c r="HP79" s="33">
        <f>SUM(SUM(AH79,AP79,AV79,BB79,BH79,BN79,BT79,BZ79,CF79,CL79,CR79,CX79,DD79,DJ79,DL79,DZ79,EX79,GP79,GQ79,GS79,GT79,GU79,GV79,GW79,GZ79,HA79,AD79,AF79,AR79,AT79),SUM(AX79,AZ79,BD79,BF79,BJ79,BL79,BP79,BR79,BV79,BX79,CB79,CD79,CH79,CJ79,CN79,CP79,CT79,CV79,CZ79,DB79,DF79,DH79,DN79,DP79,DR79,DT79,DV79,DX79,EB79,ED79),EF79,EH79,EJ79,EL79,EN79,EP79,ER79,ET79,EV79,EZ79,FB79,FD79,GR79,GX79,GY79)/75</f>
        <v>53.4406349206349</v>
      </c>
      <c r="HQ79" s="33">
        <v>82</v>
      </c>
      <c r="HR79" s="33">
        <f>HQ79-B79</f>
        <v>5</v>
      </c>
      <c r="HS79" s="43">
        <f>AVERAGE(HD79-HB79,HG79-HB79,HJ79-HB79,HM79-HB79,HP79-HB79)</f>
        <v>-1.27085023858648</v>
      </c>
      <c r="HT79" s="33"/>
      <c r="HU79" s="33"/>
      <c r="HV79" s="33"/>
      <c r="HW79" s="33"/>
      <c r="HX79" s="33"/>
      <c r="HY79" s="33"/>
    </row>
    <row r="80" ht="32.45" customHeight="1">
      <c r="A80" t="s" s="31">
        <v>317</v>
      </c>
      <c r="B80" s="32">
        <v>78</v>
      </c>
      <c r="C80" s="33">
        <v>0</v>
      </c>
      <c r="D80" t="s" s="34">
        <v>268</v>
      </c>
      <c r="E80" s="33">
        <f>IF(D80="ACC",5,IF(D80="SEC",3,IF(D80="Pac12",4,IF(D80="Big 10",1,IF(D80="Big 12",2,IF(D80="Independent",7,IF(D80="American",6,IF(D80="MWC",9,IF(D80="Sun Belt",8,IF(D80="CUSA",11,10))))))))))</f>
        <v>9</v>
      </c>
      <c r="F80" s="33">
        <v>68</v>
      </c>
      <c r="G80" s="33">
        <f>F80</f>
        <v>68</v>
      </c>
      <c r="H80" s="33">
        <f>F80</f>
        <v>68</v>
      </c>
      <c r="I80" s="33">
        <v>59</v>
      </c>
      <c r="J80" s="33">
        <v>59</v>
      </c>
      <c r="K80" s="33">
        <v>83</v>
      </c>
      <c r="L80" s="35">
        <f>AVERAGE(F80:K80)</f>
        <v>67.5</v>
      </c>
      <c r="M80" s="46">
        <f>AVERAGE(N80:U80,F80:L80)</f>
        <v>74.125</v>
      </c>
      <c r="N80" s="19">
        <f>AVERAGE(O80:U80,F80:L80)</f>
        <v>74.125</v>
      </c>
      <c r="O80" s="37">
        <v>73</v>
      </c>
      <c r="P80" s="33">
        <v>86</v>
      </c>
      <c r="Q80" s="33">
        <f>AVERAGE(O80:P80)</f>
        <v>79.5</v>
      </c>
      <c r="R80" s="33">
        <v>87</v>
      </c>
      <c r="S80" s="33">
        <v>77</v>
      </c>
      <c r="T80" s="33">
        <f>AVERAGE(R80:S80)</f>
        <v>82</v>
      </c>
      <c r="U80" s="33">
        <f>AVERAGE(O80,P80,Q80,R80,S80,T80)</f>
        <v>80.75</v>
      </c>
      <c r="V80" s="33">
        <f>AVERAGE(F80:U80)</f>
        <v>74.125</v>
      </c>
      <c r="W80" s="33">
        <f>MEDIAN(F80:U80)</f>
        <v>74.125</v>
      </c>
      <c r="X80" s="33">
        <v>100</v>
      </c>
      <c r="Y80" s="33">
        <v>117</v>
      </c>
      <c r="Z80" s="33">
        <v>129</v>
      </c>
      <c r="AA80" s="33">
        <v>95</v>
      </c>
      <c r="AB80" s="33">
        <v>74</v>
      </c>
      <c r="AC80" s="33">
        <v>5.5</v>
      </c>
      <c r="AD80" s="33">
        <v>42</v>
      </c>
      <c r="AE80" s="33">
        <v>5.5</v>
      </c>
      <c r="AF80" s="33">
        <v>42</v>
      </c>
      <c r="AG80" s="33">
        <f>BM80-CQ80</f>
        <v>7.7</v>
      </c>
      <c r="AH80" s="33">
        <v>69</v>
      </c>
      <c r="AI80" s="33">
        <v>0.933628318584071</v>
      </c>
      <c r="AJ80" s="33">
        <v>107</v>
      </c>
      <c r="AK80" s="33">
        <v>0.933628318584071</v>
      </c>
      <c r="AL80" s="33">
        <f>AJ80</f>
        <v>107</v>
      </c>
      <c r="AM80" s="33">
        <v>0.08259348493349621</v>
      </c>
      <c r="AN80" s="33">
        <v>43</v>
      </c>
      <c r="AO80" s="33">
        <v>5.8</v>
      </c>
      <c r="AP80" s="33">
        <v>8</v>
      </c>
      <c r="AQ80" s="33">
        <v>2</v>
      </c>
      <c r="AR80" s="33">
        <f>MAX($AQ$3:$AQ$132)-AQ80+1</f>
        <v>12</v>
      </c>
      <c r="AS80" s="33">
        <v>2</v>
      </c>
      <c r="AT80" s="33">
        <f>AR80</f>
        <v>12</v>
      </c>
      <c r="AU80" s="33">
        <v>8</v>
      </c>
      <c r="AV80" s="33">
        <f>MAX($AU$3:$AU$132)-AU80+1</f>
        <v>8</v>
      </c>
      <c r="AW80" s="33">
        <v>4</v>
      </c>
      <c r="AX80" s="33">
        <f>AW80+1</f>
        <v>5</v>
      </c>
      <c r="AY80" s="33">
        <v>4</v>
      </c>
      <c r="AZ80" s="33">
        <f>AX80</f>
        <v>5</v>
      </c>
      <c r="BA80" s="33">
        <v>5</v>
      </c>
      <c r="BB80" s="33">
        <f>BA80+1</f>
        <v>6</v>
      </c>
      <c r="BC80" s="33">
        <f>AQ80/(AQ80+AW80)</f>
        <v>0.333333333333333</v>
      </c>
      <c r="BD80" s="33">
        <v>30</v>
      </c>
      <c r="BE80" s="33">
        <f>BC80</f>
        <v>0.333333333333333</v>
      </c>
      <c r="BF80" s="33">
        <f>BD80</f>
        <v>30</v>
      </c>
      <c r="BG80" s="33">
        <f>AU80/(AU80+BA80)</f>
        <v>0.615384615384615</v>
      </c>
      <c r="BH80" s="33">
        <v>12</v>
      </c>
      <c r="BI80" s="33">
        <v>26.5</v>
      </c>
      <c r="BJ80" s="33">
        <v>65</v>
      </c>
      <c r="BK80" s="33">
        <v>26.5</v>
      </c>
      <c r="BL80" s="33">
        <v>65</v>
      </c>
      <c r="BM80" s="33">
        <v>25.4</v>
      </c>
      <c r="BN80" s="33">
        <v>73</v>
      </c>
      <c r="BO80" s="33">
        <v>372.8</v>
      </c>
      <c r="BP80" s="33">
        <v>80</v>
      </c>
      <c r="BQ80" s="33">
        <v>372.8</v>
      </c>
      <c r="BR80" s="33">
        <v>80</v>
      </c>
      <c r="BS80" s="33">
        <v>350.9</v>
      </c>
      <c r="BT80" s="33">
        <v>100</v>
      </c>
      <c r="BU80" s="33">
        <v>153.3</v>
      </c>
      <c r="BV80" s="33">
        <v>108</v>
      </c>
      <c r="BW80" s="33">
        <v>153.3</v>
      </c>
      <c r="BX80" s="33">
        <v>108</v>
      </c>
      <c r="BY80" s="33">
        <v>136.2</v>
      </c>
      <c r="BZ80" s="33">
        <v>117</v>
      </c>
      <c r="CA80" s="33">
        <v>219.5</v>
      </c>
      <c r="CB80" s="33">
        <v>14</v>
      </c>
      <c r="CC80" s="33">
        <v>219.5</v>
      </c>
      <c r="CD80" s="33">
        <v>14</v>
      </c>
      <c r="CE80" s="33">
        <v>214.8</v>
      </c>
      <c r="CF80" s="33">
        <v>23</v>
      </c>
      <c r="CG80" s="33">
        <v>0.0710836909871245</v>
      </c>
      <c r="CH80" s="33">
        <v>61</v>
      </c>
      <c r="CI80" s="33">
        <v>0.0710836909871245</v>
      </c>
      <c r="CJ80" s="33">
        <v>61</v>
      </c>
      <c r="CK80" s="33">
        <f>BM80/BS80</f>
        <v>0.07238529495582791</v>
      </c>
      <c r="CL80" s="33">
        <v>59</v>
      </c>
      <c r="CM80" s="33">
        <v>21</v>
      </c>
      <c r="CN80" s="33">
        <v>20</v>
      </c>
      <c r="CO80" s="33">
        <v>21</v>
      </c>
      <c r="CP80" s="33">
        <v>20</v>
      </c>
      <c r="CQ80" s="33">
        <v>17.7</v>
      </c>
      <c r="CR80" s="33">
        <v>11</v>
      </c>
      <c r="CS80" s="33">
        <v>328</v>
      </c>
      <c r="CT80" s="33">
        <v>16</v>
      </c>
      <c r="CU80" s="33">
        <v>328</v>
      </c>
      <c r="CV80" s="33">
        <v>16</v>
      </c>
      <c r="CW80" s="33">
        <v>363.8</v>
      </c>
      <c r="CX80" s="33">
        <v>43</v>
      </c>
      <c r="CY80" s="33">
        <v>202.7</v>
      </c>
      <c r="CZ80" s="33">
        <v>28</v>
      </c>
      <c r="DA80" s="33">
        <v>202.7</v>
      </c>
      <c r="DB80" s="33">
        <v>28</v>
      </c>
      <c r="DC80" s="33">
        <v>256.7</v>
      </c>
      <c r="DD80" s="33">
        <v>99</v>
      </c>
      <c r="DE80" s="33">
        <v>125.3</v>
      </c>
      <c r="DF80" s="33">
        <v>21</v>
      </c>
      <c r="DG80" s="33">
        <v>125.3</v>
      </c>
      <c r="DH80" s="33">
        <v>21</v>
      </c>
      <c r="DI80" s="33">
        <v>107.1</v>
      </c>
      <c r="DJ80" s="33">
        <v>11</v>
      </c>
      <c r="DK80" s="33">
        <v>0.666666666666667</v>
      </c>
      <c r="DL80" s="33">
        <v>37</v>
      </c>
      <c r="DM80" s="33">
        <v>0.833333333333333</v>
      </c>
      <c r="DN80" s="33">
        <v>32</v>
      </c>
      <c r="DO80" s="33">
        <v>63.5</v>
      </c>
      <c r="DP80" s="33">
        <v>58</v>
      </c>
      <c r="DQ80" s="33">
        <v>6.8</v>
      </c>
      <c r="DR80" s="33">
        <v>12</v>
      </c>
      <c r="DS80" s="33">
        <v>3.4</v>
      </c>
      <c r="DT80" s="33">
        <v>9</v>
      </c>
      <c r="DU80" s="33">
        <v>44.8</v>
      </c>
      <c r="DV80" s="33">
        <v>43</v>
      </c>
      <c r="DW80" s="33">
        <v>44.8</v>
      </c>
      <c r="DX80" s="33">
        <v>43</v>
      </c>
      <c r="DY80" s="33">
        <f>BS80-CW80</f>
        <v>-12.9</v>
      </c>
      <c r="DZ80" s="33">
        <v>75</v>
      </c>
      <c r="EA80" s="33">
        <v>2.83333333333333</v>
      </c>
      <c r="EB80" s="33">
        <v>18</v>
      </c>
      <c r="EC80" s="33">
        <v>18.1666666666667</v>
      </c>
      <c r="ED80" s="33">
        <v>29</v>
      </c>
      <c r="EE80" s="33">
        <v>19.3</v>
      </c>
      <c r="EF80" s="33">
        <v>50</v>
      </c>
      <c r="EG80" s="33">
        <v>0</v>
      </c>
      <c r="EH80" s="33">
        <v>14</v>
      </c>
      <c r="EI80" s="33">
        <v>5.5</v>
      </c>
      <c r="EJ80" s="33">
        <v>54</v>
      </c>
      <c r="EK80" s="33">
        <v>0</v>
      </c>
      <c r="EL80" s="33">
        <v>12</v>
      </c>
      <c r="EM80" s="33">
        <v>92.90000000000001</v>
      </c>
      <c r="EN80" s="33">
        <v>2</v>
      </c>
      <c r="EO80" s="33">
        <v>100</v>
      </c>
      <c r="EP80" s="33">
        <v>1</v>
      </c>
      <c r="EQ80" s="33">
        <v>18.5</v>
      </c>
      <c r="ER80" s="33">
        <v>87</v>
      </c>
      <c r="ES80" s="33">
        <v>30.3</v>
      </c>
      <c r="ET80" s="33">
        <v>90</v>
      </c>
      <c r="EU80" s="33">
        <v>30.3</v>
      </c>
      <c r="EV80" s="33">
        <v>90</v>
      </c>
      <c r="EW80" s="33">
        <v>42.7</v>
      </c>
      <c r="EX80" s="33">
        <v>26</v>
      </c>
      <c r="EY80" s="33">
        <v>50</v>
      </c>
      <c r="EZ80" s="33">
        <v>40</v>
      </c>
      <c r="FA80" s="33">
        <v>5</v>
      </c>
      <c r="FB80" s="33">
        <v>21</v>
      </c>
      <c r="FC80" s="33">
        <v>43.1666666666667</v>
      </c>
      <c r="FD80" s="33">
        <v>23</v>
      </c>
      <c r="FE80" s="38"/>
      <c r="FF80" s="33">
        <v>82</v>
      </c>
      <c r="FG80" s="38"/>
      <c r="FH80" s="33">
        <v>82</v>
      </c>
      <c r="FI80" s="33">
        <v>53.27</v>
      </c>
      <c r="FJ80" s="33">
        <v>56</v>
      </c>
      <c r="FK80" s="38"/>
      <c r="FL80" s="33">
        <v>113</v>
      </c>
      <c r="FM80" s="38"/>
      <c r="FN80" s="33">
        <v>113</v>
      </c>
      <c r="FO80" s="33">
        <v>41.99</v>
      </c>
      <c r="FP80" s="33">
        <v>84</v>
      </c>
      <c r="FQ80" s="38"/>
      <c r="FR80" s="33">
        <v>24</v>
      </c>
      <c r="FS80" s="38"/>
      <c r="FT80" s="33">
        <v>24</v>
      </c>
      <c r="FU80" s="33">
        <v>60.77</v>
      </c>
      <c r="FV80" s="33">
        <v>43</v>
      </c>
      <c r="FW80" s="38"/>
      <c r="FX80" s="33">
        <v>68</v>
      </c>
      <c r="FY80" s="38"/>
      <c r="FZ80" s="33">
        <v>68</v>
      </c>
      <c r="GA80" s="33">
        <v>22.2</v>
      </c>
      <c r="GB80" s="39">
        <v>86</v>
      </c>
      <c r="GC80" s="24">
        <f>GA80</f>
        <v>22.2</v>
      </c>
      <c r="GD80" s="24">
        <f>GB80</f>
        <v>86</v>
      </c>
      <c r="GE80" s="24">
        <v>20.4</v>
      </c>
      <c r="GF80" s="24">
        <v>81</v>
      </c>
      <c r="GG80" s="24">
        <v>21.3</v>
      </c>
      <c r="GH80" s="24">
        <v>29</v>
      </c>
      <c r="GI80" s="24">
        <f>GG80</f>
        <v>21.3</v>
      </c>
      <c r="GJ80" s="24">
        <f>GH80</f>
        <v>29</v>
      </c>
      <c r="GK80" s="24">
        <v>24.1</v>
      </c>
      <c r="GL80" s="37">
        <v>36</v>
      </c>
      <c r="GM80" s="33">
        <v>0.1</v>
      </c>
      <c r="GN80" s="33">
        <v>17</v>
      </c>
      <c r="GO80" s="33">
        <v>3</v>
      </c>
      <c r="GP80" s="33">
        <f>IF(GO80=1,1,IF(GO80=2,20,40))</f>
        <v>40</v>
      </c>
      <c r="GQ80" s="33">
        <f>AVERAGE(41,130,GS80)</f>
        <v>91.3333333333333</v>
      </c>
      <c r="GR80" s="33">
        <f>GQ80</f>
        <v>91.3333333333333</v>
      </c>
      <c r="GS80" s="33">
        <f>AVERAGE(76,130)</f>
        <v>103</v>
      </c>
      <c r="GT80" s="33">
        <f>GS80</f>
        <v>103</v>
      </c>
      <c r="GU80" s="33">
        <f t="shared" si="3703"/>
        <v>103</v>
      </c>
      <c r="GV80" s="33">
        <f>GU80</f>
        <v>103</v>
      </c>
      <c r="GW80" s="40">
        <f>GU80</f>
        <v>103</v>
      </c>
      <c r="GX80" s="28">
        <f t="shared" si="3703"/>
        <v>103</v>
      </c>
      <c r="GY80" s="28">
        <f>GX80</f>
        <v>103</v>
      </c>
      <c r="GZ80" s="42">
        <f>AVERAGE(GQ80,GS80,GU80)</f>
        <v>99.1111111111111</v>
      </c>
      <c r="HA80" s="33">
        <f>AVERAGE(GQ80:GW80)</f>
        <v>99.6666666666667</v>
      </c>
      <c r="HB80" s="33">
        <f>SUM(GX80,GY80,GZ80,HA80)/120</f>
        <v>57.3974537037037</v>
      </c>
      <c r="HC80" t="s" s="34">
        <f>IF(HB80=HB79,"YES","NOOOO")</f>
        <v>230</v>
      </c>
      <c r="HD80" s="33">
        <f>SUM(SUM(E80,F80,G80,I80,L80,M80,N80,O80,R80,U80,V80,W80,Y80,AH80,AN80,AP80,AV80,BB80,BH80,BN80,BT80,BZ80,CF80,CL80,CR80,CX80,DD80,DJ80,DL80,DZ80),SUM(EX80,FJ80,FP80,FV80,GF80,GL80,GN80,GP80,GQ80,GS80,GU80,GX80,GZ80,H80,J80,K80,P80,Q80,S80,T80,X80,Z80,AA80,AB80,AD80,AF80,AJ80,AL80,AR80,AT80),SUM(AX80,AZ80,BD80,BF80,BJ80,BL80,BP80,BR80,BV80,BX80,CB80,CD80,CH80,CJ80,CN80,CP80,CT80,CV80,CZ80,DB80,DF80,DH80,DN80,DP80,DR80,DT80,DV80,DX80,EB80,ED80),EF80,EH80,EJ80,EL80,EN80,EP80,ER80,ET80,EV80,EZ80,FB80,FD80,FF80,FH80,FL80,FN80,FR80,FT80,FX80,FZ80,GB80,GD80,GH80,GJ80)/114</f>
        <v>55.1288986354776</v>
      </c>
      <c r="HE80" s="33">
        <v>74</v>
      </c>
      <c r="HF80" s="33">
        <f>HE80-B80</f>
        <v>-4</v>
      </c>
      <c r="HG80" s="33">
        <f>SUM(SUM(E80,F80,G80,I80,L80,M80,N80,O80,V80,W80,Y80,H80,J80,K80,P80,Q80,CH80,CJ80,CN80,CP80,CT80,CV80,CZ80,DB80,DF80,DH80,DN80,DP80,DR80,DT80),SUM(DV80,DX80,EB80,ED80,EF80,EH80,EJ80,EL80,EN80,EP80,ER80,ET80,EV80,EZ80,FB80,FD80,FF80,FH80,FL80,FN80,FR80,FT80,FX80,FZ80,GR80,GX80,GY80,X80,AA80,Z80),SUM(AB80,AD80,AF80,AJ80,AL80,AR80,AT80,AX80,AZ80,BD80,BF80,BJ80,BL80,BP80,BR80,BV80,BX80,CB80,CD80,AH80,AN80,AP80,AV80,BB80,BH80,BN80,BT80,BZ80,CF80,CL80),CR80,CX80,DD80,DJ80,DL80,DZ80,EX80,FJ80,FP80,FV80,GP80,GQ80,GS80,GT80,GU80,GV80,GW80,GZ80,HA80)/109</f>
        <v>56.8527013251784</v>
      </c>
      <c r="HH80" s="33">
        <v>76</v>
      </c>
      <c r="HI80" s="33">
        <f>HH80-B80</f>
        <v>-2</v>
      </c>
      <c r="HJ80" s="33">
        <f>SUM(SUM(E80,F80,G80,I80,L80,M80,N80,R80,V80,W80,AD80,AF80,AJ80,AL80,AR80,AT80,AX80,AZ80,BD80,BF80,BJ80,BL80,BP80,BR80,BV80,BX80,CB80,CD80,CH80,CJ80),SUM(CN80,CP80,CT80,CV80,CZ80,DB80,DF80,DH80,DN80,DP80,DR80,DT80,DV80,DX80,EB80,ED80,EF80,EH80,EJ80,EL80,EN80,EP80,ER80,ET80,EV80,EZ80,FB80,FD80,GB80,GD80),SUM(GH80,GJ80,GR80,GX80,GY80,AH80,AN80,AP80,AV80,BB80,BH80,BN80,BT80,BZ80,CF80,CL80,CR80,CX80,DD80,DJ80,DL80,DZ80,EX80,GF80,GL80,GN80,GP80,GQ80,GS80,GT80),GU80,GV80,GW80,GZ80,HA80,H80,J80,K80,S80,T80,)/101</f>
        <v>52.4400440044004</v>
      </c>
      <c r="HK80" s="33">
        <v>72</v>
      </c>
      <c r="HL80" s="33">
        <f>HK80-B80</f>
        <v>-6</v>
      </c>
      <c r="HM80" s="33">
        <f>SUM(SUM(F80,G80,H80,J80,K80,AD80,AF80,AJ80,AL80,AN80,AR80,AT80,AX80,AZ80,BD80,BF80,BJ80,BL80,BP80,BR80,BV80,BX80,CB80,CD80,CH80,CJ80,CN80,CP80,CT80,CV80),SUM(CZ80,DB80,DF80,DH80,DN80,DP80,DR80,DT80,DV80,DX80,EB80,ED80,EF80,EH80,EJ80,EL80,EN80,EP80,ER80,ET80,EV80,EZ80,FB80,FD80,GR80,GX80,GY80,I80,L80,AH80),AP80,AV80,BB80,BH80,BN80,BT80,BZ80,CF80,CL80,CR80,CX80,DD80,DJ80,DL80,DZ80,EX80,GP80,GQ80,GS80,GT80,GU80,GV80,GW80,GZ80,HA80)/85</f>
        <v>51.540522875817</v>
      </c>
      <c r="HN80" s="33">
        <v>69</v>
      </c>
      <c r="HO80" s="33">
        <f>HN80-B80</f>
        <v>-9</v>
      </c>
      <c r="HP80" s="33">
        <f>SUM(SUM(AH80,AP80,AV80,BB80,BH80,BN80,BT80,BZ80,CF80,CL80,CR80,CX80,DD80,DJ80,DL80,DZ80,EX80,GP80,GQ80,GS80,GT80,GU80,GV80,GW80,GZ80,HA80,AD80,AF80,AR80,AT80),SUM(AX80,AZ80,BD80,BF80,BJ80,BL80,BP80,BR80,BV80,BX80,CB80,CD80,CH80,CJ80,CN80,CP80,CT80,CV80,CZ80,DB80,DF80,DH80,DN80,DP80,DR80,DT80,DV80,DX80,EB80,ED80),EF80,EH80,EJ80,EL80,EN80,EP80,ER80,ET80,EV80,EZ80,FB80,FD80,GR80,GX80,GY80)/75</f>
        <v>48.6859259259259</v>
      </c>
      <c r="HQ80" s="33">
        <v>68</v>
      </c>
      <c r="HR80" s="33">
        <f>HQ80-B80</f>
        <v>-10</v>
      </c>
      <c r="HS80" s="43">
        <f>AVERAGE(HD80-HB80,HG80-HB80,HJ80-HB80,HM80-HB80,HP80-HB80)</f>
        <v>-4.46783515034384</v>
      </c>
      <c r="HT80" s="33"/>
      <c r="HU80" s="33"/>
      <c r="HV80" s="33"/>
      <c r="HW80" s="33"/>
      <c r="HX80" s="33"/>
      <c r="HY80" s="33"/>
    </row>
    <row r="81" ht="44.45" customHeight="1">
      <c r="A81" t="s" s="31">
        <v>318</v>
      </c>
      <c r="B81" s="32">
        <v>79</v>
      </c>
      <c r="C81" s="33">
        <v>0</v>
      </c>
      <c r="D81" t="s" s="34">
        <v>270</v>
      </c>
      <c r="E81" s="33">
        <f>IF(D81="ACC",5,IF(D81="SEC",3,IF(D81="Pac12",4,IF(D81="Big 10",1,IF(D81="Big 12",2,IF(D81="Independent",7,IF(D81="American",6,IF(D81="MWC",9,IF(D81="Sun Belt",8,IF(D81="CUSA",11,10))))))))))</f>
        <v>10</v>
      </c>
      <c r="F81" s="33">
        <v>47</v>
      </c>
      <c r="G81" s="33">
        <f>F81</f>
        <v>47</v>
      </c>
      <c r="H81" s="33">
        <f>F81</f>
        <v>47</v>
      </c>
      <c r="I81" s="33">
        <v>97</v>
      </c>
      <c r="J81" s="33">
        <v>97</v>
      </c>
      <c r="K81" s="33">
        <v>123</v>
      </c>
      <c r="L81" s="35">
        <f>AVERAGE(F81:K81)</f>
        <v>76.3333333333333</v>
      </c>
      <c r="M81" s="46">
        <f>AVERAGE(N81:U81,F81:L81)</f>
        <v>86.6666666666667</v>
      </c>
      <c r="N81" s="19">
        <f>AVERAGE(O81:U81,F81:L81)</f>
        <v>86.6666666666667</v>
      </c>
      <c r="O81" s="37">
        <v>87</v>
      </c>
      <c r="P81" s="33">
        <v>104</v>
      </c>
      <c r="Q81" s="33">
        <f>AVERAGE(O81:P81)</f>
        <v>95.5</v>
      </c>
      <c r="R81" s="33">
        <v>94</v>
      </c>
      <c r="S81" s="33">
        <v>103</v>
      </c>
      <c r="T81" s="33">
        <f>AVERAGE(R81:S81)</f>
        <v>98.5</v>
      </c>
      <c r="U81" s="33">
        <f>AVERAGE(O81,P81,Q81,R81,S81,T81)</f>
        <v>97</v>
      </c>
      <c r="V81" s="33">
        <f>AVERAGE(F81:U81)</f>
        <v>86.6666666666667</v>
      </c>
      <c r="W81" s="33">
        <f>MEDIAN(F81:U81)</f>
        <v>94.75</v>
      </c>
      <c r="X81" s="33">
        <v>47</v>
      </c>
      <c r="Y81" s="33">
        <v>124</v>
      </c>
      <c r="Z81" s="33">
        <v>76</v>
      </c>
      <c r="AA81" s="33">
        <v>51</v>
      </c>
      <c r="AB81" s="33">
        <v>24</v>
      </c>
      <c r="AC81" s="33">
        <v>11.8</v>
      </c>
      <c r="AD81" s="33">
        <v>20</v>
      </c>
      <c r="AE81" s="33">
        <v>11.8</v>
      </c>
      <c r="AF81" s="33">
        <v>20</v>
      </c>
      <c r="AG81" s="33">
        <f>BM81-CQ81</f>
        <v>-2.7</v>
      </c>
      <c r="AH81" s="33">
        <v>95</v>
      </c>
      <c r="AI81" s="33">
        <v>1.20215053763441</v>
      </c>
      <c r="AJ81" s="33">
        <v>86</v>
      </c>
      <c r="AK81" s="33">
        <v>1.20215053763441</v>
      </c>
      <c r="AL81" s="33">
        <f>AJ81</f>
        <v>86</v>
      </c>
      <c r="AM81" s="33">
        <v>-0.0306293413382666</v>
      </c>
      <c r="AN81" s="33">
        <v>87</v>
      </c>
      <c r="AO81" s="33">
        <v>21</v>
      </c>
      <c r="AP81" s="33">
        <v>76</v>
      </c>
      <c r="AQ81" s="33">
        <v>3</v>
      </c>
      <c r="AR81" s="33">
        <f>MAX($AQ$3:$AQ$132)-AQ81+1</f>
        <v>11</v>
      </c>
      <c r="AS81" s="33">
        <v>3</v>
      </c>
      <c r="AT81" s="33">
        <f>AR81</f>
        <v>11</v>
      </c>
      <c r="AU81" s="33">
        <v>7</v>
      </c>
      <c r="AV81" s="33">
        <f>MAX($AU$3:$AU$132)-AU81+1</f>
        <v>9</v>
      </c>
      <c r="AW81" s="33">
        <v>1</v>
      </c>
      <c r="AX81" s="33">
        <f>AW81+1</f>
        <v>2</v>
      </c>
      <c r="AY81" s="33">
        <v>1</v>
      </c>
      <c r="AZ81" s="33">
        <f>AX81</f>
        <v>2</v>
      </c>
      <c r="BA81" s="33">
        <v>6</v>
      </c>
      <c r="BB81" s="33">
        <f>BA81+1</f>
        <v>7</v>
      </c>
      <c r="BC81" s="33">
        <f>AQ81/(AQ81+AW81)</f>
        <v>0.75</v>
      </c>
      <c r="BD81" s="33">
        <v>11</v>
      </c>
      <c r="BE81" s="33">
        <f>BC81</f>
        <v>0.75</v>
      </c>
      <c r="BF81" s="33">
        <f>BD81</f>
        <v>11</v>
      </c>
      <c r="BG81" s="33">
        <f>AU81/(AU81+BA81)</f>
        <v>0.538461538461538</v>
      </c>
      <c r="BH81" s="33">
        <v>14</v>
      </c>
      <c r="BI81" s="33">
        <v>49.8</v>
      </c>
      <c r="BJ81" s="33">
        <v>1</v>
      </c>
      <c r="BK81" s="33">
        <v>49.8</v>
      </c>
      <c r="BL81" s="33">
        <v>1</v>
      </c>
      <c r="BM81" s="33">
        <v>29.2</v>
      </c>
      <c r="BN81" s="33">
        <v>53</v>
      </c>
      <c r="BO81" s="33">
        <v>606.5</v>
      </c>
      <c r="BP81" s="33">
        <v>1</v>
      </c>
      <c r="BQ81" s="33">
        <v>606.5</v>
      </c>
      <c r="BR81" s="33">
        <v>1</v>
      </c>
      <c r="BS81" s="33">
        <v>405.6</v>
      </c>
      <c r="BT81" s="33">
        <v>63</v>
      </c>
      <c r="BU81" s="33">
        <v>323.5</v>
      </c>
      <c r="BV81" s="33">
        <v>10</v>
      </c>
      <c r="BW81" s="33">
        <v>323.5</v>
      </c>
      <c r="BX81" s="33">
        <v>10</v>
      </c>
      <c r="BY81" s="33">
        <v>218.9</v>
      </c>
      <c r="BZ81" s="33">
        <v>74</v>
      </c>
      <c r="CA81" s="33">
        <v>283</v>
      </c>
      <c r="CB81" s="33">
        <v>3</v>
      </c>
      <c r="CC81" s="33">
        <v>283</v>
      </c>
      <c r="CD81" s="33">
        <v>3</v>
      </c>
      <c r="CE81" s="33">
        <v>186.7</v>
      </c>
      <c r="CF81" s="33">
        <v>38</v>
      </c>
      <c r="CG81" s="33">
        <v>0.0821104699093157</v>
      </c>
      <c r="CH81" s="33">
        <v>18</v>
      </c>
      <c r="CI81" s="33">
        <v>0.0821104699093157</v>
      </c>
      <c r="CJ81" s="33">
        <v>18</v>
      </c>
      <c r="CK81" s="33">
        <f>BM81/BS81</f>
        <v>0.07199211045364889</v>
      </c>
      <c r="CL81" s="33">
        <v>61</v>
      </c>
      <c r="CM81" s="33">
        <v>38</v>
      </c>
      <c r="CN81" s="33">
        <v>89</v>
      </c>
      <c r="CO81" s="33">
        <v>38</v>
      </c>
      <c r="CP81" s="33">
        <v>89</v>
      </c>
      <c r="CQ81" s="33">
        <v>31.9</v>
      </c>
      <c r="CR81" s="33">
        <v>73</v>
      </c>
      <c r="CS81" s="33">
        <v>424</v>
      </c>
      <c r="CT81" s="33">
        <v>79</v>
      </c>
      <c r="CU81" s="33">
        <v>424</v>
      </c>
      <c r="CV81" s="33">
        <v>79</v>
      </c>
      <c r="CW81" s="33">
        <v>472.8</v>
      </c>
      <c r="CX81" s="33">
        <v>118</v>
      </c>
      <c r="CY81" s="33">
        <v>162</v>
      </c>
      <c r="CZ81" s="33">
        <v>3</v>
      </c>
      <c r="DA81" s="33">
        <v>162</v>
      </c>
      <c r="DB81" s="33">
        <v>3</v>
      </c>
      <c r="DC81" s="33">
        <v>228.8</v>
      </c>
      <c r="DD81" s="33">
        <v>64</v>
      </c>
      <c r="DE81" s="33">
        <v>262</v>
      </c>
      <c r="DF81" s="33">
        <v>117</v>
      </c>
      <c r="DG81" s="33">
        <v>262</v>
      </c>
      <c r="DH81" s="33">
        <v>117</v>
      </c>
      <c r="DI81" s="33">
        <v>244</v>
      </c>
      <c r="DJ81" s="33">
        <v>122</v>
      </c>
      <c r="DK81" s="33">
        <v>0.75</v>
      </c>
      <c r="DL81" s="33">
        <v>33</v>
      </c>
      <c r="DM81" s="33">
        <v>1</v>
      </c>
      <c r="DN81" s="33">
        <v>24</v>
      </c>
      <c r="DO81" s="33">
        <v>51.6</v>
      </c>
      <c r="DP81" s="33">
        <v>3</v>
      </c>
      <c r="DQ81" s="33">
        <v>7.1</v>
      </c>
      <c r="DR81" s="33">
        <v>15</v>
      </c>
      <c r="DS81" s="33">
        <v>6.2</v>
      </c>
      <c r="DT81" s="33">
        <v>36</v>
      </c>
      <c r="DU81" s="33">
        <v>182.5</v>
      </c>
      <c r="DV81" s="33">
        <v>3</v>
      </c>
      <c r="DW81" s="33">
        <v>182.5</v>
      </c>
      <c r="DX81" s="33">
        <v>3</v>
      </c>
      <c r="DY81" s="33">
        <f>BS81-CW81</f>
        <v>-67.2</v>
      </c>
      <c r="DZ81" s="33">
        <v>103</v>
      </c>
      <c r="EA81" s="33">
        <v>3</v>
      </c>
      <c r="EB81" s="33">
        <v>15</v>
      </c>
      <c r="EC81" s="33">
        <v>19.5</v>
      </c>
      <c r="ED81" s="33">
        <v>19</v>
      </c>
      <c r="EE81" s="33">
        <v>17.3</v>
      </c>
      <c r="EF81" s="33">
        <v>64</v>
      </c>
      <c r="EG81" s="33">
        <v>0</v>
      </c>
      <c r="EH81" s="33">
        <v>14</v>
      </c>
      <c r="EI81" s="33">
        <v>3.3</v>
      </c>
      <c r="EJ81" s="33">
        <v>71</v>
      </c>
      <c r="EK81" s="33">
        <v>0</v>
      </c>
      <c r="EL81" s="33">
        <v>12</v>
      </c>
      <c r="EM81" s="33">
        <v>66.7</v>
      </c>
      <c r="EN81" s="33">
        <v>33</v>
      </c>
      <c r="EO81" s="33">
        <v>96.2</v>
      </c>
      <c r="EP81" s="33">
        <v>15</v>
      </c>
      <c r="EQ81" s="33">
        <v>32.25</v>
      </c>
      <c r="ER81" s="33">
        <v>1</v>
      </c>
      <c r="ES81" s="33">
        <v>56.1</v>
      </c>
      <c r="ET81" s="33">
        <v>3</v>
      </c>
      <c r="EU81" s="33">
        <v>56.1</v>
      </c>
      <c r="EV81" s="33">
        <v>3</v>
      </c>
      <c r="EW81" s="33">
        <v>43.9</v>
      </c>
      <c r="EX81" s="33">
        <v>24</v>
      </c>
      <c r="EY81" s="33">
        <v>87.5</v>
      </c>
      <c r="EZ81" s="33">
        <v>3</v>
      </c>
      <c r="FA81" s="33">
        <v>9.25</v>
      </c>
      <c r="FB81" s="33">
        <v>84</v>
      </c>
      <c r="FC81" s="33">
        <v>81.25</v>
      </c>
      <c r="FD81" s="33">
        <v>122</v>
      </c>
      <c r="FE81" s="38"/>
      <c r="FF81" s="33">
        <v>78</v>
      </c>
      <c r="FG81" s="38"/>
      <c r="FH81" s="33">
        <v>78</v>
      </c>
      <c r="FI81" s="33">
        <v>38.16</v>
      </c>
      <c r="FJ81" s="33">
        <v>95</v>
      </c>
      <c r="FK81" s="38"/>
      <c r="FL81" s="33">
        <v>10</v>
      </c>
      <c r="FM81" s="38"/>
      <c r="FN81" s="33">
        <v>10</v>
      </c>
      <c r="FO81" s="33">
        <v>52.69</v>
      </c>
      <c r="FP81" s="33">
        <v>57</v>
      </c>
      <c r="FQ81" s="38"/>
      <c r="FR81" s="33">
        <v>122</v>
      </c>
      <c r="FS81" s="38"/>
      <c r="FT81" s="33">
        <v>122</v>
      </c>
      <c r="FU81" s="33">
        <v>23.74</v>
      </c>
      <c r="FV81" s="33">
        <v>119</v>
      </c>
      <c r="FW81" s="38"/>
      <c r="FX81" s="33">
        <v>120</v>
      </c>
      <c r="FY81" s="38"/>
      <c r="FZ81" s="33">
        <v>120</v>
      </c>
      <c r="GA81" s="33">
        <v>32</v>
      </c>
      <c r="GB81" s="39">
        <v>45</v>
      </c>
      <c r="GC81" s="24">
        <f>GA81</f>
        <v>32</v>
      </c>
      <c r="GD81" s="24">
        <f>GB81</f>
        <v>45</v>
      </c>
      <c r="GE81" s="25">
        <v>31.6</v>
      </c>
      <c r="GF81" s="25">
        <v>37</v>
      </c>
      <c r="GG81" s="25">
        <v>38.8</v>
      </c>
      <c r="GH81" s="25">
        <v>99</v>
      </c>
      <c r="GI81" s="24">
        <f>GG81</f>
        <v>38.8</v>
      </c>
      <c r="GJ81" s="24">
        <f>GH81</f>
        <v>99</v>
      </c>
      <c r="GK81" s="25">
        <v>38.7</v>
      </c>
      <c r="GL81" s="37">
        <v>97</v>
      </c>
      <c r="GM81" s="33">
        <v>-0.2</v>
      </c>
      <c r="GN81" s="33">
        <v>20</v>
      </c>
      <c r="GO81" s="33">
        <v>3</v>
      </c>
      <c r="GP81" s="33">
        <f>IF(GO81=1,1,IF(GO81=2,20,40))</f>
        <v>40</v>
      </c>
      <c r="GQ81" s="33">
        <f>AVERAGE(41,130,GS81)</f>
        <v>91.3333333333333</v>
      </c>
      <c r="GR81" s="33">
        <f>GQ81</f>
        <v>91.3333333333333</v>
      </c>
      <c r="GS81" s="33">
        <f>AVERAGE(76,130)</f>
        <v>103</v>
      </c>
      <c r="GT81" s="33">
        <f>GS81</f>
        <v>103</v>
      </c>
      <c r="GU81" s="33">
        <f t="shared" si="3703"/>
        <v>103</v>
      </c>
      <c r="GV81" s="33">
        <f>GU81</f>
        <v>103</v>
      </c>
      <c r="GW81" s="40">
        <f>GU81</f>
        <v>103</v>
      </c>
      <c r="GX81" s="28">
        <f t="shared" si="3703"/>
        <v>103</v>
      </c>
      <c r="GY81" s="28">
        <f>GX81</f>
        <v>103</v>
      </c>
      <c r="GZ81" s="42">
        <f>AVERAGE(GQ81,GS81,GU81)</f>
        <v>99.1111111111111</v>
      </c>
      <c r="HA81" s="33">
        <f>AVERAGE(GQ81:GW81)</f>
        <v>99.6666666666667</v>
      </c>
      <c r="HB81" s="33">
        <f>SUM(GX81,GY81,GZ81,HA81)/120</f>
        <v>58.1210648148148</v>
      </c>
      <c r="HC81" t="s" s="34">
        <f>IF(HB81=HB80,"YES","NOOOO")</f>
        <v>230</v>
      </c>
      <c r="HD81" s="33">
        <f>SUM(SUM(E81,F81,G81,I81,L81,M81,N81,O81,R81,U81,V81,W81,Y81,AH81,AN81,AP81,AV81,BB81,BH81,BN81,BT81,BZ81,CF81,CL81,CR81,CX81,DD81,DJ81,DL81,DZ81),SUM(EX81,FJ81,FP81,FV81,GF81,GL81,GN81,GP81,GQ81,GS81,GU81,GX81,GZ81,H81,J81,K81,P81,Q81,S81,T81,X81,Z81,AA81,AB81,AD81,AF81,AJ81,AL81,AR81,AT81),SUM(AX81,AZ81,BD81,BF81,BJ81,BL81,BP81,BR81,BV81,BX81,CB81,CD81,CH81,CJ81,CN81,CP81,CT81,CV81,CZ81,DB81,DF81,DH81,DN81,DP81,DR81,DT81,DV81,DX81,EB81,ED81),EF81,EH81,EJ81,EL81,EN81,EP81,ER81,ET81,EV81,EZ81,FB81,FD81,FF81,FH81,FL81,FN81,FR81,FT81,FX81,FZ81,GB81,GD81,GH81,GJ81)/114</f>
        <v>55.8905945419103</v>
      </c>
      <c r="HE81" s="33">
        <v>77</v>
      </c>
      <c r="HF81" s="33">
        <f>HE81-B81</f>
        <v>-2</v>
      </c>
      <c r="HG81" s="33">
        <f>SUM(SUM(E81,F81,G81,I81,L81,M81,N81,O81,V81,W81,Y81,H81,J81,K81,P81,Q81,CH81,CJ81,CN81,CP81,CT81,CV81,CZ81,DB81,DF81,DH81,DN81,DP81,DR81,DT81),SUM(DV81,DX81,EB81,ED81,EF81,EH81,EJ81,EL81,EN81,EP81,ER81,ET81,EV81,EZ81,FB81,FD81,FF81,FH81,FL81,FN81,FR81,FT81,FX81,FZ81,GR81,GX81,GY81,X81,AA81,Z81),SUM(AB81,AD81,AF81,AJ81,AL81,AR81,AT81,AX81,AZ81,BD81,BF81,BJ81,BL81,BP81,BR81,BV81,BX81,CB81,CD81,AH81,AN81,AP81,AV81,BB81,BH81,BN81,BT81,BZ81,CF81,CL81),CR81,CX81,DD81,DJ81,DL81,DZ81,EX81,FJ81,FP81,FV81,GP81,GQ81,GS81,GT81,GU81,GV81,GW81,GZ81,HA81)/109</f>
        <v>56.3305300713558</v>
      </c>
      <c r="HH81" s="33">
        <v>75</v>
      </c>
      <c r="HI81" s="33">
        <f>HH81-B81</f>
        <v>-4</v>
      </c>
      <c r="HJ81" s="33">
        <f>SUM(SUM(E81,F81,G81,I81,L81,M81,N81,R81,V81,W81,AD81,AF81,AJ81,AL81,AR81,AT81,AX81,AZ81,BD81,BF81,BJ81,BL81,BP81,BR81,BV81,BX81,CB81,CD81,CH81,CJ81),SUM(CN81,CP81,CT81,CV81,CZ81,DB81,DF81,DH81,DN81,DP81,DR81,DT81,DV81,DX81,EB81,ED81,EF81,EH81,EJ81,EL81,EN81,EP81,ER81,ET81,EV81,EZ81,FB81,FD81,GB81,GD81),SUM(GH81,GJ81,GR81,GX81,GY81,AH81,AN81,AP81,AV81,BB81,BH81,BN81,BT81,BZ81,CF81,CL81,CR81,CX81,DD81,DJ81,DL81,DZ81,EX81,GF81,GL81,GN81,GP81,GQ81,GS81,GT81),GU81,GV81,GW81,GZ81,HA81,H81,J81,K81,S81,T81,)/101</f>
        <v>52.8517601760176</v>
      </c>
      <c r="HK81" s="33">
        <v>75</v>
      </c>
      <c r="HL81" s="33">
        <f>HK81-B81</f>
        <v>-4</v>
      </c>
      <c r="HM81" s="33">
        <f>SUM(SUM(F81,G81,H81,J81,K81,AD81,AF81,AJ81,AL81,AN81,AR81,AT81,AX81,AZ81,BD81,BF81,BJ81,BL81,BP81,BR81,BV81,BX81,CB81,CD81,CH81,CJ81,CN81,CP81,CT81,CV81),SUM(CZ81,DB81,DF81,DH81,DN81,DP81,DR81,DT81,DV81,DX81,EB81,ED81,EF81,EH81,EJ81,EL81,EN81,EP81,ER81,ET81,EV81,EZ81,FB81,FD81,GR81,GX81,GY81,I81,L81,AH81),AP81,AV81,BB81,BH81,BN81,BT81,BZ81,CF81,CL81,CR81,CX81,DD81,DJ81,DL81,DZ81,EX81,GP81,GQ81,GS81,GT81,GU81,GV81,GW81,GZ81,HA81)/85</f>
        <v>49.8326797385621</v>
      </c>
      <c r="HN81" s="33">
        <v>65</v>
      </c>
      <c r="HO81" s="33">
        <f>HN81-B81</f>
        <v>-14</v>
      </c>
      <c r="HP81" s="33">
        <f>SUM(SUM(AH81,AP81,AV81,BB81,BH81,BN81,BT81,BZ81,CF81,CL81,CR81,CX81,DD81,DJ81,DL81,DZ81,EX81,GP81,GQ81,GS81,GT81,GU81,GV81,GW81,GZ81,HA81,AD81,AF81,AR81,AT81),SUM(AX81,AZ81,BD81,BF81,BJ81,BL81,BP81,BR81,BV81,BX81,CB81,CD81,CH81,CJ81,CN81,CP81,CT81,CV81,CZ81,DB81,DF81,DH81,DN81,DP81,DR81,DT81,DV81,DX81,EB81,ED81),EF81,EH81,EJ81,EL81,EN81,EP81,ER81,ET81,EV81,EZ81,FB81,FD81,GR81,GX81,GY81)/75</f>
        <v>45.8992592592593</v>
      </c>
      <c r="HQ81" s="33">
        <v>58</v>
      </c>
      <c r="HR81" s="33">
        <f>HQ81-B81</f>
        <v>-21</v>
      </c>
      <c r="HS81" s="43">
        <f>AVERAGE(HD81-HB81,HG81-HB81,HJ81-HB81,HM81-HB81,HP81-HB81)</f>
        <v>-5.96010005739378</v>
      </c>
      <c r="HT81" s="33"/>
      <c r="HU81" s="33"/>
      <c r="HV81" s="33"/>
      <c r="HW81" s="33"/>
      <c r="HX81" s="33"/>
      <c r="HY81" s="33"/>
    </row>
    <row r="82" ht="32.45" customHeight="1">
      <c r="A82" t="s" s="31">
        <v>319</v>
      </c>
      <c r="B82" s="32">
        <v>80</v>
      </c>
      <c r="C82" s="33">
        <v>0</v>
      </c>
      <c r="D82" t="s" s="34">
        <v>268</v>
      </c>
      <c r="E82" s="33">
        <f>IF(D82="ACC",5,IF(D82="SEC",3,IF(D82="Pac12",4,IF(D82="Big 10",1,IF(D82="Big 12",2,IF(D82="Independent",7,IF(D82="American",6,IF(D82="MWC",9,IF(D82="Sun Belt",8,IF(D82="CUSA",11,10))))))))))</f>
        <v>9</v>
      </c>
      <c r="F82" s="33">
        <v>50</v>
      </c>
      <c r="G82" s="33">
        <f>F82</f>
        <v>50</v>
      </c>
      <c r="H82" s="33">
        <f>F82</f>
        <v>50</v>
      </c>
      <c r="I82" s="33">
        <v>116</v>
      </c>
      <c r="J82" s="33">
        <v>116</v>
      </c>
      <c r="K82" s="33">
        <v>81</v>
      </c>
      <c r="L82" s="35">
        <f>AVERAGE(F82:K82)</f>
        <v>77.1666666666667</v>
      </c>
      <c r="M82" s="19">
        <v>34</v>
      </c>
      <c r="N82" s="25">
        <v>46</v>
      </c>
      <c r="O82" s="37">
        <v>75</v>
      </c>
      <c r="P82" s="33">
        <v>87</v>
      </c>
      <c r="Q82" s="33">
        <f>AVERAGE(O82:P82)</f>
        <v>81</v>
      </c>
      <c r="R82" s="33">
        <v>77</v>
      </c>
      <c r="S82" s="33">
        <v>67</v>
      </c>
      <c r="T82" s="33">
        <f>AVERAGE(R82:S82)</f>
        <v>72</v>
      </c>
      <c r="U82" s="33">
        <f>AVERAGE(O82,P82,Q82,R82,S82,T82)</f>
        <v>76.5</v>
      </c>
      <c r="V82" s="33">
        <f>AVERAGE(F82:U82)</f>
        <v>72.2291666666667</v>
      </c>
      <c r="W82" s="33">
        <f>MEDIAN(F82:U82)</f>
        <v>75.75</v>
      </c>
      <c r="X82" s="33">
        <v>44</v>
      </c>
      <c r="Y82" s="33">
        <v>101</v>
      </c>
      <c r="Z82" s="33">
        <v>118</v>
      </c>
      <c r="AA82" s="33">
        <v>57</v>
      </c>
      <c r="AB82" s="33">
        <v>18</v>
      </c>
      <c r="AC82" s="33">
        <v>7.5</v>
      </c>
      <c r="AD82" s="33">
        <v>33</v>
      </c>
      <c r="AE82" s="33">
        <v>7.5</v>
      </c>
      <c r="AF82" s="33">
        <v>33</v>
      </c>
      <c r="AG82" s="33">
        <f>BM82-CQ82</f>
        <v>-10.6</v>
      </c>
      <c r="AH82" s="33">
        <v>53</v>
      </c>
      <c r="AI82" s="33">
        <v>1.29518072289157</v>
      </c>
      <c r="AJ82" s="33">
        <v>80</v>
      </c>
      <c r="AK82" s="33">
        <v>1.29518072289157</v>
      </c>
      <c r="AL82" s="33">
        <f>AJ82</f>
        <v>80</v>
      </c>
      <c r="AM82" s="33">
        <v>-0.1169779286927</v>
      </c>
      <c r="AN82" s="33">
        <v>107</v>
      </c>
      <c r="AO82" s="33">
        <v>31.33</v>
      </c>
      <c r="AP82" s="33">
        <v>103</v>
      </c>
      <c r="AQ82" s="33">
        <v>7</v>
      </c>
      <c r="AR82" s="33">
        <f>MAX($AQ$3:$AQ$132)-AQ82+1</f>
        <v>7</v>
      </c>
      <c r="AS82" s="33">
        <v>7</v>
      </c>
      <c r="AT82" s="33">
        <f>AR82</f>
        <v>7</v>
      </c>
      <c r="AU82" s="33">
        <v>7</v>
      </c>
      <c r="AV82" s="33">
        <f>MAX($AU$3:$AU$132)-AU82+1</f>
        <v>9</v>
      </c>
      <c r="AW82" s="33">
        <v>2</v>
      </c>
      <c r="AX82" s="33">
        <f>AW82+1</f>
        <v>3</v>
      </c>
      <c r="AY82" s="33">
        <v>2</v>
      </c>
      <c r="AZ82" s="33">
        <f>AX82</f>
        <v>3</v>
      </c>
      <c r="BA82" s="33">
        <v>6</v>
      </c>
      <c r="BB82" s="33">
        <f>BA82+1</f>
        <v>7</v>
      </c>
      <c r="BC82" s="33">
        <f>AQ82/(AQ82+AW82)</f>
        <v>0.777777777777778</v>
      </c>
      <c r="BD82" s="33">
        <v>10</v>
      </c>
      <c r="BE82" s="33">
        <f>BC82</f>
        <v>0.777777777777778</v>
      </c>
      <c r="BF82" s="33">
        <f>BD82</f>
        <v>10</v>
      </c>
      <c r="BG82" s="33">
        <f>AU82/(AU82+BA82)</f>
        <v>0.538461538461538</v>
      </c>
      <c r="BH82" s="33">
        <v>14</v>
      </c>
      <c r="BI82" s="33">
        <v>30.8</v>
      </c>
      <c r="BJ82" s="33">
        <v>39</v>
      </c>
      <c r="BK82" s="33">
        <v>30.8</v>
      </c>
      <c r="BL82" s="33">
        <v>39</v>
      </c>
      <c r="BM82" s="33">
        <v>21.3</v>
      </c>
      <c r="BN82" s="33">
        <v>85</v>
      </c>
      <c r="BO82" s="33">
        <v>441.4</v>
      </c>
      <c r="BP82" s="33">
        <v>30</v>
      </c>
      <c r="BQ82" s="33">
        <v>441.4</v>
      </c>
      <c r="BR82" s="33">
        <v>30</v>
      </c>
      <c r="BS82" s="33">
        <v>365.3</v>
      </c>
      <c r="BT82" s="33">
        <v>95</v>
      </c>
      <c r="BU82" s="33">
        <v>319.1</v>
      </c>
      <c r="BV82" s="33">
        <v>12</v>
      </c>
      <c r="BW82" s="33">
        <v>319.1</v>
      </c>
      <c r="BX82" s="33">
        <v>12</v>
      </c>
      <c r="BY82" s="33">
        <v>249.7</v>
      </c>
      <c r="BZ82" s="33">
        <v>48</v>
      </c>
      <c r="CA82" s="33">
        <v>122.3</v>
      </c>
      <c r="CB82" s="33">
        <v>101</v>
      </c>
      <c r="CC82" s="33">
        <v>122.3</v>
      </c>
      <c r="CD82" s="33">
        <v>101</v>
      </c>
      <c r="CE82" s="33">
        <v>115.6</v>
      </c>
      <c r="CF82" s="33">
        <v>116</v>
      </c>
      <c r="CG82" s="33">
        <v>0.069777979157227</v>
      </c>
      <c r="CH82" s="33">
        <v>72</v>
      </c>
      <c r="CI82" s="33">
        <v>0.069777979157227</v>
      </c>
      <c r="CJ82" s="33">
        <v>72</v>
      </c>
      <c r="CK82" s="33">
        <f>BM82/BS82</f>
        <v>0.0583082398029017</v>
      </c>
      <c r="CL82" s="33">
        <v>119</v>
      </c>
      <c r="CM82" s="33">
        <v>23.3</v>
      </c>
      <c r="CN82" s="33">
        <v>26</v>
      </c>
      <c r="CO82" s="33">
        <v>23.3</v>
      </c>
      <c r="CP82" s="33">
        <v>26</v>
      </c>
      <c r="CQ82" s="33">
        <v>31.9</v>
      </c>
      <c r="CR82" s="33">
        <v>73</v>
      </c>
      <c r="CS82" s="33">
        <v>377.7</v>
      </c>
      <c r="CT82" s="33">
        <v>41</v>
      </c>
      <c r="CU82" s="33">
        <v>377.7</v>
      </c>
      <c r="CV82" s="33">
        <v>41</v>
      </c>
      <c r="CW82" s="33">
        <v>400.1</v>
      </c>
      <c r="CX82" s="33">
        <v>73</v>
      </c>
      <c r="CY82" s="33">
        <v>239.6</v>
      </c>
      <c r="CZ82" s="33">
        <v>70</v>
      </c>
      <c r="DA82" s="33">
        <v>239.6</v>
      </c>
      <c r="DB82" s="33">
        <v>70</v>
      </c>
      <c r="DC82" s="33">
        <v>250.9</v>
      </c>
      <c r="DD82" s="33">
        <v>93</v>
      </c>
      <c r="DE82" s="33">
        <v>138.1</v>
      </c>
      <c r="DF82" s="33">
        <v>35</v>
      </c>
      <c r="DG82" s="33">
        <v>138.1</v>
      </c>
      <c r="DH82" s="33">
        <v>35</v>
      </c>
      <c r="DI82" s="33">
        <v>149.2</v>
      </c>
      <c r="DJ82" s="33">
        <v>54</v>
      </c>
      <c r="DK82" s="33">
        <v>0.666666666666667</v>
      </c>
      <c r="DL82" s="33">
        <v>37</v>
      </c>
      <c r="DM82" s="33">
        <v>0.333333333333333</v>
      </c>
      <c r="DN82" s="33">
        <v>52</v>
      </c>
      <c r="DO82" s="33">
        <v>60.6</v>
      </c>
      <c r="DP82" s="33">
        <v>39</v>
      </c>
      <c r="DQ82" s="33">
        <v>6.8</v>
      </c>
      <c r="DR82" s="33">
        <v>12</v>
      </c>
      <c r="DS82" s="33">
        <v>4</v>
      </c>
      <c r="DT82" s="33">
        <v>15</v>
      </c>
      <c r="DU82" s="33">
        <v>63.7</v>
      </c>
      <c r="DV82" s="33">
        <v>33</v>
      </c>
      <c r="DW82" s="33">
        <v>63.7</v>
      </c>
      <c r="DX82" s="33">
        <v>33</v>
      </c>
      <c r="DY82" s="33">
        <f>BS82-CW82</f>
        <v>-34.8</v>
      </c>
      <c r="DZ82" s="33">
        <v>89</v>
      </c>
      <c r="EA82" s="33">
        <v>2.55555555555555</v>
      </c>
      <c r="EB82" s="33">
        <v>31</v>
      </c>
      <c r="EC82" s="33">
        <v>18.5555555555556</v>
      </c>
      <c r="ED82" s="33">
        <v>25</v>
      </c>
      <c r="EE82" s="33">
        <v>20.3</v>
      </c>
      <c r="EF82" s="33">
        <v>42</v>
      </c>
      <c r="EG82" s="33">
        <v>0</v>
      </c>
      <c r="EH82" s="33">
        <v>14</v>
      </c>
      <c r="EI82" s="33">
        <v>8.699999999999999</v>
      </c>
      <c r="EJ82" s="33">
        <v>33</v>
      </c>
      <c r="EK82" s="33">
        <v>0</v>
      </c>
      <c r="EL82" s="33">
        <v>12</v>
      </c>
      <c r="EM82" s="33">
        <v>88.2</v>
      </c>
      <c r="EN82" s="33">
        <v>6</v>
      </c>
      <c r="EO82" s="33">
        <v>96.3</v>
      </c>
      <c r="EP82" s="33">
        <v>14</v>
      </c>
      <c r="EQ82" s="33">
        <v>21.625</v>
      </c>
      <c r="ER82" s="33">
        <v>45</v>
      </c>
      <c r="ES82" s="33">
        <v>42.3</v>
      </c>
      <c r="ET82" s="33">
        <v>39</v>
      </c>
      <c r="EU82" s="33">
        <v>42.3</v>
      </c>
      <c r="EV82" s="33">
        <v>39</v>
      </c>
      <c r="EW82" s="33">
        <v>36.4</v>
      </c>
      <c r="EX82" s="33">
        <v>68</v>
      </c>
      <c r="EY82" s="33">
        <v>69.2</v>
      </c>
      <c r="EZ82" s="33">
        <v>15</v>
      </c>
      <c r="FA82" s="33">
        <v>7.75</v>
      </c>
      <c r="FB82" s="33">
        <v>72</v>
      </c>
      <c r="FC82" s="33">
        <v>65.625</v>
      </c>
      <c r="FD82" s="33">
        <v>103</v>
      </c>
      <c r="FE82" s="38"/>
      <c r="FF82" s="33">
        <v>66</v>
      </c>
      <c r="FG82" s="38"/>
      <c r="FH82" s="33">
        <v>66</v>
      </c>
      <c r="FI82" s="33">
        <v>28.53</v>
      </c>
      <c r="FJ82" s="33">
        <v>113</v>
      </c>
      <c r="FK82" s="38"/>
      <c r="FL82" s="33">
        <v>49</v>
      </c>
      <c r="FM82" s="38"/>
      <c r="FN82" s="33">
        <v>49</v>
      </c>
      <c r="FO82" s="33">
        <v>25.17</v>
      </c>
      <c r="FP82" s="33">
        <v>116</v>
      </c>
      <c r="FQ82" s="38"/>
      <c r="FR82" s="33">
        <v>70</v>
      </c>
      <c r="FS82" s="38"/>
      <c r="FT82" s="33">
        <v>70</v>
      </c>
      <c r="FU82" s="33">
        <v>43.28</v>
      </c>
      <c r="FV82" s="33">
        <v>83</v>
      </c>
      <c r="FW82" s="38"/>
      <c r="FX82" s="33">
        <v>83</v>
      </c>
      <c r="FY82" s="38"/>
      <c r="FZ82" s="33">
        <v>83</v>
      </c>
      <c r="GA82" s="33">
        <v>29.8</v>
      </c>
      <c r="GB82" s="39">
        <v>55</v>
      </c>
      <c r="GC82" s="24">
        <f>GA82</f>
        <v>29.8</v>
      </c>
      <c r="GD82" s="24">
        <f>GB82</f>
        <v>55</v>
      </c>
      <c r="GE82" s="24">
        <v>27.7</v>
      </c>
      <c r="GF82" s="24">
        <v>51</v>
      </c>
      <c r="GG82" s="24">
        <v>27.2</v>
      </c>
      <c r="GH82" s="24">
        <v>58</v>
      </c>
      <c r="GI82" s="24">
        <f>GG82</f>
        <v>27.2</v>
      </c>
      <c r="GJ82" s="24">
        <f>GH82</f>
        <v>58</v>
      </c>
      <c r="GK82" s="24">
        <v>28.5</v>
      </c>
      <c r="GL82" s="37">
        <v>56</v>
      </c>
      <c r="GM82" s="33">
        <v>0.1</v>
      </c>
      <c r="GN82" s="33">
        <v>17</v>
      </c>
      <c r="GO82" s="33">
        <v>3</v>
      </c>
      <c r="GP82" s="33">
        <f>IF(GO82=1,1,IF(GO82=2,20,40))</f>
        <v>40</v>
      </c>
      <c r="GQ82" s="33">
        <f>AVERAGE(41,130,GS82)</f>
        <v>91.3333333333333</v>
      </c>
      <c r="GR82" s="33">
        <f>GQ82</f>
        <v>91.3333333333333</v>
      </c>
      <c r="GS82" s="33">
        <f>AVERAGE(76,130)</f>
        <v>103</v>
      </c>
      <c r="GT82" s="33">
        <f>GS82</f>
        <v>103</v>
      </c>
      <c r="GU82" s="33">
        <f t="shared" si="3703"/>
        <v>103</v>
      </c>
      <c r="GV82" s="33">
        <f>GU82</f>
        <v>103</v>
      </c>
      <c r="GW82" s="40">
        <f>GU82</f>
        <v>103</v>
      </c>
      <c r="GX82" s="28">
        <f t="shared" si="3703"/>
        <v>103</v>
      </c>
      <c r="GY82" s="28">
        <f>GX82</f>
        <v>103</v>
      </c>
      <c r="GZ82" s="42">
        <f>AVERAGE(GQ82,GS82,GU82)</f>
        <v>99.1111111111111</v>
      </c>
      <c r="HA82" s="33">
        <f>AVERAGE(GQ82:GW82)</f>
        <v>99.6666666666667</v>
      </c>
      <c r="HB82" s="33">
        <f>SUM(GX82,GY82,GZ82,HA82)/120</f>
        <v>58.5507523148148</v>
      </c>
      <c r="HC82" t="s" s="34">
        <f>IF(HB82=HB81,"YES","NOOOO")</f>
        <v>230</v>
      </c>
      <c r="HD82" s="33">
        <f>SUM(SUM(E82,F82,G82,I82,L82,M82,N82,O82,R82,U82,V82,W82,Y82,AH82,AN82,AP82,AV82,BB82,BH82,BN82,BT82,BZ82,CF82,CL82,CR82,CX82,DD82,DJ82,DL82,DZ82),SUM(EX82,FJ82,FP82,FV82,GF82,GL82,GN82,GP82,GQ82,GS82,GU82,GX82,GZ82,H82,J82,K82,P82,Q82,S82,T82,X82,Z82,AA82,AB82,AD82,AF82,AJ82,AL82,AR82,AT82),SUM(AX82,AZ82,BD82,BF82,BJ82,BL82,BP82,BR82,BV82,BX82,CB82,CD82,CH82,CJ82,CN82,CP82,CT82,CV82,CZ82,DB82,DF82,DH82,DN82,DP82,DR82,DT82,DV82,DX82,EB82,ED82),EF82,EH82,EJ82,EL82,EN82,EP82,ER82,ET82,EV82,EZ82,FB82,FD82,FF82,FH82,FL82,FN82,FR82,FT82,FX82,FZ82,GB82,GD82,GH82,GJ82)/114</f>
        <v>56.3428971734893</v>
      </c>
      <c r="HE82" s="33">
        <v>78</v>
      </c>
      <c r="HF82" s="33">
        <f>HE82-B82</f>
        <v>-2</v>
      </c>
      <c r="HG82" s="33">
        <f>SUM(SUM(E82,F82,G82,I82,L82,M82,N82,O82,V82,W82,Y82,H82,J82,K82,P82,Q82,CH82,CJ82,CN82,CP82,CT82,CV82,CZ82,DB82,DF82,DH82,DN82,DP82,DR82,DT82),SUM(DV82,DX82,EB82,ED82,EF82,EH82,EJ82,EL82,EN82,EP82,ER82,ET82,EV82,EZ82,FB82,FD82,FF82,FH82,FL82,FN82,FR82,FT82,FX82,FZ82,GR82,GX82,GY82,X82,AA82,Z82),SUM(AB82,AD82,AF82,AJ82,AL82,AR82,AT82,AX82,AZ82,BD82,BF82,BJ82,BL82,BP82,BR82,BV82,BX82,CB82,CD82,AH82,AN82,AP82,AV82,BB82,BH82,BN82,BT82,BZ82,CF82,CL82),CR82,CX82,DD82,DJ82,DL82,DZ82,EX82,FJ82,FP82,FV82,GP82,GQ82,GS82,GT82,GU82,GV82,GW82,GZ82,HA82)/109</f>
        <v>58.5650484199796</v>
      </c>
      <c r="HH82" s="33">
        <v>79</v>
      </c>
      <c r="HI82" s="33">
        <f>HH82-B82</f>
        <v>-1</v>
      </c>
      <c r="HJ82" s="33">
        <f>SUM(SUM(E82,F82,G82,I82,L82,M82,N82,R82,V82,W82,AD82,AF82,AJ82,AL82,AR82,AT82,AX82,AZ82,BD82,BF82,BJ82,BL82,BP82,BR82,BV82,BX82,CB82,CD82,CH82,CJ82),SUM(CN82,CP82,CT82,CV82,CZ82,DB82,DF82,DH82,DN82,DP82,DR82,DT82,DV82,DX82,EB82,ED82,EF82,EH82,EJ82,EL82,EN82,EP82,ER82,ET82,EV82,EZ82,FB82,FD82,GB82,GD82),SUM(GH82,GJ82,GR82,GX82,GY82,AH82,AN82,AP82,AV82,BB82,BH82,BN82,BT82,BZ82,CF82,CL82,CR82,CX82,DD82,DJ82,DL82,DZ82,EX82,GF82,GL82,GN82,GP82,GQ82,GS82,GT82),GU82,GV82,GW82,GZ82,HA82,H82,J82,K82,S82,T82,)/101</f>
        <v>54.6593096809681</v>
      </c>
      <c r="HK82" s="33">
        <v>79</v>
      </c>
      <c r="HL82" s="33">
        <f>HK82-B82</f>
        <v>-1</v>
      </c>
      <c r="HM82" s="33">
        <f>SUM(SUM(F82,G82,H82,J82,K82,AD82,AF82,AJ82,AL82,AN82,AR82,AT82,AX82,AZ82,BD82,BF82,BJ82,BL82,BP82,BR82,BV82,BX82,CB82,CD82,CH82,CJ82,CN82,CP82,CT82,CV82),SUM(CZ82,DB82,DF82,DH82,DN82,DP82,DR82,DT82,DV82,DX82,EB82,ED82,EF82,EH82,EJ82,EL82,EN82,EP82,ER82,ET82,EV82,EZ82,FB82,FD82,GR82,GX82,GY82,I82,L82,AH82),AP82,AV82,BB82,BH82,BN82,BT82,BZ82,CF82,CL82,CR82,CX82,DD82,DJ82,DL82,DZ82,EX82,GP82,GQ82,GS82,GT82,GU82,GV82,GW82,GZ82,HA82)/85</f>
        <v>55.5013071895425</v>
      </c>
      <c r="HN82" s="33">
        <v>80</v>
      </c>
      <c r="HO82" s="33">
        <f>HN82-B82</f>
        <v>0</v>
      </c>
      <c r="HP82" s="33">
        <f>SUM(SUM(AH82,AP82,AV82,BB82,BH82,BN82,BT82,BZ82,CF82,CL82,CR82,CX82,DD82,DJ82,DL82,DZ82,EX82,GP82,GQ82,GS82,GT82,GU82,GV82,GW82,GZ82,HA82,AD82,AF82,AR82,AT82),SUM(AX82,AZ82,BD82,BF82,BJ82,BL82,BP82,BR82,BV82,BX82,CB82,CD82,CH82,CJ82,CN82,CP82,CT82,CV82,CZ82,DB82,DF82,DH82,DN82,DP82,DR82,DT82,DV82,DX82,EB82,ED82),EF82,EH82,EJ82,EL82,EN82,EP82,ER82,ET82,EV82,EZ82,FB82,FD82,GR82,GX82,GY82)/75</f>
        <v>52.1392592592593</v>
      </c>
      <c r="HQ82" s="33">
        <v>78</v>
      </c>
      <c r="HR82" s="33">
        <f>HQ82-B82</f>
        <v>-2</v>
      </c>
      <c r="HS82" s="43">
        <f>AVERAGE(HD82-HB82,HG82-HB82,HJ82-HB82,HM82-HB82,HP82-HB82)</f>
        <v>-3.10918797016704</v>
      </c>
      <c r="HT82" s="33"/>
      <c r="HU82" s="33"/>
      <c r="HV82" s="33"/>
      <c r="HW82" s="33"/>
      <c r="HX82" s="33"/>
      <c r="HY82" s="33"/>
    </row>
    <row r="83" ht="44.45" customHeight="1">
      <c r="A83" t="s" s="31">
        <v>320</v>
      </c>
      <c r="B83" s="32">
        <v>81</v>
      </c>
      <c r="C83" s="33">
        <v>0</v>
      </c>
      <c r="D83" t="s" s="34">
        <v>232</v>
      </c>
      <c r="E83" s="33">
        <f>IF(D83="ACC",5,IF(D83="SEC",3,IF(D83="Pac12",4,IF(D83="Big 10",1,IF(D83="Big 12",2,IF(D83="Independent",7,IF(D83="American",6,IF(D83="MWC",9,IF(D83="Sun Belt",8,IF(D83="CUSA",11,10))))))))))</f>
        <v>5</v>
      </c>
      <c r="F83" s="33">
        <v>104</v>
      </c>
      <c r="G83" s="33">
        <f>F83</f>
        <v>104</v>
      </c>
      <c r="H83" s="33">
        <f>F83</f>
        <v>104</v>
      </c>
      <c r="I83" s="33">
        <v>62</v>
      </c>
      <c r="J83" s="33">
        <v>62</v>
      </c>
      <c r="K83" s="33">
        <v>86</v>
      </c>
      <c r="L83" s="35">
        <f>AVERAGE(F83:K83)</f>
        <v>87</v>
      </c>
      <c r="M83" s="19">
        <f>AVERAGE(N83:U83,F83:L83)</f>
        <v>74.3</v>
      </c>
      <c r="N83" s="25">
        <v>47</v>
      </c>
      <c r="O83" s="37">
        <v>88</v>
      </c>
      <c r="P83" s="33">
        <v>39</v>
      </c>
      <c r="Q83" s="33">
        <f>AVERAGE(O83:P83)</f>
        <v>63.5</v>
      </c>
      <c r="R83" s="33">
        <v>85</v>
      </c>
      <c r="S83" s="33">
        <v>50</v>
      </c>
      <c r="T83" s="33">
        <f>AVERAGE(R83:S83)</f>
        <v>67.5</v>
      </c>
      <c r="U83" s="33">
        <f>AVERAGE(O83,P83,Q83,R83,S83,T83)</f>
        <v>65.5</v>
      </c>
      <c r="V83" s="33">
        <f>AVERAGE(F83:U83)</f>
        <v>74.3</v>
      </c>
      <c r="W83" s="33">
        <f>MEDIAN(F83:U83)</f>
        <v>70.90000000000001</v>
      </c>
      <c r="X83" s="33">
        <v>89</v>
      </c>
      <c r="Y83" s="33">
        <v>46</v>
      </c>
      <c r="Z83" s="33">
        <v>4</v>
      </c>
      <c r="AA83" s="33">
        <v>87</v>
      </c>
      <c r="AB83" s="33">
        <v>88</v>
      </c>
      <c r="AC83" s="33">
        <v>-10.2</v>
      </c>
      <c r="AD83" s="33">
        <v>96</v>
      </c>
      <c r="AE83" s="33">
        <v>-10.2</v>
      </c>
      <c r="AF83" s="33">
        <v>96</v>
      </c>
      <c r="AG83" s="33">
        <f>BM83-CQ83</f>
        <v>0.1</v>
      </c>
      <c r="AH83" s="33">
        <v>92</v>
      </c>
      <c r="AI83" s="33">
        <v>2.245</v>
      </c>
      <c r="AJ83" s="33">
        <v>45</v>
      </c>
      <c r="AK83" s="33">
        <v>2.245</v>
      </c>
      <c r="AL83" s="33">
        <f>AJ83</f>
        <v>45</v>
      </c>
      <c r="AM83" s="33">
        <v>0.00158737911497509</v>
      </c>
      <c r="AN83" s="33">
        <v>69</v>
      </c>
      <c r="AO83" s="33">
        <v>13</v>
      </c>
      <c r="AP83" s="33">
        <v>37</v>
      </c>
      <c r="AQ83" s="33">
        <v>3</v>
      </c>
      <c r="AR83" s="33">
        <f>MAX($AQ$3:$AQ$132)-AQ83+1</f>
        <v>11</v>
      </c>
      <c r="AS83" s="33">
        <v>3</v>
      </c>
      <c r="AT83" s="33">
        <f>AR83</f>
        <v>11</v>
      </c>
      <c r="AU83" s="33">
        <v>6</v>
      </c>
      <c r="AV83" s="33">
        <f>MAX($AU$3:$AU$132)-AU83+1</f>
        <v>10</v>
      </c>
      <c r="AW83" s="33">
        <v>6</v>
      </c>
      <c r="AX83" s="33">
        <f>AW83+1</f>
        <v>7</v>
      </c>
      <c r="AY83" s="33">
        <v>6</v>
      </c>
      <c r="AZ83" s="33">
        <f>AX83</f>
        <v>7</v>
      </c>
      <c r="BA83" s="33">
        <v>7</v>
      </c>
      <c r="BB83" s="33">
        <f>BA83+1</f>
        <v>8</v>
      </c>
      <c r="BC83" s="33">
        <f>AQ83/(AQ83+AW83)</f>
        <v>0.333333333333333</v>
      </c>
      <c r="BD83" s="33">
        <v>30</v>
      </c>
      <c r="BE83" s="33">
        <f>BC83</f>
        <v>0.333333333333333</v>
      </c>
      <c r="BF83" s="33">
        <f>BD83</f>
        <v>30</v>
      </c>
      <c r="BG83" s="33">
        <f>AU83/(AU83+BA83)</f>
        <v>0.461538461538462</v>
      </c>
      <c r="BH83" s="33">
        <v>16</v>
      </c>
      <c r="BI83" s="33">
        <v>25.8</v>
      </c>
      <c r="BJ83" s="33">
        <v>67</v>
      </c>
      <c r="BK83" s="33">
        <v>25.8</v>
      </c>
      <c r="BL83" s="33">
        <v>67</v>
      </c>
      <c r="BM83" s="33">
        <v>27.9</v>
      </c>
      <c r="BN83" s="33">
        <v>60</v>
      </c>
      <c r="BO83" s="33">
        <v>396.7</v>
      </c>
      <c r="BP83" s="33">
        <v>61</v>
      </c>
      <c r="BQ83" s="33">
        <v>396.7</v>
      </c>
      <c r="BR83" s="33">
        <v>61</v>
      </c>
      <c r="BS83" s="33">
        <v>408.3</v>
      </c>
      <c r="BT83" s="33">
        <v>56</v>
      </c>
      <c r="BU83" s="33">
        <v>196.8</v>
      </c>
      <c r="BV83" s="33">
        <v>93</v>
      </c>
      <c r="BW83" s="33">
        <v>196.8</v>
      </c>
      <c r="BX83" s="33">
        <v>93</v>
      </c>
      <c r="BY83" s="33">
        <v>267.6</v>
      </c>
      <c r="BZ83" s="33">
        <v>34</v>
      </c>
      <c r="CA83" s="33">
        <v>199.9</v>
      </c>
      <c r="CB83" s="33">
        <v>30</v>
      </c>
      <c r="CC83" s="33">
        <v>199.9</v>
      </c>
      <c r="CD83" s="33">
        <v>30</v>
      </c>
      <c r="CE83" s="33">
        <v>140.7</v>
      </c>
      <c r="CF83" s="33">
        <v>88</v>
      </c>
      <c r="CG83" s="33">
        <v>0.06503655155028989</v>
      </c>
      <c r="CH83" s="33">
        <v>101</v>
      </c>
      <c r="CI83" s="33">
        <v>0.06503655155028989</v>
      </c>
      <c r="CJ83" s="33">
        <v>101</v>
      </c>
      <c r="CK83" s="33">
        <f>BM83/BS83</f>
        <v>0.0683321087435709</v>
      </c>
      <c r="CL83" s="33">
        <v>77</v>
      </c>
      <c r="CM83" s="33">
        <v>36</v>
      </c>
      <c r="CN83" s="33">
        <v>83</v>
      </c>
      <c r="CO83" s="33">
        <v>36</v>
      </c>
      <c r="CP83" s="33">
        <v>83</v>
      </c>
      <c r="CQ83" s="33">
        <v>27.8</v>
      </c>
      <c r="CR83" s="33">
        <v>53</v>
      </c>
      <c r="CS83" s="33">
        <v>456.3</v>
      </c>
      <c r="CT83" s="33">
        <v>104</v>
      </c>
      <c r="CU83" s="33">
        <v>456.3</v>
      </c>
      <c r="CV83" s="33">
        <v>104</v>
      </c>
      <c r="CW83" s="33">
        <v>424.2</v>
      </c>
      <c r="CX83" s="33">
        <v>87</v>
      </c>
      <c r="CY83" s="33">
        <v>257.1</v>
      </c>
      <c r="CZ83" s="33">
        <v>93</v>
      </c>
      <c r="DA83" s="33">
        <v>257.1</v>
      </c>
      <c r="DB83" s="33">
        <v>93</v>
      </c>
      <c r="DC83" s="33">
        <v>276.7</v>
      </c>
      <c r="DD83" s="33">
        <v>113</v>
      </c>
      <c r="DE83" s="33">
        <v>199.2</v>
      </c>
      <c r="DF83" s="33">
        <v>92</v>
      </c>
      <c r="DG83" s="33">
        <v>199.2</v>
      </c>
      <c r="DH83" s="33">
        <v>92</v>
      </c>
      <c r="DI83" s="33">
        <v>147.5</v>
      </c>
      <c r="DJ83" s="33">
        <v>51</v>
      </c>
      <c r="DK83" s="33">
        <v>0.888888888888889</v>
      </c>
      <c r="DL83" s="33">
        <v>27</v>
      </c>
      <c r="DM83" s="33">
        <v>0.444444444444444</v>
      </c>
      <c r="DN83" s="33">
        <v>49</v>
      </c>
      <c r="DO83" s="33">
        <v>66.3</v>
      </c>
      <c r="DP83" s="33">
        <v>76</v>
      </c>
      <c r="DQ83" s="33">
        <v>8.1</v>
      </c>
      <c r="DR83" s="33">
        <v>24</v>
      </c>
      <c r="DS83" s="33">
        <v>5.1</v>
      </c>
      <c r="DT83" s="33">
        <v>26</v>
      </c>
      <c r="DU83" s="33">
        <v>-59.6</v>
      </c>
      <c r="DV83" s="33">
        <v>94</v>
      </c>
      <c r="DW83" s="33">
        <v>-59.6</v>
      </c>
      <c r="DX83" s="33">
        <v>94</v>
      </c>
      <c r="DY83" s="33">
        <f>BS83-CW83</f>
        <v>-15.9</v>
      </c>
      <c r="DZ83" s="33">
        <v>78</v>
      </c>
      <c r="EA83" s="33">
        <v>1.11111111111111</v>
      </c>
      <c r="EB83" s="33">
        <v>73</v>
      </c>
      <c r="EC83" s="33">
        <v>5.88888888888889</v>
      </c>
      <c r="ED83" s="33">
        <v>108</v>
      </c>
      <c r="EE83" s="33">
        <v>20.8</v>
      </c>
      <c r="EF83" s="33">
        <v>38</v>
      </c>
      <c r="EG83" s="33">
        <v>0</v>
      </c>
      <c r="EH83" s="33">
        <v>14</v>
      </c>
      <c r="EI83" s="33">
        <v>8.300000000000001</v>
      </c>
      <c r="EJ83" s="33">
        <v>36</v>
      </c>
      <c r="EK83" s="33">
        <v>0</v>
      </c>
      <c r="EL83" s="33">
        <v>12</v>
      </c>
      <c r="EM83" s="33">
        <v>57.1</v>
      </c>
      <c r="EN83" s="33">
        <v>43</v>
      </c>
      <c r="EO83" s="33">
        <v>96.3</v>
      </c>
      <c r="EP83" s="33">
        <v>14</v>
      </c>
      <c r="EQ83" s="33">
        <v>20.5555555555556</v>
      </c>
      <c r="ER83" s="33">
        <v>62</v>
      </c>
      <c r="ES83" s="33">
        <v>35.6</v>
      </c>
      <c r="ET83" s="33">
        <v>76</v>
      </c>
      <c r="EU83" s="33">
        <v>35.6</v>
      </c>
      <c r="EV83" s="33">
        <v>76</v>
      </c>
      <c r="EW83" s="33">
        <v>35.6</v>
      </c>
      <c r="EX83" s="33">
        <v>71</v>
      </c>
      <c r="EY83" s="33">
        <v>53.6</v>
      </c>
      <c r="EZ83" s="33">
        <v>35</v>
      </c>
      <c r="FA83" s="33">
        <v>8.888888888888889</v>
      </c>
      <c r="FB83" s="33">
        <v>81</v>
      </c>
      <c r="FC83" s="33">
        <v>77.7777777777778</v>
      </c>
      <c r="FD83" s="33">
        <v>120</v>
      </c>
      <c r="FE83" s="38"/>
      <c r="FF83" s="33">
        <v>101</v>
      </c>
      <c r="FG83" s="38"/>
      <c r="FH83" s="33">
        <v>101</v>
      </c>
      <c r="FI83" s="33">
        <v>52.3</v>
      </c>
      <c r="FJ83" s="33">
        <v>57</v>
      </c>
      <c r="FK83" s="38"/>
      <c r="FL83" s="33">
        <v>88</v>
      </c>
      <c r="FM83" s="38"/>
      <c r="FN83" s="33">
        <v>88</v>
      </c>
      <c r="FO83" s="33">
        <v>47.06</v>
      </c>
      <c r="FP83" s="33">
        <v>73</v>
      </c>
      <c r="FQ83" s="38"/>
      <c r="FR83" s="33">
        <v>110</v>
      </c>
      <c r="FS83" s="38"/>
      <c r="FT83" s="33">
        <v>110</v>
      </c>
      <c r="FU83" s="33">
        <v>57.29</v>
      </c>
      <c r="FV83" s="33">
        <v>52</v>
      </c>
      <c r="FW83" s="38"/>
      <c r="FX83" s="33">
        <v>15</v>
      </c>
      <c r="FY83" s="38"/>
      <c r="FZ83" s="33">
        <v>15</v>
      </c>
      <c r="GA83" s="33">
        <v>33.4</v>
      </c>
      <c r="GB83" s="39">
        <v>38</v>
      </c>
      <c r="GC83" s="24">
        <f>GA83</f>
        <v>33.4</v>
      </c>
      <c r="GD83" s="24">
        <f>GB83</f>
        <v>38</v>
      </c>
      <c r="GE83" s="25">
        <v>27.7</v>
      </c>
      <c r="GF83" s="25">
        <v>51</v>
      </c>
      <c r="GG83" s="25">
        <v>26.7</v>
      </c>
      <c r="GH83" s="25">
        <v>55</v>
      </c>
      <c r="GI83" s="24">
        <f>GG83</f>
        <v>26.7</v>
      </c>
      <c r="GJ83" s="24">
        <f>GH83</f>
        <v>55</v>
      </c>
      <c r="GK83" s="25">
        <v>30.5</v>
      </c>
      <c r="GL83" s="37">
        <v>69</v>
      </c>
      <c r="GM83" s="33">
        <v>-0.1</v>
      </c>
      <c r="GN83" s="33">
        <v>19</v>
      </c>
      <c r="GO83" s="33">
        <v>3</v>
      </c>
      <c r="GP83" s="33">
        <f>IF(GO83=1,1,IF(GO83=2,20,40))</f>
        <v>40</v>
      </c>
      <c r="GQ83" s="33">
        <v>19</v>
      </c>
      <c r="GR83" s="33">
        <f>GQ83</f>
        <v>19</v>
      </c>
      <c r="GS83" s="33">
        <v>19</v>
      </c>
      <c r="GT83" s="33">
        <f>GS83</f>
        <v>19</v>
      </c>
      <c r="GU83" s="33">
        <v>22</v>
      </c>
      <c r="GV83" s="33">
        <f>GU83</f>
        <v>22</v>
      </c>
      <c r="GW83" s="40">
        <f>GU83</f>
        <v>22</v>
      </c>
      <c r="GX83" s="28">
        <v>11</v>
      </c>
      <c r="GY83" s="28">
        <f>GX83</f>
        <v>11</v>
      </c>
      <c r="GZ83" s="42">
        <f>AVERAGE(GQ83,GS83,GU83)</f>
        <v>20</v>
      </c>
      <c r="HA83" s="33">
        <f>AVERAGE(GQ83:GW83)</f>
        <v>20.2857142857143</v>
      </c>
      <c r="HB83" s="33">
        <f>SUM(GX83,GY83,GZ83,HA83)/120</f>
        <v>58.6357142857143</v>
      </c>
      <c r="HC83" t="s" s="34">
        <f>IF(HB83=HB82,"YES","NOOOO")</f>
        <v>230</v>
      </c>
      <c r="HD83" s="33">
        <f>SUM(SUM(E83,F83,G83,I83,L83,M83,N83,O83,R83,U83,V83,W83,Y83,AH83,AN83,AP83,AV83,BB83,BH83,BN83,BT83,BZ83,CF83,CL83,CR83,CX83,DD83,DJ83,DL83,DZ83),SUM(EX83,FJ83,FP83,FV83,GF83,GL83,GN83,GP83,GQ83,GS83,GU83,GX83,GZ83,H83,J83,K83,P83,Q83,S83,T83,X83,Z83,AA83,AB83,AD83,AF83,AJ83,AL83,AR83,AT83),SUM(AX83,AZ83,BD83,BF83,BJ83,BL83,BP83,BR83,BV83,BX83,CB83,CD83,CH83,CJ83,CN83,CP83,CT83,CV83,CZ83,DB83,DF83,DH83,DN83,DP83,DR83,DT83,DV83,DX83,EB83,ED83),EF83,EH83,EJ83,EL83,EN83,EP83,ER83,ET83,EV83,EZ83,FB83,FD83,FF83,FH83,FL83,FN83,FR83,FT83,FX83,FZ83,GB83,GD83,GH83,GJ83)/114</f>
        <v>60.7280701754386</v>
      </c>
      <c r="HE83" s="33">
        <v>89</v>
      </c>
      <c r="HF83" s="33">
        <f>HE83-B83</f>
        <v>8</v>
      </c>
      <c r="HG83" s="33">
        <f>SUM(SUM(E83,F83,G83,I83,L83,M83,N83,O83,V83,W83,Y83,H83,J83,K83,P83,Q83,CH83,CJ83,CN83,CP83,CT83,CV83,CZ83,DB83,DF83,DH83,DN83,DP83,DR83,DT83),SUM(DV83,DX83,EB83,ED83,EF83,EH83,EJ83,EL83,EN83,EP83,ER83,ET83,EV83,EZ83,FB83,FD83,FF83,FH83,FL83,FN83,FR83,FT83,FX83,FZ83,GR83,GX83,GY83,X83,AA83,Z83),SUM(AB83,AD83,AF83,AJ83,AL83,AR83,AT83,AX83,AZ83,BD83,BF83,BJ83,BL83,BP83,BR83,BV83,BX83,CB83,CD83,AH83,AN83,AP83,AV83,BB83,BH83,BN83,BT83,BZ83,CF83,CL83),CR83,CX83,DD83,DJ83,DL83,DZ83,EX83,FJ83,FP83,FV83,GP83,GQ83,GS83,GT83,GU83,GV83,GW83,GZ83,HA83)/109</f>
        <v>59.1127129750983</v>
      </c>
      <c r="HH83" s="33">
        <v>83</v>
      </c>
      <c r="HI83" s="33">
        <f>HH83-B83</f>
        <v>2</v>
      </c>
      <c r="HJ83" s="33">
        <f>SUM(SUM(E83,F83,G83,I83,L83,M83,N83,R83,V83,W83,AD83,AF83,AJ83,AL83,AR83,AT83,AX83,AZ83,BD83,BF83,BJ83,BL83,BP83,BR83,BV83,BX83,CB83,CD83,CH83,CJ83),SUM(CN83,CP83,CT83,CV83,CZ83,DB83,DF83,DH83,DN83,DP83,DR83,DT83,DV83,DX83,EB83,ED83,EF83,EH83,EJ83,EL83,EN83,EP83,ER83,ET83,EV83,EZ83,FB83,FD83,GB83,GD83),SUM(GH83,GJ83,GR83,GX83,GY83,AH83,AN83,AP83,AV83,BB83,BH83,BN83,BT83,BZ83,CF83,CL83,CR83,CX83,DD83,DJ83,DL83,DZ83,EX83,GF83,GL83,GN83,GP83,GQ83,GS83,GT83),GU83,GV83,GW83,GZ83,HA83,H83,J83,K83,S83,T83,)/101</f>
        <v>56.002828854314</v>
      </c>
      <c r="HK83" s="33">
        <v>83</v>
      </c>
      <c r="HL83" s="33">
        <f>HK83-B83</f>
        <v>2</v>
      </c>
      <c r="HM83" s="33">
        <f>SUM(SUM(F83,G83,H83,J83,K83,AD83,AF83,AJ83,AL83,AN83,AR83,AT83,AX83,AZ83,BD83,BF83,BJ83,BL83,BP83,BR83,BV83,BX83,CB83,CD83,CH83,CJ83,CN83,CP83,CT83,CV83),SUM(CZ83,DB83,DF83,DH83,DN83,DP83,DR83,DT83,DV83,DX83,EB83,ED83,EF83,EH83,EJ83,EL83,EN83,EP83,ER83,ET83,EV83,EZ83,FB83,FD83,GR83,GX83,GY83,I83,L83,AH83),AP83,AV83,BB83,BH83,BN83,BT83,BZ83,CF83,CL83,CR83,CX83,DD83,DJ83,DL83,DZ83,EX83,GP83,GQ83,GS83,GT83,GU83,GV83,GW83,GZ83,HA83)/85</f>
        <v>57.1445378151261</v>
      </c>
      <c r="HN83" s="33">
        <v>87</v>
      </c>
      <c r="HO83" s="33">
        <f>HN83-B83</f>
        <v>6</v>
      </c>
      <c r="HP83" s="33">
        <f>SUM(SUM(AH83,AP83,AV83,BB83,BH83,BN83,BT83,BZ83,CF83,CL83,CR83,CX83,DD83,DJ83,DL83,DZ83,EX83,GP83,GQ83,GS83,GT83,GU83,GV83,GW83,GZ83,HA83,AD83,AF83,AR83,AT83),SUM(AX83,AZ83,BD83,BF83,BJ83,BL83,BP83,BR83,BV83,BX83,CB83,CD83,CH83,CJ83,CN83,CP83,CT83,CV83,CZ83,DB83,DF83,DH83,DN83,DP83,DR83,DT83,DV83,DX83,EB83,ED83),EF83,EH83,EJ83,EL83,EN83,EP83,ER83,ET83,EV83,EZ83,FB83,FD83,GR83,GX83,GY83)/75</f>
        <v>54.5238095238095</v>
      </c>
      <c r="HQ83" s="33">
        <v>85</v>
      </c>
      <c r="HR83" s="33">
        <f>HQ83-B83</f>
        <v>4</v>
      </c>
      <c r="HS83" s="43">
        <f>AVERAGE(HD83-HB83,HG83-HB83,HJ83-HB83,HM83-HB83,HP83-HB83)</f>
        <v>-1.133322416957</v>
      </c>
      <c r="HT83" t="s" s="44">
        <v>229</v>
      </c>
      <c r="HU83" s="33">
        <f>COUNTIF($D$3:$D$132,"SEC")</f>
        <v>14</v>
      </c>
      <c r="HV83" s="33">
        <f>SUMIF($D$3:$D$132,"SEC",$R$3:$R$132)</f>
        <v>610</v>
      </c>
      <c r="HW83" s="33">
        <f>SUMIF($D$3:$D$132,"SEC",$O$3:$O$132)</f>
        <v>553</v>
      </c>
      <c r="HX83" s="33">
        <f>(HV83+HW83)/(HU83*2)</f>
        <v>41.5357142857143</v>
      </c>
      <c r="HY83" s="33">
        <v>3</v>
      </c>
    </row>
    <row r="84" ht="44.45" customHeight="1">
      <c r="A84" t="s" s="31">
        <v>321</v>
      </c>
      <c r="B84" s="32">
        <v>82</v>
      </c>
      <c r="C84" s="33">
        <v>0</v>
      </c>
      <c r="D84" t="s" s="34">
        <v>234</v>
      </c>
      <c r="E84" s="33">
        <f>IF(D84="ACC",5,IF(D84="SEC",3,IF(D84="Pac12",4,IF(D84="Big 10",1,IF(D84="Big 12",2,IF(D84="Independent",7,IF(D84="American",6,IF(D84="MWC",9,IF(D84="Sun Belt",8,IF(D84="CUSA",11,10))))))))))</f>
        <v>2</v>
      </c>
      <c r="F84" s="33">
        <v>96</v>
      </c>
      <c r="G84" s="33">
        <f>F84</f>
        <v>96</v>
      </c>
      <c r="H84" s="33">
        <f>F84</f>
        <v>96</v>
      </c>
      <c r="I84" s="33">
        <v>57</v>
      </c>
      <c r="J84" s="33">
        <v>57</v>
      </c>
      <c r="K84" s="33">
        <v>35</v>
      </c>
      <c r="L84" s="35">
        <f>AVERAGE(F84:K84)</f>
        <v>72.8333333333333</v>
      </c>
      <c r="M84" s="46">
        <f>AVERAGE(N84:U84,F84:L84)</f>
        <v>67.6666666666667</v>
      </c>
      <c r="N84" s="19">
        <f>AVERAGE(O84:U84,F84:L84)</f>
        <v>67.6666666666667</v>
      </c>
      <c r="O84" s="37">
        <v>70</v>
      </c>
      <c r="P84" s="33">
        <v>36</v>
      </c>
      <c r="Q84" s="33">
        <f>AVERAGE(O84:P84)</f>
        <v>53</v>
      </c>
      <c r="R84" s="33">
        <v>74</v>
      </c>
      <c r="S84" s="33">
        <v>70</v>
      </c>
      <c r="T84" s="33">
        <f>AVERAGE(R84:S84)</f>
        <v>72</v>
      </c>
      <c r="U84" s="33">
        <f>AVERAGE(O84,P84,Q84,R84,S84,T84)</f>
        <v>62.5</v>
      </c>
      <c r="V84" s="33">
        <f>AVERAGE(F84:U84)</f>
        <v>67.6666666666667</v>
      </c>
      <c r="W84" s="33">
        <f>MEDIAN(F84:U84)</f>
        <v>68.8333333333334</v>
      </c>
      <c r="X84" s="33">
        <v>66</v>
      </c>
      <c r="Y84" s="33">
        <v>23</v>
      </c>
      <c r="Z84" s="33">
        <v>21</v>
      </c>
      <c r="AA84" s="33">
        <v>77</v>
      </c>
      <c r="AB84" s="33">
        <v>98</v>
      </c>
      <c r="AC84" s="33">
        <v>-7.6</v>
      </c>
      <c r="AD84" s="33">
        <v>88</v>
      </c>
      <c r="AE84" s="33">
        <v>-7.6</v>
      </c>
      <c r="AF84" s="33">
        <v>88</v>
      </c>
      <c r="AG84" s="33">
        <f>BM84-CQ84</f>
        <v>0.2</v>
      </c>
      <c r="AH84" s="33">
        <v>38</v>
      </c>
      <c r="AI84" s="33">
        <v>1.24864864864865</v>
      </c>
      <c r="AJ84" s="33">
        <v>84</v>
      </c>
      <c r="AK84" s="33">
        <v>1.24864864864865</v>
      </c>
      <c r="AL84" s="33">
        <f>AJ84</f>
        <v>84</v>
      </c>
      <c r="AM84" s="33">
        <v>0.00329670329670329</v>
      </c>
      <c r="AN84" s="33">
        <v>67</v>
      </c>
      <c r="AO84" s="33">
        <v>12.38</v>
      </c>
      <c r="AP84" s="33">
        <v>33</v>
      </c>
      <c r="AQ84" s="33">
        <v>4</v>
      </c>
      <c r="AR84" s="33">
        <f>MAX($AQ$3:$AQ$132)-AQ84+1</f>
        <v>10</v>
      </c>
      <c r="AS84" s="33">
        <v>4</v>
      </c>
      <c r="AT84" s="33">
        <f>AR84</f>
        <v>10</v>
      </c>
      <c r="AU84" s="33">
        <v>4</v>
      </c>
      <c r="AV84" s="33">
        <f>MAX($AU$3:$AU$132)-AU84+1</f>
        <v>12</v>
      </c>
      <c r="AW84" s="33">
        <v>6</v>
      </c>
      <c r="AX84" s="33">
        <f>AW84+1</f>
        <v>7</v>
      </c>
      <c r="AY84" s="33">
        <v>6</v>
      </c>
      <c r="AZ84" s="33">
        <f>AX84</f>
        <v>7</v>
      </c>
      <c r="BA84" s="33">
        <v>8</v>
      </c>
      <c r="BB84" s="33">
        <f>BA84+1</f>
        <v>9</v>
      </c>
      <c r="BC84" s="33">
        <f>AQ84/(AQ84+AW84)</f>
        <v>0.4</v>
      </c>
      <c r="BD84" s="33">
        <v>27</v>
      </c>
      <c r="BE84" s="33">
        <f>BC84</f>
        <v>0.4</v>
      </c>
      <c r="BF84" s="33">
        <f>BD84</f>
        <v>27</v>
      </c>
      <c r="BG84" s="33">
        <f>AU84/(AU84+BA84)</f>
        <v>0.333333333333333</v>
      </c>
      <c r="BH84" s="33">
        <v>19</v>
      </c>
      <c r="BI84" s="33">
        <v>29.1</v>
      </c>
      <c r="BJ84" s="33">
        <v>47</v>
      </c>
      <c r="BK84" s="33">
        <v>29.1</v>
      </c>
      <c r="BL84" s="33">
        <v>47</v>
      </c>
      <c r="BM84" s="33">
        <v>30.5</v>
      </c>
      <c r="BN84" s="33">
        <v>44</v>
      </c>
      <c r="BO84" s="33">
        <v>429.5</v>
      </c>
      <c r="BP84" s="33">
        <v>38</v>
      </c>
      <c r="BQ84" s="33">
        <v>429.5</v>
      </c>
      <c r="BR84" s="33">
        <v>38</v>
      </c>
      <c r="BS84" s="33">
        <v>474.3</v>
      </c>
      <c r="BT84" s="33">
        <v>11</v>
      </c>
      <c r="BU84" s="33">
        <v>266.7</v>
      </c>
      <c r="BV84" s="33">
        <v>33</v>
      </c>
      <c r="BW84" s="33">
        <v>266.7</v>
      </c>
      <c r="BX84" s="33">
        <v>33</v>
      </c>
      <c r="BY84" s="33">
        <v>324.7</v>
      </c>
      <c r="BZ84" s="33">
        <v>7</v>
      </c>
      <c r="CA84" s="33">
        <v>162.8</v>
      </c>
      <c r="CB84" s="33">
        <v>62</v>
      </c>
      <c r="CC84" s="33">
        <v>162.8</v>
      </c>
      <c r="CD84" s="33">
        <v>62</v>
      </c>
      <c r="CE84" s="33">
        <v>149.6</v>
      </c>
      <c r="CF84" s="33">
        <v>79</v>
      </c>
      <c r="CG84" s="33">
        <v>0.0677532013969732</v>
      </c>
      <c r="CH84" s="33">
        <v>86</v>
      </c>
      <c r="CI84" s="33">
        <v>0.0677532013969732</v>
      </c>
      <c r="CJ84" s="33">
        <v>86</v>
      </c>
      <c r="CK84" s="33">
        <f>BM84/BS84</f>
        <v>0.0643052920092768</v>
      </c>
      <c r="CL84" s="33">
        <v>95</v>
      </c>
      <c r="CM84" s="33">
        <v>36.7</v>
      </c>
      <c r="CN84" s="33">
        <v>84</v>
      </c>
      <c r="CO84" s="33">
        <v>36.7</v>
      </c>
      <c r="CP84" s="33">
        <v>84</v>
      </c>
      <c r="CQ84" s="33">
        <v>30.3</v>
      </c>
      <c r="CR84" s="33">
        <v>65</v>
      </c>
      <c r="CS84" s="33">
        <v>444.9</v>
      </c>
      <c r="CT84" s="33">
        <v>96</v>
      </c>
      <c r="CU84" s="33">
        <v>444.9</v>
      </c>
      <c r="CV84" s="33">
        <v>96</v>
      </c>
      <c r="CW84" s="33">
        <v>480.3</v>
      </c>
      <c r="CX84" s="33">
        <v>124</v>
      </c>
      <c r="CY84" s="33">
        <v>258.5</v>
      </c>
      <c r="CZ84" s="33">
        <v>96</v>
      </c>
      <c r="DA84" s="33">
        <v>258.5</v>
      </c>
      <c r="DB84" s="33">
        <v>96</v>
      </c>
      <c r="DC84" s="33">
        <v>307.8</v>
      </c>
      <c r="DD84" s="33">
        <v>122</v>
      </c>
      <c r="DE84" s="33">
        <v>186.4</v>
      </c>
      <c r="DF84" s="33">
        <v>84</v>
      </c>
      <c r="DG84" s="33">
        <v>186.4</v>
      </c>
      <c r="DH84" s="33">
        <v>84</v>
      </c>
      <c r="DI84" s="33">
        <v>172.5</v>
      </c>
      <c r="DJ84" s="33">
        <v>77</v>
      </c>
      <c r="DK84" s="33">
        <v>0.5</v>
      </c>
      <c r="DL84" s="33">
        <v>43</v>
      </c>
      <c r="DM84" s="33">
        <v>0.7</v>
      </c>
      <c r="DN84" s="33">
        <v>39</v>
      </c>
      <c r="DO84" s="33">
        <v>63.6</v>
      </c>
      <c r="DP84" s="33">
        <v>59</v>
      </c>
      <c r="DQ84" s="33">
        <v>7.3</v>
      </c>
      <c r="DR84" s="33">
        <v>17</v>
      </c>
      <c r="DS84" s="33">
        <v>4.4</v>
      </c>
      <c r="DT84" s="33">
        <v>19</v>
      </c>
      <c r="DU84" s="33">
        <v>-15.4</v>
      </c>
      <c r="DV84" s="33">
        <v>67</v>
      </c>
      <c r="DW84" s="33">
        <v>-15.4</v>
      </c>
      <c r="DX84" s="33">
        <v>67</v>
      </c>
      <c r="DY84" s="33">
        <f>BS84-CW84</f>
        <v>-6</v>
      </c>
      <c r="DZ84" s="33">
        <v>72</v>
      </c>
      <c r="EA84" s="33">
        <v>1.7</v>
      </c>
      <c r="EB84" s="33">
        <v>57</v>
      </c>
      <c r="EC84" s="33">
        <v>9.800000000000001</v>
      </c>
      <c r="ED84" s="33">
        <v>91</v>
      </c>
      <c r="EE84" s="33">
        <v>17.2</v>
      </c>
      <c r="EF84" s="33">
        <v>65</v>
      </c>
      <c r="EG84" s="33">
        <v>0</v>
      </c>
      <c r="EH84" s="33">
        <v>14</v>
      </c>
      <c r="EI84" s="33">
        <v>5.6</v>
      </c>
      <c r="EJ84" s="33">
        <v>53</v>
      </c>
      <c r="EK84" s="33">
        <v>0</v>
      </c>
      <c r="EL84" s="33">
        <v>12</v>
      </c>
      <c r="EM84" s="33">
        <v>56.3</v>
      </c>
      <c r="EN84" s="33">
        <v>44</v>
      </c>
      <c r="EO84" s="33">
        <v>97</v>
      </c>
      <c r="EP84" s="33">
        <v>9</v>
      </c>
      <c r="EQ84" s="33">
        <v>21.4</v>
      </c>
      <c r="ER84" s="33">
        <v>50</v>
      </c>
      <c r="ES84" s="33">
        <v>36.9</v>
      </c>
      <c r="ET84" s="33">
        <v>70</v>
      </c>
      <c r="EU84" s="33">
        <v>36.9</v>
      </c>
      <c r="EV84" s="33">
        <v>70</v>
      </c>
      <c r="EW84" s="33">
        <v>38.2</v>
      </c>
      <c r="EX84" s="33">
        <v>56</v>
      </c>
      <c r="EY84" s="33">
        <v>58.3</v>
      </c>
      <c r="EZ84" s="33">
        <v>28</v>
      </c>
      <c r="FA84" s="33">
        <v>6.7</v>
      </c>
      <c r="FB84" s="33">
        <v>58</v>
      </c>
      <c r="FC84" s="33">
        <v>57.7</v>
      </c>
      <c r="FD84" s="33">
        <v>84</v>
      </c>
      <c r="FE84" s="38"/>
      <c r="FF84" s="33">
        <v>84</v>
      </c>
      <c r="FG84" s="38"/>
      <c r="FH84" s="33">
        <v>84</v>
      </c>
      <c r="FI84" s="33">
        <v>55.34</v>
      </c>
      <c r="FJ84" s="33">
        <v>51</v>
      </c>
      <c r="FK84" s="38"/>
      <c r="FL84" s="33">
        <v>85</v>
      </c>
      <c r="FM84" s="38"/>
      <c r="FN84" s="33">
        <v>85</v>
      </c>
      <c r="FO84" s="33">
        <v>61.91</v>
      </c>
      <c r="FP84" s="33">
        <v>31</v>
      </c>
      <c r="FQ84" s="38"/>
      <c r="FR84" s="33">
        <v>62</v>
      </c>
      <c r="FS84" s="38"/>
      <c r="FT84" s="33">
        <v>62</v>
      </c>
      <c r="FU84" s="33">
        <v>44.02</v>
      </c>
      <c r="FV84" s="33">
        <v>80</v>
      </c>
      <c r="FW84" s="38"/>
      <c r="FX84" s="33">
        <v>95</v>
      </c>
      <c r="FY84" s="38"/>
      <c r="FZ84" s="33">
        <v>95</v>
      </c>
      <c r="GA84" s="33">
        <v>30.4</v>
      </c>
      <c r="GB84" s="39">
        <v>52</v>
      </c>
      <c r="GC84" s="24">
        <f>GA84</f>
        <v>30.4</v>
      </c>
      <c r="GD84" s="24">
        <f>GB84</f>
        <v>52</v>
      </c>
      <c r="GE84" s="24">
        <v>29.7</v>
      </c>
      <c r="GF84" s="24">
        <v>44</v>
      </c>
      <c r="GG84" s="24">
        <v>28.1</v>
      </c>
      <c r="GH84" s="24">
        <v>64</v>
      </c>
      <c r="GI84" s="24">
        <f>GG84</f>
        <v>28.1</v>
      </c>
      <c r="GJ84" s="24">
        <f>GH84</f>
        <v>64</v>
      </c>
      <c r="GK84" s="24">
        <v>29.9</v>
      </c>
      <c r="GL84" s="37">
        <v>66</v>
      </c>
      <c r="GM84" s="33">
        <v>-0.3</v>
      </c>
      <c r="GN84" s="33">
        <v>21</v>
      </c>
      <c r="GO84" s="33">
        <v>3</v>
      </c>
      <c r="GP84" s="33">
        <f>IF(GO84=1,1,IF(GO84=2,20,40))</f>
        <v>40</v>
      </c>
      <c r="GQ84" s="33">
        <f>AVERAGE(41,130,GS84)</f>
        <v>73.6666666666667</v>
      </c>
      <c r="GR84" s="33">
        <f>GQ84</f>
        <v>73.6666666666667</v>
      </c>
      <c r="GS84" s="33">
        <v>50</v>
      </c>
      <c r="GT84" s="33">
        <f>GS84</f>
        <v>50</v>
      </c>
      <c r="GU84" s="33">
        <v>63</v>
      </c>
      <c r="GV84" s="33">
        <f>GU84</f>
        <v>63</v>
      </c>
      <c r="GW84" s="40">
        <f>GU84</f>
        <v>63</v>
      </c>
      <c r="GX84" s="28">
        <v>67</v>
      </c>
      <c r="GY84" s="28">
        <f>GX84</f>
        <v>67</v>
      </c>
      <c r="GZ84" s="42">
        <f>AVERAGE(GQ84,GS84,GU84)</f>
        <v>62.2222222222222</v>
      </c>
      <c r="HA84" s="33">
        <f>AVERAGE(GQ84:GW84)</f>
        <v>62.3333333333333</v>
      </c>
      <c r="HB84" s="33">
        <f>SUM(GX84,GY84,GZ84,HA84)/120</f>
        <v>58.7337962962963</v>
      </c>
      <c r="HC84" t="s" s="34">
        <f>IF(HB84=HB83,"YES","NOOOO")</f>
        <v>230</v>
      </c>
      <c r="HD84" s="33">
        <f>SUM(SUM(E84,F84,G84,I84,L84,M84,N84,O84,R84,U84,V84,W84,Y84,AH84,AN84,AP84,AV84,BB84,BH84,BN84,BT84,BZ84,CF84,CL84,CR84,CX84,DD84,DJ84,DL84,DZ84),SUM(EX84,FJ84,FP84,FV84,GF84,GL84,GN84,GP84,GQ84,GS84,GU84,GX84,GZ84,H84,J84,K84,P84,Q84,S84,T84,X84,Z84,AA84,AB84,AD84,AF84,AJ84,AL84,AR84,AT84),SUM(AX84,AZ84,BD84,BF84,BJ84,BL84,BP84,BR84,BV84,BX84,CB84,CD84,CH84,CJ84,CN84,CP84,CT84,CV84,CZ84,DB84,DF84,DH84,DN84,DP84,DR84,DT84,DV84,DX84,EB84,ED84),EF84,EH84,EJ84,EL84,EN84,EP84,ER84,ET84,EV84,EZ84,FB84,FD84,FF84,FH84,FL84,FN84,FR84,FT84,FX84,FZ84,GB84,GD84,GH84,GJ84)/114</f>
        <v>58.5004873294347</v>
      </c>
      <c r="HE84" s="33">
        <v>83</v>
      </c>
      <c r="HF84" s="33">
        <f>HE84-B84</f>
        <v>1</v>
      </c>
      <c r="HG84" s="33">
        <f>SUM(SUM(E84,F84,G84,I84,L84,M84,N84,O84,V84,W84,Y84,H84,J84,K84,P84,Q84,CH84,CJ84,CN84,CP84,CT84,CV84,CZ84,DB84,DF84,DH84,DN84,DP84,DR84,DT84),SUM(DV84,DX84,EB84,ED84,EF84,EH84,EJ84,EL84,EN84,EP84,ER84,ET84,EV84,EZ84,FB84,FD84,FF84,FH84,FL84,FN84,FR84,FT84,FX84,FZ84,GR84,GX84,GY84,X84,AA84,Z84),SUM(AB84,AD84,AF84,AJ84,AL84,AR84,AT84,AX84,AZ84,BD84,BF84,BJ84,BL84,BP84,BR84,BV84,BX84,CB84,CD84,AH84,AN84,AP84,AV84,BB84,BH84,BN84,BT84,BZ84,CF84,CL84),CR84,CX84,DD84,DJ84,DL84,DZ84,EX84,FJ84,FP84,FV84,GP84,GQ84,GS84,GT84,GU84,GV84,GW84,GZ84,HA84)/109</f>
        <v>58.7757390417941</v>
      </c>
      <c r="HH84" s="33">
        <v>81</v>
      </c>
      <c r="HI84" s="33">
        <f>HH84-B84</f>
        <v>-1</v>
      </c>
      <c r="HJ84" s="33">
        <f>SUM(SUM(E84,F84,G84,I84,L84,M84,N84,R84,V84,W84,AD84,AF84,AJ84,AL84,AR84,AT84,AX84,AZ84,BD84,BF84,BJ84,BL84,BP84,BR84,BV84,BX84,CB84,CD84,CH84,CJ84),SUM(CN84,CP84,CT84,CV84,CZ84,DB84,DF84,DH84,DN84,DP84,DR84,DT84,DV84,DX84,EB84,ED84,EF84,EH84,EJ84,EL84,EN84,EP84,ER84,ET84,EV84,EZ84,FB84,FD84,GB84,GD84),SUM(GH84,GJ84,GR84,GX84,GY84,AH84,AN84,AP84,AV84,BB84,BH84,BN84,BT84,BZ84,CF84,CL84,CR84,CX84,DD84,DJ84,DL84,DZ84,EX84,GF84,GL84,GN84,GP84,GQ84,GS84,GT84),GU84,GV84,GW84,GZ84,HA84,H84,J84,K84,S84,T84,)/101</f>
        <v>56.7084708470847</v>
      </c>
      <c r="HK84" s="33">
        <v>86</v>
      </c>
      <c r="HL84" s="33">
        <f>HK84-B84</f>
        <v>4</v>
      </c>
      <c r="HM84" s="33">
        <f>SUM(SUM(F84,G84,H84,J84,K84,AD84,AF84,AJ84,AL84,AN84,AR84,AT84,AX84,AZ84,BD84,BF84,BJ84,BL84,BP84,BR84,BV84,BX84,CB84,CD84,CH84,CJ84,CN84,CP84,CT84,CV84),SUM(CZ84,DB84,DF84,DH84,DN84,DP84,DR84,DT84,DV84,DX84,EB84,ED84,EF84,EH84,EJ84,EL84,EN84,EP84,ER84,ET84,EV84,EZ84,FB84,FD84,GR84,GX84,GY84,I84,L84,AH84),AP84,AV84,BB84,BH84,BN84,BT84,BZ84,CF84,CL84,CR84,CX84,DD84,DJ84,DL84,DZ84,EX84,GP84,GQ84,GS84,GT84,GU84,GV84,GW84,GZ84,HA84)/85</f>
        <v>57.3496732026144</v>
      </c>
      <c r="HN84" s="33">
        <v>89</v>
      </c>
      <c r="HO84" s="33">
        <f>HN84-B84</f>
        <v>7</v>
      </c>
      <c r="HP84" s="33">
        <f>SUM(SUM(AH84,AP84,AV84,BB84,BH84,BN84,BT84,BZ84,CF84,CL84,CR84,CX84,DD84,DJ84,DL84,DZ84,EX84,GP84,GQ84,GS84,GT84,GU84,GV84,GW84,GZ84,HA84,AD84,AF84,AR84,AT84),SUM(AX84,AZ84,BD84,BF84,BJ84,BL84,BP84,BR84,BV84,BX84,CB84,CD84,CH84,CJ84,CN84,CP84,CT84,CV84,CZ84,DB84,DF84,DH84,DN84,DP84,DR84,DT84,DV84,DX84,EB84,ED84),EF84,EH84,EJ84,EL84,EN84,EP84,ER84,ET84,EV84,EZ84,FB84,FD84,GR84,GX84,GY84)/75</f>
        <v>55.0651851851852</v>
      </c>
      <c r="HQ84" s="33">
        <v>89</v>
      </c>
      <c r="HR84" s="33">
        <f>HQ84-B84</f>
        <v>7</v>
      </c>
      <c r="HS84" s="43">
        <f>AVERAGE(HD84-HB84,HG84-HB84,HJ84-HB84,HM84-HB84,HP84-HB84)</f>
        <v>-1.45388517507368</v>
      </c>
      <c r="HT84" s="33"/>
      <c r="HU84" s="33"/>
      <c r="HV84" s="33"/>
      <c r="HW84" s="33"/>
      <c r="HX84" s="33"/>
      <c r="HY84" s="33"/>
    </row>
    <row r="85" ht="32.45" customHeight="1">
      <c r="A85" t="s" s="31">
        <v>322</v>
      </c>
      <c r="B85" s="32">
        <v>83</v>
      </c>
      <c r="C85" s="33">
        <v>0</v>
      </c>
      <c r="D85" t="s" s="34">
        <v>229</v>
      </c>
      <c r="E85" s="33">
        <f>IF(D85="ACC",5,IF(D85="SEC",3,IF(D85="Pac12",4,IF(D85="Big 10",1,IF(D85="Big 12",2,IF(D85="Independent",7,IF(D85="American",6,IF(D85="MWC",9,IF(D85="Sun Belt",8,IF(D85="CUSA",11,10))))))))))</f>
        <v>3</v>
      </c>
      <c r="F85" s="33">
        <v>84</v>
      </c>
      <c r="G85" s="33">
        <f>F85</f>
        <v>84</v>
      </c>
      <c r="H85" s="33">
        <f>F85</f>
        <v>84</v>
      </c>
      <c r="I85" s="33">
        <v>109</v>
      </c>
      <c r="J85" s="33">
        <v>109</v>
      </c>
      <c r="K85" s="33">
        <v>94</v>
      </c>
      <c r="L85" s="35">
        <f>AVERAGE(F85:K85)</f>
        <v>94</v>
      </c>
      <c r="M85" s="19">
        <f>AVERAGE(N85:U85,F85:L85)</f>
        <v>69.15000000000001</v>
      </c>
      <c r="N85" s="25">
        <v>45</v>
      </c>
      <c r="O85" s="37">
        <v>56</v>
      </c>
      <c r="P85" s="33">
        <v>31</v>
      </c>
      <c r="Q85" s="33">
        <f>AVERAGE(O85:P85)</f>
        <v>43.5</v>
      </c>
      <c r="R85" s="33">
        <v>56</v>
      </c>
      <c r="S85" s="33">
        <v>48</v>
      </c>
      <c r="T85" s="33">
        <f>AVERAGE(R85:S85)</f>
        <v>52</v>
      </c>
      <c r="U85" s="33">
        <f>AVERAGE(O85,P85,Q85,R85,S85,T85)</f>
        <v>47.75</v>
      </c>
      <c r="V85" s="33">
        <f>AVERAGE(F85:U85)</f>
        <v>69.15000000000001</v>
      </c>
      <c r="W85" s="33">
        <f>MEDIAN(F85:U85)</f>
        <v>62.575</v>
      </c>
      <c r="X85" s="33">
        <v>63</v>
      </c>
      <c r="Y85" s="33">
        <v>3</v>
      </c>
      <c r="Z85" s="33">
        <v>1</v>
      </c>
      <c r="AA85" s="33">
        <v>46</v>
      </c>
      <c r="AB85" s="33">
        <v>91</v>
      </c>
      <c r="AC85" s="33">
        <v>-9.199999999999999</v>
      </c>
      <c r="AD85" s="33">
        <v>94</v>
      </c>
      <c r="AE85" s="33">
        <v>-9.199999999999999</v>
      </c>
      <c r="AF85" s="33">
        <v>94</v>
      </c>
      <c r="AG85" s="33">
        <f>BM85-CQ85</f>
        <v>-15.4</v>
      </c>
      <c r="AH85" s="33">
        <v>96</v>
      </c>
      <c r="AI85" s="33">
        <v>11.35</v>
      </c>
      <c r="AJ85" s="33">
        <v>9</v>
      </c>
      <c r="AK85" s="33">
        <v>11.35</v>
      </c>
      <c r="AL85" s="33">
        <f>AJ85</f>
        <v>9</v>
      </c>
      <c r="AM85" s="33">
        <v>-0.281257134160262</v>
      </c>
      <c r="AN85" s="33">
        <v>128</v>
      </c>
      <c r="AO85" s="33">
        <v>21.3</v>
      </c>
      <c r="AP85" s="33">
        <v>79</v>
      </c>
      <c r="AQ85" s="33">
        <v>3</v>
      </c>
      <c r="AR85" s="33">
        <f>MAX($AQ$3:$AQ$132)-AQ85+1</f>
        <v>11</v>
      </c>
      <c r="AS85" s="33">
        <v>3</v>
      </c>
      <c r="AT85" s="33">
        <f>AR85</f>
        <v>11</v>
      </c>
      <c r="AU85" s="33">
        <v>2</v>
      </c>
      <c r="AV85" s="33">
        <f>MAX($AU$3:$AU$132)-AU85+1</f>
        <v>14</v>
      </c>
      <c r="AW85" s="33">
        <v>7</v>
      </c>
      <c r="AX85" s="33">
        <f>AW85+1</f>
        <v>8</v>
      </c>
      <c r="AY85" s="33">
        <v>7</v>
      </c>
      <c r="AZ85" s="33">
        <f>AX85</f>
        <v>8</v>
      </c>
      <c r="BA85" s="33">
        <v>10</v>
      </c>
      <c r="BB85" s="33">
        <f>BA85+1</f>
        <v>11</v>
      </c>
      <c r="BC85" s="33">
        <f>AQ85/(AQ85+AW85)</f>
        <v>0.3</v>
      </c>
      <c r="BD85" s="33">
        <v>31</v>
      </c>
      <c r="BE85" s="33">
        <f>BC85</f>
        <v>0.3</v>
      </c>
      <c r="BF85" s="33">
        <f>BD85</f>
        <v>31</v>
      </c>
      <c r="BG85" s="33">
        <f>AU85/(AU85+BA85)</f>
        <v>0.166666666666667</v>
      </c>
      <c r="BH85" s="33">
        <v>21</v>
      </c>
      <c r="BI85" s="33">
        <v>25.7</v>
      </c>
      <c r="BJ85" s="33">
        <v>68</v>
      </c>
      <c r="BK85" s="33">
        <v>25.7</v>
      </c>
      <c r="BL85" s="33">
        <v>68</v>
      </c>
      <c r="BM85" s="33">
        <v>21.4</v>
      </c>
      <c r="BN85" s="33">
        <v>84</v>
      </c>
      <c r="BO85" s="33">
        <v>391.5</v>
      </c>
      <c r="BP85" s="33">
        <v>65</v>
      </c>
      <c r="BQ85" s="33">
        <v>391.5</v>
      </c>
      <c r="BR85" s="33">
        <v>65</v>
      </c>
      <c r="BS85" s="33">
        <v>340.1</v>
      </c>
      <c r="BT85" s="33">
        <v>105</v>
      </c>
      <c r="BU85" s="33">
        <v>240.2</v>
      </c>
      <c r="BV85" s="33">
        <v>52</v>
      </c>
      <c r="BW85" s="33">
        <v>240.2</v>
      </c>
      <c r="BX85" s="33">
        <v>52</v>
      </c>
      <c r="BY85" s="33">
        <v>192.9</v>
      </c>
      <c r="BZ85" s="33">
        <v>97</v>
      </c>
      <c r="CA85" s="33">
        <v>151.3</v>
      </c>
      <c r="CB85" s="33">
        <v>74</v>
      </c>
      <c r="CC85" s="33">
        <v>151.3</v>
      </c>
      <c r="CD85" s="33">
        <v>74</v>
      </c>
      <c r="CE85" s="33">
        <v>147.2</v>
      </c>
      <c r="CF85" s="33">
        <v>81</v>
      </c>
      <c r="CG85" s="33">
        <v>0.06564495530012771</v>
      </c>
      <c r="CH85" s="33">
        <v>97</v>
      </c>
      <c r="CI85" s="33">
        <v>0.06564495530012771</v>
      </c>
      <c r="CJ85" s="33">
        <v>97</v>
      </c>
      <c r="CK85" s="33">
        <f>BM85/BS85</f>
        <v>0.0629226698029991</v>
      </c>
      <c r="CL85" s="33">
        <v>100</v>
      </c>
      <c r="CM85" s="33">
        <v>34.9</v>
      </c>
      <c r="CN85" s="33">
        <v>78</v>
      </c>
      <c r="CO85" s="33">
        <v>34.9</v>
      </c>
      <c r="CP85" s="33">
        <v>78</v>
      </c>
      <c r="CQ85" s="33">
        <v>36.8</v>
      </c>
      <c r="CR85" s="33">
        <v>92</v>
      </c>
      <c r="CS85" s="33">
        <v>451.7</v>
      </c>
      <c r="CT85" s="33">
        <v>103</v>
      </c>
      <c r="CU85" s="33">
        <v>451.7</v>
      </c>
      <c r="CV85" s="33">
        <v>103</v>
      </c>
      <c r="CW85" s="33">
        <v>450.7</v>
      </c>
      <c r="CX85" s="33">
        <v>107</v>
      </c>
      <c r="CY85" s="33">
        <v>259.6</v>
      </c>
      <c r="CZ85" s="33">
        <v>97</v>
      </c>
      <c r="DA85" s="33">
        <v>259.6</v>
      </c>
      <c r="DB85" s="33">
        <v>97</v>
      </c>
      <c r="DC85" s="33">
        <v>229.2</v>
      </c>
      <c r="DD85" s="33">
        <v>65</v>
      </c>
      <c r="DE85" s="33">
        <v>192.1</v>
      </c>
      <c r="DF85" s="33">
        <v>87</v>
      </c>
      <c r="DG85" s="33">
        <v>192.1</v>
      </c>
      <c r="DH85" s="33">
        <v>87</v>
      </c>
      <c r="DI85" s="33">
        <v>221.5</v>
      </c>
      <c r="DJ85" s="33">
        <v>117</v>
      </c>
      <c r="DK85" s="33">
        <v>1.3</v>
      </c>
      <c r="DL85" s="33">
        <v>12</v>
      </c>
      <c r="DM85" s="33">
        <v>0.6</v>
      </c>
      <c r="DN85" s="33">
        <v>43</v>
      </c>
      <c r="DO85" s="33">
        <v>66.3</v>
      </c>
      <c r="DP85" s="33">
        <v>76</v>
      </c>
      <c r="DQ85" s="33">
        <v>6.8</v>
      </c>
      <c r="DR85" s="33">
        <v>12</v>
      </c>
      <c r="DS85" s="33">
        <v>4.6</v>
      </c>
      <c r="DT85" s="33">
        <v>21</v>
      </c>
      <c r="DU85" s="33">
        <v>-60.2</v>
      </c>
      <c r="DV85" s="33">
        <v>95</v>
      </c>
      <c r="DW85" s="33">
        <v>-60.2</v>
      </c>
      <c r="DX85" s="33">
        <v>95</v>
      </c>
      <c r="DY85" s="33">
        <f>BS85-CW85</f>
        <v>-110.6</v>
      </c>
      <c r="DZ85" s="33">
        <v>120</v>
      </c>
      <c r="EA85" s="33">
        <v>1.4</v>
      </c>
      <c r="EB85" s="33">
        <v>65</v>
      </c>
      <c r="EC85" s="33">
        <v>10.3</v>
      </c>
      <c r="ED85" s="33">
        <v>85</v>
      </c>
      <c r="EE85" s="33">
        <v>17.4</v>
      </c>
      <c r="EF85" s="33">
        <v>63</v>
      </c>
      <c r="EG85" s="33">
        <v>0</v>
      </c>
      <c r="EH85" s="33">
        <v>14</v>
      </c>
      <c r="EI85" s="33">
        <v>4.5</v>
      </c>
      <c r="EJ85" s="33">
        <v>62</v>
      </c>
      <c r="EK85" s="33">
        <v>0</v>
      </c>
      <c r="EL85" s="33">
        <v>12</v>
      </c>
      <c r="EM85" s="33">
        <v>66.7</v>
      </c>
      <c r="EN85" s="33">
        <v>33</v>
      </c>
      <c r="EO85" s="33">
        <v>96.40000000000001</v>
      </c>
      <c r="EP85" s="33">
        <v>13</v>
      </c>
      <c r="EQ85" s="33">
        <v>20.7</v>
      </c>
      <c r="ER85" s="33">
        <v>61</v>
      </c>
      <c r="ES85" s="33">
        <v>33.3</v>
      </c>
      <c r="ET85" s="33">
        <v>82</v>
      </c>
      <c r="EU85" s="33">
        <v>33.3</v>
      </c>
      <c r="EV85" s="33">
        <v>82</v>
      </c>
      <c r="EW85" s="33">
        <v>33.1</v>
      </c>
      <c r="EX85" s="33">
        <v>82</v>
      </c>
      <c r="EY85" s="33">
        <v>63.6</v>
      </c>
      <c r="EZ85" s="33">
        <v>20</v>
      </c>
      <c r="FA85" s="33">
        <v>6.4</v>
      </c>
      <c r="FB85" s="33">
        <v>53</v>
      </c>
      <c r="FC85" s="33">
        <v>45.7</v>
      </c>
      <c r="FD85" s="33">
        <v>33</v>
      </c>
      <c r="FE85" s="38"/>
      <c r="FF85" s="33">
        <v>39</v>
      </c>
      <c r="FG85" s="38"/>
      <c r="FH85" s="33">
        <v>39</v>
      </c>
      <c r="FI85" s="33">
        <v>30.14</v>
      </c>
      <c r="FJ85" s="33">
        <v>110</v>
      </c>
      <c r="FK85" s="38"/>
      <c r="FL85" s="33">
        <v>40</v>
      </c>
      <c r="FM85" s="38"/>
      <c r="FN85" s="33">
        <v>40</v>
      </c>
      <c r="FO85" s="33">
        <v>32.19</v>
      </c>
      <c r="FP85" s="33">
        <v>103</v>
      </c>
      <c r="FQ85" s="38"/>
      <c r="FR85" s="33">
        <v>30</v>
      </c>
      <c r="FS85" s="38"/>
      <c r="FT85" s="33">
        <v>30</v>
      </c>
      <c r="FU85" s="33">
        <v>34.85</v>
      </c>
      <c r="FV85" s="33">
        <v>103</v>
      </c>
      <c r="FW85" s="38"/>
      <c r="FX85" s="33">
        <v>124</v>
      </c>
      <c r="FY85" s="38"/>
      <c r="FZ85" s="33">
        <v>124</v>
      </c>
      <c r="GA85" s="33">
        <v>29.8</v>
      </c>
      <c r="GB85" s="39">
        <v>55</v>
      </c>
      <c r="GC85" s="24">
        <f>GA85</f>
        <v>29.8</v>
      </c>
      <c r="GD85" s="24">
        <f>GB85</f>
        <v>55</v>
      </c>
      <c r="GE85" s="25">
        <v>30.4</v>
      </c>
      <c r="GF85" s="25">
        <v>41</v>
      </c>
      <c r="GG85" s="25">
        <v>22.2</v>
      </c>
      <c r="GH85" s="25">
        <v>33</v>
      </c>
      <c r="GI85" s="24">
        <f>GG85</f>
        <v>22.2</v>
      </c>
      <c r="GJ85" s="24">
        <f>GH85</f>
        <v>33</v>
      </c>
      <c r="GK85" s="25">
        <v>27.1</v>
      </c>
      <c r="GL85" s="37">
        <v>51</v>
      </c>
      <c r="GM85" s="33">
        <v>-0.3</v>
      </c>
      <c r="GN85" s="33">
        <v>21</v>
      </c>
      <c r="GO85" s="33">
        <v>3</v>
      </c>
      <c r="GP85" s="33">
        <f>IF(GO85=1,1,IF(GO85=2,20,40))</f>
        <v>40</v>
      </c>
      <c r="GQ85" s="33">
        <v>26</v>
      </c>
      <c r="GR85" s="33">
        <f>GQ85</f>
        <v>26</v>
      </c>
      <c r="GS85" s="33">
        <v>29</v>
      </c>
      <c r="GT85" s="33">
        <f>GS85</f>
        <v>29</v>
      </c>
      <c r="GU85" s="33">
        <v>23</v>
      </c>
      <c r="GV85" s="33">
        <f>GU85</f>
        <v>23</v>
      </c>
      <c r="GW85" s="40">
        <f>GU85</f>
        <v>23</v>
      </c>
      <c r="GX85" s="28">
        <v>51</v>
      </c>
      <c r="GY85" s="28">
        <f>GX85</f>
        <v>51</v>
      </c>
      <c r="GZ85" s="42">
        <f>AVERAGE(GQ85,GS85,GU85)</f>
        <v>26</v>
      </c>
      <c r="HA85" s="33">
        <f>AVERAGE(GQ85:GW85)</f>
        <v>25.5714285714286</v>
      </c>
      <c r="HB85" s="33">
        <f>SUM(GX85,GY85,GZ85,HA85)/120</f>
        <v>58.8974702380952</v>
      </c>
      <c r="HC85" t="s" s="34">
        <f>IF(HB85=HB84,"YES","NOOOO")</f>
        <v>230</v>
      </c>
      <c r="HD85" s="33">
        <f>SUM(SUM(E85,F85,G85,I85,L85,M85,N85,O85,R85,U85,V85,W85,Y85,AH85,AN85,AP85,AV85,BB85,BH85,BN85,BT85,BZ85,CF85,CL85,CR85,CX85,DD85,DJ85,DL85,DZ85),SUM(EX85,FJ85,FP85,FV85,GF85,GL85,GN85,GP85,GQ85,GS85,GU85,GX85,GZ85,H85,J85,K85,P85,Q85,S85,T85,X85,Z85,AA85,AB85,AD85,AF85,AJ85,AL85,AR85,AT85),SUM(AX85,AZ85,BD85,BF85,BJ85,BL85,BP85,BR85,BV85,BX85,CB85,CD85,CH85,CJ85,CN85,CP85,CT85,CV85,CZ85,DB85,DF85,DH85,DN85,DP85,DR85,DT85,DV85,DX85,EB85,ED85),EF85,EH85,EJ85,EL85,EN85,EP85,ER85,ET85,EV85,EZ85,FB85,FD85,FF85,FH85,FL85,FN85,FR85,FT85,FX85,FZ85,GB85,GD85,GH85,GJ85)/114</f>
        <v>60.4396929824561</v>
      </c>
      <c r="HE85" s="33">
        <v>88</v>
      </c>
      <c r="HF85" s="33">
        <f>HE85-B85</f>
        <v>5</v>
      </c>
      <c r="HG85" s="33">
        <f>SUM(SUM(E85,F85,G85,I85,L85,M85,N85,O85,V85,W85,Y85,H85,J85,K85,P85,Q85,CH85,CJ85,CN85,CP85,CT85,CV85,CZ85,DB85,DF85,DH85,DN85,DP85,DR85,DT85),SUM(DV85,DX85,EB85,ED85,EF85,EH85,EJ85,EL85,EN85,EP85,ER85,ET85,EV85,EZ85,FB85,FD85,FF85,FH85,FL85,FN85,FR85,FT85,FX85,FZ85,GR85,GX85,GY85,X85,AA85,Z85),SUM(AB85,AD85,AF85,AJ85,AL85,AR85,AT85,AX85,AZ85,BD85,BF85,BJ85,BL85,BP85,BR85,BV85,BX85,CB85,CD85,AH85,AN85,AP85,AV85,BB85,BH85,BN85,BT85,BZ85,CF85,CL85),CR85,CX85,DD85,DJ85,DL85,DZ85,EX85,FJ85,FP85,FV85,GP85,GQ85,GS85,GT85,GU85,GV85,GW85,GZ85,HA85)/109</f>
        <v>60.3206094364351</v>
      </c>
      <c r="HH85" s="33">
        <v>88</v>
      </c>
      <c r="HI85" s="33">
        <f>HH85-B85</f>
        <v>5</v>
      </c>
      <c r="HJ85" s="33">
        <f>SUM(SUM(E85,F85,G85,I85,L85,M85,N85,R85,V85,W85,AD85,AF85,AJ85,AL85,AR85,AT85,AX85,AZ85,BD85,BF85,BJ85,BL85,BP85,BR85,BV85,BX85,CB85,CD85,CH85,CJ85),SUM(CN85,CP85,CT85,CV85,CZ85,DB85,DF85,DH85,DN85,DP85,DR85,DT85,DV85,DX85,EB85,ED85,EF85,EH85,EJ85,EL85,EN85,EP85,ER85,ET85,EV85,EZ85,FB85,FD85,GB85,GD85),SUM(GH85,GJ85,GR85,GX85,GY85,AH85,AN85,AP85,AV85,BB85,BH85,BN85,BT85,BZ85,CF85,CL85,CR85,CX85,DD85,DJ85,DL85,DZ85,EX85,GF85,GL85,GN85,GP85,GQ85,GS85,GT85),GU85,GV85,GW85,GZ85,HA85,H85,J85,K85,S85,T85,)/101</f>
        <v>58.4499646393211</v>
      </c>
      <c r="HK85" s="33">
        <v>90</v>
      </c>
      <c r="HL85" s="33">
        <f>HK85-B85</f>
        <v>7</v>
      </c>
      <c r="HM85" s="33">
        <f>SUM(SUM(F85,G85,H85,J85,K85,AD85,AF85,AJ85,AL85,AN85,AR85,AT85,AX85,AZ85,BD85,BF85,BJ85,BL85,BP85,BR85,BV85,BX85,CB85,CD85,CH85,CJ85,CN85,CP85,CT85,CV85),SUM(CZ85,DB85,DF85,DH85,DN85,DP85,DR85,DT85,DV85,DX85,EB85,ED85,EF85,EH85,EJ85,EL85,EN85,EP85,ER85,ET85,EV85,EZ85,FB85,FD85,GR85,GX85,GY85,I85,L85,AH85),AP85,AV85,BB85,BH85,BN85,BT85,BZ85,CF85,CL85,CR85,CX85,DD85,DJ85,DL85,DZ85,EX85,GP85,GQ85,GS85,GT85,GU85,GV85,GW85,GZ85,HA85)/85</f>
        <v>61.2890756302521</v>
      </c>
      <c r="HN85" s="33">
        <v>100</v>
      </c>
      <c r="HO85" s="33">
        <f>HN85-B85</f>
        <v>17</v>
      </c>
      <c r="HP85" s="33">
        <f>SUM(SUM(AH85,AP85,AV85,BB85,BH85,BN85,BT85,BZ85,CF85,CL85,CR85,CX85,DD85,DJ85,DL85,DZ85,EX85,GP85,GQ85,GS85,GT85,GU85,GV85,GW85,GZ85,HA85,AD85,AF85,AR85,AT85),SUM(AX85,AZ85,BD85,BF85,BJ85,BL85,BP85,BR85,BV85,BX85,CB85,CD85,CH85,CJ85,CN85,CP85,CT85,CV85,CZ85,DB85,DF85,DH85,DN85,DP85,DR85,DT85,DV85,DX85,EB85,ED85),EF85,EH85,EJ85,EL85,EN85,EP85,ER85,ET85,EV85,EZ85,FB85,FD85,GR85,GX85,GY85)/75</f>
        <v>58.7409523809524</v>
      </c>
      <c r="HQ85" s="33">
        <v>101</v>
      </c>
      <c r="HR85" s="33">
        <f>HQ85-B85</f>
        <v>18</v>
      </c>
      <c r="HS85" s="43">
        <f>AVERAGE(HD85-HB85,HG85-HB85,HJ85-HB85,HM85-HB85,HP85-HB85)</f>
        <v>0.95058877578816</v>
      </c>
      <c r="HT85" s="33"/>
      <c r="HU85" s="33"/>
      <c r="HV85" s="33"/>
      <c r="HW85" s="33"/>
      <c r="HX85" s="33"/>
      <c r="HY85" s="33"/>
    </row>
    <row r="86" ht="44.45" customHeight="1">
      <c r="A86" t="s" s="31">
        <v>323</v>
      </c>
      <c r="B86" s="32">
        <v>84</v>
      </c>
      <c r="C86" s="33">
        <v>0</v>
      </c>
      <c r="D86" t="s" s="34">
        <v>262</v>
      </c>
      <c r="E86" s="33">
        <f>IF(D86="ACC",5,IF(D86="SEC",3,IF(D86="Pac12",4,IF(D86="Big 10",1,IF(D86="Big 12",2,IF(D86="Independent",7,IF(D86="American",6,IF(D86="MWC",9,IF(D86="Sun Belt",8,IF(D86="CUSA",11,10))))))))))</f>
        <v>8</v>
      </c>
      <c r="F86" s="33">
        <v>58</v>
      </c>
      <c r="G86" s="33">
        <f>F86</f>
        <v>58</v>
      </c>
      <c r="H86" s="33">
        <f>F86</f>
        <v>58</v>
      </c>
      <c r="I86" s="33">
        <v>107</v>
      </c>
      <c r="J86" s="33">
        <v>107</v>
      </c>
      <c r="K86" s="33">
        <v>125</v>
      </c>
      <c r="L86" s="35">
        <f>AVERAGE(F86:K86)</f>
        <v>85.5</v>
      </c>
      <c r="M86" s="46">
        <f>AVERAGE(N86:U86,F86:L86)</f>
        <v>86.125</v>
      </c>
      <c r="N86" s="19">
        <f>AVERAGE(O86:U86,F86:L86)</f>
        <v>86.125</v>
      </c>
      <c r="O86" s="37">
        <v>91</v>
      </c>
      <c r="P86" s="33">
        <v>88</v>
      </c>
      <c r="Q86" s="33">
        <f>AVERAGE(O86:P86)</f>
        <v>89.5</v>
      </c>
      <c r="R86" s="33">
        <v>89</v>
      </c>
      <c r="S86" s="33">
        <v>79</v>
      </c>
      <c r="T86" s="33">
        <f>AVERAGE(R86:S86)</f>
        <v>84</v>
      </c>
      <c r="U86" s="33">
        <f>AVERAGE(O86,P86,Q86,R86,S86,T86)</f>
        <v>86.75</v>
      </c>
      <c r="V86" s="33">
        <f>AVERAGE(F86:U86)</f>
        <v>86.125</v>
      </c>
      <c r="W86" s="33">
        <f>MEDIAN(F86:U86)</f>
        <v>86.4375</v>
      </c>
      <c r="X86" s="33">
        <v>79</v>
      </c>
      <c r="Y86" s="33">
        <v>94</v>
      </c>
      <c r="Z86" s="33">
        <v>74</v>
      </c>
      <c r="AA86" s="33">
        <v>82</v>
      </c>
      <c r="AB86" s="33">
        <v>39</v>
      </c>
      <c r="AC86" s="33">
        <v>1.6</v>
      </c>
      <c r="AD86" s="33">
        <v>57</v>
      </c>
      <c r="AE86" s="33">
        <v>1.6</v>
      </c>
      <c r="AF86" s="33">
        <v>57</v>
      </c>
      <c r="AG86" s="33">
        <f>BM86-CQ86</f>
        <v>-5</v>
      </c>
      <c r="AH86" s="33">
        <v>98</v>
      </c>
      <c r="AI86" s="33">
        <v>1.75172413793103</v>
      </c>
      <c r="AJ86" s="33">
        <v>58</v>
      </c>
      <c r="AK86" s="33">
        <v>1.75172413793103</v>
      </c>
      <c r="AL86" s="33">
        <f>AJ86</f>
        <v>58</v>
      </c>
      <c r="AM86" s="33">
        <v>-0.0531063106637472</v>
      </c>
      <c r="AN86" s="33">
        <v>95</v>
      </c>
      <c r="AO86" s="33">
        <v>23.67</v>
      </c>
      <c r="AP86" s="33">
        <v>91</v>
      </c>
      <c r="AQ86" s="33">
        <v>6</v>
      </c>
      <c r="AR86" s="33">
        <f>MAX($AQ$3:$AQ$132)-AQ86+1</f>
        <v>8</v>
      </c>
      <c r="AS86" s="33">
        <v>6</v>
      </c>
      <c r="AT86" s="33">
        <f>AR86</f>
        <v>8</v>
      </c>
      <c r="AU86" s="33">
        <v>7</v>
      </c>
      <c r="AV86" s="33">
        <f>MAX($AU$3:$AU$132)-AU86+1</f>
        <v>9</v>
      </c>
      <c r="AW86" s="33">
        <v>4</v>
      </c>
      <c r="AX86" s="33">
        <f>AW86+1</f>
        <v>5</v>
      </c>
      <c r="AY86" s="33">
        <v>4</v>
      </c>
      <c r="AZ86" s="33">
        <f>AX86</f>
        <v>5</v>
      </c>
      <c r="BA86" s="33">
        <v>6</v>
      </c>
      <c r="BB86" s="33">
        <f>BA86+1</f>
        <v>7</v>
      </c>
      <c r="BC86" s="33">
        <f>AQ86/(AQ86+AW86)</f>
        <v>0.6</v>
      </c>
      <c r="BD86" s="33">
        <v>17</v>
      </c>
      <c r="BE86" s="33">
        <f>BC86</f>
        <v>0.6</v>
      </c>
      <c r="BF86" s="33">
        <f>BD86</f>
        <v>17</v>
      </c>
      <c r="BG86" s="33">
        <f>AU86/(AU86+BA86)</f>
        <v>0.538461538461538</v>
      </c>
      <c r="BH86" s="33">
        <v>14</v>
      </c>
      <c r="BI86" s="33">
        <v>33.3</v>
      </c>
      <c r="BJ86" s="33">
        <v>28</v>
      </c>
      <c r="BK86" s="33">
        <v>33.3</v>
      </c>
      <c r="BL86" s="33">
        <v>28</v>
      </c>
      <c r="BM86" s="33">
        <v>31.2</v>
      </c>
      <c r="BN86" s="33">
        <v>40</v>
      </c>
      <c r="BO86" s="33">
        <v>424.3</v>
      </c>
      <c r="BP86" s="33">
        <v>40</v>
      </c>
      <c r="BQ86" s="33">
        <v>424.3</v>
      </c>
      <c r="BR86" s="33">
        <v>40</v>
      </c>
      <c r="BS86" s="33">
        <v>439.8</v>
      </c>
      <c r="BT86" s="33">
        <v>31</v>
      </c>
      <c r="BU86" s="33">
        <v>230.3</v>
      </c>
      <c r="BV86" s="33">
        <v>63</v>
      </c>
      <c r="BW86" s="33">
        <v>230.3</v>
      </c>
      <c r="BX86" s="33">
        <v>63</v>
      </c>
      <c r="BY86" s="33">
        <v>198.3</v>
      </c>
      <c r="BZ86" s="33">
        <v>92</v>
      </c>
      <c r="CA86" s="33">
        <v>194</v>
      </c>
      <c r="CB86" s="33">
        <v>38</v>
      </c>
      <c r="CC86" s="33">
        <v>194</v>
      </c>
      <c r="CD86" s="33">
        <v>38</v>
      </c>
      <c r="CE86" s="33">
        <v>241.6</v>
      </c>
      <c r="CF86" s="33">
        <v>12</v>
      </c>
      <c r="CG86" s="33">
        <v>0.07848220598633041</v>
      </c>
      <c r="CH86" s="33">
        <v>30</v>
      </c>
      <c r="CI86" s="33">
        <v>0.07848220598633041</v>
      </c>
      <c r="CJ86" s="33">
        <v>30</v>
      </c>
      <c r="CK86" s="33">
        <f>BM86/BS86</f>
        <v>0.0709413369713506</v>
      </c>
      <c r="CL86" s="33">
        <v>66</v>
      </c>
      <c r="CM86" s="33">
        <v>31.7</v>
      </c>
      <c r="CN86" s="33">
        <v>63</v>
      </c>
      <c r="CO86" s="33">
        <v>31.7</v>
      </c>
      <c r="CP86" s="33">
        <v>63</v>
      </c>
      <c r="CQ86" s="33">
        <v>36.2</v>
      </c>
      <c r="CR86" s="33">
        <v>89</v>
      </c>
      <c r="CS86" s="33">
        <v>410.3</v>
      </c>
      <c r="CT86" s="33">
        <v>69</v>
      </c>
      <c r="CU86" s="33">
        <v>410.3</v>
      </c>
      <c r="CV86" s="33">
        <v>69</v>
      </c>
      <c r="CW86" s="33">
        <v>455.5</v>
      </c>
      <c r="CX86" s="33">
        <v>109</v>
      </c>
      <c r="CY86" s="33">
        <v>273.7</v>
      </c>
      <c r="CZ86" s="33">
        <v>108</v>
      </c>
      <c r="DA86" s="33">
        <v>273.7</v>
      </c>
      <c r="DB86" s="33">
        <v>108</v>
      </c>
      <c r="DC86" s="33">
        <v>238</v>
      </c>
      <c r="DD86" s="33">
        <v>78</v>
      </c>
      <c r="DE86" s="33">
        <v>136.6</v>
      </c>
      <c r="DF86" s="33">
        <v>32</v>
      </c>
      <c r="DG86" s="33">
        <v>136.6</v>
      </c>
      <c r="DH86" s="33">
        <v>32</v>
      </c>
      <c r="DI86" s="33">
        <v>217.6</v>
      </c>
      <c r="DJ86" s="33">
        <v>115</v>
      </c>
      <c r="DK86" s="33">
        <v>1.2</v>
      </c>
      <c r="DL86" s="33">
        <v>16</v>
      </c>
      <c r="DM86" s="33">
        <v>1.1</v>
      </c>
      <c r="DN86" s="33">
        <v>21</v>
      </c>
      <c r="DO86" s="33">
        <v>62.6</v>
      </c>
      <c r="DP86" s="33">
        <v>50</v>
      </c>
      <c r="DQ86" s="33">
        <v>7.3</v>
      </c>
      <c r="DR86" s="33">
        <v>17</v>
      </c>
      <c r="DS86" s="33">
        <v>3.9</v>
      </c>
      <c r="DT86" s="33">
        <v>14</v>
      </c>
      <c r="DU86" s="33">
        <v>14</v>
      </c>
      <c r="DV86" s="33">
        <v>54</v>
      </c>
      <c r="DW86" s="33">
        <v>14</v>
      </c>
      <c r="DX86" s="33">
        <v>54</v>
      </c>
      <c r="DY86" s="33">
        <f>BS86-CW86</f>
        <v>-15.7</v>
      </c>
      <c r="DZ86" s="33">
        <v>77</v>
      </c>
      <c r="EA86" s="33">
        <v>3.5</v>
      </c>
      <c r="EB86" s="33">
        <v>6</v>
      </c>
      <c r="EC86" s="33">
        <v>21.4</v>
      </c>
      <c r="ED86" s="33">
        <v>10</v>
      </c>
      <c r="EE86" s="33">
        <v>17.7</v>
      </c>
      <c r="EF86" s="33">
        <v>61</v>
      </c>
      <c r="EG86" s="33">
        <v>0</v>
      </c>
      <c r="EH86" s="33">
        <v>14</v>
      </c>
      <c r="EI86" s="33">
        <v>4.7</v>
      </c>
      <c r="EJ86" s="33">
        <v>60</v>
      </c>
      <c r="EK86" s="33">
        <v>0</v>
      </c>
      <c r="EL86" s="33">
        <v>12</v>
      </c>
      <c r="EM86" s="33">
        <v>80</v>
      </c>
      <c r="EN86" s="33">
        <v>16</v>
      </c>
      <c r="EO86" s="33">
        <v>100</v>
      </c>
      <c r="EP86" s="33">
        <v>1</v>
      </c>
      <c r="EQ86" s="33">
        <v>20</v>
      </c>
      <c r="ER86" s="33">
        <v>70</v>
      </c>
      <c r="ES86" s="33">
        <v>43.1</v>
      </c>
      <c r="ET86" s="33">
        <v>37</v>
      </c>
      <c r="EU86" s="33">
        <v>43.1</v>
      </c>
      <c r="EV86" s="33">
        <v>37</v>
      </c>
      <c r="EW86" s="33">
        <v>45.4</v>
      </c>
      <c r="EX86" s="33">
        <v>18</v>
      </c>
      <c r="EY86" s="33">
        <v>61.5</v>
      </c>
      <c r="EZ86" s="33">
        <v>23</v>
      </c>
      <c r="FA86" s="33">
        <v>5.44444444444444</v>
      </c>
      <c r="FB86" s="33">
        <v>34</v>
      </c>
      <c r="FC86" s="33">
        <v>58.8888888888889</v>
      </c>
      <c r="FD86" s="33">
        <v>87</v>
      </c>
      <c r="FE86" s="38"/>
      <c r="FF86" s="33">
        <v>65</v>
      </c>
      <c r="FG86" s="38"/>
      <c r="FH86" s="33">
        <v>65</v>
      </c>
      <c r="FI86" s="33">
        <v>37.57</v>
      </c>
      <c r="FJ86" s="33">
        <v>96</v>
      </c>
      <c r="FK86" s="38"/>
      <c r="FL86" s="33">
        <v>70</v>
      </c>
      <c r="FM86" s="38"/>
      <c r="FN86" s="33">
        <v>70</v>
      </c>
      <c r="FO86" s="33">
        <v>60.91</v>
      </c>
      <c r="FP86" s="33">
        <v>36</v>
      </c>
      <c r="FQ86" s="38"/>
      <c r="FR86" s="33">
        <v>51</v>
      </c>
      <c r="FS86" s="38"/>
      <c r="FT86" s="33">
        <v>51</v>
      </c>
      <c r="FU86" s="33">
        <v>23.61</v>
      </c>
      <c r="FV86" s="33">
        <v>120</v>
      </c>
      <c r="FW86" s="38"/>
      <c r="FX86" s="33">
        <v>50</v>
      </c>
      <c r="FY86" s="38"/>
      <c r="FZ86" s="33">
        <v>50</v>
      </c>
      <c r="GA86" s="33">
        <v>33</v>
      </c>
      <c r="GB86" s="39">
        <v>39</v>
      </c>
      <c r="GC86" s="24">
        <f>GA86</f>
        <v>33</v>
      </c>
      <c r="GD86" s="24">
        <f>GB86</f>
        <v>39</v>
      </c>
      <c r="GE86" s="25">
        <v>28.7</v>
      </c>
      <c r="GF86" s="25">
        <v>47</v>
      </c>
      <c r="GG86" s="25">
        <v>32.5</v>
      </c>
      <c r="GH86" s="25">
        <v>84</v>
      </c>
      <c r="GI86" s="24">
        <f>GG86</f>
        <v>32.5</v>
      </c>
      <c r="GJ86" s="24">
        <f>GH86</f>
        <v>84</v>
      </c>
      <c r="GK86" s="25">
        <v>32.7</v>
      </c>
      <c r="GL86" s="37">
        <v>80</v>
      </c>
      <c r="GM86" s="33">
        <v>-0.1</v>
      </c>
      <c r="GN86" s="33">
        <v>19</v>
      </c>
      <c r="GO86" s="33">
        <v>3</v>
      </c>
      <c r="GP86" s="33">
        <f>IF(GO86=1,1,IF(GO86=2,20,40))</f>
        <v>40</v>
      </c>
      <c r="GQ86" s="33">
        <f>AVERAGE(41,130,GS86)</f>
        <v>91.3333333333333</v>
      </c>
      <c r="GR86" s="33">
        <f>GQ86</f>
        <v>91.3333333333333</v>
      </c>
      <c r="GS86" s="33">
        <f>AVERAGE(76,130)</f>
        <v>103</v>
      </c>
      <c r="GT86" s="33">
        <f>GS86</f>
        <v>103</v>
      </c>
      <c r="GU86" s="33">
        <f t="shared" si="3703"/>
        <v>103</v>
      </c>
      <c r="GV86" s="33">
        <f>GU86</f>
        <v>103</v>
      </c>
      <c r="GW86" s="40">
        <f>GU86</f>
        <v>103</v>
      </c>
      <c r="GX86" s="28">
        <f t="shared" si="3703"/>
        <v>103</v>
      </c>
      <c r="GY86" s="28">
        <f>GX86</f>
        <v>103</v>
      </c>
      <c r="GZ86" s="42">
        <f>AVERAGE(GQ86,GS86,GU86)</f>
        <v>99.1111111111111</v>
      </c>
      <c r="HA86" s="33">
        <f>AVERAGE(GQ86:GW86)</f>
        <v>99.6666666666667</v>
      </c>
      <c r="HB86" s="33">
        <f>SUM(GX86,GY86,GZ86,HA86)/120</f>
        <v>59.6000578703704</v>
      </c>
      <c r="HC86" t="s" s="34">
        <f>IF(HB86=HB85,"YES","NOOOO")</f>
        <v>230</v>
      </c>
      <c r="HD86" s="33">
        <f>SUM(SUM(E86,F86,G86,I86,L86,M86,N86,O86,R86,U86,V86,W86,Y86,AH86,AN86,AP86,AV86,BB86,BH86,BN86,BT86,BZ86,CF86,CL86,CR86,CX86,DD86,DJ86,DL86,DZ86),SUM(EX86,FJ86,FP86,FV86,GF86,GL86,GN86,GP86,GQ86,GS86,GU86,GX86,GZ86,H86,J86,K86,P86,Q86,S86,T86,X86,Z86,AA86,AB86,AD86,AF86,AJ86,AL86,AR86,AT86),SUM(AX86,AZ86,BD86,BF86,BJ86,BL86,BP86,BR86,BV86,BX86,CB86,CD86,CH86,CJ86,CN86,CP86,CT86,CV86,CZ86,DB86,DF86,DH86,DN86,DP86,DR86,DT86,DV86,DX86,EB86,ED86),EF86,EH86,EJ86,EL86,EN86,EP86,ER86,ET86,EV86,EZ86,FB86,FD86,FF86,FH86,FL86,FN86,FR86,FT86,FX86,FZ86,GB86,GD86,GH86,GJ86)/114</f>
        <v>57.447429337232</v>
      </c>
      <c r="HE86" s="33">
        <v>79</v>
      </c>
      <c r="HF86" s="33">
        <f>HE86-B86</f>
        <v>-5</v>
      </c>
      <c r="HG86" s="33">
        <f>SUM(SUM(E86,F86,G86,I86,L86,M86,N86,O86,V86,W86,Y86,H86,J86,K86,P86,Q86,CH86,CJ86,CN86,CP86,CT86,CV86,CZ86,DB86,DF86,DH86,DN86,DP86,DR86,DT86),SUM(DV86,DX86,EB86,ED86,EF86,EH86,EJ86,EL86,EN86,EP86,ER86,ET86,EV86,EZ86,FB86,FD86,FF86,FH86,FL86,FN86,FR86,FT86,FX86,FZ86,GR86,GX86,GY86,X86,AA86,Z86),SUM(AB86,AD86,AF86,AJ86,AL86,AR86,AT86,AX86,AZ86,BD86,BF86,BJ86,BL86,BP86,BR86,BV86,BX86,CB86,CD86,AH86,AN86,AP86,AV86,BB86,BH86,BN86,BT86,BZ86,CF86,CL86),CR86,CX86,DD86,DJ86,DL86,DZ86,EX86,FJ86,FP86,FV86,GP86,GQ86,GS86,GT86,GU86,GV86,GW86,GZ86,HA86)/109</f>
        <v>58.9106141692151</v>
      </c>
      <c r="HH86" s="33">
        <v>82</v>
      </c>
      <c r="HI86" s="33">
        <f>HH86-B86</f>
        <v>-2</v>
      </c>
      <c r="HJ86" s="33">
        <f>SUM(SUM(E86,F86,G86,I86,L86,M86,N86,R86,V86,W86,AD86,AF86,AJ86,AL86,AR86,AT86,AX86,AZ86,BD86,BF86,BJ86,BL86,BP86,BR86,BV86,BX86,CB86,CD86,CH86,CJ86),SUM(CN86,CP86,CT86,CV86,CZ86,DB86,DF86,DH86,DN86,DP86,DR86,DT86,DV86,DX86,EB86,ED86,EF86,EH86,EJ86,EL86,EN86,EP86,ER86,ET86,EV86,EZ86,FB86,FD86,GB86,GD86),SUM(GH86,GJ86,GR86,GX86,GY86,AH86,AN86,AP86,AV86,BB86,BH86,BN86,BT86,BZ86,CF86,CL86,CR86,CX86,DD86,DJ86,DL86,DZ86,EX86,GF86,GL86,GN86,GP86,GQ86,GS86,GT86),GU86,GV86,GW86,GZ86,HA86,H86,J86,K86,S86,T86,)/101</f>
        <v>56.4827420242024</v>
      </c>
      <c r="HK86" s="33">
        <v>85</v>
      </c>
      <c r="HL86" s="33">
        <f>HK86-B86</f>
        <v>1</v>
      </c>
      <c r="HM86" s="33">
        <f>SUM(SUM(F86,G86,H86,J86,K86,AD86,AF86,AJ86,AL86,AN86,AR86,AT86,AX86,AZ86,BD86,BF86,BJ86,BL86,BP86,BR86,BV86,BX86,CB86,CD86,CH86,CJ86,CN86,CP86,CT86,CV86),SUM(CZ86,DB86,DF86,DH86,DN86,DP86,DR86,DT86,DV86,DX86,EB86,ED86,EF86,EH86,EJ86,EL86,EN86,EP86,ER86,ET86,EV86,EZ86,FB86,FD86,GR86,GX86,GY86,I86,L86,AH86),AP86,AV86,BB86,BH86,BN86,BT86,BZ86,CF86,CL86,CR86,CX86,DD86,DJ86,DL86,DZ86,EX86,GP86,GQ86,GS86,GT86,GU86,GV86,GW86,GZ86,HA86)/85</f>
        <v>55.3875816993464</v>
      </c>
      <c r="HN86" s="33">
        <v>79</v>
      </c>
      <c r="HO86" s="33">
        <f>HN86-B86</f>
        <v>-5</v>
      </c>
      <c r="HP86" s="33">
        <f>SUM(SUM(AH86,AP86,AV86,BB86,BH86,BN86,BT86,BZ86,CF86,CL86,CR86,CX86,DD86,DJ86,DL86,DZ86,EX86,GP86,GQ86,GS86,GT86,GU86,GV86,GW86,GZ86,HA86,AD86,AF86,AR86,AT86),SUM(AX86,AZ86,BD86,BF86,BJ86,BL86,BP86,BR86,BV86,BX86,CB86,CD86,CH86,CJ86,CN86,CP86,CT86,CV86,CZ86,DB86,DF86,DH86,DN86,DP86,DR86,DT86,DV86,DX86,EB86,ED86),EF86,EH86,EJ86,EL86,EN86,EP86,ER86,ET86,EV86,EZ86,FB86,FD86,GR86,GX86,GY86)/75</f>
        <v>51.9792592592593</v>
      </c>
      <c r="HQ86" s="33">
        <v>77</v>
      </c>
      <c r="HR86" s="33">
        <f>HQ86-B86</f>
        <v>-7</v>
      </c>
      <c r="HS86" s="43">
        <f>AVERAGE(HD86-HB86,HG86-HB86,HJ86-HB86,HM86-HB86,HP86-HB86)</f>
        <v>-3.55853257251936</v>
      </c>
      <c r="HT86" s="33"/>
      <c r="HU86" s="33"/>
      <c r="HV86" s="33"/>
      <c r="HW86" s="33"/>
      <c r="HX86" s="33"/>
      <c r="HY86" s="33"/>
    </row>
    <row r="87" ht="44.45" customHeight="1">
      <c r="A87" t="s" s="31">
        <v>324</v>
      </c>
      <c r="B87" s="32">
        <v>85</v>
      </c>
      <c r="C87" s="33">
        <v>0</v>
      </c>
      <c r="D87" t="s" s="34">
        <v>249</v>
      </c>
      <c r="E87" s="33">
        <f>IF(D87="ACC",5,IF(D87="SEC",3,IF(D87="Pac12",4,IF(D87="Big 10",1,IF(D87="Big 12",2,IF(D87="Independent",7,IF(D87="American",6,IF(D87="MWC",9,IF(D87="Sun Belt",8,IF(D87="CUSA",11,10))))))))))</f>
        <v>4</v>
      </c>
      <c r="F87" s="33">
        <v>85</v>
      </c>
      <c r="G87" s="33">
        <f>F87</f>
        <v>85</v>
      </c>
      <c r="H87" s="33">
        <f>F87</f>
        <v>85</v>
      </c>
      <c r="I87" s="33">
        <v>61</v>
      </c>
      <c r="J87" s="33">
        <v>61</v>
      </c>
      <c r="K87" s="33">
        <v>107</v>
      </c>
      <c r="L87" s="35">
        <f>AVERAGE(F87:K87)</f>
        <v>80.6666666666667</v>
      </c>
      <c r="M87" s="46">
        <f>AVERAGE(N87:U87,F87:L87)</f>
        <v>77.3333333333333</v>
      </c>
      <c r="N87" s="19">
        <f>AVERAGE(O87:U87,F87:L87)</f>
        <v>77.3333333333333</v>
      </c>
      <c r="O87" s="37">
        <v>64</v>
      </c>
      <c r="P87" s="33">
        <v>79</v>
      </c>
      <c r="Q87" s="33">
        <f>AVERAGE(O87:P87)</f>
        <v>71.5</v>
      </c>
      <c r="R87" s="33">
        <v>75</v>
      </c>
      <c r="S87" s="33">
        <v>78</v>
      </c>
      <c r="T87" s="33">
        <f>AVERAGE(R87:S87)</f>
        <v>76.5</v>
      </c>
      <c r="U87" s="33">
        <f>AVERAGE(O87,P87,Q87,R87,S87,T87)</f>
        <v>74</v>
      </c>
      <c r="V87" s="33">
        <f>AVERAGE(F87:U87)</f>
        <v>77.3333333333333</v>
      </c>
      <c r="W87" s="33">
        <f>MEDIAN(F87:U87)</f>
        <v>77.3333333333333</v>
      </c>
      <c r="X87" s="33">
        <v>78</v>
      </c>
      <c r="Y87" s="33">
        <v>59</v>
      </c>
      <c r="Z87" s="33">
        <v>61</v>
      </c>
      <c r="AA87" s="33">
        <v>86</v>
      </c>
      <c r="AB87" s="33">
        <v>101</v>
      </c>
      <c r="AC87" s="33">
        <v>-4.4</v>
      </c>
      <c r="AD87" s="33">
        <v>75</v>
      </c>
      <c r="AE87" s="33">
        <v>-4.4</v>
      </c>
      <c r="AF87" s="33">
        <v>75</v>
      </c>
      <c r="AG87" s="33">
        <f>BM87-CQ87</f>
        <v>-1.3</v>
      </c>
      <c r="AH87" s="33">
        <v>109</v>
      </c>
      <c r="AI87" s="33">
        <v>0.777235772357724</v>
      </c>
      <c r="AJ87" s="33">
        <v>122</v>
      </c>
      <c r="AK87" s="33">
        <v>0.777235772357724</v>
      </c>
      <c r="AL87" s="33">
        <f>AJ87</f>
        <v>122</v>
      </c>
      <c r="AM87" s="33">
        <v>-0.0237823004802195</v>
      </c>
      <c r="AN87" s="33">
        <v>84</v>
      </c>
      <c r="AO87" s="33">
        <v>13.43</v>
      </c>
      <c r="AP87" s="33">
        <v>42</v>
      </c>
      <c r="AQ87" s="33">
        <v>2</v>
      </c>
      <c r="AR87" s="33">
        <f>MAX($AQ$3:$AQ$132)-AQ87+1</f>
        <v>12</v>
      </c>
      <c r="AS87" s="33">
        <v>2</v>
      </c>
      <c r="AT87" s="33">
        <f>AR87</f>
        <v>12</v>
      </c>
      <c r="AU87" s="33">
        <v>5</v>
      </c>
      <c r="AV87" s="33">
        <f>MAX($AU$3:$AU$132)-AU87+1</f>
        <v>11</v>
      </c>
      <c r="AW87" s="33">
        <v>5</v>
      </c>
      <c r="AX87" s="33">
        <f>AW87+1</f>
        <v>6</v>
      </c>
      <c r="AY87" s="33">
        <v>5</v>
      </c>
      <c r="AZ87" s="33">
        <f>AX87</f>
        <v>6</v>
      </c>
      <c r="BA87" s="33">
        <v>7</v>
      </c>
      <c r="BB87" s="33">
        <f>BA87+1</f>
        <v>8</v>
      </c>
      <c r="BC87" s="33">
        <f>AQ87/(AQ87+AW87)</f>
        <v>0.285714285714286</v>
      </c>
      <c r="BD87" s="33">
        <v>32</v>
      </c>
      <c r="BE87" s="33">
        <f>BC87</f>
        <v>0.285714285714286</v>
      </c>
      <c r="BF87" s="33">
        <f>BD87</f>
        <v>32</v>
      </c>
      <c r="BG87" s="33">
        <f>AU87/(AU87+BA87)</f>
        <v>0.416666666666667</v>
      </c>
      <c r="BH87" s="33">
        <v>17</v>
      </c>
      <c r="BI87" s="33">
        <v>28.9</v>
      </c>
      <c r="BJ87" s="33">
        <v>49</v>
      </c>
      <c r="BK87" s="33">
        <v>28.9</v>
      </c>
      <c r="BL87" s="33">
        <v>49</v>
      </c>
      <c r="BM87" s="33">
        <v>31.2</v>
      </c>
      <c r="BN87" s="33">
        <v>40</v>
      </c>
      <c r="BO87" s="33">
        <v>408.9</v>
      </c>
      <c r="BP87" s="33">
        <v>55</v>
      </c>
      <c r="BQ87" s="33">
        <v>408.9</v>
      </c>
      <c r="BR87" s="33">
        <v>55</v>
      </c>
      <c r="BS87" s="33">
        <v>411.8</v>
      </c>
      <c r="BT87" s="33">
        <v>55</v>
      </c>
      <c r="BU87" s="33">
        <v>211.3</v>
      </c>
      <c r="BV87" s="33">
        <v>76</v>
      </c>
      <c r="BW87" s="33">
        <v>211.3</v>
      </c>
      <c r="BX87" s="33">
        <v>76</v>
      </c>
      <c r="BY87" s="33">
        <v>255.1</v>
      </c>
      <c r="BZ87" s="33">
        <v>42</v>
      </c>
      <c r="CA87" s="33">
        <v>197.6</v>
      </c>
      <c r="CB87" s="33">
        <v>32</v>
      </c>
      <c r="CC87" s="33">
        <v>197.6</v>
      </c>
      <c r="CD87" s="33">
        <v>32</v>
      </c>
      <c r="CE87" s="33">
        <v>156.7</v>
      </c>
      <c r="CF87" s="33">
        <v>67</v>
      </c>
      <c r="CG87" s="33">
        <v>0.07067742724382491</v>
      </c>
      <c r="CH87" s="33">
        <v>65</v>
      </c>
      <c r="CI87" s="33">
        <v>0.07067742724382491</v>
      </c>
      <c r="CJ87" s="33">
        <v>65</v>
      </c>
      <c r="CK87" s="33">
        <f>BM87/BS87</f>
        <v>0.0757649344341914</v>
      </c>
      <c r="CL87" s="33">
        <v>39</v>
      </c>
      <c r="CM87" s="33">
        <v>33.3</v>
      </c>
      <c r="CN87" s="33">
        <v>74</v>
      </c>
      <c r="CO87" s="33">
        <v>33.3</v>
      </c>
      <c r="CP87" s="33">
        <v>74</v>
      </c>
      <c r="CQ87" s="33">
        <v>32.5</v>
      </c>
      <c r="CR87" s="33">
        <v>76</v>
      </c>
      <c r="CS87" s="33">
        <v>442.3</v>
      </c>
      <c r="CT87" s="33">
        <v>92</v>
      </c>
      <c r="CU87" s="33">
        <v>442.3</v>
      </c>
      <c r="CV87" s="33">
        <v>92</v>
      </c>
      <c r="CW87" s="33">
        <v>445.7</v>
      </c>
      <c r="CX87" s="33">
        <v>105</v>
      </c>
      <c r="CY87" s="33">
        <v>224.7</v>
      </c>
      <c r="CZ87" s="33">
        <v>53</v>
      </c>
      <c r="DA87" s="33">
        <v>224.7</v>
      </c>
      <c r="DB87" s="33">
        <v>53</v>
      </c>
      <c r="DC87" s="33">
        <v>276.2</v>
      </c>
      <c r="DD87" s="33">
        <v>111</v>
      </c>
      <c r="DE87" s="33">
        <v>217.6</v>
      </c>
      <c r="DF87" s="33">
        <v>104</v>
      </c>
      <c r="DG87" s="33">
        <v>217.6</v>
      </c>
      <c r="DH87" s="33">
        <v>104</v>
      </c>
      <c r="DI87" s="33">
        <v>169.5</v>
      </c>
      <c r="DJ87" s="33">
        <v>76</v>
      </c>
      <c r="DK87" s="33">
        <v>0.714285714285714</v>
      </c>
      <c r="DL87" s="33">
        <v>35</v>
      </c>
      <c r="DM87" s="33">
        <v>0.428571428571428</v>
      </c>
      <c r="DN87" s="33">
        <v>50</v>
      </c>
      <c r="DO87" s="33">
        <v>63.1</v>
      </c>
      <c r="DP87" s="33">
        <v>54</v>
      </c>
      <c r="DQ87" s="33">
        <v>7.7</v>
      </c>
      <c r="DR87" s="33">
        <v>21</v>
      </c>
      <c r="DS87" s="33">
        <v>5.6</v>
      </c>
      <c r="DT87" s="33">
        <v>31</v>
      </c>
      <c r="DU87" s="33">
        <v>-33.4</v>
      </c>
      <c r="DV87" s="33">
        <v>83</v>
      </c>
      <c r="DW87" s="33">
        <v>-33.4</v>
      </c>
      <c r="DX87" s="33">
        <v>83</v>
      </c>
      <c r="DY87" s="33">
        <f>BS87-CW87</f>
        <v>-33.9</v>
      </c>
      <c r="DZ87" s="33">
        <v>88</v>
      </c>
      <c r="EA87" s="33">
        <v>1</v>
      </c>
      <c r="EB87" s="33">
        <v>74</v>
      </c>
      <c r="EC87" s="33">
        <v>6.71428571428571</v>
      </c>
      <c r="ED87" s="33">
        <v>105</v>
      </c>
      <c r="EE87" s="33">
        <v>22.5</v>
      </c>
      <c r="EF87" s="33">
        <v>29</v>
      </c>
      <c r="EG87" s="33">
        <v>0</v>
      </c>
      <c r="EH87" s="33">
        <v>14</v>
      </c>
      <c r="EI87" s="33">
        <v>19</v>
      </c>
      <c r="EJ87" s="33">
        <v>4</v>
      </c>
      <c r="EK87" s="33">
        <v>0.142857142857143</v>
      </c>
      <c r="EL87" s="33">
        <v>6</v>
      </c>
      <c r="EM87" s="33">
        <v>71.40000000000001</v>
      </c>
      <c r="EN87" s="33">
        <v>25</v>
      </c>
      <c r="EO87" s="33">
        <v>100</v>
      </c>
      <c r="EP87" s="33">
        <v>1</v>
      </c>
      <c r="EQ87" s="33">
        <v>22.1428571428571</v>
      </c>
      <c r="ER87" s="33">
        <v>39</v>
      </c>
      <c r="ES87" s="33">
        <v>40</v>
      </c>
      <c r="ET87" s="33">
        <v>51</v>
      </c>
      <c r="EU87" s="33">
        <v>40</v>
      </c>
      <c r="EV87" s="33">
        <v>51</v>
      </c>
      <c r="EW87" s="33">
        <v>42.3</v>
      </c>
      <c r="EX87" s="33">
        <v>29</v>
      </c>
      <c r="EY87" s="33">
        <v>63.2</v>
      </c>
      <c r="EZ87" s="33">
        <v>21</v>
      </c>
      <c r="FA87" s="33">
        <v>6</v>
      </c>
      <c r="FB87" s="33">
        <v>46</v>
      </c>
      <c r="FC87" s="33">
        <v>48.8571428571428</v>
      </c>
      <c r="FD87" s="33">
        <v>53</v>
      </c>
      <c r="FE87" s="38"/>
      <c r="FF87" s="33">
        <v>83</v>
      </c>
      <c r="FG87" s="38"/>
      <c r="FH87" s="33">
        <v>83</v>
      </c>
      <c r="FI87" s="33">
        <v>55.99</v>
      </c>
      <c r="FJ87" s="33">
        <v>50</v>
      </c>
      <c r="FK87" s="38"/>
      <c r="FL87" s="33">
        <v>39</v>
      </c>
      <c r="FM87" s="38"/>
      <c r="FN87" s="33">
        <v>39</v>
      </c>
      <c r="FO87" s="33">
        <v>67.75</v>
      </c>
      <c r="FP87" s="33">
        <v>25</v>
      </c>
      <c r="FQ87" s="38"/>
      <c r="FR87" s="33">
        <v>108</v>
      </c>
      <c r="FS87" s="38"/>
      <c r="FT87" s="33">
        <v>108</v>
      </c>
      <c r="FU87" s="33">
        <v>39.97</v>
      </c>
      <c r="FV87" s="33">
        <v>93</v>
      </c>
      <c r="FW87" s="38"/>
      <c r="FX87" s="33">
        <v>48</v>
      </c>
      <c r="FY87" s="38"/>
      <c r="FZ87" s="33">
        <v>48</v>
      </c>
      <c r="GA87" s="33">
        <v>34.4</v>
      </c>
      <c r="GB87" s="39">
        <v>32</v>
      </c>
      <c r="GC87" s="24">
        <f>GA87</f>
        <v>34.4</v>
      </c>
      <c r="GD87" s="24">
        <f>GB87</f>
        <v>32</v>
      </c>
      <c r="GE87" s="24">
        <v>33</v>
      </c>
      <c r="GF87" s="24">
        <v>33</v>
      </c>
      <c r="GG87" s="24">
        <v>33.8</v>
      </c>
      <c r="GH87" s="24">
        <v>89</v>
      </c>
      <c r="GI87" s="24">
        <f>GG87</f>
        <v>33.8</v>
      </c>
      <c r="GJ87" s="24">
        <f>GH87</f>
        <v>89</v>
      </c>
      <c r="GK87" s="24">
        <v>33.6</v>
      </c>
      <c r="GL87" s="37">
        <v>82</v>
      </c>
      <c r="GM87" s="33">
        <v>0</v>
      </c>
      <c r="GN87" s="33">
        <v>18</v>
      </c>
      <c r="GO87" s="33">
        <v>3</v>
      </c>
      <c r="GP87" s="33">
        <f>IF(GO87=1,1,IF(GO87=2,20,40))</f>
        <v>40</v>
      </c>
      <c r="GQ87" s="33">
        <f>AVERAGE(41,130,GS87)</f>
        <v>72.6666666666667</v>
      </c>
      <c r="GR87" s="33">
        <f>GQ87</f>
        <v>72.6666666666667</v>
      </c>
      <c r="GS87" s="33">
        <v>47</v>
      </c>
      <c r="GT87" s="33">
        <f>GS87</f>
        <v>47</v>
      </c>
      <c r="GU87" s="33">
        <v>64</v>
      </c>
      <c r="GV87" s="33">
        <f>GU87</f>
        <v>64</v>
      </c>
      <c r="GW87" s="40">
        <f>GU87</f>
        <v>64</v>
      </c>
      <c r="GX87" s="28">
        <v>65</v>
      </c>
      <c r="GY87" s="28">
        <f>GX87</f>
        <v>65</v>
      </c>
      <c r="GZ87" s="42">
        <f>AVERAGE(GQ87,GS87,GU87)</f>
        <v>61.2222222222222</v>
      </c>
      <c r="HA87" s="33">
        <f>AVERAGE(GQ87:GW87)</f>
        <v>61.6190476190476</v>
      </c>
      <c r="HB87" s="33">
        <f>SUM(GX87,GY87,GZ87,HA87)/120</f>
        <v>59.776455026455</v>
      </c>
      <c r="HC87" t="s" s="34">
        <f>IF(HB87=HB86,"YES","NOOOO")</f>
        <v>230</v>
      </c>
      <c r="HD87" s="33">
        <f>SUM(SUM(E87,F87,G87,I87,L87,M87,N87,O87,R87,U87,V87,W87,Y87,AH87,AN87,AP87,AV87,BB87,BH87,BN87,BT87,BZ87,CF87,CL87,CR87,CX87,DD87,DJ87,DL87,DZ87),SUM(EX87,FJ87,FP87,FV87,GF87,GL87,GN87,GP87,GQ87,GS87,GU87,GX87,GZ87,H87,J87,K87,P87,Q87,S87,T87,X87,Z87,AA87,AB87,AD87,AF87,AJ87,AL87,AR87,AT87),SUM(AX87,AZ87,BD87,BF87,BJ87,BL87,BP87,BR87,BV87,BX87,CB87,CD87,CH87,CJ87,CN87,CP87,CT87,CV87,CZ87,DB87,DF87,DH87,DN87,DP87,DR87,DT87,DV87,DX87,EB87,ED87),EF87,EH87,EJ87,EL87,EN87,EP87,ER87,ET87,EV87,EZ87,FB87,FD87,FF87,FH87,FL87,FN87,FR87,FT87,FX87,FZ87,GB87,GD87,GH87,GJ87)/114</f>
        <v>59.6393762183236</v>
      </c>
      <c r="HE87" s="33">
        <v>86</v>
      </c>
      <c r="HF87" s="33">
        <f>HE87-B87</f>
        <v>1</v>
      </c>
      <c r="HG87" s="33">
        <f>SUM(SUM(E87,F87,G87,I87,L87,M87,N87,O87,V87,W87,Y87,H87,J87,K87,P87,Q87,CH87,CJ87,CN87,CP87,CT87,CV87,CZ87,DB87,DF87,DH87,DN87,DP87,DR87,DT87),SUM(DV87,DX87,EB87,ED87,EF87,EH87,EJ87,EL87,EN87,EP87,ER87,ET87,EV87,EZ87,FB87,FD87,FF87,FH87,FL87,FN87,FR87,FT87,FX87,FZ87,GR87,GX87,GY87,X87,AA87,Z87),SUM(AB87,AD87,AF87,AJ87,AL87,AR87,AT87,AX87,AZ87,BD87,BF87,BJ87,BL87,BP87,BR87,BV87,BX87,CB87,CD87,AH87,AN87,AP87,AV87,BB87,BH87,BN87,BT87,BZ87,CF87,CL87),CR87,CX87,DD87,DJ87,DL87,DZ87,EX87,FJ87,FP87,FV87,GP87,GQ87,GS87,GT87,GU87,GV87,GW87,GZ87,HA87)/109</f>
        <v>59.5841706713266</v>
      </c>
      <c r="HH87" s="33">
        <v>85</v>
      </c>
      <c r="HI87" s="33">
        <f>HH87-B87</f>
        <v>0</v>
      </c>
      <c r="HJ87" s="33">
        <f>SUM(SUM(E87,F87,G87,I87,L87,M87,N87,R87,V87,W87,AD87,AF87,AJ87,AL87,AR87,AT87,AX87,AZ87,BD87,BF87,BJ87,BL87,BP87,BR87,BV87,BX87,CB87,CD87,CH87,CJ87),SUM(CN87,CP87,CT87,CV87,CZ87,DB87,DF87,DH87,DN87,DP87,DR87,DT87,DV87,DX87,EB87,ED87,EF87,EH87,EJ87,EL87,EN87,EP87,ER87,ET87,EV87,EZ87,FB87,FD87,GB87,GD87),SUM(GH87,GJ87,GR87,GX87,GY87,AH87,AN87,AP87,AV87,BB87,BH87,BN87,BT87,BZ87,CF87,CL87,CR87,CX87,DD87,DJ87,DL87,DZ87,EX87,GF87,GL87,GN87,GP87,GQ87,GS87,GT87),GU87,GV87,GW87,GZ87,HA87,H87,J87,K87,S87,T87,)/101</f>
        <v>57.1848970611347</v>
      </c>
      <c r="HK87" s="33">
        <v>87</v>
      </c>
      <c r="HL87" s="33">
        <f>HK87-B87</f>
        <v>2</v>
      </c>
      <c r="HM87" s="33">
        <f>SUM(SUM(F87,G87,H87,J87,K87,AD87,AF87,AJ87,AL87,AN87,AR87,AT87,AX87,AZ87,BD87,BF87,BJ87,BL87,BP87,BR87,BV87,BX87,CB87,CD87,CH87,CJ87,CN87,CP87,CT87,CV87),SUM(CZ87,DB87,DF87,DH87,DN87,DP87,DR87,DT87,DV87,DX87,EB87,ED87,EF87,EH87,EJ87,EL87,EN87,EP87,ER87,ET87,EV87,EZ87,FB87,FD87,GR87,GX87,GY87,I87,L87,AH87),AP87,AV87,BB87,BH87,BN87,BT87,BZ87,CF87,CL87,CR87,CX87,DD87,DJ87,DL87,DZ87,EX87,GP87,GQ87,GS87,GT87,GU87,GV87,GW87,GZ87,HA87)/85</f>
        <v>57.1510737628385</v>
      </c>
      <c r="HN87" s="33">
        <v>88</v>
      </c>
      <c r="HO87" s="33">
        <f>HN87-B87</f>
        <v>3</v>
      </c>
      <c r="HP87" s="33">
        <f>SUM(SUM(AH87,AP87,AV87,BB87,BH87,BN87,BT87,BZ87,CF87,CL87,CR87,CX87,DD87,DJ87,DL87,DZ87,EX87,GP87,GQ87,GS87,GT87,GU87,GV87,GW87,GZ87,HA87,AD87,AF87,AR87,AT87),SUM(AX87,AZ87,BD87,BF87,BJ87,BL87,BP87,BR87,BV87,BX87,CB87,CD87,CH87,CJ87,CN87,CP87,CT87,CV87,CZ87,DB87,DF87,DH87,DN87,DP87,DR87,DT87,DV87,DX87,EB87,ED87),EF87,EH87,EJ87,EL87,EN87,EP87,ER87,ET87,EV87,EZ87,FB87,FD87,GR87,GX87,GY87)/75</f>
        <v>52.8689947089947</v>
      </c>
      <c r="HQ87" s="33">
        <v>81</v>
      </c>
      <c r="HR87" s="33">
        <f>HQ87-B87</f>
        <v>-4</v>
      </c>
      <c r="HS87" s="43">
        <f>AVERAGE(HD87-HB87,HG87-HB87,HJ87-HB87,HM87-HB87,HP87-HB87)</f>
        <v>-2.49075254193138</v>
      </c>
      <c r="HT87" s="33"/>
      <c r="HU87" s="33"/>
      <c r="HV87" s="33"/>
      <c r="HW87" s="33"/>
      <c r="HX87" s="33"/>
      <c r="HY87" s="33"/>
    </row>
    <row r="88" ht="44.45" customHeight="1">
      <c r="A88" t="s" s="31">
        <v>325</v>
      </c>
      <c r="B88" s="32">
        <v>86</v>
      </c>
      <c r="C88" s="33">
        <v>0</v>
      </c>
      <c r="D88" t="s" s="34">
        <v>268</v>
      </c>
      <c r="E88" s="33">
        <f>IF(D88="ACC",5,IF(D88="SEC",3,IF(D88="Pac12",4,IF(D88="Big 10",1,IF(D88="Big 12",2,IF(D88="Independent",7,IF(D88="American",6,IF(D88="MWC",9,IF(D88="Sun Belt",8,IF(D88="CUSA",11,10))))))))))</f>
        <v>9</v>
      </c>
      <c r="F88" s="33">
        <v>70</v>
      </c>
      <c r="G88" s="33">
        <f>F88</f>
        <v>70</v>
      </c>
      <c r="H88" s="33">
        <f>F88</f>
        <v>70</v>
      </c>
      <c r="I88" s="33">
        <v>86</v>
      </c>
      <c r="J88" s="33">
        <v>86</v>
      </c>
      <c r="K88" s="33">
        <v>16</v>
      </c>
      <c r="L88" s="35">
        <f>AVERAGE(F88:K88)</f>
        <v>66.3333333333333</v>
      </c>
      <c r="M88" s="46">
        <f>AVERAGE(N88:U88,F88:L88)</f>
        <v>76.9166666666667</v>
      </c>
      <c r="N88" s="19">
        <f>AVERAGE(O88:U88,F88:L88)</f>
        <v>76.9166666666667</v>
      </c>
      <c r="O88" s="37">
        <v>95</v>
      </c>
      <c r="P88" s="33">
        <v>82</v>
      </c>
      <c r="Q88" s="33">
        <f>AVERAGE(O88:P88)</f>
        <v>88.5</v>
      </c>
      <c r="R88" s="33">
        <v>91</v>
      </c>
      <c r="S88" s="33">
        <v>82</v>
      </c>
      <c r="T88" s="33">
        <f>AVERAGE(R88:S88)</f>
        <v>86.5</v>
      </c>
      <c r="U88" s="33">
        <f>AVERAGE(O88,P88,Q88,R88,S88,T88)</f>
        <v>87.5</v>
      </c>
      <c r="V88" s="33">
        <f>AVERAGE(F88:U88)</f>
        <v>76.9166666666667</v>
      </c>
      <c r="W88" s="33">
        <f>MEDIAN(F88:U88)</f>
        <v>82</v>
      </c>
      <c r="X88" s="33">
        <v>95</v>
      </c>
      <c r="Y88" s="33">
        <v>125</v>
      </c>
      <c r="Z88" s="33">
        <v>83</v>
      </c>
      <c r="AA88" s="33">
        <v>94</v>
      </c>
      <c r="AB88" s="33">
        <v>54</v>
      </c>
      <c r="AC88" s="33">
        <v>2.8</v>
      </c>
      <c r="AD88" s="33">
        <v>52</v>
      </c>
      <c r="AE88" s="33">
        <v>2.8</v>
      </c>
      <c r="AF88" s="33">
        <v>52</v>
      </c>
      <c r="AG88" s="33">
        <f>BM88-CQ88</f>
        <v>-0.1</v>
      </c>
      <c r="AH88" s="33">
        <v>4</v>
      </c>
      <c r="AI88" s="33">
        <v>0.934545454545455</v>
      </c>
      <c r="AJ88" s="33">
        <v>106</v>
      </c>
      <c r="AK88" s="33">
        <v>0.934545454545455</v>
      </c>
      <c r="AL88" s="33">
        <f>AJ88</f>
        <v>106</v>
      </c>
      <c r="AM88" s="33">
        <v>-0.00111737045486289</v>
      </c>
      <c r="AN88" s="33">
        <v>71</v>
      </c>
      <c r="AO88" s="33">
        <v>7.5</v>
      </c>
      <c r="AP88" s="33">
        <v>16</v>
      </c>
      <c r="AQ88" s="33">
        <v>3</v>
      </c>
      <c r="AR88" s="33">
        <f>MAX($AQ$3:$AQ$132)-AQ88+1</f>
        <v>11</v>
      </c>
      <c r="AS88" s="33">
        <v>3</v>
      </c>
      <c r="AT88" s="33">
        <f>AR88</f>
        <v>11</v>
      </c>
      <c r="AU88" s="33">
        <v>4</v>
      </c>
      <c r="AV88" s="33">
        <f>MAX($AU$3:$AU$132)-AU88+1</f>
        <v>12</v>
      </c>
      <c r="AW88" s="33">
        <v>3</v>
      </c>
      <c r="AX88" s="33">
        <f>AW88+1</f>
        <v>4</v>
      </c>
      <c r="AY88" s="33">
        <v>3</v>
      </c>
      <c r="AZ88" s="33">
        <f>AX88</f>
        <v>4</v>
      </c>
      <c r="BA88" s="33">
        <v>8</v>
      </c>
      <c r="BB88" s="33">
        <f>BA88+1</f>
        <v>9</v>
      </c>
      <c r="BC88" s="33">
        <f>AQ88/(AQ88+AW88)</f>
        <v>0.5</v>
      </c>
      <c r="BD88" s="33">
        <v>22</v>
      </c>
      <c r="BE88" s="33">
        <f>BC88</f>
        <v>0.5</v>
      </c>
      <c r="BF88" s="33">
        <f>BD88</f>
        <v>22</v>
      </c>
      <c r="BG88" s="33">
        <f>AU88/(AU88+BA88)</f>
        <v>0.333333333333333</v>
      </c>
      <c r="BH88" s="33">
        <v>19</v>
      </c>
      <c r="BI88" s="33">
        <v>32.8</v>
      </c>
      <c r="BJ88" s="33">
        <v>31</v>
      </c>
      <c r="BK88" s="33">
        <v>32.8</v>
      </c>
      <c r="BL88" s="33">
        <v>31</v>
      </c>
      <c r="BM88" s="33">
        <v>30</v>
      </c>
      <c r="BN88" s="33">
        <v>48</v>
      </c>
      <c r="BO88" s="33">
        <v>479.3</v>
      </c>
      <c r="BP88" s="33">
        <v>17</v>
      </c>
      <c r="BQ88" s="33">
        <v>479.3</v>
      </c>
      <c r="BR88" s="33">
        <v>17</v>
      </c>
      <c r="BS88" s="33">
        <v>386</v>
      </c>
      <c r="BT88" s="33">
        <v>81</v>
      </c>
      <c r="BU88" s="33">
        <v>356.3</v>
      </c>
      <c r="BV88" s="33">
        <v>5</v>
      </c>
      <c r="BW88" s="33">
        <v>356.3</v>
      </c>
      <c r="BX88" s="33">
        <v>5</v>
      </c>
      <c r="BY88" s="33">
        <v>226.8</v>
      </c>
      <c r="BZ88" s="33">
        <v>66</v>
      </c>
      <c r="CA88" s="33">
        <v>123</v>
      </c>
      <c r="CB88" s="33">
        <v>99</v>
      </c>
      <c r="CC88" s="33">
        <v>123</v>
      </c>
      <c r="CD88" s="33">
        <v>99</v>
      </c>
      <c r="CE88" s="33">
        <v>159.3</v>
      </c>
      <c r="CF88" s="33">
        <v>65</v>
      </c>
      <c r="CG88" s="33">
        <v>0.0684331316503234</v>
      </c>
      <c r="CH88" s="33">
        <v>81</v>
      </c>
      <c r="CI88" s="33">
        <v>0.0684331316503234</v>
      </c>
      <c r="CJ88" s="33">
        <v>81</v>
      </c>
      <c r="CK88" s="33">
        <f>BM88/BS88</f>
        <v>0.077720207253886</v>
      </c>
      <c r="CL88" s="33">
        <v>31</v>
      </c>
      <c r="CM88" s="33">
        <v>30</v>
      </c>
      <c r="CN88" s="33">
        <v>55</v>
      </c>
      <c r="CO88" s="33">
        <v>30</v>
      </c>
      <c r="CP88" s="33">
        <v>55</v>
      </c>
      <c r="CQ88" s="33">
        <v>30.1</v>
      </c>
      <c r="CR88" s="33">
        <v>64</v>
      </c>
      <c r="CS88" s="33">
        <v>430</v>
      </c>
      <c r="CT88" s="33">
        <v>84</v>
      </c>
      <c r="CU88" s="33">
        <v>430</v>
      </c>
      <c r="CV88" s="33">
        <v>84</v>
      </c>
      <c r="CW88" s="33">
        <v>419.8</v>
      </c>
      <c r="CX88" s="33">
        <v>85</v>
      </c>
      <c r="CY88" s="33">
        <v>217.7</v>
      </c>
      <c r="CZ88" s="33">
        <v>44</v>
      </c>
      <c r="DA88" s="33">
        <v>217.7</v>
      </c>
      <c r="DB88" s="33">
        <v>44</v>
      </c>
      <c r="DC88" s="33">
        <v>259.2</v>
      </c>
      <c r="DD88" s="33">
        <v>101</v>
      </c>
      <c r="DE88" s="33">
        <v>212.3</v>
      </c>
      <c r="DF88" s="33">
        <v>101</v>
      </c>
      <c r="DG88" s="33">
        <v>212.3</v>
      </c>
      <c r="DH88" s="33">
        <v>101</v>
      </c>
      <c r="DI88" s="33">
        <v>160.6</v>
      </c>
      <c r="DJ88" s="33">
        <v>68</v>
      </c>
      <c r="DK88" s="33">
        <v>0.666666666666667</v>
      </c>
      <c r="DL88" s="33">
        <v>37</v>
      </c>
      <c r="DM88" s="33">
        <v>1.16666666666667</v>
      </c>
      <c r="DN88" s="33">
        <v>16</v>
      </c>
      <c r="DO88" s="33">
        <v>55.7</v>
      </c>
      <c r="DP88" s="33">
        <v>16</v>
      </c>
      <c r="DQ88" s="33">
        <v>7.4</v>
      </c>
      <c r="DR88" s="33">
        <v>18</v>
      </c>
      <c r="DS88" s="33">
        <v>5.2</v>
      </c>
      <c r="DT88" s="33">
        <v>27</v>
      </c>
      <c r="DU88" s="33">
        <v>49.3</v>
      </c>
      <c r="DV88" s="33">
        <v>37</v>
      </c>
      <c r="DW88" s="33">
        <v>49.3</v>
      </c>
      <c r="DX88" s="33">
        <v>37</v>
      </c>
      <c r="DY88" s="33">
        <f>BS88-CW88</f>
        <v>-33.8</v>
      </c>
      <c r="DZ88" s="33">
        <v>87</v>
      </c>
      <c r="EA88" s="33">
        <v>4.16666666666667</v>
      </c>
      <c r="EB88" s="33">
        <v>3</v>
      </c>
      <c r="EC88" s="33">
        <v>21.1666666666667</v>
      </c>
      <c r="ED88" s="33">
        <v>11</v>
      </c>
      <c r="EE88" s="33">
        <v>19.5</v>
      </c>
      <c r="EF88" s="33">
        <v>48</v>
      </c>
      <c r="EG88" s="33">
        <v>0</v>
      </c>
      <c r="EH88" s="33">
        <v>14</v>
      </c>
      <c r="EI88" s="33">
        <v>7.9</v>
      </c>
      <c r="EJ88" s="33">
        <v>40</v>
      </c>
      <c r="EK88" s="33">
        <v>0</v>
      </c>
      <c r="EL88" s="33">
        <v>12</v>
      </c>
      <c r="EM88" s="33">
        <v>100</v>
      </c>
      <c r="EN88" s="33">
        <v>1</v>
      </c>
      <c r="EO88" s="33">
        <v>84</v>
      </c>
      <c r="EP88" s="33">
        <v>36</v>
      </c>
      <c r="EQ88" s="33">
        <v>24.3333333333333</v>
      </c>
      <c r="ER88" s="33">
        <v>18</v>
      </c>
      <c r="ES88" s="33">
        <v>43.2</v>
      </c>
      <c r="ET88" s="33">
        <v>36</v>
      </c>
      <c r="EU88" s="33">
        <v>43.2</v>
      </c>
      <c r="EV88" s="33">
        <v>36</v>
      </c>
      <c r="EW88" s="33">
        <v>37.2</v>
      </c>
      <c r="EX88" s="33">
        <v>62</v>
      </c>
      <c r="EY88" s="33">
        <v>61.5</v>
      </c>
      <c r="EZ88" s="33">
        <v>23</v>
      </c>
      <c r="FA88" s="33">
        <v>5.33333333333333</v>
      </c>
      <c r="FB88" s="33">
        <v>30</v>
      </c>
      <c r="FC88" s="33">
        <v>45.3333333333333</v>
      </c>
      <c r="FD88" s="33">
        <v>32</v>
      </c>
      <c r="FE88" s="38"/>
      <c r="FF88" s="33">
        <v>95</v>
      </c>
      <c r="FG88" s="38"/>
      <c r="FH88" s="33">
        <v>95</v>
      </c>
      <c r="FI88" s="33">
        <v>44.58</v>
      </c>
      <c r="FJ88" s="33">
        <v>80</v>
      </c>
      <c r="FK88" s="38"/>
      <c r="FL88" s="33">
        <v>67</v>
      </c>
      <c r="FM88" s="38"/>
      <c r="FN88" s="33">
        <v>67</v>
      </c>
      <c r="FO88" s="33">
        <v>49</v>
      </c>
      <c r="FP88" s="33">
        <v>66</v>
      </c>
      <c r="FQ88" s="38"/>
      <c r="FR88" s="33">
        <v>102</v>
      </c>
      <c r="FS88" s="38"/>
      <c r="FT88" s="33">
        <v>102</v>
      </c>
      <c r="FU88" s="33">
        <v>43.36</v>
      </c>
      <c r="FV88" s="33">
        <v>81</v>
      </c>
      <c r="FW88" s="38"/>
      <c r="FX88" s="33">
        <v>110</v>
      </c>
      <c r="FY88" s="38"/>
      <c r="FZ88" s="33">
        <v>110</v>
      </c>
      <c r="GA88" s="33">
        <v>32</v>
      </c>
      <c r="GB88" s="39">
        <v>45</v>
      </c>
      <c r="GC88" s="24">
        <f>GA88</f>
        <v>32</v>
      </c>
      <c r="GD88" s="24">
        <f>GB88</f>
        <v>45</v>
      </c>
      <c r="GE88" s="25">
        <v>30.3</v>
      </c>
      <c r="GF88" s="25">
        <v>42</v>
      </c>
      <c r="GG88" s="25">
        <v>32.5</v>
      </c>
      <c r="GH88" s="25">
        <v>84</v>
      </c>
      <c r="GI88" s="24">
        <f>GG88</f>
        <v>32.5</v>
      </c>
      <c r="GJ88" s="24">
        <f>GH88</f>
        <v>84</v>
      </c>
      <c r="GK88" s="25">
        <v>35.2</v>
      </c>
      <c r="GL88" s="37">
        <v>86</v>
      </c>
      <c r="GM88" s="33">
        <v>0</v>
      </c>
      <c r="GN88" s="33">
        <v>18</v>
      </c>
      <c r="GO88" s="33">
        <v>3</v>
      </c>
      <c r="GP88" s="33">
        <f>IF(GO88=1,1,IF(GO88=2,20,40))</f>
        <v>40</v>
      </c>
      <c r="GQ88" s="33">
        <f>AVERAGE(41,130,GS88)</f>
        <v>91.3333333333333</v>
      </c>
      <c r="GR88" s="33">
        <f>GQ88</f>
        <v>91.3333333333333</v>
      </c>
      <c r="GS88" s="33">
        <f>AVERAGE(76,130)</f>
        <v>103</v>
      </c>
      <c r="GT88" s="33">
        <f>GS88</f>
        <v>103</v>
      </c>
      <c r="GU88" s="33">
        <f t="shared" si="3703"/>
        <v>103</v>
      </c>
      <c r="GV88" s="33">
        <f>GU88</f>
        <v>103</v>
      </c>
      <c r="GW88" s="40">
        <f>GU88</f>
        <v>103</v>
      </c>
      <c r="GX88" s="28">
        <f t="shared" si="3703"/>
        <v>103</v>
      </c>
      <c r="GY88" s="28">
        <f>GX88</f>
        <v>103</v>
      </c>
      <c r="GZ88" s="42">
        <f>AVERAGE(GQ88,GS88,GU88)</f>
        <v>99.1111111111111</v>
      </c>
      <c r="HA88" s="33">
        <f>AVERAGE(GQ88:GW88)</f>
        <v>99.6666666666667</v>
      </c>
      <c r="HB88" s="33">
        <f>SUM(GX88,GY88,GZ88,HA88)/120</f>
        <v>60.1002314814815</v>
      </c>
      <c r="HC88" t="s" s="34">
        <f>IF(HB88=HB87,"YES","NOOOO")</f>
        <v>230</v>
      </c>
      <c r="HD88" s="33">
        <f>SUM(SUM(E88,F88,G88,I88,L88,M88,N88,O88,R88,U88,V88,W88,Y88,AH88,AN88,AP88,AV88,BB88,BH88,BN88,BT88,BZ88,CF88,CL88,CR88,CX88,DD88,DJ88,DL88,DZ88),SUM(EX88,FJ88,FP88,FV88,GF88,GL88,GN88,GP88,GQ88,GS88,GU88,GX88,GZ88,H88,J88,K88,P88,Q88,S88,T88,X88,Z88,AA88,AB88,AD88,AF88,AJ88,AL88,AR88,AT88),SUM(AX88,AZ88,BD88,BF88,BJ88,BL88,BP88,BR88,BV88,BX88,CB88,CD88,CH88,CJ88,CN88,CP88,CT88,CV88,CZ88,DB88,DF88,DH88,DN88,DP88,DR88,DT88,DV88,DX88,EB88,ED88),EF88,EH88,EJ88,EL88,EN88,EP88,ER88,ET88,EV88,EZ88,FB88,FD88,FF88,FH88,FL88,FN88,FR88,FT88,FX88,FZ88,GB88,GD88,GH88,GJ88)/114</f>
        <v>57.9739278752437</v>
      </c>
      <c r="HE88" s="33">
        <v>80</v>
      </c>
      <c r="HF88" s="33">
        <f>HE88-B88</f>
        <v>-6</v>
      </c>
      <c r="HG88" s="33">
        <f>SUM(SUM(E88,F88,G88,I88,L88,M88,N88,O88,V88,W88,Y88,H88,J88,K88,P88,Q88,CH88,CJ88,CN88,CP88,CT88,CV88,CZ88,DB88,DF88,DH88,DN88,DP88,DR88,DT88),SUM(DV88,DX88,EB88,ED88,EF88,EH88,EJ88,EL88,EN88,EP88,ER88,ET88,EV88,EZ88,FB88,FD88,FF88,FH88,FL88,FN88,FR88,FT88,FX88,FZ88,GR88,GX88,GY88,X88,AA88,Z88),SUM(AB88,AD88,AF88,AJ88,AL88,AR88,AT88,AX88,AZ88,BD88,BF88,BJ88,BL88,BP88,BR88,BV88,BX88,CB88,CD88,AH88,AN88,AP88,AV88,BB88,BH88,BN88,BT88,BZ88,CF88,CL88),CR88,CX88,DD88,DJ88,DL88,DZ88,EX88,FJ88,FP88,FV88,GP88,GQ88,GS88,GT88,GU88,GV88,GW88,GZ88,HA88)/109</f>
        <v>59.2754841997961</v>
      </c>
      <c r="HH88" s="33">
        <v>84</v>
      </c>
      <c r="HI88" s="33">
        <f>HH88-B88</f>
        <v>-2</v>
      </c>
      <c r="HJ88" s="33">
        <f>SUM(SUM(E88,F88,G88,I88,L88,M88,N88,R88,V88,W88,AD88,AF88,AJ88,AL88,AR88,AT88,AX88,AZ88,BD88,BF88,BJ88,BL88,BP88,BR88,BV88,BX88,CB88,CD88,CH88,CJ88),SUM(CN88,CP88,CT88,CV88,CZ88,DB88,DF88,DH88,DN88,DP88,DR88,DT88,DV88,DX88,EB88,ED88,EF88,EH88,EJ88,EL88,EN88,EP88,ER88,ET88,EV88,EZ88,FB88,FD88,GB88,GD88),SUM(GH88,GJ88,GR88,GX88,GY88,AH88,AN88,AP88,AV88,BB88,BH88,BN88,BT88,BZ88,CF88,CL88,CR88,CX88,DD88,DJ88,DL88,DZ88,EX88,GF88,GL88,GN88,GP88,GQ88,GS88,GT88),GU88,GV88,GW88,GZ88,HA88,H88,J88,K88,S88,T88,)/101</f>
        <v>53.7923542354235</v>
      </c>
      <c r="HK88" s="33">
        <v>77</v>
      </c>
      <c r="HL88" s="33">
        <f>HK88-B88</f>
        <v>-9</v>
      </c>
      <c r="HM88" s="33">
        <f>SUM(SUM(F88,G88,H88,J88,K88,AD88,AF88,AJ88,AL88,AN88,AR88,AT88,AX88,AZ88,BD88,BF88,BJ88,BL88,BP88,BR88,BV88,BX88,CB88,CD88,CH88,CJ88,CN88,CP88,CT88,CV88),SUM(CZ88,DB88,DF88,DH88,DN88,DP88,DR88,DT88,DV88,DX88,EB88,ED88,EF88,EH88,EJ88,EL88,EN88,EP88,ER88,ET88,EV88,EZ88,FB88,FD88,GR88,GX88,GY88,I88,L88,AH88),AP88,AV88,BB88,BH88,BN88,BT88,BZ88,CF88,CL88,CR88,CX88,DD88,DJ88,DL88,DZ88,EX88,GP88,GQ88,GS88,GT88,GU88,GV88,GW88,GZ88,HA88)/85</f>
        <v>52.3267973856209</v>
      </c>
      <c r="HN88" s="33">
        <v>71</v>
      </c>
      <c r="HO88" s="33">
        <f>HN88-B88</f>
        <v>-15</v>
      </c>
      <c r="HP88" s="33">
        <f>SUM(SUM(AH88,AP88,AV88,BB88,BH88,BN88,BT88,BZ88,CF88,CL88,CR88,CX88,DD88,DJ88,DL88,DZ88,EX88,GP88,GQ88,GS88,GT88,GU88,GV88,GW88,GZ88,HA88,AD88,AF88,AR88,AT88),SUM(AX88,AZ88,BD88,BF88,BJ88,BL88,BP88,BR88,BV88,BX88,CB88,CD88,CH88,CJ88,CN88,CP88,CT88,CV88,CZ88,DB88,DF88,DH88,DN88,DP88,DR88,DT88,DV88,DX88,EB88,ED88),EF88,EH88,EJ88,EL88,EN88,EP88,ER88,ET88,EV88,EZ88,FB88,FD88,GR88,GX88,GY88)/75</f>
        <v>49.3392592592593</v>
      </c>
      <c r="HQ88" s="33">
        <v>70</v>
      </c>
      <c r="HR88" s="33">
        <f>HQ88-B88</f>
        <v>-16</v>
      </c>
      <c r="HS88" s="43">
        <f>AVERAGE(HD88-HB88,HG88-HB88,HJ88-HB88,HM88-HB88,HP88-HB88)</f>
        <v>-5.5586668904128</v>
      </c>
      <c r="HT88" s="33"/>
      <c r="HU88" s="33"/>
      <c r="HV88" s="33"/>
      <c r="HW88" s="33"/>
      <c r="HX88" s="33"/>
      <c r="HY88" s="33"/>
    </row>
    <row r="89" ht="44.45" customHeight="1">
      <c r="A89" t="s" s="31">
        <v>326</v>
      </c>
      <c r="B89" s="32">
        <v>87</v>
      </c>
      <c r="C89" s="33">
        <v>0</v>
      </c>
      <c r="D89" t="s" s="34">
        <v>236</v>
      </c>
      <c r="E89" s="33">
        <f>IF(D89="ACC",5,IF(D89="SEC",3,IF(D89="Pac12",4,IF(D89="Big 10",1,IF(D89="Big 12",2,IF(D89="Independent",7,IF(D89="American",6,IF(D89="MWC",9,IF(D89="Sun Belt",8,IF(D89="CUSA",11,10))))))))))</f>
        <v>1</v>
      </c>
      <c r="F89" s="33">
        <v>108</v>
      </c>
      <c r="G89" s="33">
        <f>F89</f>
        <v>108</v>
      </c>
      <c r="H89" s="33">
        <f>F89</f>
        <v>108</v>
      </c>
      <c r="I89" s="33">
        <v>46</v>
      </c>
      <c r="J89" s="33">
        <v>46</v>
      </c>
      <c r="K89" s="33">
        <v>43</v>
      </c>
      <c r="L89" s="35">
        <f>AVERAGE(F89:K89)</f>
        <v>76.5</v>
      </c>
      <c r="M89" s="46">
        <f>AVERAGE(N89:U89,F89:L89)</f>
        <v>67.25</v>
      </c>
      <c r="N89" s="19">
        <f>AVERAGE(O89:U89,F89:L89)</f>
        <v>67.25</v>
      </c>
      <c r="O89" s="37">
        <v>83</v>
      </c>
      <c r="P89" s="33">
        <v>37</v>
      </c>
      <c r="Q89" s="33">
        <f>AVERAGE(O89:P89)</f>
        <v>60</v>
      </c>
      <c r="R89" s="33">
        <v>61</v>
      </c>
      <c r="S89" s="33">
        <v>51</v>
      </c>
      <c r="T89" s="33">
        <f>AVERAGE(R89:S89)</f>
        <v>56</v>
      </c>
      <c r="U89" s="33">
        <f>AVERAGE(O89,P89,Q89,R89,S89,T89)</f>
        <v>58</v>
      </c>
      <c r="V89" s="33">
        <f>AVERAGE(F89:U89)</f>
        <v>67.25</v>
      </c>
      <c r="W89" s="33">
        <f>MEDIAN(F89:U89)</f>
        <v>60.5</v>
      </c>
      <c r="X89" s="33">
        <v>57</v>
      </c>
      <c r="Y89" s="33">
        <v>30</v>
      </c>
      <c r="Z89" s="33">
        <v>19</v>
      </c>
      <c r="AA89" s="33">
        <v>73</v>
      </c>
      <c r="AB89" s="33">
        <v>111</v>
      </c>
      <c r="AC89" s="33">
        <v>-17.1</v>
      </c>
      <c r="AD89" s="33">
        <v>108</v>
      </c>
      <c r="AE89" s="33">
        <v>-17.1</v>
      </c>
      <c r="AF89" s="33">
        <v>108</v>
      </c>
      <c r="AG89" s="33">
        <f>BM89-CQ89</f>
        <v>-0.2</v>
      </c>
      <c r="AH89" s="33">
        <v>61</v>
      </c>
      <c r="AI89" s="33">
        <v>0.829</v>
      </c>
      <c r="AJ89" s="33">
        <v>118</v>
      </c>
      <c r="AK89" s="33">
        <v>0.829</v>
      </c>
      <c r="AL89" s="33">
        <f>AJ89</f>
        <v>118</v>
      </c>
      <c r="AM89" s="33">
        <v>-0.00396982929734021</v>
      </c>
      <c r="AN89" s="33">
        <v>73</v>
      </c>
      <c r="AO89" s="33">
        <v>20.5</v>
      </c>
      <c r="AP89" s="33">
        <v>74</v>
      </c>
      <c r="AQ89" s="33">
        <v>2</v>
      </c>
      <c r="AR89" s="33">
        <f>MAX($AQ$3:$AQ$132)-AQ89+1</f>
        <v>12</v>
      </c>
      <c r="AS89" s="33">
        <v>2</v>
      </c>
      <c r="AT89" s="33">
        <f>AR89</f>
        <v>12</v>
      </c>
      <c r="AU89" s="33">
        <v>7</v>
      </c>
      <c r="AV89" s="33">
        <f>MAX($AU$3:$AU$132)-AU89+1</f>
        <v>9</v>
      </c>
      <c r="AW89" s="33">
        <v>5</v>
      </c>
      <c r="AX89" s="33">
        <f>AW89+1</f>
        <v>6</v>
      </c>
      <c r="AY89" s="33">
        <v>5</v>
      </c>
      <c r="AZ89" s="33">
        <f>AX89</f>
        <v>6</v>
      </c>
      <c r="BA89" s="33">
        <v>6</v>
      </c>
      <c r="BB89" s="33">
        <f>BA89+1</f>
        <v>7</v>
      </c>
      <c r="BC89" s="33">
        <f>AQ89/(AQ89+AW89)</f>
        <v>0.285714285714286</v>
      </c>
      <c r="BD89" s="33">
        <v>32</v>
      </c>
      <c r="BE89" s="33">
        <f>BC89</f>
        <v>0.285714285714286</v>
      </c>
      <c r="BF89" s="33">
        <f>BD89</f>
        <v>32</v>
      </c>
      <c r="BG89" s="33">
        <f>AU89/(AU89+BA89)</f>
        <v>0.538461538461538</v>
      </c>
      <c r="BH89" s="33">
        <v>14</v>
      </c>
      <c r="BI89" s="33">
        <v>18</v>
      </c>
      <c r="BJ89" s="33">
        <v>93</v>
      </c>
      <c r="BK89" s="33">
        <v>18</v>
      </c>
      <c r="BL89" s="33">
        <v>93</v>
      </c>
      <c r="BM89" s="33">
        <v>22.4</v>
      </c>
      <c r="BN89" s="33">
        <v>80</v>
      </c>
      <c r="BO89" s="33">
        <v>330.3</v>
      </c>
      <c r="BP89" s="33">
        <v>106</v>
      </c>
      <c r="BQ89" s="33">
        <v>330.3</v>
      </c>
      <c r="BR89" s="33">
        <v>106</v>
      </c>
      <c r="BS89" s="33">
        <v>371.9</v>
      </c>
      <c r="BT89" s="33">
        <v>90</v>
      </c>
      <c r="BU89" s="33">
        <v>238.9</v>
      </c>
      <c r="BV89" s="33">
        <v>54</v>
      </c>
      <c r="BW89" s="33">
        <v>238.9</v>
      </c>
      <c r="BX89" s="33">
        <v>54</v>
      </c>
      <c r="BY89" s="33">
        <v>244.8</v>
      </c>
      <c r="BZ89" s="33">
        <v>52</v>
      </c>
      <c r="CA89" s="33">
        <v>91.40000000000001</v>
      </c>
      <c r="CB89" s="33">
        <v>115</v>
      </c>
      <c r="CC89" s="33">
        <v>91.40000000000001</v>
      </c>
      <c r="CD89" s="33">
        <v>115</v>
      </c>
      <c r="CE89" s="33">
        <v>127.2</v>
      </c>
      <c r="CF89" s="33">
        <v>106</v>
      </c>
      <c r="CG89" s="33">
        <v>0.0544959128065395</v>
      </c>
      <c r="CH89" s="33">
        <v>121</v>
      </c>
      <c r="CI89" s="33">
        <v>0.0544959128065395</v>
      </c>
      <c r="CJ89" s="33">
        <v>121</v>
      </c>
      <c r="CK89" s="33">
        <f>BM89/BS89</f>
        <v>0.0602312449583221</v>
      </c>
      <c r="CL89" s="33">
        <v>111</v>
      </c>
      <c r="CM89" s="33">
        <v>35.1</v>
      </c>
      <c r="CN89" s="33">
        <v>79</v>
      </c>
      <c r="CO89" s="33">
        <v>35.1</v>
      </c>
      <c r="CP89" s="33">
        <v>79</v>
      </c>
      <c r="CQ89" s="33">
        <v>22.6</v>
      </c>
      <c r="CR89" s="33">
        <v>33</v>
      </c>
      <c r="CS89" s="33">
        <v>396.7</v>
      </c>
      <c r="CT89" s="33">
        <v>53</v>
      </c>
      <c r="CU89" s="33">
        <v>396.7</v>
      </c>
      <c r="CV89" s="33">
        <v>53</v>
      </c>
      <c r="CW89" s="33">
        <v>321.6</v>
      </c>
      <c r="CX89" s="33">
        <v>19</v>
      </c>
      <c r="CY89" s="33">
        <v>239.4</v>
      </c>
      <c r="CZ89" s="33">
        <v>69</v>
      </c>
      <c r="DA89" s="33">
        <v>239.4</v>
      </c>
      <c r="DB89" s="33">
        <v>69</v>
      </c>
      <c r="DC89" s="33">
        <v>207.9</v>
      </c>
      <c r="DD89" s="33">
        <v>35</v>
      </c>
      <c r="DE89" s="33">
        <v>157.3</v>
      </c>
      <c r="DF89" s="33">
        <v>53</v>
      </c>
      <c r="DG89" s="33">
        <v>157.3</v>
      </c>
      <c r="DH89" s="33">
        <v>53</v>
      </c>
      <c r="DI89" s="33">
        <v>113.8</v>
      </c>
      <c r="DJ89" s="33">
        <v>16</v>
      </c>
      <c r="DK89" s="33">
        <v>0.714285714285714</v>
      </c>
      <c r="DL89" s="33">
        <v>35</v>
      </c>
      <c r="DM89" s="33">
        <v>0.285714285714286</v>
      </c>
      <c r="DN89" s="33">
        <v>54</v>
      </c>
      <c r="DO89" s="33">
        <v>61.1</v>
      </c>
      <c r="DP89" s="33">
        <v>43</v>
      </c>
      <c r="DQ89" s="33">
        <v>6.8</v>
      </c>
      <c r="DR89" s="33">
        <v>12</v>
      </c>
      <c r="DS89" s="33">
        <v>3.9</v>
      </c>
      <c r="DT89" s="33">
        <v>14</v>
      </c>
      <c r="DU89" s="33">
        <v>-66.40000000000001</v>
      </c>
      <c r="DV89" s="33">
        <v>99</v>
      </c>
      <c r="DW89" s="33">
        <v>-66.40000000000001</v>
      </c>
      <c r="DX89" s="33">
        <v>99</v>
      </c>
      <c r="DY89" s="33">
        <f>BS89-CW89</f>
        <v>50.3</v>
      </c>
      <c r="DZ89" s="33">
        <v>43</v>
      </c>
      <c r="EA89" s="33">
        <v>1.71428571428571</v>
      </c>
      <c r="EB89" s="33">
        <v>56</v>
      </c>
      <c r="EC89" s="33">
        <v>10.1428571428571</v>
      </c>
      <c r="ED89" s="33">
        <v>88</v>
      </c>
      <c r="EE89" s="33">
        <v>19.3</v>
      </c>
      <c r="EF89" s="33">
        <v>50</v>
      </c>
      <c r="EG89" s="33">
        <v>0</v>
      </c>
      <c r="EH89" s="33">
        <v>14</v>
      </c>
      <c r="EI89" s="33">
        <v>8</v>
      </c>
      <c r="EJ89" s="33">
        <v>39</v>
      </c>
      <c r="EK89" s="33">
        <v>0</v>
      </c>
      <c r="EL89" s="33">
        <v>12</v>
      </c>
      <c r="EM89" s="33">
        <v>75</v>
      </c>
      <c r="EN89" s="33">
        <v>21</v>
      </c>
      <c r="EO89" s="33">
        <v>100</v>
      </c>
      <c r="EP89" s="33">
        <v>1</v>
      </c>
      <c r="EQ89" s="33">
        <v>16.1428571428571</v>
      </c>
      <c r="ER89" s="33">
        <v>100</v>
      </c>
      <c r="ES89" s="33">
        <v>32.7</v>
      </c>
      <c r="ET89" s="33">
        <v>85</v>
      </c>
      <c r="EU89" s="33">
        <v>32.7</v>
      </c>
      <c r="EV89" s="33">
        <v>85</v>
      </c>
      <c r="EW89" s="33">
        <v>36.4</v>
      </c>
      <c r="EX89" s="33">
        <v>68</v>
      </c>
      <c r="EY89" s="33">
        <v>41.7</v>
      </c>
      <c r="EZ89" s="33">
        <v>52</v>
      </c>
      <c r="FA89" s="33">
        <v>7</v>
      </c>
      <c r="FB89" s="33">
        <v>64</v>
      </c>
      <c r="FC89" s="33">
        <v>63.7142857142857</v>
      </c>
      <c r="FD89" s="33">
        <v>101</v>
      </c>
      <c r="FE89" s="38"/>
      <c r="FF89" s="33">
        <v>91</v>
      </c>
      <c r="FG89" s="38"/>
      <c r="FH89" s="33">
        <v>91</v>
      </c>
      <c r="FI89" s="33">
        <v>59.07</v>
      </c>
      <c r="FJ89" s="33">
        <v>46</v>
      </c>
      <c r="FK89" s="38"/>
      <c r="FL89" s="33">
        <v>106</v>
      </c>
      <c r="FM89" s="38"/>
      <c r="FN89" s="33">
        <v>106</v>
      </c>
      <c r="FO89" s="33">
        <v>47.01</v>
      </c>
      <c r="FP89" s="33">
        <v>74</v>
      </c>
      <c r="FQ89" s="38"/>
      <c r="FR89" s="33">
        <v>46</v>
      </c>
      <c r="FS89" s="38"/>
      <c r="FT89" s="33">
        <v>46</v>
      </c>
      <c r="FU89" s="33">
        <v>71.28</v>
      </c>
      <c r="FV89" s="33">
        <v>21</v>
      </c>
      <c r="FW89" s="38"/>
      <c r="FX89" s="33">
        <v>112</v>
      </c>
      <c r="FY89" s="38"/>
      <c r="FZ89" s="33">
        <v>112</v>
      </c>
      <c r="GA89" s="33">
        <v>24.8</v>
      </c>
      <c r="GB89" s="39">
        <v>77</v>
      </c>
      <c r="GC89" s="24">
        <f>GA89</f>
        <v>24.8</v>
      </c>
      <c r="GD89" s="24">
        <f>GB89</f>
        <v>77</v>
      </c>
      <c r="GE89" s="25">
        <v>20.8</v>
      </c>
      <c r="GF89" s="25">
        <v>79</v>
      </c>
      <c r="GG89" s="25">
        <v>18.2</v>
      </c>
      <c r="GH89" s="25">
        <v>16</v>
      </c>
      <c r="GI89" s="24">
        <f>GG89</f>
        <v>18.2</v>
      </c>
      <c r="GJ89" s="24">
        <f>GH89</f>
        <v>16</v>
      </c>
      <c r="GK89" s="25">
        <v>18.8</v>
      </c>
      <c r="GL89" s="37">
        <v>12</v>
      </c>
      <c r="GM89" s="33">
        <v>-0.1</v>
      </c>
      <c r="GN89" s="33">
        <v>19</v>
      </c>
      <c r="GO89" s="33">
        <v>3</v>
      </c>
      <c r="GP89" s="33">
        <f>IF(GO89=1,1,IF(GO89=2,20,40))</f>
        <v>40</v>
      </c>
      <c r="GQ89" s="33">
        <f>AVERAGE(41,130,GS89)</f>
        <v>72.3333333333333</v>
      </c>
      <c r="GR89" s="33">
        <f>GQ89</f>
        <v>72.3333333333333</v>
      </c>
      <c r="GS89" s="33">
        <v>46</v>
      </c>
      <c r="GT89" s="33">
        <f>GS89</f>
        <v>46</v>
      </c>
      <c r="GU89" s="33">
        <v>28</v>
      </c>
      <c r="GV89" s="33">
        <f>GU89</f>
        <v>28</v>
      </c>
      <c r="GW89" s="40">
        <f>GU89</f>
        <v>28</v>
      </c>
      <c r="GX89" s="28">
        <v>34</v>
      </c>
      <c r="GY89" s="28">
        <f>GX89</f>
        <v>34</v>
      </c>
      <c r="GZ89" s="42">
        <f>AVERAGE(GQ89,GS89,GU89)</f>
        <v>48.7777777777778</v>
      </c>
      <c r="HA89" s="33">
        <f>AVERAGE(GQ89:GW89)</f>
        <v>45.8095238095238</v>
      </c>
      <c r="HB89" s="33">
        <f>SUM(GX89,GY89,GZ89,HA89)/120</f>
        <v>60.1500330687831</v>
      </c>
      <c r="HC89" t="s" s="34">
        <f>IF(HB89=HB88,"YES","NOOOO")</f>
        <v>230</v>
      </c>
      <c r="HD89" s="33">
        <f>SUM(SUM(E89,F89,G89,I89,L89,M89,N89,O89,R89,U89,V89,W89,Y89,AH89,AN89,AP89,AV89,BB89,BH89,BN89,BT89,BZ89,CF89,CL89,CR89,CX89,DD89,DJ89,DL89,DZ89),SUM(EX89,FJ89,FP89,FV89,GF89,GL89,GN89,GP89,GQ89,GS89,GU89,GX89,GZ89,H89,J89,K89,P89,Q89,S89,T89,X89,Z89,AA89,AB89,AD89,AF89,AJ89,AL89,AR89,AT89),SUM(AX89,AZ89,BD89,BF89,BJ89,BL89,BP89,BR89,BV89,BX89,CB89,CD89,CH89,CJ89,CN89,CP89,CT89,CV89,CZ89,DB89,DF89,DH89,DN89,DP89,DR89,DT89,DV89,DX89,EB89,ED89),EF89,EH89,EJ89,EL89,EN89,EP89,ER89,ET89,EV89,EZ89,FB89,FD89,FF89,FH89,FL89,FN89,FR89,FT89,FX89,FZ89,GB89,GD89,GH89,GJ89)/114</f>
        <v>61.0865009746589</v>
      </c>
      <c r="HE89" s="33">
        <v>90</v>
      </c>
      <c r="HF89" s="33">
        <f>HE89-B89</f>
        <v>3</v>
      </c>
      <c r="HG89" s="33">
        <f>SUM(SUM(E89,F89,G89,I89,L89,M89,N89,O89,V89,W89,Y89,H89,J89,K89,P89,Q89,CH89,CJ89,CN89,CP89,CT89,CV89,CZ89,DB89,DF89,DH89,DN89,DP89,DR89,DT89),SUM(DV89,DX89,EB89,ED89,EF89,EH89,EJ89,EL89,EN89,EP89,ER89,ET89,EV89,EZ89,FB89,FD89,FF89,FH89,FL89,FN89,FR89,FT89,FX89,FZ89,GR89,GX89,GY89,X89,AA89,Z89),SUM(AB89,AD89,AF89,AJ89,AL89,AR89,AT89,AX89,AZ89,BD89,BF89,BJ89,BL89,BP89,BR89,BV89,BX89,CB89,CD89,AH89,AN89,AP89,AV89,BB89,BH89,BN89,BT89,BZ89,CF89,CL89),CR89,CX89,DD89,DJ89,DL89,DZ89,EX89,FJ89,FP89,FV89,GP89,GQ89,GS89,GT89,GU89,GV89,GW89,GZ89,HA89)/109</f>
        <v>61.4312290665502</v>
      </c>
      <c r="HH89" s="33">
        <v>90</v>
      </c>
      <c r="HI89" s="33">
        <f>HH89-B89</f>
        <v>3</v>
      </c>
      <c r="HJ89" s="33">
        <f>SUM(SUM(E89,F89,G89,I89,L89,M89,N89,R89,V89,W89,AD89,AF89,AJ89,AL89,AR89,AT89,AX89,AZ89,BD89,BF89,BJ89,BL89,BP89,BR89,BV89,BX89,CB89,CD89,CH89,CJ89),SUM(CN89,CP89,CT89,CV89,CZ89,DB89,DF89,DH89,DN89,DP89,DR89,DT89,DV89,DX89,EB89,ED89,EF89,EH89,EJ89,EL89,EN89,EP89,ER89,ET89,EV89,EZ89,FB89,FD89,GB89,GD89),SUM(GH89,GJ89,GR89,GX89,GY89,AH89,AN89,AP89,AV89,BB89,BH89,BN89,BT89,BZ89,CF89,CL89,CR89,CX89,DD89,DJ89,DL89,DZ89,EX89,GF89,GL89,GN89,GP89,GQ89,GS89,GT89),GU89,GV89,GW89,GZ89,HA89,H89,J89,K89,S89,T89,)/101</f>
        <v>57.8119204777621</v>
      </c>
      <c r="HK89" s="33">
        <v>88</v>
      </c>
      <c r="HL89" s="33">
        <f>HK89-B89</f>
        <v>1</v>
      </c>
      <c r="HM89" s="33">
        <f>SUM(SUM(F89,G89,H89,J89,K89,AD89,AF89,AJ89,AL89,AN89,AR89,AT89,AX89,AZ89,BD89,BF89,BJ89,BL89,BP89,BR89,BV89,BX89,CB89,CD89,CH89,CJ89,CN89,CP89,CT89,CV89),SUM(CZ89,DB89,DF89,DH89,DN89,DP89,DR89,DT89,DV89,DX89,EB89,ED89,EF89,EH89,EJ89,EL89,EN89,EP89,ER89,ET89,EV89,EZ89,FB89,FD89,GR89,GX89,GY89,I89,L89,AH89),AP89,AV89,BB89,BH89,BN89,BT89,BZ89,CF89,CL89,CR89,CX89,DD89,DJ89,DL89,DZ89,EX89,GP89,GQ89,GS89,GT89,GU89,GV89,GW89,GZ89,HA89)/85</f>
        <v>60.1382819794584</v>
      </c>
      <c r="HN89" s="33">
        <v>95</v>
      </c>
      <c r="HO89" s="33">
        <f>HN89-B89</f>
        <v>8</v>
      </c>
      <c r="HP89" s="33">
        <f>SUM(SUM(AH89,AP89,AV89,BB89,BH89,BN89,BT89,BZ89,CF89,CL89,CR89,CX89,DD89,DJ89,DL89,DZ89,EX89,GP89,GQ89,GS89,GT89,GU89,GV89,GW89,GZ89,HA89,AD89,AF89,AR89,AT89),SUM(AX89,AZ89,BD89,BF89,BJ89,BL89,BP89,BR89,BV89,BX89,CB89,CD89,CH89,CJ89,CN89,CP89,CT89,CV89,CZ89,DB89,DF89,DH89,DN89,DP89,DR89,DT89,DV89,DX89,EB89,ED89),EF89,EH89,EJ89,EL89,EN89,EP89,ER89,ET89,EV89,EZ89,FB89,FD89,GR89,GX89,GY89)/75</f>
        <v>56.8967195767196</v>
      </c>
      <c r="HQ89" s="33">
        <v>93</v>
      </c>
      <c r="HR89" s="33">
        <f>HQ89-B89</f>
        <v>6</v>
      </c>
      <c r="HS89" s="43">
        <f>AVERAGE(HD89-HB89,HG89-HB89,HJ89-HB89,HM89-HB89,HP89-HB89)</f>
        <v>-0.67710265375326</v>
      </c>
      <c r="HT89" s="33"/>
      <c r="HU89" s="33"/>
      <c r="HV89" s="33"/>
      <c r="HW89" s="33"/>
      <c r="HX89" s="33"/>
      <c r="HY89" s="33"/>
    </row>
    <row r="90" ht="44.45" customHeight="1">
      <c r="A90" t="s" s="31">
        <v>327</v>
      </c>
      <c r="B90" s="32">
        <v>88</v>
      </c>
      <c r="C90" s="33">
        <v>0</v>
      </c>
      <c r="D90" t="s" s="34">
        <v>270</v>
      </c>
      <c r="E90" s="33">
        <f>IF(D90="ACC",5,IF(D90="SEC",3,IF(D90="Pac12",4,IF(D90="Big 10",1,IF(D90="Big 12",2,IF(D90="Independent",7,IF(D90="American",6,IF(D90="MWC",9,IF(D90="Sun Belt",8,IF(D90="CUSA",11,10))))))))))</f>
        <v>10</v>
      </c>
      <c r="F90" s="33">
        <v>75</v>
      </c>
      <c r="G90" s="33">
        <f>F90</f>
        <v>75</v>
      </c>
      <c r="H90" s="33">
        <f>F90</f>
        <v>75</v>
      </c>
      <c r="I90" s="33">
        <v>80</v>
      </c>
      <c r="J90" s="33">
        <v>80</v>
      </c>
      <c r="K90" s="33">
        <v>118</v>
      </c>
      <c r="L90" s="35">
        <f>AVERAGE(F90:K90)</f>
        <v>83.8333333333333</v>
      </c>
      <c r="M90" s="46">
        <f>AVERAGE(N90:U90,F90:L90)</f>
        <v>84.7916666666667</v>
      </c>
      <c r="N90" s="19">
        <f>AVERAGE(O90:U90,F90:L90)</f>
        <v>84.7916666666667</v>
      </c>
      <c r="O90" s="37">
        <v>85</v>
      </c>
      <c r="P90" s="33">
        <v>78</v>
      </c>
      <c r="Q90" s="33">
        <f>AVERAGE(O90:P90)</f>
        <v>81.5</v>
      </c>
      <c r="R90" s="33">
        <v>90</v>
      </c>
      <c r="S90" s="33">
        <v>90</v>
      </c>
      <c r="T90" s="33">
        <f>AVERAGE(R90:S90)</f>
        <v>90</v>
      </c>
      <c r="U90" s="33">
        <f>AVERAGE(O90,P90,Q90,R90,S90,T90)</f>
        <v>85.75</v>
      </c>
      <c r="V90" s="33">
        <f>AVERAGE(F90:U90)</f>
        <v>84.7916666666667</v>
      </c>
      <c r="W90" s="33">
        <f>MEDIAN(F90:U90)</f>
        <v>84.3125</v>
      </c>
      <c r="X90" s="33">
        <v>80</v>
      </c>
      <c r="Y90" s="33">
        <v>118</v>
      </c>
      <c r="Z90" s="33">
        <v>90</v>
      </c>
      <c r="AA90" s="33">
        <v>98</v>
      </c>
      <c r="AB90" s="33">
        <v>83</v>
      </c>
      <c r="AC90" s="33">
        <v>1.1</v>
      </c>
      <c r="AD90" s="33">
        <v>59</v>
      </c>
      <c r="AE90" s="33">
        <v>1.1</v>
      </c>
      <c r="AF90" s="33">
        <v>59</v>
      </c>
      <c r="AG90" s="33">
        <f>BM90-CQ90</f>
        <v>2.1</v>
      </c>
      <c r="AH90" s="33">
        <v>94</v>
      </c>
      <c r="AI90" s="33">
        <v>20.22</v>
      </c>
      <c r="AJ90" s="33">
        <v>5</v>
      </c>
      <c r="AK90" s="33">
        <v>20.22</v>
      </c>
      <c r="AL90" s="33">
        <f>AJ90</f>
        <v>5</v>
      </c>
      <c r="AM90" s="33">
        <v>0.0218538615922099</v>
      </c>
      <c r="AN90" s="33">
        <v>60</v>
      </c>
      <c r="AO90" s="33">
        <v>24.5</v>
      </c>
      <c r="AP90" s="33">
        <v>95</v>
      </c>
      <c r="AQ90" s="33">
        <v>3</v>
      </c>
      <c r="AR90" s="33">
        <f>MAX($AQ$3:$AQ$132)-AQ90+1</f>
        <v>11</v>
      </c>
      <c r="AS90" s="33">
        <v>3</v>
      </c>
      <c r="AT90" s="33">
        <f>AR90</f>
        <v>11</v>
      </c>
      <c r="AU90" s="33">
        <v>8</v>
      </c>
      <c r="AV90" s="33">
        <f>MAX($AU$3:$AU$132)-AU90+1</f>
        <v>8</v>
      </c>
      <c r="AW90" s="33">
        <v>3</v>
      </c>
      <c r="AX90" s="33">
        <f>AW90+1</f>
        <v>4</v>
      </c>
      <c r="AY90" s="33">
        <v>3</v>
      </c>
      <c r="AZ90" s="33">
        <f>AX90</f>
        <v>4</v>
      </c>
      <c r="BA90" s="33">
        <v>6</v>
      </c>
      <c r="BB90" s="33">
        <f>BA90+1</f>
        <v>7</v>
      </c>
      <c r="BC90" s="33">
        <f>AQ90/(AQ90+AW90)</f>
        <v>0.5</v>
      </c>
      <c r="BD90" s="33">
        <v>22</v>
      </c>
      <c r="BE90" s="33">
        <f>BC90</f>
        <v>0.5</v>
      </c>
      <c r="BF90" s="33">
        <f>BD90</f>
        <v>22</v>
      </c>
      <c r="BG90" s="33">
        <f>AU90/(AU90+BA90)</f>
        <v>0.571428571428571</v>
      </c>
      <c r="BH90" s="33">
        <v>13</v>
      </c>
      <c r="BI90" s="33">
        <v>31.3</v>
      </c>
      <c r="BJ90" s="33">
        <v>36</v>
      </c>
      <c r="BK90" s="33">
        <v>31.3</v>
      </c>
      <c r="BL90" s="33">
        <v>36</v>
      </c>
      <c r="BM90" s="33">
        <v>30.4</v>
      </c>
      <c r="BN90" s="33">
        <v>45</v>
      </c>
      <c r="BO90" s="33">
        <v>420.5</v>
      </c>
      <c r="BP90" s="33">
        <v>44</v>
      </c>
      <c r="BQ90" s="33">
        <v>420.5</v>
      </c>
      <c r="BR90" s="33">
        <v>44</v>
      </c>
      <c r="BS90" s="33">
        <v>433.6</v>
      </c>
      <c r="BT90" s="33">
        <v>37</v>
      </c>
      <c r="BU90" s="33">
        <v>202.3</v>
      </c>
      <c r="BV90" s="33">
        <v>82</v>
      </c>
      <c r="BW90" s="33">
        <v>202.3</v>
      </c>
      <c r="BX90" s="33">
        <v>82</v>
      </c>
      <c r="BY90" s="33">
        <v>252.2</v>
      </c>
      <c r="BZ90" s="33">
        <v>46</v>
      </c>
      <c r="CA90" s="33">
        <v>218.2</v>
      </c>
      <c r="CB90" s="33">
        <v>16</v>
      </c>
      <c r="CC90" s="33">
        <v>218.2</v>
      </c>
      <c r="CD90" s="33">
        <v>16</v>
      </c>
      <c r="CE90" s="33">
        <v>181.4</v>
      </c>
      <c r="CF90" s="33">
        <v>40</v>
      </c>
      <c r="CG90" s="33">
        <v>0.07443519619500601</v>
      </c>
      <c r="CH90" s="33">
        <v>48</v>
      </c>
      <c r="CI90" s="33">
        <v>0.07443519619500601</v>
      </c>
      <c r="CJ90" s="33">
        <v>48</v>
      </c>
      <c r="CK90" s="33">
        <f>BM90/BS90</f>
        <v>0.07011070110701111</v>
      </c>
      <c r="CL90" s="33">
        <v>69</v>
      </c>
      <c r="CM90" s="33">
        <v>30.2</v>
      </c>
      <c r="CN90" s="33">
        <v>57</v>
      </c>
      <c r="CO90" s="33">
        <v>30.2</v>
      </c>
      <c r="CP90" s="33">
        <v>57</v>
      </c>
      <c r="CQ90" s="33">
        <v>28.3</v>
      </c>
      <c r="CR90" s="33">
        <v>56</v>
      </c>
      <c r="CS90" s="33">
        <v>427.7</v>
      </c>
      <c r="CT90" s="33">
        <v>81</v>
      </c>
      <c r="CU90" s="33">
        <v>427.7</v>
      </c>
      <c r="CV90" s="33">
        <v>81</v>
      </c>
      <c r="CW90" s="33">
        <v>362.8</v>
      </c>
      <c r="CX90" s="33">
        <v>41</v>
      </c>
      <c r="CY90" s="33">
        <v>297.2</v>
      </c>
      <c r="CZ90" s="33">
        <v>115</v>
      </c>
      <c r="DA90" s="33">
        <v>297.2</v>
      </c>
      <c r="DB90" s="33">
        <v>115</v>
      </c>
      <c r="DC90" s="33">
        <v>240</v>
      </c>
      <c r="DD90" s="33">
        <v>83</v>
      </c>
      <c r="DE90" s="33">
        <v>130.5</v>
      </c>
      <c r="DF90" s="33">
        <v>26</v>
      </c>
      <c r="DG90" s="33">
        <v>130.5</v>
      </c>
      <c r="DH90" s="33">
        <v>26</v>
      </c>
      <c r="DI90" s="33">
        <v>122.8</v>
      </c>
      <c r="DJ90" s="33">
        <v>24</v>
      </c>
      <c r="DK90" s="33">
        <v>1.33333333333333</v>
      </c>
      <c r="DL90" s="33">
        <v>11</v>
      </c>
      <c r="DM90" s="33">
        <v>1.5</v>
      </c>
      <c r="DN90" s="33">
        <v>6</v>
      </c>
      <c r="DO90" s="33">
        <v>57.7</v>
      </c>
      <c r="DP90" s="33">
        <v>24</v>
      </c>
      <c r="DQ90" s="33">
        <v>9.4</v>
      </c>
      <c r="DR90" s="33">
        <v>36</v>
      </c>
      <c r="DS90" s="33">
        <v>3.1</v>
      </c>
      <c r="DT90" s="33">
        <v>6</v>
      </c>
      <c r="DU90" s="33">
        <v>-7.19999999999999</v>
      </c>
      <c r="DV90" s="33">
        <v>62</v>
      </c>
      <c r="DW90" s="33">
        <v>-7.19999999999999</v>
      </c>
      <c r="DX90" s="33">
        <v>62</v>
      </c>
      <c r="DY90" s="33">
        <f>BS90-CW90</f>
        <v>70.8</v>
      </c>
      <c r="DZ90" s="33">
        <v>27</v>
      </c>
      <c r="EA90" s="33">
        <v>3</v>
      </c>
      <c r="EB90" s="33">
        <v>15</v>
      </c>
      <c r="EC90" s="33">
        <v>20.3333333333333</v>
      </c>
      <c r="ED90" s="33">
        <v>15</v>
      </c>
      <c r="EE90" s="33">
        <v>19</v>
      </c>
      <c r="EF90" s="33">
        <v>53</v>
      </c>
      <c r="EG90" s="33">
        <v>0</v>
      </c>
      <c r="EH90" s="33">
        <v>14</v>
      </c>
      <c r="EI90" s="33">
        <v>3.3</v>
      </c>
      <c r="EJ90" s="33">
        <v>71</v>
      </c>
      <c r="EK90" s="33">
        <v>0</v>
      </c>
      <c r="EL90" s="33">
        <v>12</v>
      </c>
      <c r="EM90" s="33">
        <v>100</v>
      </c>
      <c r="EN90" s="33">
        <v>1</v>
      </c>
      <c r="EO90" s="33">
        <v>94.09999999999999</v>
      </c>
      <c r="EP90" s="33">
        <v>24</v>
      </c>
      <c r="EQ90" s="33">
        <v>19.5</v>
      </c>
      <c r="ER90" s="33">
        <v>78</v>
      </c>
      <c r="ES90" s="33">
        <v>28.2</v>
      </c>
      <c r="ET90" s="33">
        <v>93</v>
      </c>
      <c r="EU90" s="33">
        <v>28.2</v>
      </c>
      <c r="EV90" s="33">
        <v>93</v>
      </c>
      <c r="EW90" s="33">
        <v>40.3</v>
      </c>
      <c r="EX90" s="33">
        <v>41</v>
      </c>
      <c r="EY90" s="33">
        <v>57.9</v>
      </c>
      <c r="EZ90" s="33">
        <v>29</v>
      </c>
      <c r="FA90" s="33">
        <v>6.16666666666667</v>
      </c>
      <c r="FB90" s="33">
        <v>48</v>
      </c>
      <c r="FC90" s="33">
        <v>59.3333333333333</v>
      </c>
      <c r="FD90" s="33">
        <v>90</v>
      </c>
      <c r="FE90" s="38"/>
      <c r="FF90" s="33">
        <v>93</v>
      </c>
      <c r="FG90" s="38"/>
      <c r="FH90" s="33">
        <v>93</v>
      </c>
      <c r="FI90" s="33">
        <v>43.3</v>
      </c>
      <c r="FJ90" s="33">
        <v>83</v>
      </c>
      <c r="FK90" s="38"/>
      <c r="FL90" s="33">
        <v>107</v>
      </c>
      <c r="FM90" s="38"/>
      <c r="FN90" s="33">
        <v>107</v>
      </c>
      <c r="FO90" s="33">
        <v>46.72</v>
      </c>
      <c r="FP90" s="33">
        <v>75</v>
      </c>
      <c r="FQ90" s="38"/>
      <c r="FR90" s="33">
        <v>58</v>
      </c>
      <c r="FS90" s="38"/>
      <c r="FT90" s="33">
        <v>58</v>
      </c>
      <c r="FU90" s="33">
        <v>45.82</v>
      </c>
      <c r="FV90" s="33">
        <v>75</v>
      </c>
      <c r="FW90" s="38"/>
      <c r="FX90" s="33">
        <v>58</v>
      </c>
      <c r="FY90" s="38"/>
      <c r="FZ90" s="33">
        <v>58</v>
      </c>
      <c r="GA90" s="33">
        <v>26.6</v>
      </c>
      <c r="GB90" s="39">
        <v>72</v>
      </c>
      <c r="GC90" s="24">
        <f>GA90</f>
        <v>26.6</v>
      </c>
      <c r="GD90" s="24">
        <f>GB90</f>
        <v>72</v>
      </c>
      <c r="GE90" s="25">
        <v>25.9</v>
      </c>
      <c r="GF90" s="25">
        <v>63</v>
      </c>
      <c r="GG90" s="25">
        <v>28.6</v>
      </c>
      <c r="GH90" s="25">
        <v>68</v>
      </c>
      <c r="GI90" s="24">
        <f>GG90</f>
        <v>28.6</v>
      </c>
      <c r="GJ90" s="24">
        <f>GH90</f>
        <v>68</v>
      </c>
      <c r="GK90" s="25">
        <v>30.9</v>
      </c>
      <c r="GL90" s="37">
        <v>72</v>
      </c>
      <c r="GM90" s="33">
        <v>0.3</v>
      </c>
      <c r="GN90" s="33">
        <v>15</v>
      </c>
      <c r="GO90" s="33">
        <v>3</v>
      </c>
      <c r="GP90" s="33">
        <f>IF(GO90=1,1,IF(GO90=2,20,40))</f>
        <v>40</v>
      </c>
      <c r="GQ90" s="33">
        <f>AVERAGE(41,130,GS90)</f>
        <v>91.3333333333333</v>
      </c>
      <c r="GR90" s="33">
        <f>GQ90</f>
        <v>91.3333333333333</v>
      </c>
      <c r="GS90" s="33">
        <f>AVERAGE(76,130)</f>
        <v>103</v>
      </c>
      <c r="GT90" s="33">
        <f>GS90</f>
        <v>103</v>
      </c>
      <c r="GU90" s="33">
        <f t="shared" si="3703"/>
        <v>103</v>
      </c>
      <c r="GV90" s="33">
        <f>GU90</f>
        <v>103</v>
      </c>
      <c r="GW90" s="40">
        <f>GU90</f>
        <v>103</v>
      </c>
      <c r="GX90" s="28">
        <f t="shared" si="3703"/>
        <v>103</v>
      </c>
      <c r="GY90" s="28">
        <f>GX90</f>
        <v>103</v>
      </c>
      <c r="GZ90" s="42">
        <f>AVERAGE(GQ90,GS90,GU90)</f>
        <v>99.1111111111111</v>
      </c>
      <c r="HA90" s="33">
        <f>AVERAGE(GQ90:GW90)</f>
        <v>99.6666666666667</v>
      </c>
      <c r="HB90" s="33">
        <f>SUM(GX90,GY90,GZ90,HA90)/120</f>
        <v>60.6934606481481</v>
      </c>
      <c r="HC90" t="s" s="34">
        <f>IF(HB90=HB89,"YES","NOOOO")</f>
        <v>230</v>
      </c>
      <c r="HD90" s="33">
        <f>SUM(SUM(E90,F90,G90,I90,L90,M90,N90,O90,R90,U90,V90,W90,Y90,AH90,AN90,AP90,AV90,BB90,BH90,BN90,BT90,BZ90,CF90,CL90,CR90,CX90,DD90,DJ90,DL90,DZ90),SUM(EX90,FJ90,FP90,FV90,GF90,GL90,GN90,GP90,GQ90,GS90,GU90,GX90,GZ90,H90,J90,K90,P90,Q90,S90,T90,X90,Z90,AA90,AB90,AD90,AF90,AJ90,AL90,AR90,AT90),SUM(AX90,AZ90,BD90,BF90,BJ90,BL90,BP90,BR90,BV90,BX90,CB90,CD90,CH90,CJ90,CN90,CP90,CT90,CV90,CZ90,DB90,DF90,DH90,DN90,DP90,DR90,DT90,DV90,DX90,EB90,ED90),EF90,EH90,EJ90,EL90,EN90,EP90,ER90,ET90,EV90,EZ90,FB90,FD90,FF90,FH90,FL90,FN90,FR90,FT90,FX90,FZ90,GB90,GD90,GH90,GJ90)/114</f>
        <v>58.5983796296296</v>
      </c>
      <c r="HE90" s="33">
        <v>84</v>
      </c>
      <c r="HF90" s="33">
        <f>HE90-B90</f>
        <v>-4</v>
      </c>
      <c r="HG90" s="33">
        <f>SUM(SUM(E90,F90,G90,I90,L90,M90,N90,O90,V90,W90,Y90,H90,J90,K90,P90,Q90,CH90,CJ90,CN90,CP90,CT90,CV90,CZ90,DB90,DF90,DH90,DN90,DP90,DR90,DT90),SUM(DV90,DX90,EB90,ED90,EF90,EH90,EJ90,EL90,EN90,EP90,ER90,ET90,EV90,EZ90,FB90,FD90,FF90,FH90,FL90,FN90,FR90,FT90,FX90,FZ90,GR90,GX90,GY90,X90,AA90,Z90),SUM(AB90,AD90,AF90,AJ90,AL90,AR90,AT90,AX90,AZ90,BD90,BF90,BJ90,BL90,BP90,BR90,BV90,BX90,CB90,CD90,AH90,AN90,AP90,AV90,BB90,BH90,BN90,BT90,BZ90,CF90,CL90),CR90,CX90,DD90,DJ90,DL90,DZ90,EX90,FJ90,FP90,FV90,GP90,GQ90,GS90,GT90,GU90,GV90,GW90,GZ90,HA90)/109</f>
        <v>59.6097731906218</v>
      </c>
      <c r="HH90" s="33">
        <v>86</v>
      </c>
      <c r="HI90" s="33">
        <f>HH90-B90</f>
        <v>-2</v>
      </c>
      <c r="HJ90" s="33">
        <f>SUM(SUM(E90,F90,G90,I90,L90,M90,N90,R90,V90,W90,AD90,AF90,AJ90,AL90,AR90,AT90,AX90,AZ90,BD90,BF90,BJ90,BL90,BP90,BR90,BV90,BX90,CB90,CD90,CH90,CJ90),SUM(CN90,CP90,CT90,CV90,CZ90,DB90,DF90,DH90,DN90,DP90,DR90,DT90,DV90,DX90,EB90,ED90,EF90,EH90,EJ90,EL90,EN90,EP90,ER90,ET90,EV90,EZ90,FB90,FD90,GB90,GD90),SUM(GH90,GJ90,GR90,GX90,GY90,AH90,AN90,AP90,AV90,BB90,BH90,BN90,BT90,BZ90,CF90,CL90,CR90,CX90,DD90,DJ90,DL90,DZ90,EX90,GF90,GL90,GN90,GP90,GQ90,GS90,GT90),GU90,GV90,GW90,GZ90,HA90,H90,J90,K90,S90,T90,)/101</f>
        <v>55.6333195819582</v>
      </c>
      <c r="HK90" s="33">
        <v>82</v>
      </c>
      <c r="HL90" s="33">
        <f>HK90-B90</f>
        <v>-6</v>
      </c>
      <c r="HM90" s="33">
        <f>SUM(SUM(F90,G90,H90,J90,K90,AD90,AF90,AJ90,AL90,AN90,AR90,AT90,AX90,AZ90,BD90,BF90,BJ90,BL90,BP90,BR90,BV90,BX90,CB90,CD90,CH90,CJ90,CN90,CP90,CT90,CV90),SUM(CZ90,DB90,DF90,DH90,DN90,DP90,DR90,DT90,DV90,DX90,EB90,ED90,EF90,EH90,EJ90,EL90,EN90,EP90,ER90,ET90,EV90,EZ90,FB90,FD90,GR90,GX90,GY90,I90,L90,AH90),AP90,AV90,BB90,BH90,BN90,BT90,BZ90,CF90,CL90,CR90,CX90,DD90,DJ90,DL90,DZ90,EX90,GP90,GQ90,GS90,GT90,GU90,GV90,GW90,GZ90,HA90)/85</f>
        <v>53.7679738562091</v>
      </c>
      <c r="HN90" s="33">
        <v>76</v>
      </c>
      <c r="HO90" s="33">
        <f>HN90-B90</f>
        <v>-12</v>
      </c>
      <c r="HP90" s="33">
        <f>SUM(SUM(AH90,AP90,AV90,BB90,BH90,BN90,BT90,BZ90,CF90,CL90,CR90,CX90,DD90,DJ90,DL90,DZ90,EX90,GP90,GQ90,GS90,GT90,GU90,GV90,GW90,GZ90,HA90,AD90,AF90,AR90,AT90),SUM(AX90,AZ90,BD90,BF90,BJ90,BL90,BP90,BR90,BV90,BX90,CB90,CD90,CH90,CJ90,CN90,CP90,CT90,CV90,CZ90,DB90,DF90,DH90,DN90,DP90,DR90,DT90,DV90,DX90,EB90,ED90),EF90,EH90,EJ90,EL90,EN90,EP90,ER90,ET90,EV90,EZ90,FB90,FD90,GR90,GX90,GY90)/75</f>
        <v>52.1792592592593</v>
      </c>
      <c r="HQ90" s="33">
        <v>79</v>
      </c>
      <c r="HR90" s="33">
        <f>HQ90-B90</f>
        <v>-9</v>
      </c>
      <c r="HS90" s="43">
        <f>AVERAGE(HD90-HB90,HG90-HB90,HJ90-HB90,HM90-HB90,HP90-HB90)</f>
        <v>-4.7357195446125</v>
      </c>
      <c r="HT90" s="33"/>
      <c r="HU90" s="33"/>
      <c r="HV90" s="33"/>
      <c r="HW90" s="33"/>
      <c r="HX90" s="33"/>
      <c r="HY90" s="33"/>
    </row>
    <row r="91" ht="32.45" customHeight="1">
      <c r="A91" t="s" s="31">
        <v>328</v>
      </c>
      <c r="B91" s="32">
        <v>89</v>
      </c>
      <c r="C91" s="33">
        <v>0</v>
      </c>
      <c r="D91" t="s" s="34">
        <v>262</v>
      </c>
      <c r="E91" s="33">
        <f>IF(D91="ACC",5,IF(D91="SEC",3,IF(D91="Pac12",4,IF(D91="Big 10",1,IF(D91="Big 12",2,IF(D91="Independent",7,IF(D91="American",6,IF(D91="MWC",9,IF(D91="Sun Belt",8,IF(D91="CUSA",11,10))))))))))</f>
        <v>8</v>
      </c>
      <c r="F91" s="33">
        <v>77</v>
      </c>
      <c r="G91" s="33">
        <f>F91</f>
        <v>77</v>
      </c>
      <c r="H91" s="33">
        <f>F91</f>
        <v>77</v>
      </c>
      <c r="I91" s="33">
        <v>94</v>
      </c>
      <c r="J91" s="33">
        <v>94</v>
      </c>
      <c r="K91" s="33">
        <v>60</v>
      </c>
      <c r="L91" s="35">
        <f>AVERAGE(F91:K91)</f>
        <v>79.8333333333333</v>
      </c>
      <c r="M91" s="46">
        <f>AVERAGE(N91:U91,F91:L91)</f>
        <v>77.6666666666667</v>
      </c>
      <c r="N91" s="19">
        <f>AVERAGE(O91:U91,F91:L91)</f>
        <v>77.6666666666667</v>
      </c>
      <c r="O91" s="37">
        <v>92</v>
      </c>
      <c r="P91" s="33">
        <v>74</v>
      </c>
      <c r="Q91" s="33">
        <f>AVERAGE(O91:P91)</f>
        <v>83</v>
      </c>
      <c r="R91" s="33">
        <v>71</v>
      </c>
      <c r="S91" s="33">
        <v>65</v>
      </c>
      <c r="T91" s="33">
        <f>AVERAGE(R91:S91)</f>
        <v>68</v>
      </c>
      <c r="U91" s="33">
        <f>AVERAGE(O91,P91,Q91,R91,S91,T91)</f>
        <v>75.5</v>
      </c>
      <c r="V91" s="33">
        <f>AVERAGE(F91:U91)</f>
        <v>77.6666666666667</v>
      </c>
      <c r="W91" s="33">
        <f>MEDIAN(F91:U91)</f>
        <v>77</v>
      </c>
      <c r="X91" s="33">
        <v>102</v>
      </c>
      <c r="Y91" s="33">
        <v>67</v>
      </c>
      <c r="Z91" s="33">
        <v>113</v>
      </c>
      <c r="AA91" s="33">
        <v>96</v>
      </c>
      <c r="AB91" s="33">
        <v>63</v>
      </c>
      <c r="AC91" s="33">
        <v>1.7</v>
      </c>
      <c r="AD91" s="33">
        <v>56</v>
      </c>
      <c r="AE91" s="33">
        <v>1.7</v>
      </c>
      <c r="AF91" s="33">
        <v>56</v>
      </c>
      <c r="AG91" s="33">
        <f>BM91-CQ91</f>
        <v>-0.8</v>
      </c>
      <c r="AH91" s="33">
        <v>31</v>
      </c>
      <c r="AI91" s="33">
        <v>0.916216216216216</v>
      </c>
      <c r="AJ91" s="33">
        <v>110</v>
      </c>
      <c r="AK91" s="33">
        <v>0.916216216216216</v>
      </c>
      <c r="AL91" s="33">
        <f>AJ91</f>
        <v>110</v>
      </c>
      <c r="AM91" s="33">
        <v>-0.00827607610541652</v>
      </c>
      <c r="AN91" s="33">
        <v>77</v>
      </c>
      <c r="AO91" s="33">
        <v>21.29</v>
      </c>
      <c r="AP91" s="33">
        <v>78</v>
      </c>
      <c r="AQ91" s="33">
        <v>5</v>
      </c>
      <c r="AR91" s="33">
        <f>MAX($AQ$3:$AQ$132)-AQ91+1</f>
        <v>9</v>
      </c>
      <c r="AS91" s="33">
        <v>5</v>
      </c>
      <c r="AT91" s="33">
        <f>AR91</f>
        <v>9</v>
      </c>
      <c r="AU91" s="33">
        <v>5</v>
      </c>
      <c r="AV91" s="33">
        <f>MAX($AU$3:$AU$132)-AU91+1</f>
        <v>11</v>
      </c>
      <c r="AW91" s="33">
        <v>6</v>
      </c>
      <c r="AX91" s="33">
        <f>AW91+1</f>
        <v>7</v>
      </c>
      <c r="AY91" s="33">
        <v>6</v>
      </c>
      <c r="AZ91" s="33">
        <f>AX91</f>
        <v>7</v>
      </c>
      <c r="BA91" s="33">
        <v>7</v>
      </c>
      <c r="BB91" s="33">
        <f>BA91+1</f>
        <v>8</v>
      </c>
      <c r="BC91" s="33">
        <f>AQ91/(AQ91+AW91)</f>
        <v>0.454545454545455</v>
      </c>
      <c r="BD91" s="33">
        <v>23</v>
      </c>
      <c r="BE91" s="33">
        <f>BC91</f>
        <v>0.454545454545455</v>
      </c>
      <c r="BF91" s="33">
        <f>BD91</f>
        <v>23</v>
      </c>
      <c r="BG91" s="33">
        <f>AU91/(AU91+BA91)</f>
        <v>0.416666666666667</v>
      </c>
      <c r="BH91" s="33">
        <v>17</v>
      </c>
      <c r="BI91" s="33">
        <v>27.4</v>
      </c>
      <c r="BJ91" s="33">
        <v>57</v>
      </c>
      <c r="BK91" s="33">
        <v>27.4</v>
      </c>
      <c r="BL91" s="33">
        <v>57</v>
      </c>
      <c r="BM91" s="33">
        <v>34</v>
      </c>
      <c r="BN91" s="33">
        <v>22</v>
      </c>
      <c r="BO91" s="33">
        <v>392.8</v>
      </c>
      <c r="BP91" s="33">
        <v>64</v>
      </c>
      <c r="BQ91" s="33">
        <v>392.8</v>
      </c>
      <c r="BR91" s="33">
        <v>64</v>
      </c>
      <c r="BS91" s="33">
        <v>456.3</v>
      </c>
      <c r="BT91" s="33">
        <v>18</v>
      </c>
      <c r="BU91" s="33">
        <v>290.2</v>
      </c>
      <c r="BV91" s="33">
        <v>21</v>
      </c>
      <c r="BW91" s="33">
        <v>290.2</v>
      </c>
      <c r="BX91" s="33">
        <v>21</v>
      </c>
      <c r="BY91" s="33">
        <v>313.2</v>
      </c>
      <c r="BZ91" s="33">
        <v>9</v>
      </c>
      <c r="CA91" s="33">
        <v>102.6</v>
      </c>
      <c r="CB91" s="33">
        <v>110</v>
      </c>
      <c r="CC91" s="33">
        <v>102.6</v>
      </c>
      <c r="CD91" s="33">
        <v>110</v>
      </c>
      <c r="CE91" s="33">
        <v>143.1</v>
      </c>
      <c r="CF91" s="33">
        <v>85</v>
      </c>
      <c r="CG91" s="33">
        <v>0.06975560081466391</v>
      </c>
      <c r="CH91" s="33">
        <v>73</v>
      </c>
      <c r="CI91" s="33">
        <v>0.06975560081466391</v>
      </c>
      <c r="CJ91" s="33">
        <v>73</v>
      </c>
      <c r="CK91" s="33">
        <f>BM91/BS91</f>
        <v>0.07451238220468991</v>
      </c>
      <c r="CL91" s="33">
        <v>48</v>
      </c>
      <c r="CM91" s="33">
        <v>25.7</v>
      </c>
      <c r="CN91" s="33">
        <v>34</v>
      </c>
      <c r="CO91" s="33">
        <v>25.7</v>
      </c>
      <c r="CP91" s="33">
        <v>34</v>
      </c>
      <c r="CQ91" s="33">
        <v>34.8</v>
      </c>
      <c r="CR91" s="33">
        <v>85</v>
      </c>
      <c r="CS91" s="33">
        <v>405.1</v>
      </c>
      <c r="CT91" s="33">
        <v>60</v>
      </c>
      <c r="CU91" s="33">
        <v>405.1</v>
      </c>
      <c r="CV91" s="33">
        <v>60</v>
      </c>
      <c r="CW91" s="33">
        <v>434.2</v>
      </c>
      <c r="CX91" s="33">
        <v>96</v>
      </c>
      <c r="CY91" s="33">
        <v>238.5</v>
      </c>
      <c r="CZ91" s="33">
        <v>67</v>
      </c>
      <c r="DA91" s="33">
        <v>238.5</v>
      </c>
      <c r="DB91" s="33">
        <v>67</v>
      </c>
      <c r="DC91" s="33">
        <v>276.3</v>
      </c>
      <c r="DD91" s="33">
        <v>112</v>
      </c>
      <c r="DE91" s="33">
        <v>166.6</v>
      </c>
      <c r="DF91" s="33">
        <v>62</v>
      </c>
      <c r="DG91" s="33">
        <v>166.6</v>
      </c>
      <c r="DH91" s="33">
        <v>62</v>
      </c>
      <c r="DI91" s="33">
        <v>157.8</v>
      </c>
      <c r="DJ91" s="33">
        <v>62</v>
      </c>
      <c r="DK91" s="33">
        <v>0.727272727272727</v>
      </c>
      <c r="DL91" s="33">
        <v>34</v>
      </c>
      <c r="DM91" s="33">
        <v>0.9090909090909089</v>
      </c>
      <c r="DN91" s="33">
        <v>26</v>
      </c>
      <c r="DO91" s="33">
        <v>67</v>
      </c>
      <c r="DP91" s="33">
        <v>80</v>
      </c>
      <c r="DQ91" s="33">
        <v>7.3</v>
      </c>
      <c r="DR91" s="33">
        <v>17</v>
      </c>
      <c r="DS91" s="33">
        <v>4.1</v>
      </c>
      <c r="DT91" s="33">
        <v>16</v>
      </c>
      <c r="DU91" s="33">
        <v>-12.3</v>
      </c>
      <c r="DV91" s="33">
        <v>66</v>
      </c>
      <c r="DW91" s="33">
        <v>-12.3</v>
      </c>
      <c r="DX91" s="33">
        <v>66</v>
      </c>
      <c r="DY91" s="33">
        <f>BS91-CW91</f>
        <v>22.1</v>
      </c>
      <c r="DZ91" s="33">
        <v>64</v>
      </c>
      <c r="EA91" s="33">
        <v>2</v>
      </c>
      <c r="EB91" s="33">
        <v>46</v>
      </c>
      <c r="EC91" s="33">
        <v>14.6363636363636</v>
      </c>
      <c r="ED91" s="33">
        <v>56</v>
      </c>
      <c r="EE91" s="33">
        <v>19.4</v>
      </c>
      <c r="EF91" s="33">
        <v>49</v>
      </c>
      <c r="EG91" s="33">
        <v>0</v>
      </c>
      <c r="EH91" s="33">
        <v>14</v>
      </c>
      <c r="EI91" s="33">
        <v>5.3</v>
      </c>
      <c r="EJ91" s="33">
        <v>56</v>
      </c>
      <c r="EK91" s="33">
        <v>0</v>
      </c>
      <c r="EL91" s="33">
        <v>12</v>
      </c>
      <c r="EM91" s="33">
        <v>61.9</v>
      </c>
      <c r="EN91" s="33">
        <v>37</v>
      </c>
      <c r="EO91" s="33">
        <v>100</v>
      </c>
      <c r="EP91" s="33">
        <v>1</v>
      </c>
      <c r="EQ91" s="33">
        <v>21.8181818181818</v>
      </c>
      <c r="ER91" s="33">
        <v>42</v>
      </c>
      <c r="ES91" s="33">
        <v>45.5</v>
      </c>
      <c r="ET91" s="33">
        <v>28</v>
      </c>
      <c r="EU91" s="33">
        <v>45.5</v>
      </c>
      <c r="EV91" s="33">
        <v>28</v>
      </c>
      <c r="EW91" s="33">
        <v>46.9</v>
      </c>
      <c r="EX91" s="33">
        <v>12</v>
      </c>
      <c r="EY91" s="33">
        <v>58.8</v>
      </c>
      <c r="EZ91" s="33">
        <v>26</v>
      </c>
      <c r="FA91" s="33">
        <v>5</v>
      </c>
      <c r="FB91" s="33">
        <v>21</v>
      </c>
      <c r="FC91" s="33">
        <v>46.2727272727273</v>
      </c>
      <c r="FD91" s="33">
        <v>38</v>
      </c>
      <c r="FE91" s="38"/>
      <c r="FF91" s="33">
        <v>89</v>
      </c>
      <c r="FG91" s="38"/>
      <c r="FH91" s="33">
        <v>89</v>
      </c>
      <c r="FI91" s="33">
        <v>32.44</v>
      </c>
      <c r="FJ91" s="33">
        <v>105</v>
      </c>
      <c r="FK91" s="38"/>
      <c r="FL91" s="33">
        <v>101</v>
      </c>
      <c r="FM91" s="38"/>
      <c r="FN91" s="33">
        <v>101</v>
      </c>
      <c r="FO91" s="33">
        <v>56.91</v>
      </c>
      <c r="FP91" s="33">
        <v>46</v>
      </c>
      <c r="FQ91" s="38"/>
      <c r="FR91" s="33">
        <v>67</v>
      </c>
      <c r="FS91" s="38"/>
      <c r="FT91" s="33">
        <v>67</v>
      </c>
      <c r="FU91" s="33">
        <v>22.21</v>
      </c>
      <c r="FV91" s="33">
        <v>123</v>
      </c>
      <c r="FW91" s="38"/>
      <c r="FX91" s="33">
        <v>34</v>
      </c>
      <c r="FY91" s="38"/>
      <c r="FZ91" s="33">
        <v>34</v>
      </c>
      <c r="GA91" s="33">
        <v>27.3</v>
      </c>
      <c r="GB91" s="39">
        <v>69</v>
      </c>
      <c r="GC91" s="24">
        <f>GA91</f>
        <v>27.3</v>
      </c>
      <c r="GD91" s="24">
        <f>GB91</f>
        <v>69</v>
      </c>
      <c r="GE91" s="24">
        <v>27.5</v>
      </c>
      <c r="GF91" s="24">
        <v>53</v>
      </c>
      <c r="GG91" s="24">
        <v>24.5</v>
      </c>
      <c r="GH91" s="24">
        <v>45</v>
      </c>
      <c r="GI91" s="24">
        <f>GG91</f>
        <v>24.5</v>
      </c>
      <c r="GJ91" s="24">
        <f>GH91</f>
        <v>45</v>
      </c>
      <c r="GK91" s="24">
        <v>27.7</v>
      </c>
      <c r="GL91" s="37">
        <v>54</v>
      </c>
      <c r="GM91" s="33">
        <v>0</v>
      </c>
      <c r="GN91" s="33">
        <v>18</v>
      </c>
      <c r="GO91" s="33">
        <v>3</v>
      </c>
      <c r="GP91" s="33">
        <f>IF(GO91=1,1,IF(GO91=2,20,40))</f>
        <v>40</v>
      </c>
      <c r="GQ91" s="33">
        <f>AVERAGE(41,130,GS91)</f>
        <v>91.3333333333333</v>
      </c>
      <c r="GR91" s="33">
        <f>GQ91</f>
        <v>91.3333333333333</v>
      </c>
      <c r="GS91" s="33">
        <f>AVERAGE(76,130)</f>
        <v>103</v>
      </c>
      <c r="GT91" s="33">
        <f>GS91</f>
        <v>103</v>
      </c>
      <c r="GU91" s="33">
        <f t="shared" si="3703"/>
        <v>103</v>
      </c>
      <c r="GV91" s="33">
        <f>GU91</f>
        <v>103</v>
      </c>
      <c r="GW91" s="40">
        <f>GU91</f>
        <v>103</v>
      </c>
      <c r="GX91" s="28">
        <f t="shared" si="3703"/>
        <v>103</v>
      </c>
      <c r="GY91" s="28">
        <f>GX91</f>
        <v>103</v>
      </c>
      <c r="GZ91" s="42">
        <f>AVERAGE(GQ91,GS91,GU91)</f>
        <v>99.1111111111111</v>
      </c>
      <c r="HA91" s="33">
        <f>AVERAGE(GQ91:GW91)</f>
        <v>99.6666666666667</v>
      </c>
      <c r="HB91" s="33">
        <f>SUM(GX91,GY91,GZ91,HA91)/120</f>
        <v>60.8148148148148</v>
      </c>
      <c r="HC91" t="s" s="34">
        <f>IF(HB91=HB90,"YES","NOOOO")</f>
        <v>230</v>
      </c>
      <c r="HD91" s="33">
        <f>SUM(SUM(E91,F91,G91,I91,L91,M91,N91,O91,R91,U91,V91,W91,Y91,AH91,AN91,AP91,AV91,BB91,BH91,BN91,BT91,BZ91,CF91,CL91,CR91,CX91,DD91,DJ91,DL91,DZ91),SUM(EX91,FJ91,FP91,FV91,GF91,GL91,GN91,GP91,GQ91,GS91,GU91,GX91,GZ91,H91,J91,K91,P91,Q91,S91,T91,X91,Z91,AA91,AB91,AD91,AF91,AJ91,AL91,AR91,AT91),SUM(AX91,AZ91,BD91,BF91,BJ91,BL91,BP91,BR91,BV91,BX91,CB91,CD91,CH91,CJ91,CN91,CP91,CT91,CV91,CZ91,DB91,DF91,DH91,DN91,DP91,DR91,DT91,DV91,DX91,EB91,ED91),EF91,EH91,EJ91,EL91,EN91,EP91,ER91,ET91,EV91,EZ91,FB91,FD91,FF91,FH91,FL91,FN91,FR91,FT91,FX91,FZ91,GB91,GD91,GH91,GJ91)/114</f>
        <v>58.7261208576998</v>
      </c>
      <c r="HE91" s="33">
        <v>85</v>
      </c>
      <c r="HF91" s="33">
        <f>HE91-B91</f>
        <v>-4</v>
      </c>
      <c r="HG91" s="33">
        <f>SUM(SUM(E91,F91,G91,I91,L91,M91,N91,O91,V91,W91,Y91,H91,J91,K91,P91,Q91,CH91,CJ91,CN91,CP91,CT91,CV91,CZ91,DB91,DF91,DH91,DN91,DP91,DR91,DT91),SUM(DV91,DX91,EB91,ED91,EF91,EH91,EJ91,EL91,EN91,EP91,ER91,ET91,EV91,EZ91,FB91,FD91,FF91,FH91,FL91,FN91,FR91,FT91,FX91,FZ91,GR91,GX91,GY91,X91,AA91,Z91),SUM(AB91,AD91,AF91,AJ91,AL91,AR91,AT91,AX91,AZ91,BD91,BF91,BJ91,BL91,BP91,BR91,BV91,BX91,CB91,CD91,AH91,AN91,AP91,AV91,BB91,BH91,BN91,BT91,BZ91,CF91,CL91),CR91,CX91,DD91,DJ91,DL91,DZ91,EX91,FJ91,FP91,FV91,GP91,GQ91,GS91,GT91,GU91,GV91,GW91,GZ91,HA91)/109</f>
        <v>61.1493374108053</v>
      </c>
      <c r="HH91" s="33">
        <v>89</v>
      </c>
      <c r="HI91" s="33">
        <f>HH91-B91</f>
        <v>0</v>
      </c>
      <c r="HJ91" s="33">
        <f>SUM(SUM(E91,F91,G91,I91,L91,M91,N91,R91,V91,W91,AD91,AF91,AJ91,AL91,AR91,AT91,AX91,AZ91,BD91,BF91,BJ91,BL91,BP91,BR91,BV91,BX91,CB91,CD91,CH91,CJ91),SUM(CN91,CP91,CT91,CV91,CZ91,DB91,DF91,DH91,DN91,DP91,DR91,DT91,DV91,DX91,EB91,ED91,EF91,EH91,EJ91,EL91,EN91,EP91,ER91,ET91,EV91,EZ91,FB91,FD91,GB91,GD91),SUM(GH91,GJ91,GR91,GX91,GY91,AH91,AN91,AP91,AV91,BB91,BH91,BN91,BT91,BZ91,CF91,CL91,CR91,CX91,DD91,DJ91,DL91,DZ91,EX91,GF91,GL91,GN91,GP91,GQ91,GS91,GT91),GU91,GV91,GW91,GZ91,HA91,H91,J91,K91,S91,T91,)/101</f>
        <v>56.2007700770077</v>
      </c>
      <c r="HK91" s="33">
        <v>84</v>
      </c>
      <c r="HL91" s="33">
        <f>HK91-B91</f>
        <v>-5</v>
      </c>
      <c r="HM91" s="33">
        <f>SUM(SUM(F91,G91,H91,J91,K91,AD91,AF91,AJ91,AL91,AN91,AR91,AT91,AX91,AZ91,BD91,BF91,BJ91,BL91,BP91,BR91,BV91,BX91,CB91,CD91,CH91,CJ91,CN91,CP91,CT91,CV91),SUM(CZ91,DB91,DF91,DH91,DN91,DP91,DR91,DT91,DV91,DX91,EB91,ED91,EF91,EH91,EJ91,EL91,EN91,EP91,ER91,ET91,EV91,EZ91,FB91,FD91,GR91,GX91,GY91,I91,L91,AH91),AP91,AV91,BB91,BH91,BN91,BT91,BZ91,CF91,CL91,CR91,CX91,DD91,DJ91,DL91,DZ91,EX91,GP91,GQ91,GS91,GT91,GU91,GV91,GW91,GZ91,HA91)/85</f>
        <v>56.4856209150327</v>
      </c>
      <c r="HN91" s="33">
        <v>83</v>
      </c>
      <c r="HO91" s="33">
        <f>HN91-B91</f>
        <v>-6</v>
      </c>
      <c r="HP91" s="33">
        <f>SUM(SUM(AH91,AP91,AV91,BB91,BH91,BN91,BT91,BZ91,CF91,CL91,CR91,CX91,DD91,DJ91,DL91,DZ91,EX91,GP91,GQ91,GS91,GT91,GU91,GV91,GW91,GZ91,HA91,AD91,AF91,AR91,AT91),SUM(AX91,AZ91,BD91,BF91,BJ91,BL91,BP91,BR91,BV91,BX91,CB91,CD91,CH91,CJ91,CN91,CP91,CT91,CV91,CZ91,DB91,DF91,DH91,DN91,DP91,DR91,DT91,DV91,DX91,EB91,ED91),EF91,EH91,EJ91,EL91,EN91,EP91,ER91,ET91,EV91,EZ91,FB91,FD91,GR91,GX91,GY91)/75</f>
        <v>52.6059259259259</v>
      </c>
      <c r="HQ91" s="33">
        <v>80</v>
      </c>
      <c r="HR91" s="33">
        <f>HQ91-B91</f>
        <v>-9</v>
      </c>
      <c r="HS91" s="43">
        <f>AVERAGE(HD91-HB91,HG91-HB91,HJ91-HB91,HM91-HB91,HP91-HB91)</f>
        <v>-3.78125977752052</v>
      </c>
      <c r="HT91" s="33"/>
      <c r="HU91" s="33"/>
      <c r="HV91" s="33"/>
      <c r="HW91" s="33"/>
      <c r="HX91" s="33"/>
      <c r="HY91" s="33"/>
    </row>
    <row r="92" ht="32.45" customHeight="1">
      <c r="A92" t="s" s="31">
        <v>329</v>
      </c>
      <c r="B92" s="32">
        <v>90</v>
      </c>
      <c r="C92" s="33">
        <v>0</v>
      </c>
      <c r="D92" t="s" s="34">
        <v>270</v>
      </c>
      <c r="E92" s="33">
        <f>IF(D92="ACC",5,IF(D92="SEC",3,IF(D92="Pac12",4,IF(D92="Big 10",1,IF(D92="Big 12",2,IF(D92="Independent",7,IF(D92="American",6,IF(D92="MWC",9,IF(D92="Sun Belt",8,IF(D92="CUSA",11,10))))))))))</f>
        <v>10</v>
      </c>
      <c r="F92" s="33">
        <v>64</v>
      </c>
      <c r="G92" s="33">
        <f>F92</f>
        <v>64</v>
      </c>
      <c r="H92" s="33">
        <f>F92</f>
        <v>64</v>
      </c>
      <c r="I92" s="33">
        <v>95</v>
      </c>
      <c r="J92" s="33">
        <v>95</v>
      </c>
      <c r="K92" s="33">
        <v>80</v>
      </c>
      <c r="L92" s="35">
        <f>AVERAGE(F92:K92)</f>
        <v>77</v>
      </c>
      <c r="M92" s="46">
        <f>AVERAGE(N92:U92,F92:L92)</f>
        <v>87.625</v>
      </c>
      <c r="N92" s="19">
        <f>AVERAGE(O92:U92,F92:L92)</f>
        <v>87.625</v>
      </c>
      <c r="O92" s="37">
        <v>89</v>
      </c>
      <c r="P92" s="33">
        <v>97</v>
      </c>
      <c r="Q92" s="33">
        <f>AVERAGE(O92:P92)</f>
        <v>93</v>
      </c>
      <c r="R92" s="33">
        <v>106</v>
      </c>
      <c r="S92" s="33">
        <v>101</v>
      </c>
      <c r="T92" s="33">
        <f>AVERAGE(R92:S92)</f>
        <v>103.5</v>
      </c>
      <c r="U92" s="33">
        <f>AVERAGE(O92,P92,Q92,R92,S92,T92)</f>
        <v>98.25</v>
      </c>
      <c r="V92" s="33">
        <f>AVERAGE(F92:U92)</f>
        <v>87.625</v>
      </c>
      <c r="W92" s="33">
        <f>MEDIAN(F92:U92)</f>
        <v>91</v>
      </c>
      <c r="X92" s="33">
        <v>39</v>
      </c>
      <c r="Y92" s="33">
        <v>120</v>
      </c>
      <c r="Z92" s="33">
        <v>102</v>
      </c>
      <c r="AA92" s="33">
        <v>52</v>
      </c>
      <c r="AB92" s="33">
        <v>65</v>
      </c>
      <c r="AC92" s="33">
        <v>2</v>
      </c>
      <c r="AD92" s="33">
        <v>55</v>
      </c>
      <c r="AE92" s="33">
        <v>2</v>
      </c>
      <c r="AF92" s="33">
        <v>55</v>
      </c>
      <c r="AG92" s="33">
        <f>BM92-CQ92</f>
        <v>-3.9</v>
      </c>
      <c r="AH92" s="33">
        <v>56</v>
      </c>
      <c r="AI92" s="33">
        <v>34</v>
      </c>
      <c r="AJ92" s="33">
        <v>3</v>
      </c>
      <c r="AK92" s="33">
        <v>34</v>
      </c>
      <c r="AL92" s="33">
        <f>AJ92</f>
        <v>3</v>
      </c>
      <c r="AM92" s="33">
        <v>-0.0473161516196683</v>
      </c>
      <c r="AN92" s="33">
        <v>92</v>
      </c>
      <c r="AO92" s="33">
        <v>27.17</v>
      </c>
      <c r="AP92" s="33">
        <v>100</v>
      </c>
      <c r="AQ92" s="33">
        <v>2</v>
      </c>
      <c r="AR92" s="33">
        <f>MAX($AQ$3:$AQ$132)-AQ92+1</f>
        <v>12</v>
      </c>
      <c r="AS92" s="33">
        <v>2</v>
      </c>
      <c r="AT92" s="33">
        <f>AR92</f>
        <v>12</v>
      </c>
      <c r="AU92" s="33">
        <v>8</v>
      </c>
      <c r="AV92" s="33">
        <f>MAX($AU$3:$AU$132)-AU92+1</f>
        <v>8</v>
      </c>
      <c r="AW92" s="33">
        <v>1</v>
      </c>
      <c r="AX92" s="33">
        <f>AW92+1</f>
        <v>2</v>
      </c>
      <c r="AY92" s="33">
        <v>1</v>
      </c>
      <c r="AZ92" s="33">
        <f>AX92</f>
        <v>2</v>
      </c>
      <c r="BA92" s="33">
        <v>6</v>
      </c>
      <c r="BB92" s="33">
        <f>BA92+1</f>
        <v>7</v>
      </c>
      <c r="BC92" s="33">
        <f>AQ92/(AQ92+AW92)</f>
        <v>0.666666666666667</v>
      </c>
      <c r="BD92" s="33">
        <v>15</v>
      </c>
      <c r="BE92" s="33">
        <f>BC92</f>
        <v>0.666666666666667</v>
      </c>
      <c r="BF92" s="33">
        <f>BD92</f>
        <v>15</v>
      </c>
      <c r="BG92" s="33">
        <f>AU92/(AU92+BA92)</f>
        <v>0.571428571428571</v>
      </c>
      <c r="BH92" s="33">
        <v>13</v>
      </c>
      <c r="BI92" s="33">
        <v>28.7</v>
      </c>
      <c r="BJ92" s="33">
        <v>50</v>
      </c>
      <c r="BK92" s="33">
        <v>28.7</v>
      </c>
      <c r="BL92" s="33">
        <v>50</v>
      </c>
      <c r="BM92" s="33">
        <v>24.2</v>
      </c>
      <c r="BN92" s="33">
        <v>76</v>
      </c>
      <c r="BO92" s="33">
        <v>365.3</v>
      </c>
      <c r="BP92" s="33">
        <v>88</v>
      </c>
      <c r="BQ92" s="33">
        <v>365.3</v>
      </c>
      <c r="BR92" s="33">
        <v>88</v>
      </c>
      <c r="BS92" s="33">
        <v>309.1</v>
      </c>
      <c r="BT92" s="33">
        <v>115</v>
      </c>
      <c r="BU92" s="33">
        <v>238.3</v>
      </c>
      <c r="BV92" s="33">
        <v>57</v>
      </c>
      <c r="BW92" s="33">
        <v>238.3</v>
      </c>
      <c r="BX92" s="33">
        <v>57</v>
      </c>
      <c r="BY92" s="33">
        <v>178.2</v>
      </c>
      <c r="BZ92" s="33">
        <v>105</v>
      </c>
      <c r="CA92" s="33">
        <v>127</v>
      </c>
      <c r="CB92" s="33">
        <v>93</v>
      </c>
      <c r="CC92" s="33">
        <v>127</v>
      </c>
      <c r="CD92" s="33">
        <v>93</v>
      </c>
      <c r="CE92" s="33">
        <v>131</v>
      </c>
      <c r="CF92" s="33">
        <v>100</v>
      </c>
      <c r="CG92" s="33">
        <v>0.0785655625513277</v>
      </c>
      <c r="CH92" s="33">
        <v>29</v>
      </c>
      <c r="CI92" s="33">
        <v>0.0785655625513277</v>
      </c>
      <c r="CJ92" s="33">
        <v>29</v>
      </c>
      <c r="CK92" s="33">
        <f>BM92/BS92</f>
        <v>0.0782918149466192</v>
      </c>
      <c r="CL92" s="33">
        <v>30</v>
      </c>
      <c r="CM92" s="33">
        <v>26.7</v>
      </c>
      <c r="CN92" s="33">
        <v>40</v>
      </c>
      <c r="CO92" s="33">
        <v>26.7</v>
      </c>
      <c r="CP92" s="33">
        <v>40</v>
      </c>
      <c r="CQ92" s="33">
        <v>28.1</v>
      </c>
      <c r="CR92" s="33">
        <v>54</v>
      </c>
      <c r="CS92" s="33">
        <v>393</v>
      </c>
      <c r="CT92" s="33">
        <v>52</v>
      </c>
      <c r="CU92" s="33">
        <v>393</v>
      </c>
      <c r="CV92" s="33">
        <v>52</v>
      </c>
      <c r="CW92" s="33">
        <v>382</v>
      </c>
      <c r="CX92" s="33">
        <v>59</v>
      </c>
      <c r="CY92" s="33">
        <v>267.7</v>
      </c>
      <c r="CZ92" s="33">
        <v>105</v>
      </c>
      <c r="DA92" s="33">
        <v>267.7</v>
      </c>
      <c r="DB92" s="33">
        <v>105</v>
      </c>
      <c r="DC92" s="33">
        <v>209.2</v>
      </c>
      <c r="DD92" s="33">
        <v>38</v>
      </c>
      <c r="DE92" s="33">
        <v>125.3</v>
      </c>
      <c r="DF92" s="33">
        <v>21</v>
      </c>
      <c r="DG92" s="33">
        <v>125.3</v>
      </c>
      <c r="DH92" s="33">
        <v>21</v>
      </c>
      <c r="DI92" s="33">
        <v>172.7</v>
      </c>
      <c r="DJ92" s="33">
        <v>78</v>
      </c>
      <c r="DK92" s="33">
        <v>0.666666666666667</v>
      </c>
      <c r="DL92" s="33">
        <v>37</v>
      </c>
      <c r="DM92" s="33">
        <v>0.666666666666667</v>
      </c>
      <c r="DN92" s="33">
        <v>40</v>
      </c>
      <c r="DO92" s="33">
        <v>60.5</v>
      </c>
      <c r="DP92" s="33">
        <v>38</v>
      </c>
      <c r="DQ92" s="33">
        <v>9.300000000000001</v>
      </c>
      <c r="DR92" s="33">
        <v>35</v>
      </c>
      <c r="DS92" s="33">
        <v>3.4</v>
      </c>
      <c r="DT92" s="33">
        <v>9</v>
      </c>
      <c r="DU92" s="33">
        <v>-27.7</v>
      </c>
      <c r="DV92" s="33">
        <v>78</v>
      </c>
      <c r="DW92" s="33">
        <v>-27.7</v>
      </c>
      <c r="DX92" s="33">
        <v>78</v>
      </c>
      <c r="DY92" s="33">
        <f>BS92-CW92</f>
        <v>-72.90000000000001</v>
      </c>
      <c r="DZ92" s="33">
        <v>107</v>
      </c>
      <c r="EA92" s="33">
        <v>4.33333333333333</v>
      </c>
      <c r="EB92" s="33">
        <v>1</v>
      </c>
      <c r="EC92" s="33">
        <v>24.3333333333333</v>
      </c>
      <c r="ED92" s="33">
        <v>4</v>
      </c>
      <c r="EE92" s="33">
        <v>16.7</v>
      </c>
      <c r="EF92" s="33">
        <v>68</v>
      </c>
      <c r="EG92" s="33">
        <v>0</v>
      </c>
      <c r="EH92" s="33">
        <v>14</v>
      </c>
      <c r="EI92" s="33">
        <v>10</v>
      </c>
      <c r="EJ92" s="33">
        <v>24</v>
      </c>
      <c r="EK92" s="33">
        <v>0</v>
      </c>
      <c r="EL92" s="33">
        <v>12</v>
      </c>
      <c r="EM92" s="33">
        <v>75</v>
      </c>
      <c r="EN92" s="33">
        <v>21</v>
      </c>
      <c r="EO92" s="33">
        <v>100</v>
      </c>
      <c r="EP92" s="33">
        <v>1</v>
      </c>
      <c r="EQ92" s="33">
        <v>18.6666666666667</v>
      </c>
      <c r="ER92" s="33">
        <v>85</v>
      </c>
      <c r="ES92" s="33">
        <v>40.5</v>
      </c>
      <c r="ET92" s="33">
        <v>48</v>
      </c>
      <c r="EU92" s="33">
        <v>40.5</v>
      </c>
      <c r="EV92" s="33">
        <v>48</v>
      </c>
      <c r="EW92" s="33">
        <v>33.3</v>
      </c>
      <c r="EX92" s="33">
        <v>80</v>
      </c>
      <c r="EY92" s="33">
        <v>66.7</v>
      </c>
      <c r="EZ92" s="33">
        <v>16</v>
      </c>
      <c r="FA92" s="33">
        <v>6</v>
      </c>
      <c r="FB92" s="33">
        <v>46</v>
      </c>
      <c r="FC92" s="33">
        <v>60.6666666666667</v>
      </c>
      <c r="FD92" s="33">
        <v>93</v>
      </c>
      <c r="FE92" s="38"/>
      <c r="FF92" s="33">
        <v>60</v>
      </c>
      <c r="FG92" s="38"/>
      <c r="FH92" s="33">
        <v>60</v>
      </c>
      <c r="FI92" s="33">
        <v>43.88</v>
      </c>
      <c r="FJ92" s="33">
        <v>82</v>
      </c>
      <c r="FK92" s="38"/>
      <c r="FL92" s="33">
        <v>45</v>
      </c>
      <c r="FM92" s="38"/>
      <c r="FN92" s="33">
        <v>45</v>
      </c>
      <c r="FO92" s="33">
        <v>26.17</v>
      </c>
      <c r="FP92" s="33">
        <v>114</v>
      </c>
      <c r="FQ92" s="38"/>
      <c r="FR92" s="33">
        <v>91</v>
      </c>
      <c r="FS92" s="38"/>
      <c r="FT92" s="33">
        <v>91</v>
      </c>
      <c r="FU92" s="33">
        <v>54.68</v>
      </c>
      <c r="FV92" s="33">
        <v>57</v>
      </c>
      <c r="FW92" s="38"/>
      <c r="FX92" s="33">
        <v>11</v>
      </c>
      <c r="FY92" s="38"/>
      <c r="FZ92" s="33">
        <v>11</v>
      </c>
      <c r="GA92" s="33">
        <v>24.4</v>
      </c>
      <c r="GB92" s="39">
        <v>79</v>
      </c>
      <c r="GC92" s="24">
        <f>GA92</f>
        <v>24.4</v>
      </c>
      <c r="GD92" s="24">
        <f>GB92</f>
        <v>79</v>
      </c>
      <c r="GE92" s="25">
        <v>21.8</v>
      </c>
      <c r="GF92" s="25">
        <v>77</v>
      </c>
      <c r="GG92" s="25">
        <v>30.3</v>
      </c>
      <c r="GH92" s="25">
        <v>77</v>
      </c>
      <c r="GI92" s="24">
        <f>GG92</f>
        <v>30.3</v>
      </c>
      <c r="GJ92" s="24">
        <f>GH92</f>
        <v>77</v>
      </c>
      <c r="GK92" s="25">
        <v>33.2</v>
      </c>
      <c r="GL92" s="37">
        <v>81</v>
      </c>
      <c r="GM92" s="33">
        <v>0.1</v>
      </c>
      <c r="GN92" s="33">
        <v>17</v>
      </c>
      <c r="GO92" s="33">
        <v>3</v>
      </c>
      <c r="GP92" s="33">
        <f>IF(GO92=1,1,IF(GO92=2,20,40))</f>
        <v>40</v>
      </c>
      <c r="GQ92" s="33">
        <f>AVERAGE(41,130,GS92)</f>
        <v>91.3333333333333</v>
      </c>
      <c r="GR92" s="33">
        <f>GQ92</f>
        <v>91.3333333333333</v>
      </c>
      <c r="GS92" s="33">
        <f>AVERAGE(76,130)</f>
        <v>103</v>
      </c>
      <c r="GT92" s="33">
        <f>GS92</f>
        <v>103</v>
      </c>
      <c r="GU92" s="33">
        <f t="shared" si="3703"/>
        <v>103</v>
      </c>
      <c r="GV92" s="33">
        <f>GU92</f>
        <v>103</v>
      </c>
      <c r="GW92" s="40">
        <f>GU92</f>
        <v>103</v>
      </c>
      <c r="GX92" s="28">
        <f t="shared" si="3703"/>
        <v>103</v>
      </c>
      <c r="GY92" s="28">
        <f>GX92</f>
        <v>103</v>
      </c>
      <c r="GZ92" s="42">
        <f>AVERAGE(GQ92,GS92,GU92)</f>
        <v>99.1111111111111</v>
      </c>
      <c r="HA92" s="33">
        <f>AVERAGE(GQ92:GW92)</f>
        <v>99.6666666666667</v>
      </c>
      <c r="HB92" s="33">
        <f>SUM(GX92,GY92,GZ92,HA92)/120</f>
        <v>61.858912037037</v>
      </c>
      <c r="HC92" t="s" s="34">
        <f>IF(HB92=HB91,"YES","NOOOO")</f>
        <v>230</v>
      </c>
      <c r="HD92" s="33">
        <f>SUM(SUM(E92,F92,G92,I92,L92,M92,N92,O92,R92,U92,V92,W92,Y92,AH92,AN92,AP92,AV92,BB92,BH92,BN92,BT92,BZ92,CF92,CL92,CR92,CX92,DD92,DJ92,DL92,DZ92),SUM(EX92,FJ92,FP92,FV92,GF92,GL92,GN92,GP92,GQ92,GS92,GU92,GX92,GZ92,H92,J92,K92,P92,Q92,S92,T92,X92,Z92,AA92,AB92,AD92,AF92,AJ92,AL92,AR92,AT92),SUM(AX92,AZ92,BD92,BF92,BJ92,BL92,BP92,BR92,BV92,BX92,CB92,CD92,CH92,CJ92,CN92,CP92,CT92,CV92,CZ92,DB92,DF92,DH92,DN92,DP92,DR92,DT92,DV92,DX92,EB92,ED92),EF92,EH92,EJ92,EL92,EN92,EP92,ER92,ET92,EV92,EZ92,FB92,FD92,FF92,FH92,FL92,FN92,FR92,FT92,FX92,FZ92,GB92,GD92,GH92,GJ92)/114</f>
        <v>59.8251705653021</v>
      </c>
      <c r="HE92" s="33">
        <v>87</v>
      </c>
      <c r="HF92" s="33">
        <f>HE92-B92</f>
        <v>-3</v>
      </c>
      <c r="HG92" s="33">
        <f>SUM(SUM(E92,F92,G92,I92,L92,M92,N92,O92,V92,W92,Y92,H92,J92,K92,P92,Q92,CH92,CJ92,CN92,CP92,CT92,CV92,CZ92,DB92,DF92,DH92,DN92,DP92,DR92,DT92),SUM(DV92,DX92,EB92,ED92,EF92,EH92,EJ92,EL92,EN92,EP92,ER92,ET92,EV92,EZ92,FB92,FD92,FF92,FH92,FL92,FN92,FR92,FT92,FX92,FZ92,GR92,GX92,GY92,X92,AA92,Z92),SUM(AB92,AD92,AF92,AJ92,AL92,AR92,AT92,AX92,AZ92,BD92,BF92,BJ92,BL92,BP92,BR92,BV92,BX92,CB92,CD92,AH92,AN92,AP92,AV92,BB92,BH92,BN92,BT92,BZ92,CF92,CL92),CR92,CX92,DD92,DJ92,DL92,DZ92,EX92,FJ92,FP92,FV92,GP92,GQ92,GS92,GT92,GU92,GV92,GW92,GZ92,HA92)/109</f>
        <v>59.8836646279307</v>
      </c>
      <c r="HH92" s="33">
        <v>87</v>
      </c>
      <c r="HI92" s="33">
        <f>HH92-B92</f>
        <v>-3</v>
      </c>
      <c r="HJ92" s="33">
        <f>SUM(SUM(E92,F92,G92,I92,L92,M92,N92,R92,V92,W92,AD92,AF92,AJ92,AL92,AR92,AT92,AX92,AZ92,BD92,BF92,BJ92,BL92,BP92,BR92,BV92,BX92,CB92,CD92,CH92,CJ92),SUM(CN92,CP92,CT92,CV92,CZ92,DB92,DF92,DH92,DN92,DP92,DR92,DT92,DV92,DX92,EB92,ED92,EF92,EH92,EJ92,EL92,EN92,EP92,ER92,ET92,EV92,EZ92,FB92,FD92,GB92,GD92),SUM(GH92,GJ92,GR92,GX92,GY92,AH92,AN92,AP92,AV92,BB92,BH92,BN92,BT92,BZ92,CF92,CL92,CR92,CX92,DD92,DJ92,DL92,DZ92,EX92,GF92,GL92,GN92,GP92,GQ92,GS92,GT92),GU92,GV92,GW92,GZ92,HA92,H92,J92,K92,S92,T92,)/101</f>
        <v>59.4140539053905</v>
      </c>
      <c r="HK92" s="33">
        <v>92</v>
      </c>
      <c r="HL92" s="33">
        <f>HK92-B92</f>
        <v>2</v>
      </c>
      <c r="HM92" s="33">
        <f>SUM(SUM(F92,G92,H92,J92,K92,AD92,AF92,AJ92,AL92,AN92,AR92,AT92,AX92,AZ92,BD92,BF92,BJ92,BL92,BP92,BR92,BV92,BX92,CB92,CD92,CH92,CJ92,CN92,CP92,CT92,CV92),SUM(CZ92,DB92,DF92,DH92,DN92,DP92,DR92,DT92,DV92,DX92,EB92,ED92,EF92,EH92,EJ92,EL92,EN92,EP92,ER92,ET92,EV92,EZ92,FB92,FD92,GR92,GX92,GY92,I92,L92,AH92),AP92,AV92,BB92,BH92,BN92,BT92,BZ92,CF92,CL92,CR92,CX92,DD92,DJ92,DL92,DZ92,EX92,GP92,GQ92,GS92,GT92,GU92,GV92,GW92,GZ92,HA92)/85</f>
        <v>56.9346405228758</v>
      </c>
      <c r="HN92" s="33">
        <v>86</v>
      </c>
      <c r="HO92" s="33">
        <f>HN92-B92</f>
        <v>-4</v>
      </c>
      <c r="HP92" s="33">
        <f>SUM(SUM(AH92,AP92,AV92,BB92,BH92,BN92,BT92,BZ92,CF92,CL92,CR92,CX92,DD92,DJ92,DL92,DZ92,EX92,GP92,GQ92,GS92,GT92,GU92,GV92,GW92,GZ92,HA92,AD92,AF92,AR92,AT92),SUM(AX92,AZ92,BD92,BF92,BJ92,BL92,BP92,BR92,BV92,BX92,CB92,CD92,CH92,CJ92,CN92,CP92,CT92,CV92,CZ92,DB92,DF92,DH92,DN92,DP92,DR92,DT92,DV92,DX92,EB92,ED92),EF92,EH92,EJ92,EL92,EN92,EP92,ER92,ET92,EV92,EZ92,FB92,FD92,GR92,GX92,GY92)/75</f>
        <v>56.0325925925926</v>
      </c>
      <c r="HQ92" s="33">
        <v>90</v>
      </c>
      <c r="HR92" s="33">
        <f>HQ92-B92</f>
        <v>0</v>
      </c>
      <c r="HS92" s="43">
        <f>AVERAGE(HD92-HB92,HG92-HB92,HJ92-HB92,HM92-HB92,HP92-HB92)</f>
        <v>-3.44088759421866</v>
      </c>
      <c r="HT92" s="33"/>
      <c r="HU92" s="33"/>
      <c r="HV92" s="33"/>
      <c r="HW92" s="33"/>
      <c r="HX92" s="33"/>
      <c r="HY92" s="33"/>
    </row>
    <row r="93" ht="44.45" customHeight="1">
      <c r="A93" t="s" s="31">
        <v>330</v>
      </c>
      <c r="B93" s="32">
        <v>91</v>
      </c>
      <c r="C93" s="33">
        <v>0</v>
      </c>
      <c r="D93" t="s" s="34">
        <v>229</v>
      </c>
      <c r="E93" s="33">
        <f>IF(D93="ACC",5,IF(D93="SEC",3,IF(D93="Pac12",4,IF(D93="Big 10",1,IF(D93="Big 12",2,IF(D93="Independent",7,IF(D93="American",6,IF(D93="MWC",9,IF(D93="Sun Belt",8,IF(D93="CUSA",11,10))))))))))</f>
        <v>3</v>
      </c>
      <c r="F93" s="33">
        <v>103</v>
      </c>
      <c r="G93" s="33">
        <f>F93</f>
        <v>103</v>
      </c>
      <c r="H93" s="33">
        <f>F93</f>
        <v>103</v>
      </c>
      <c r="I93" s="33">
        <v>54</v>
      </c>
      <c r="J93" s="33">
        <v>54</v>
      </c>
      <c r="K93" s="33">
        <v>31</v>
      </c>
      <c r="L93" s="35">
        <f>AVERAGE(F93:K93)</f>
        <v>74.6666666666667</v>
      </c>
      <c r="M93" s="46">
        <f>AVERAGE(N93:U93,F93:L93)</f>
        <v>76.4583333333333</v>
      </c>
      <c r="N93" s="19">
        <f>AVERAGE(O93:U93,F93:L93)</f>
        <v>76.4583333333333</v>
      </c>
      <c r="O93" s="37">
        <v>79</v>
      </c>
      <c r="P93" s="33">
        <v>62</v>
      </c>
      <c r="Q93" s="33">
        <f>AVERAGE(O93:P93)</f>
        <v>70.5</v>
      </c>
      <c r="R93" s="33">
        <v>83</v>
      </c>
      <c r="S93" s="33">
        <v>89</v>
      </c>
      <c r="T93" s="33">
        <f>AVERAGE(R93:S93)</f>
        <v>86</v>
      </c>
      <c r="U93" s="33">
        <f>AVERAGE(O93,P93,Q93,R93,S93,T93)</f>
        <v>78.25</v>
      </c>
      <c r="V93" s="33">
        <f>AVERAGE(F93:U93)</f>
        <v>76.4583333333333</v>
      </c>
      <c r="W93" s="33">
        <f>MEDIAN(F93:U93)</f>
        <v>77.3541666666667</v>
      </c>
      <c r="X93" s="33">
        <v>93</v>
      </c>
      <c r="Y93" s="33">
        <v>26</v>
      </c>
      <c r="Z93" s="33">
        <v>6</v>
      </c>
      <c r="AA93" s="33">
        <v>97</v>
      </c>
      <c r="AB93" s="33">
        <v>118</v>
      </c>
      <c r="AC93" s="33">
        <v>-12.5</v>
      </c>
      <c r="AD93" s="33">
        <v>99</v>
      </c>
      <c r="AE93" s="33">
        <v>-12.5</v>
      </c>
      <c r="AF93" s="33">
        <v>99</v>
      </c>
      <c r="AG93" s="33">
        <f>BM93-CQ93</f>
        <v>-3.7</v>
      </c>
      <c r="AH93" s="33">
        <v>54</v>
      </c>
      <c r="AI93" s="33">
        <v>2.24358974358974</v>
      </c>
      <c r="AJ93" s="33">
        <v>46</v>
      </c>
      <c r="AK93" s="33">
        <v>2.24358974358974</v>
      </c>
      <c r="AL93" s="33">
        <f>AJ93</f>
        <v>46</v>
      </c>
      <c r="AM93" s="33">
        <v>-0.0900535453512899</v>
      </c>
      <c r="AN93" s="33">
        <v>100</v>
      </c>
      <c r="AO93" s="33">
        <v>17.88</v>
      </c>
      <c r="AP93" s="33">
        <v>61</v>
      </c>
      <c r="AQ93" s="33">
        <v>2</v>
      </c>
      <c r="AR93" s="33">
        <f>MAX($AQ$3:$AQ$132)-AQ93+1</f>
        <v>12</v>
      </c>
      <c r="AS93" s="33">
        <v>2</v>
      </c>
      <c r="AT93" s="33">
        <f>AR93</f>
        <v>12</v>
      </c>
      <c r="AU93" s="33">
        <v>4</v>
      </c>
      <c r="AV93" s="33">
        <f>MAX($AU$3:$AU$132)-AU93+1</f>
        <v>12</v>
      </c>
      <c r="AW93" s="33">
        <v>8</v>
      </c>
      <c r="AX93" s="33">
        <f>AW93+1</f>
        <v>9</v>
      </c>
      <c r="AY93" s="33">
        <v>8</v>
      </c>
      <c r="AZ93" s="33">
        <f>AX93</f>
        <v>9</v>
      </c>
      <c r="BA93" s="33">
        <v>8</v>
      </c>
      <c r="BB93" s="33">
        <f>BA93+1</f>
        <v>9</v>
      </c>
      <c r="BC93" s="33">
        <f>AQ93/(AQ93+AW93)</f>
        <v>0.2</v>
      </c>
      <c r="BD93" s="33">
        <v>35</v>
      </c>
      <c r="BE93" s="33">
        <f>BC93</f>
        <v>0.2</v>
      </c>
      <c r="BF93" s="33">
        <f>BD93</f>
        <v>35</v>
      </c>
      <c r="BG93" s="33">
        <f>AU93/(AU93+BA93)</f>
        <v>0.333333333333333</v>
      </c>
      <c r="BH93" s="33">
        <v>19</v>
      </c>
      <c r="BI93" s="33">
        <v>23.5</v>
      </c>
      <c r="BJ93" s="33">
        <v>77</v>
      </c>
      <c r="BK93" s="33">
        <v>23.5</v>
      </c>
      <c r="BL93" s="33">
        <v>77</v>
      </c>
      <c r="BM93" s="33">
        <v>22.4</v>
      </c>
      <c r="BN93" s="33">
        <v>80</v>
      </c>
      <c r="BO93" s="33">
        <v>355.1</v>
      </c>
      <c r="BP93" s="33">
        <v>93</v>
      </c>
      <c r="BQ93" s="33">
        <v>355.1</v>
      </c>
      <c r="BR93" s="33">
        <v>93</v>
      </c>
      <c r="BS93" s="33">
        <v>371.9</v>
      </c>
      <c r="BT93" s="33">
        <v>90</v>
      </c>
      <c r="BU93" s="33">
        <v>187.2</v>
      </c>
      <c r="BV93" s="33">
        <v>99</v>
      </c>
      <c r="BW93" s="33">
        <v>187.2</v>
      </c>
      <c r="BX93" s="33">
        <v>99</v>
      </c>
      <c r="BY93" s="33">
        <v>222.3</v>
      </c>
      <c r="BZ93" s="33">
        <v>70</v>
      </c>
      <c r="CA93" s="33">
        <v>167.9</v>
      </c>
      <c r="CB93" s="33">
        <v>58</v>
      </c>
      <c r="CC93" s="33">
        <v>167.9</v>
      </c>
      <c r="CD93" s="33">
        <v>58</v>
      </c>
      <c r="CE93" s="33">
        <v>149.7</v>
      </c>
      <c r="CF93" s="33">
        <v>78</v>
      </c>
      <c r="CG93" s="33">
        <v>0.0661785412559842</v>
      </c>
      <c r="CH93" s="33">
        <v>94</v>
      </c>
      <c r="CI93" s="33">
        <v>0.0661785412559842</v>
      </c>
      <c r="CJ93" s="33">
        <v>94</v>
      </c>
      <c r="CK93" s="33">
        <f>BM93/BS93</f>
        <v>0.0602312449583221</v>
      </c>
      <c r="CL93" s="33">
        <v>110</v>
      </c>
      <c r="CM93" s="33">
        <v>36</v>
      </c>
      <c r="CN93" s="33">
        <v>83</v>
      </c>
      <c r="CO93" s="33">
        <v>36</v>
      </c>
      <c r="CP93" s="33">
        <v>83</v>
      </c>
      <c r="CQ93" s="33">
        <v>26.1</v>
      </c>
      <c r="CR93" s="33">
        <v>44</v>
      </c>
      <c r="CS93" s="33">
        <v>451.5</v>
      </c>
      <c r="CT93" s="33">
        <v>102</v>
      </c>
      <c r="CU93" s="33">
        <v>451.5</v>
      </c>
      <c r="CV93" s="33">
        <v>102</v>
      </c>
      <c r="CW93" s="33">
        <v>393.3</v>
      </c>
      <c r="CX93" s="33">
        <v>66</v>
      </c>
      <c r="CY93" s="33">
        <v>256.1</v>
      </c>
      <c r="CZ93" s="33">
        <v>92</v>
      </c>
      <c r="DA93" s="33">
        <v>256.1</v>
      </c>
      <c r="DB93" s="33">
        <v>92</v>
      </c>
      <c r="DC93" s="33">
        <v>235.3</v>
      </c>
      <c r="DD93" s="33">
        <v>74</v>
      </c>
      <c r="DE93" s="33">
        <v>195.4</v>
      </c>
      <c r="DF93" s="33">
        <v>90</v>
      </c>
      <c r="DG93" s="33">
        <v>195.4</v>
      </c>
      <c r="DH93" s="33">
        <v>90</v>
      </c>
      <c r="DI93" s="33">
        <v>158</v>
      </c>
      <c r="DJ93" s="33">
        <v>63</v>
      </c>
      <c r="DK93" s="33">
        <v>0.8</v>
      </c>
      <c r="DL93" s="33">
        <v>32</v>
      </c>
      <c r="DM93" s="33">
        <v>0.8</v>
      </c>
      <c r="DN93" s="33">
        <v>34</v>
      </c>
      <c r="DO93" s="33">
        <v>66.59999999999999</v>
      </c>
      <c r="DP93" s="33">
        <v>77</v>
      </c>
      <c r="DQ93" s="33">
        <v>8.800000000000001</v>
      </c>
      <c r="DR93" s="33">
        <v>31</v>
      </c>
      <c r="DS93" s="33">
        <v>4.9</v>
      </c>
      <c r="DT93" s="33">
        <v>24</v>
      </c>
      <c r="DU93" s="33">
        <v>-96.40000000000001</v>
      </c>
      <c r="DV93" s="33">
        <v>108</v>
      </c>
      <c r="DW93" s="33">
        <v>-96.40000000000001</v>
      </c>
      <c r="DX93" s="33">
        <v>108</v>
      </c>
      <c r="DY93" s="33">
        <f>BS93-CW93</f>
        <v>-21.4</v>
      </c>
      <c r="DZ93" s="33">
        <v>82</v>
      </c>
      <c r="EA93" s="33">
        <v>1.4</v>
      </c>
      <c r="EB93" s="33">
        <v>65</v>
      </c>
      <c r="EC93" s="33">
        <v>8.4</v>
      </c>
      <c r="ED93" s="33">
        <v>98</v>
      </c>
      <c r="EE93" s="33">
        <v>19.7</v>
      </c>
      <c r="EF93" s="33">
        <v>47</v>
      </c>
      <c r="EG93" s="33">
        <v>0</v>
      </c>
      <c r="EH93" s="33">
        <v>14</v>
      </c>
      <c r="EI93" s="33">
        <v>3.6</v>
      </c>
      <c r="EJ93" s="33">
        <v>68</v>
      </c>
      <c r="EK93" s="33">
        <v>0</v>
      </c>
      <c r="EL93" s="33">
        <v>12</v>
      </c>
      <c r="EM93" s="33">
        <v>57.9</v>
      </c>
      <c r="EN93" s="33">
        <v>42</v>
      </c>
      <c r="EO93" s="33">
        <v>100</v>
      </c>
      <c r="EP93" s="33">
        <v>1</v>
      </c>
      <c r="EQ93" s="33">
        <v>19.5</v>
      </c>
      <c r="ER93" s="33">
        <v>78</v>
      </c>
      <c r="ES93" s="33">
        <v>36.5</v>
      </c>
      <c r="ET93" s="33">
        <v>73</v>
      </c>
      <c r="EU93" s="33">
        <v>36.5</v>
      </c>
      <c r="EV93" s="33">
        <v>73</v>
      </c>
      <c r="EW93" s="33">
        <v>31.7</v>
      </c>
      <c r="EX93" s="33">
        <v>85</v>
      </c>
      <c r="EY93" s="33">
        <v>73.90000000000001</v>
      </c>
      <c r="EZ93" s="33">
        <v>10</v>
      </c>
      <c r="FA93" s="33">
        <v>5</v>
      </c>
      <c r="FB93" s="33">
        <v>21</v>
      </c>
      <c r="FC93" s="33">
        <v>43.7</v>
      </c>
      <c r="FD93" s="33">
        <v>26</v>
      </c>
      <c r="FE93" s="38"/>
      <c r="FF93" s="33">
        <v>92</v>
      </c>
      <c r="FG93" s="38"/>
      <c r="FH93" s="33">
        <v>92</v>
      </c>
      <c r="FI93" s="33">
        <v>58.21</v>
      </c>
      <c r="FJ93" s="33">
        <v>48</v>
      </c>
      <c r="FK93" s="38"/>
      <c r="FL93" s="33">
        <v>64</v>
      </c>
      <c r="FM93" s="38"/>
      <c r="FN93" s="33">
        <v>64</v>
      </c>
      <c r="FO93" s="33">
        <v>37.8</v>
      </c>
      <c r="FP93" s="33">
        <v>92</v>
      </c>
      <c r="FQ93" s="38"/>
      <c r="FR93" s="33">
        <v>98</v>
      </c>
      <c r="FS93" s="38"/>
      <c r="FT93" s="33">
        <v>98</v>
      </c>
      <c r="FU93" s="33">
        <v>73.84</v>
      </c>
      <c r="FV93" s="33">
        <v>17</v>
      </c>
      <c r="FW93" s="38"/>
      <c r="FX93" s="33">
        <v>108</v>
      </c>
      <c r="FY93" s="38"/>
      <c r="FZ93" s="33">
        <v>108</v>
      </c>
      <c r="GA93" s="33">
        <v>26.8</v>
      </c>
      <c r="GB93" s="39">
        <v>71</v>
      </c>
      <c r="GC93" s="24">
        <f>GA93</f>
        <v>26.8</v>
      </c>
      <c r="GD93" s="24">
        <f>GB93</f>
        <v>71</v>
      </c>
      <c r="GE93" s="24">
        <v>26</v>
      </c>
      <c r="GF93" s="24">
        <v>62</v>
      </c>
      <c r="GG93" s="24">
        <v>28.3</v>
      </c>
      <c r="GH93" s="24">
        <v>66</v>
      </c>
      <c r="GI93" s="24">
        <f>GG93</f>
        <v>28.3</v>
      </c>
      <c r="GJ93" s="24">
        <f>GH93</f>
        <v>66</v>
      </c>
      <c r="GK93" s="24">
        <v>28.5</v>
      </c>
      <c r="GL93" s="37">
        <v>57</v>
      </c>
      <c r="GM93" s="33">
        <v>-0.1</v>
      </c>
      <c r="GN93" s="33">
        <v>19</v>
      </c>
      <c r="GO93" s="33">
        <v>3</v>
      </c>
      <c r="GP93" s="33">
        <f>IF(GO93=1,1,IF(GO93=2,20,40))</f>
        <v>40</v>
      </c>
      <c r="GQ93" s="33">
        <f>AVERAGE(41,130,GS93)</f>
        <v>63.6666666666667</v>
      </c>
      <c r="GR93" s="33">
        <f>GQ93</f>
        <v>63.6666666666667</v>
      </c>
      <c r="GS93" s="33">
        <v>20</v>
      </c>
      <c r="GT93" s="33">
        <f>GS93</f>
        <v>20</v>
      </c>
      <c r="GU93" s="33">
        <v>17</v>
      </c>
      <c r="GV93" s="33">
        <f>GU93</f>
        <v>17</v>
      </c>
      <c r="GW93" s="40">
        <f>GU93</f>
        <v>17</v>
      </c>
      <c r="GX93" s="28">
        <v>18</v>
      </c>
      <c r="GY93" s="28">
        <f>GX93</f>
        <v>18</v>
      </c>
      <c r="GZ93" s="42">
        <f>AVERAGE(GQ93,GS93,GU93)</f>
        <v>33.5555555555556</v>
      </c>
      <c r="HA93" s="33">
        <f>AVERAGE(GQ93:GW93)</f>
        <v>31.1904761904762</v>
      </c>
      <c r="HB93" s="33">
        <f>SUM(GX93,GY93,GZ93,HA93)/120</f>
        <v>62.4102099867725</v>
      </c>
      <c r="HC93" t="s" s="34">
        <f>IF(HB93=HB92,"YES","NOOOO")</f>
        <v>230</v>
      </c>
      <c r="HD93" s="33">
        <f>SUM(SUM(E93,F93,G93,I93,L93,M93,N93,O93,R93,U93,V93,W93,Y93,AH93,AN93,AP93,AV93,BB93,BH93,BN93,BT93,BZ93,CF93,CL93,CR93,CX93,DD93,DJ93,DL93,DZ93),SUM(EX93,FJ93,FP93,FV93,GF93,GL93,GN93,GP93,GQ93,GS93,GU93,GX93,GZ93,H93,J93,K93,P93,Q93,S93,T93,X93,Z93,AA93,AB93,AD93,AF93,AJ93,AL93,AR93,AT93),SUM(AX93,AZ93,BD93,BF93,BJ93,BL93,BP93,BR93,BV93,BX93,CB93,CD93,CH93,CJ93,CN93,CP93,CT93,CV93,CZ93,DB93,DF93,DH93,DN93,DP93,DR93,DT93,DV93,DX93,EB93,ED93),EF93,EH93,EJ93,EL93,EN93,EP93,ER93,ET93,EV93,EZ93,FB93,FD93,FF93,FH93,FL93,FN93,FR93,FT93,FX93,FZ93,GB93,GD93,GH93,GJ93)/114</f>
        <v>64.2312987329435</v>
      </c>
      <c r="HE93" s="33">
        <v>92</v>
      </c>
      <c r="HF93" s="33">
        <f>HE93-B93</f>
        <v>1</v>
      </c>
      <c r="HG93" s="33">
        <f>SUM(SUM(E93,F93,G93,I93,L93,M93,N93,O93,V93,W93,Y93,H93,J93,K93,P93,Q93,CH93,CJ93,CN93,CP93,CT93,CV93,CZ93,DB93,DF93,DH93,DN93,DP93,DR93,DT93),SUM(DV93,DX93,EB93,ED93,EF93,EH93,EJ93,EL93,EN93,EP93,ER93,ET93,EV93,EZ93,FB93,FD93,FF93,FH93,FL93,FN93,FR93,FT93,FX93,FZ93,GR93,GX93,GY93,X93,AA93,Z93),SUM(AB93,AD93,AF93,AJ93,AL93,AR93,AT93,AX93,AZ93,BD93,BF93,BJ93,BL93,BP93,BR93,BV93,BX93,CB93,CD93,AH93,AN93,AP93,AV93,BB93,BH93,BN93,BT93,BZ93,CF93,CL93),CR93,CX93,DD93,DJ93,DL93,DZ93,EX93,FJ93,FP93,FV93,GP93,GQ93,GS93,GT93,GU93,GV93,GW93,GZ93,HA93)/109</f>
        <v>61.8438091597495</v>
      </c>
      <c r="HH93" s="33">
        <v>91</v>
      </c>
      <c r="HI93" s="33">
        <f>HH93-B93</f>
        <v>0</v>
      </c>
      <c r="HJ93" s="33">
        <f>SUM(SUM(E93,F93,G93,I93,L93,M93,N93,R93,V93,W93,AD93,AF93,AJ93,AL93,AR93,AT93,AX93,AZ93,BD93,BF93,BJ93,BL93,BP93,BR93,BV93,BX93,CB93,CD93,CH93,CJ93),SUM(CN93,CP93,CT93,CV93,CZ93,DB93,DF93,DH93,DN93,DP93,DR93,DT93,DV93,DX93,EB93,ED93,EF93,EH93,EJ93,EL93,EN93,EP93,ER93,ET93,EV93,EZ93,FB93,FD93,GB93,GD93),SUM(GH93,GJ93,GR93,GX93,GY93,AH93,AN93,AP93,AV93,BB93,BH93,BN93,BT93,BZ93,CF93,CL93,CR93,CX93,DD93,DJ93,DL93,DZ93,EX93,GF93,GL93,GN93,GP93,GQ93,GS93,GT93),GU93,GV93,GW93,GZ93,HA93,H93,J93,K93,S93,T93,)/101</f>
        <v>59.1928237466604</v>
      </c>
      <c r="HK93" s="33">
        <v>91</v>
      </c>
      <c r="HL93" s="33">
        <f>HK93-B93</f>
        <v>0</v>
      </c>
      <c r="HM93" s="33">
        <f>SUM(SUM(F93,G93,H93,J93,K93,AD93,AF93,AJ93,AL93,AN93,AR93,AT93,AX93,AZ93,BD93,BF93,BJ93,BL93,BP93,BR93,BV93,BX93,CB93,CD93,CH93,CJ93,CN93,CP93,CT93,CV93),SUM(CZ93,DB93,DF93,DH93,DN93,DP93,DR93,DT93,DV93,DX93,EB93,ED93,EF93,EH93,EJ93,EL93,EN93,EP93,ER93,ET93,EV93,EZ93,FB93,FD93,GR93,GX93,GY93,I93,L93,AH93),AP93,AV93,BB93,BH93,BN93,BT93,BZ93,CF93,CL93,CR93,CX93,DD93,DJ93,DL93,DZ93,EX93,GP93,GQ93,GS93,GT93,GU93,GV93,GW93,GZ93,HA93)/85</f>
        <v>58.808776844071</v>
      </c>
      <c r="HN93" s="33">
        <v>92</v>
      </c>
      <c r="HO93" s="33">
        <f>HN93-B93</f>
        <v>1</v>
      </c>
      <c r="HP93" s="33">
        <f>SUM(SUM(AH93,AP93,AV93,BB93,BH93,BN93,BT93,BZ93,CF93,CL93,CR93,CX93,DD93,DJ93,DL93,DZ93,EX93,GP93,GQ93,GS93,GT93,GU93,GV93,GW93,GZ93,HA93,AD93,AF93,AR93,AT93),SUM(AX93,AZ93,BD93,BF93,BJ93,BL93,BP93,BR93,BV93,BX93,CB93,CD93,CH93,CJ93,CN93,CP93,CT93,CV93,CZ93,DB93,DF93,DH93,DN93,DP93,DR93,DT93,DV93,DX93,EB93,ED93),EF93,EH93,EJ93,EL93,EN93,EP93,ER93,ET93,EV93,EZ93,FB93,FD93,GR93,GX93,GY93)/75</f>
        <v>57.1210582010582</v>
      </c>
      <c r="HQ93" s="33">
        <v>96</v>
      </c>
      <c r="HR93" s="33">
        <f>HQ93-B93</f>
        <v>5</v>
      </c>
      <c r="HS93" s="43">
        <f>AVERAGE(HD93-HB93,HG93-HB93,HJ93-HB93,HM93-HB93,HP93-HB93)</f>
        <v>-2.17065664987598</v>
      </c>
      <c r="HT93" s="33"/>
      <c r="HU93" s="33"/>
      <c r="HV93" s="33"/>
      <c r="HW93" s="33"/>
      <c r="HX93" s="33"/>
      <c r="HY93" s="33"/>
    </row>
    <row r="94" ht="44.45" customHeight="1">
      <c r="A94" t="s" s="31">
        <v>331</v>
      </c>
      <c r="B94" s="32">
        <v>92</v>
      </c>
      <c r="C94" s="33">
        <v>0</v>
      </c>
      <c r="D94" t="s" s="34">
        <v>268</v>
      </c>
      <c r="E94" s="33">
        <f>IF(D94="ACC",5,IF(D94="SEC",3,IF(D94="Pac12",4,IF(D94="Big 10",1,IF(D94="Big 12",2,IF(D94="Independent",7,IF(D94="American",6,IF(D94="MWC",9,IF(D94="Sun Belt",8,IF(D94="CUSA",11,10))))))))))</f>
        <v>9</v>
      </c>
      <c r="F94" s="33">
        <v>78</v>
      </c>
      <c r="G94" s="33">
        <f>F94</f>
        <v>78</v>
      </c>
      <c r="H94" s="33">
        <f>F94</f>
        <v>78</v>
      </c>
      <c r="I94" s="33">
        <v>65</v>
      </c>
      <c r="J94" s="33">
        <v>65</v>
      </c>
      <c r="K94" s="33">
        <v>100</v>
      </c>
      <c r="L94" s="35">
        <f>AVERAGE(F94:K94)</f>
        <v>77.3333333333333</v>
      </c>
      <c r="M94" s="46">
        <f>AVERAGE(N94:U94,F94:L94)</f>
        <v>87.7916666666667</v>
      </c>
      <c r="N94" s="19">
        <f>AVERAGE(O94:U94,F94:L94)</f>
        <v>87.7916666666667</v>
      </c>
      <c r="O94" s="37">
        <v>94</v>
      </c>
      <c r="P94" s="33">
        <v>100</v>
      </c>
      <c r="Q94" s="33">
        <f>AVERAGE(O94:P94)</f>
        <v>97</v>
      </c>
      <c r="R94" s="33">
        <v>102</v>
      </c>
      <c r="S94" s="33">
        <v>97</v>
      </c>
      <c r="T94" s="33">
        <f>AVERAGE(R94:S94)</f>
        <v>99.5</v>
      </c>
      <c r="U94" s="33">
        <f>AVERAGE(O94,P94,Q94,R94,S94,T94)</f>
        <v>98.25</v>
      </c>
      <c r="V94" s="33">
        <f>AVERAGE(F94:U94)</f>
        <v>87.7916666666667</v>
      </c>
      <c r="W94" s="33">
        <f>MEDIAN(F94:U94)</f>
        <v>90.8958333333334</v>
      </c>
      <c r="X94" s="33">
        <v>74</v>
      </c>
      <c r="Y94" s="33">
        <v>90</v>
      </c>
      <c r="Z94" s="33">
        <v>112</v>
      </c>
      <c r="AA94" s="33">
        <v>93</v>
      </c>
      <c r="AB94" s="33">
        <v>69</v>
      </c>
      <c r="AC94" s="33">
        <v>-1.4</v>
      </c>
      <c r="AD94" s="33">
        <v>65</v>
      </c>
      <c r="AE94" s="33">
        <v>-1.4</v>
      </c>
      <c r="AF94" s="33">
        <v>65</v>
      </c>
      <c r="AG94" s="33">
        <f>BM94-CQ94</f>
        <v>2</v>
      </c>
      <c r="AH94" s="33">
        <v>78</v>
      </c>
      <c r="AI94" s="33">
        <v>2.09787234042553</v>
      </c>
      <c r="AJ94" s="33">
        <v>49</v>
      </c>
      <c r="AK94" s="33">
        <v>2.09787234042553</v>
      </c>
      <c r="AL94" s="33">
        <f>AJ94</f>
        <v>49</v>
      </c>
      <c r="AM94" s="33">
        <v>0.0253815695962638</v>
      </c>
      <c r="AN94" s="33">
        <v>59</v>
      </c>
      <c r="AO94" s="33">
        <v>21.6</v>
      </c>
      <c r="AP94" s="33">
        <v>81</v>
      </c>
      <c r="AQ94" s="33">
        <v>5</v>
      </c>
      <c r="AR94" s="33">
        <f>MAX($AQ$3:$AQ$132)-AQ94+1</f>
        <v>9</v>
      </c>
      <c r="AS94" s="33">
        <v>5</v>
      </c>
      <c r="AT94" s="33">
        <f>AR94</f>
        <v>9</v>
      </c>
      <c r="AU94" s="33">
        <v>10</v>
      </c>
      <c r="AV94" s="33">
        <f>MAX($AU$3:$AU$132)-AU94+1</f>
        <v>6</v>
      </c>
      <c r="AW94" s="33">
        <v>4</v>
      </c>
      <c r="AX94" s="33">
        <f>AW94+1</f>
        <v>5</v>
      </c>
      <c r="AY94" s="33">
        <v>4</v>
      </c>
      <c r="AZ94" s="33">
        <f>AX94</f>
        <v>5</v>
      </c>
      <c r="BA94" s="33">
        <v>5</v>
      </c>
      <c r="BB94" s="33">
        <f>BA94+1</f>
        <v>6</v>
      </c>
      <c r="BC94" s="33">
        <f>AQ94/(AQ94+AW94)</f>
        <v>0.555555555555556</v>
      </c>
      <c r="BD94" s="33">
        <v>20</v>
      </c>
      <c r="BE94" s="33">
        <f>BC94</f>
        <v>0.555555555555556</v>
      </c>
      <c r="BF94" s="33">
        <f>BD94</f>
        <v>20</v>
      </c>
      <c r="BG94" s="33">
        <f>AU94/(AU94+BA94)</f>
        <v>0.666666666666667</v>
      </c>
      <c r="BH94" s="33">
        <v>10</v>
      </c>
      <c r="BI94" s="33">
        <v>26.2</v>
      </c>
      <c r="BJ94" s="33">
        <v>66</v>
      </c>
      <c r="BK94" s="33">
        <v>26.2</v>
      </c>
      <c r="BL94" s="33">
        <v>66</v>
      </c>
      <c r="BM94" s="33">
        <v>33.9</v>
      </c>
      <c r="BN94" s="33">
        <v>23</v>
      </c>
      <c r="BO94" s="33">
        <v>383.9</v>
      </c>
      <c r="BP94" s="33">
        <v>74</v>
      </c>
      <c r="BQ94" s="33">
        <v>383.9</v>
      </c>
      <c r="BR94" s="33">
        <v>74</v>
      </c>
      <c r="BS94" s="33">
        <v>471</v>
      </c>
      <c r="BT94" s="33">
        <v>13</v>
      </c>
      <c r="BU94" s="33">
        <v>231.4</v>
      </c>
      <c r="BV94" s="33">
        <v>61</v>
      </c>
      <c r="BW94" s="33">
        <v>231.4</v>
      </c>
      <c r="BX94" s="33">
        <v>61</v>
      </c>
      <c r="BY94" s="33">
        <v>337</v>
      </c>
      <c r="BZ94" s="33">
        <v>5</v>
      </c>
      <c r="CA94" s="33">
        <v>152.4</v>
      </c>
      <c r="CB94" s="33">
        <v>72</v>
      </c>
      <c r="CC94" s="33">
        <v>152.4</v>
      </c>
      <c r="CD94" s="33">
        <v>72</v>
      </c>
      <c r="CE94" s="33">
        <v>134</v>
      </c>
      <c r="CF94" s="33">
        <v>95</v>
      </c>
      <c r="CG94" s="33">
        <v>0.0682469393071112</v>
      </c>
      <c r="CH94" s="33">
        <v>83</v>
      </c>
      <c r="CI94" s="33">
        <v>0.0682469393071112</v>
      </c>
      <c r="CJ94" s="33">
        <v>83</v>
      </c>
      <c r="CK94" s="33">
        <f>BM94/BS94</f>
        <v>0.0719745222929936</v>
      </c>
      <c r="CL94" s="33">
        <v>62</v>
      </c>
      <c r="CM94" s="33">
        <v>27.6</v>
      </c>
      <c r="CN94" s="33">
        <v>44</v>
      </c>
      <c r="CO94" s="33">
        <v>27.6</v>
      </c>
      <c r="CP94" s="33">
        <v>44</v>
      </c>
      <c r="CQ94" s="33">
        <v>31.9</v>
      </c>
      <c r="CR94" s="33">
        <v>73</v>
      </c>
      <c r="CS94" s="33">
        <v>408.8</v>
      </c>
      <c r="CT94" s="33">
        <v>67</v>
      </c>
      <c r="CU94" s="33">
        <v>408.8</v>
      </c>
      <c r="CV94" s="33">
        <v>67</v>
      </c>
      <c r="CW94" s="33">
        <v>431.4</v>
      </c>
      <c r="CX94" s="33">
        <v>93</v>
      </c>
      <c r="CY94" s="33">
        <v>197.1</v>
      </c>
      <c r="CZ94" s="33">
        <v>20</v>
      </c>
      <c r="DA94" s="33">
        <v>197.1</v>
      </c>
      <c r="DB94" s="33">
        <v>20</v>
      </c>
      <c r="DC94" s="33">
        <v>228.5</v>
      </c>
      <c r="DD94" s="33">
        <v>63</v>
      </c>
      <c r="DE94" s="33">
        <v>211.7</v>
      </c>
      <c r="DF94" s="33">
        <v>100</v>
      </c>
      <c r="DG94" s="33">
        <v>211.7</v>
      </c>
      <c r="DH94" s="33">
        <v>100</v>
      </c>
      <c r="DI94" s="33">
        <v>202.8</v>
      </c>
      <c r="DJ94" s="33">
        <v>106</v>
      </c>
      <c r="DK94" s="33">
        <v>1.33333333333333</v>
      </c>
      <c r="DL94" s="33">
        <v>11</v>
      </c>
      <c r="DM94" s="33">
        <v>0.666666666666667</v>
      </c>
      <c r="DN94" s="33">
        <v>40</v>
      </c>
      <c r="DO94" s="33">
        <v>54.9</v>
      </c>
      <c r="DP94" s="33">
        <v>12</v>
      </c>
      <c r="DQ94" s="33">
        <v>6.7</v>
      </c>
      <c r="DR94" s="33">
        <v>11</v>
      </c>
      <c r="DS94" s="33">
        <v>5</v>
      </c>
      <c r="DT94" s="33">
        <v>25</v>
      </c>
      <c r="DU94" s="33">
        <v>-24.9</v>
      </c>
      <c r="DV94" s="33">
        <v>75</v>
      </c>
      <c r="DW94" s="33">
        <v>-24.9</v>
      </c>
      <c r="DX94" s="33">
        <v>75</v>
      </c>
      <c r="DY94" s="33">
        <f>BS94-CW94</f>
        <v>39.6</v>
      </c>
      <c r="DZ94" s="33">
        <v>51</v>
      </c>
      <c r="EA94" s="33">
        <v>2</v>
      </c>
      <c r="EB94" s="33">
        <v>46</v>
      </c>
      <c r="EC94" s="33">
        <v>11.3333333333333</v>
      </c>
      <c r="ED94" s="33">
        <v>80</v>
      </c>
      <c r="EE94" s="33">
        <v>20.8</v>
      </c>
      <c r="EF94" s="33">
        <v>38</v>
      </c>
      <c r="EG94" s="33">
        <v>0</v>
      </c>
      <c r="EH94" s="33">
        <v>14</v>
      </c>
      <c r="EI94" s="33">
        <v>5.9</v>
      </c>
      <c r="EJ94" s="33">
        <v>50</v>
      </c>
      <c r="EK94" s="33">
        <v>0</v>
      </c>
      <c r="EL94" s="33">
        <v>12</v>
      </c>
      <c r="EM94" s="33">
        <v>61.5</v>
      </c>
      <c r="EN94" s="33">
        <v>38</v>
      </c>
      <c r="EO94" s="33">
        <v>100</v>
      </c>
      <c r="EP94" s="33">
        <v>1</v>
      </c>
      <c r="EQ94" s="33">
        <v>21.5</v>
      </c>
      <c r="ER94" s="33">
        <v>49</v>
      </c>
      <c r="ES94" s="33">
        <v>40.3</v>
      </c>
      <c r="ET94" s="33">
        <v>49</v>
      </c>
      <c r="EU94" s="33">
        <v>40.3</v>
      </c>
      <c r="EV94" s="33">
        <v>49</v>
      </c>
      <c r="EW94" s="33">
        <v>47</v>
      </c>
      <c r="EX94" s="33">
        <v>11</v>
      </c>
      <c r="EY94" s="33">
        <v>75</v>
      </c>
      <c r="EZ94" s="33">
        <v>9</v>
      </c>
      <c r="FA94" s="33">
        <v>5.625</v>
      </c>
      <c r="FB94" s="33">
        <v>37</v>
      </c>
      <c r="FC94" s="33">
        <v>43.25</v>
      </c>
      <c r="FD94" s="33">
        <v>25</v>
      </c>
      <c r="FE94" s="38"/>
      <c r="FF94" s="33">
        <v>90</v>
      </c>
      <c r="FG94" s="38"/>
      <c r="FH94" s="33">
        <v>90</v>
      </c>
      <c r="FI94" s="33">
        <v>45.13</v>
      </c>
      <c r="FJ94" s="33">
        <v>77</v>
      </c>
      <c r="FK94" s="38"/>
      <c r="FL94" s="33">
        <v>76</v>
      </c>
      <c r="FM94" s="38"/>
      <c r="FN94" s="33">
        <v>76</v>
      </c>
      <c r="FO94" s="33">
        <v>60.45</v>
      </c>
      <c r="FP94" s="33">
        <v>38</v>
      </c>
      <c r="FQ94" s="38"/>
      <c r="FR94" s="33">
        <v>88</v>
      </c>
      <c r="FS94" s="38"/>
      <c r="FT94" s="33">
        <v>88</v>
      </c>
      <c r="FU94" s="33">
        <v>34.02</v>
      </c>
      <c r="FV94" s="33">
        <v>104</v>
      </c>
      <c r="FW94" s="38"/>
      <c r="FX94" s="33">
        <v>100</v>
      </c>
      <c r="FY94" s="38"/>
      <c r="FZ94" s="33">
        <v>100</v>
      </c>
      <c r="GA94" s="33">
        <v>27.8</v>
      </c>
      <c r="GB94" s="39">
        <v>66</v>
      </c>
      <c r="GC94" s="24">
        <f>GA94</f>
        <v>27.8</v>
      </c>
      <c r="GD94" s="24">
        <f>GB94</f>
        <v>66</v>
      </c>
      <c r="GE94" s="25">
        <v>27.3</v>
      </c>
      <c r="GF94" s="25">
        <v>54</v>
      </c>
      <c r="GG94" s="25">
        <v>33</v>
      </c>
      <c r="GH94" s="25">
        <v>85</v>
      </c>
      <c r="GI94" s="24">
        <f>GG94</f>
        <v>33</v>
      </c>
      <c r="GJ94" s="24">
        <f>GH94</f>
        <v>85</v>
      </c>
      <c r="GK94" s="25">
        <v>36.7</v>
      </c>
      <c r="GL94" s="37">
        <v>92</v>
      </c>
      <c r="GM94" s="33">
        <v>-0.1</v>
      </c>
      <c r="GN94" s="33">
        <v>19</v>
      </c>
      <c r="GO94" s="33">
        <v>3</v>
      </c>
      <c r="GP94" s="33">
        <f>IF(GO94=1,1,IF(GO94=2,20,40))</f>
        <v>40</v>
      </c>
      <c r="GQ94" s="33">
        <f>AVERAGE(41,130,GS94)</f>
        <v>91.3333333333333</v>
      </c>
      <c r="GR94" s="33">
        <f>GQ94</f>
        <v>91.3333333333333</v>
      </c>
      <c r="GS94" s="33">
        <f>AVERAGE(76,130)</f>
        <v>103</v>
      </c>
      <c r="GT94" s="33">
        <f>GS94</f>
        <v>103</v>
      </c>
      <c r="GU94" s="33">
        <f t="shared" si="3703"/>
        <v>103</v>
      </c>
      <c r="GV94" s="33">
        <f>GU94</f>
        <v>103</v>
      </c>
      <c r="GW94" s="40">
        <f>GU94</f>
        <v>103</v>
      </c>
      <c r="GX94" s="28">
        <f t="shared" si="3703"/>
        <v>103</v>
      </c>
      <c r="GY94" s="28">
        <f>GX94</f>
        <v>103</v>
      </c>
      <c r="GZ94" s="42">
        <f>AVERAGE(GQ94,GS94,GU94)</f>
        <v>99.1111111111111</v>
      </c>
      <c r="HA94" s="33">
        <f>AVERAGE(GQ94:GW94)</f>
        <v>99.6666666666667</v>
      </c>
      <c r="HB94" s="33">
        <f>SUM(GX94,GY94,GZ94,HA94)/120</f>
        <v>63.4816550925926</v>
      </c>
      <c r="HC94" t="s" s="34">
        <f>IF(HB94=HB93,"YES","NOOOO")</f>
        <v>230</v>
      </c>
      <c r="HD94" s="33">
        <f>SUM(SUM(E94,F94,G94,I94,L94,M94,N94,O94,R94,U94,V94,W94,Y94,AH94,AN94,AP94,AV94,BB94,BH94,BN94,BT94,BZ94,CF94,CL94,CR94,CX94,DD94,DJ94,DL94,DZ94),SUM(EX94,FJ94,FP94,FV94,GF94,GL94,GN94,GP94,GQ94,GS94,GU94,GX94,GZ94,H94,J94,K94,P94,Q94,S94,T94,X94,Z94,AA94,AB94,AD94,AF94,AJ94,AL94,AR94,AT94),SUM(AX94,AZ94,BD94,BF94,BJ94,BL94,BP94,BR94,BV94,BX94,CB94,CD94,CH94,CJ94,CN94,CP94,CT94,CV94,CZ94,DB94,DF94,DH94,DN94,DP94,DR94,DT94,DV94,DX94,EB94,ED94),EF94,EH94,EJ94,EL94,EN94,EP94,ER94,ET94,EV94,EZ94,FB94,FD94,FF94,FH94,FL94,FN94,FR94,FT94,FX94,FZ94,GB94,GD94,GH94,GJ94)/114</f>
        <v>61.5333211500975</v>
      </c>
      <c r="HE94" s="33">
        <v>91</v>
      </c>
      <c r="HF94" s="33">
        <f>HE94-B94</f>
        <v>-1</v>
      </c>
      <c r="HG94" s="33">
        <f>SUM(SUM(E94,F94,G94,I94,L94,M94,N94,O94,V94,W94,Y94,H94,J94,K94,P94,Q94,CH94,CJ94,CN94,CP94,CT94,CV94,CZ94,DB94,DF94,DH94,DN94,DP94,DR94,DT94),SUM(DV94,DX94,EB94,ED94,EF94,EH94,EJ94,EL94,EN94,EP94,ER94,ET94,EV94,EZ94,FB94,FD94,FF94,FH94,FL94,FN94,FR94,FT94,FX94,FZ94,GR94,GX94,GY94,X94,AA94,Z94),SUM(AB94,AD94,AF94,AJ94,AL94,AR94,AT94,AX94,AZ94,BD94,BF94,BJ94,BL94,BP94,BR94,BV94,BX94,CB94,CD94,AH94,AN94,AP94,AV94,BB94,BH94,BN94,BT94,BZ94,CF94,CL94),CR94,CX94,DD94,DJ94,DL94,DZ94,EX94,FJ94,FP94,FV94,GP94,GQ94,GS94,GT94,GU94,GV94,GW94,GZ94,HA94)/109</f>
        <v>61.963748725790</v>
      </c>
      <c r="HH94" s="33">
        <v>92</v>
      </c>
      <c r="HI94" s="33">
        <f>HH94-B94</f>
        <v>0</v>
      </c>
      <c r="HJ94" s="33">
        <f>SUM(SUM(E94,F94,G94,I94,L94,M94,N94,R94,V94,W94,AD94,AF94,AJ94,AL94,AR94,AT94,AX94,AZ94,BD94,BF94,BJ94,BL94,BP94,BR94,BV94,BX94,CB94,CD94,CH94,CJ94),SUM(CN94,CP94,CT94,CV94,CZ94,DB94,DF94,DH94,DN94,DP94,DR94,DT94,DV94,DX94,EB94,ED94,EF94,EH94,EJ94,EL94,EN94,EP94,ER94,ET94,EV94,EZ94,FB94,FD94,GB94,GD94),SUM(GH94,GJ94,GR94,GX94,GY94,AH94,AN94,AP94,AV94,BB94,BH94,BN94,BT94,BZ94,CF94,CL94,CR94,CX94,DD94,DJ94,DL94,DZ94,EX94,GF94,GL94,GN94,GP94,GQ94,GS94,GT94),GU94,GV94,GW94,GZ94,HA94,H94,J94,K94,S94,T94,)/101</f>
        <v>58.0549367436744</v>
      </c>
      <c r="HK94" s="33">
        <v>89</v>
      </c>
      <c r="HL94" s="33">
        <f>HK94-B94</f>
        <v>-3</v>
      </c>
      <c r="HM94" s="33">
        <f>SUM(SUM(F94,G94,H94,J94,K94,AD94,AF94,AJ94,AL94,AN94,AR94,AT94,AX94,AZ94,BD94,BF94,BJ94,BL94,BP94,BR94,BV94,BX94,CB94,CD94,CH94,CJ94,CN94,CP94,CT94,CV94),SUM(CZ94,DB94,DF94,DH94,DN94,DP94,DR94,DT94,DV94,DX94,EB94,ED94,EF94,EH94,EJ94,EL94,EN94,EP94,ER94,ET94,EV94,EZ94,FB94,FD94,GR94,GX94,GY94,I94,L94,AH94),AP94,AV94,BB94,BH94,BN94,BT94,BZ94,CF94,CL94,CR94,CX94,DD94,DJ94,DL94,DZ94,EX94,GP94,GQ94,GS94,GT94,GU94,GV94,GW94,GZ94,HA94)/85</f>
        <v>55.7032679738562</v>
      </c>
      <c r="HN94" s="33">
        <v>81</v>
      </c>
      <c r="HO94" s="33">
        <f>HN94-B94</f>
        <v>-11</v>
      </c>
      <c r="HP94" s="33">
        <f>SUM(SUM(AH94,AP94,AV94,BB94,BH94,BN94,BT94,BZ94,CF94,CL94,CR94,CX94,DD94,DJ94,DL94,DZ94,EX94,GP94,GQ94,GS94,GT94,GU94,GV94,GW94,GZ94,HA94,AD94,AF94,AR94,AT94),SUM(AX94,AZ94,BD94,BF94,BJ94,BL94,BP94,BR94,BV94,BX94,CB94,CD94,CH94,CJ94,CN94,CP94,CT94,CV94,CZ94,DB94,DF94,DH94,DN94,DP94,DR94,DT94,DV94,DX94,EB94,ED94),EF94,EH94,EJ94,EL94,EN94,EP94,ER94,ET94,EV94,EZ94,FB94,FD94,GR94,GX94,GY94)/75</f>
        <v>53.8192592592593</v>
      </c>
      <c r="HQ94" s="33">
        <v>83</v>
      </c>
      <c r="HR94" s="33">
        <f>HQ94-B94</f>
        <v>-9</v>
      </c>
      <c r="HS94" s="43">
        <f>AVERAGE(HD94-HB94,HG94-HB94,HJ94-HB94,HM94-HB94,HP94-HB94)</f>
        <v>-5.26674832205712</v>
      </c>
      <c r="HT94" s="33"/>
      <c r="HU94" s="33"/>
      <c r="HV94" s="33"/>
      <c r="HW94" s="33"/>
      <c r="HX94" s="33"/>
      <c r="HY94" s="33"/>
    </row>
    <row r="95" ht="32.45" customHeight="1">
      <c r="A95" t="s" s="31">
        <v>332</v>
      </c>
      <c r="B95" s="32">
        <v>93</v>
      </c>
      <c r="C95" s="33">
        <v>0</v>
      </c>
      <c r="D95" t="s" s="34">
        <v>232</v>
      </c>
      <c r="E95" s="33">
        <f>IF(D95="ACC",5,IF(D95="SEC",3,IF(D95="Pac12",4,IF(D95="Big 10",1,IF(D95="Big 12",2,IF(D95="Independent",7,IF(D95="American",6,IF(D95="MWC",9,IF(D95="Sun Belt",8,IF(D95="CUSA",11,10))))))))))</f>
        <v>5</v>
      </c>
      <c r="F95" s="33">
        <v>90</v>
      </c>
      <c r="G95" s="33">
        <f>F95</f>
        <v>90</v>
      </c>
      <c r="H95" s="33">
        <f>F95</f>
        <v>90</v>
      </c>
      <c r="I95" s="33">
        <v>69</v>
      </c>
      <c r="J95" s="33">
        <v>69</v>
      </c>
      <c r="K95" s="33">
        <v>55</v>
      </c>
      <c r="L95" s="35">
        <f>AVERAGE(F95:K95)</f>
        <v>77.1666666666667</v>
      </c>
      <c r="M95" s="46">
        <f>AVERAGE(N95:U95,F95:L95)</f>
        <v>87.8333333333333</v>
      </c>
      <c r="N95" s="19">
        <f>AVERAGE(O95:U95,F95:L95)</f>
        <v>87.8333333333333</v>
      </c>
      <c r="O95" s="37">
        <v>99</v>
      </c>
      <c r="P95" s="33">
        <v>84</v>
      </c>
      <c r="Q95" s="33">
        <f>AVERAGE(O95:P95)</f>
        <v>91.5</v>
      </c>
      <c r="R95" s="33">
        <v>103</v>
      </c>
      <c r="S95" s="33">
        <v>108</v>
      </c>
      <c r="T95" s="33">
        <f>AVERAGE(R95:S95)</f>
        <v>105.5</v>
      </c>
      <c r="U95" s="33">
        <f>AVERAGE(O95,P95,Q95,R95,S95,T95)</f>
        <v>98.5</v>
      </c>
      <c r="V95" s="33">
        <f>AVERAGE(F95:U95)</f>
        <v>87.8333333333333</v>
      </c>
      <c r="W95" s="33">
        <f>MEDIAN(F95:U95)</f>
        <v>90</v>
      </c>
      <c r="X95" s="33">
        <v>110</v>
      </c>
      <c r="Y95" s="33">
        <v>44</v>
      </c>
      <c r="Z95" s="33">
        <v>64</v>
      </c>
      <c r="AA95" s="33">
        <v>101</v>
      </c>
      <c r="AB95" s="33">
        <v>104</v>
      </c>
      <c r="AC95" s="33">
        <v>-13.3</v>
      </c>
      <c r="AD95" s="33">
        <v>101</v>
      </c>
      <c r="AE95" s="33">
        <v>-13.3</v>
      </c>
      <c r="AF95" s="33">
        <v>101</v>
      </c>
      <c r="AG95" s="33">
        <f>BM95-CQ95</f>
        <v>-3.8</v>
      </c>
      <c r="AH95" s="33">
        <v>57</v>
      </c>
      <c r="AI95" s="33">
        <v>2.06428571428571</v>
      </c>
      <c r="AJ95" s="33">
        <v>50</v>
      </c>
      <c r="AK95" s="33">
        <v>2.06428571428571</v>
      </c>
      <c r="AL95" s="33">
        <f>AJ95</f>
        <v>50</v>
      </c>
      <c r="AM95" s="33">
        <v>-0.0583851885995237</v>
      </c>
      <c r="AN95" s="33">
        <v>97</v>
      </c>
      <c r="AO95" s="33">
        <v>23.57</v>
      </c>
      <c r="AP95" s="33">
        <v>90</v>
      </c>
      <c r="AQ95" s="33">
        <v>2</v>
      </c>
      <c r="AR95" s="33">
        <f>MAX($AQ$3:$AQ$132)-AQ95+1</f>
        <v>12</v>
      </c>
      <c r="AS95" s="33">
        <v>2</v>
      </c>
      <c r="AT95" s="33">
        <f>AR95</f>
        <v>12</v>
      </c>
      <c r="AU95" s="33">
        <v>5</v>
      </c>
      <c r="AV95" s="33">
        <f>MAX($AU$3:$AU$132)-AU95+1</f>
        <v>11</v>
      </c>
      <c r="AW95" s="33">
        <v>9</v>
      </c>
      <c r="AX95" s="33">
        <f>AW95+1</f>
        <v>10</v>
      </c>
      <c r="AY95" s="33">
        <v>9</v>
      </c>
      <c r="AZ95" s="33">
        <f>AX95</f>
        <v>10</v>
      </c>
      <c r="BA95" s="33">
        <v>7</v>
      </c>
      <c r="BB95" s="33">
        <f>BA95+1</f>
        <v>8</v>
      </c>
      <c r="BC95" s="33">
        <f>AQ95/(AQ95+AW95)</f>
        <v>0.181818181818182</v>
      </c>
      <c r="BD95" s="33">
        <v>36</v>
      </c>
      <c r="BE95" s="33">
        <f>BC95</f>
        <v>0.181818181818182</v>
      </c>
      <c r="BF95" s="33">
        <f>BD95</f>
        <v>36</v>
      </c>
      <c r="BG95" s="33">
        <f>AU95/(AU95+BA95)</f>
        <v>0.416666666666667</v>
      </c>
      <c r="BH95" s="33">
        <v>17</v>
      </c>
      <c r="BI95" s="33">
        <v>24.8</v>
      </c>
      <c r="BJ95" s="33">
        <v>71</v>
      </c>
      <c r="BK95" s="33">
        <v>24.8</v>
      </c>
      <c r="BL95" s="33">
        <v>71</v>
      </c>
      <c r="BM95" s="33">
        <v>25.4</v>
      </c>
      <c r="BN95" s="33">
        <v>73</v>
      </c>
      <c r="BO95" s="33">
        <v>379.4</v>
      </c>
      <c r="BP95" s="33">
        <v>78</v>
      </c>
      <c r="BQ95" s="33">
        <v>379.4</v>
      </c>
      <c r="BR95" s="33">
        <v>78</v>
      </c>
      <c r="BS95" s="33">
        <v>329.7</v>
      </c>
      <c r="BT95" s="33">
        <v>108</v>
      </c>
      <c r="BU95" s="33">
        <v>222.6</v>
      </c>
      <c r="BV95" s="33">
        <v>69</v>
      </c>
      <c r="BW95" s="33">
        <v>222.6</v>
      </c>
      <c r="BX95" s="33">
        <v>69</v>
      </c>
      <c r="BY95" s="33">
        <v>179.3</v>
      </c>
      <c r="BZ95" s="33">
        <v>104</v>
      </c>
      <c r="CA95" s="33">
        <v>156.7</v>
      </c>
      <c r="CB95" s="33">
        <v>68</v>
      </c>
      <c r="CC95" s="33">
        <v>156.7</v>
      </c>
      <c r="CD95" s="33">
        <v>68</v>
      </c>
      <c r="CE95" s="33">
        <v>150.3</v>
      </c>
      <c r="CF95" s="33">
        <v>76</v>
      </c>
      <c r="CG95" s="33">
        <v>0.06536636794939379</v>
      </c>
      <c r="CH95" s="33">
        <v>100</v>
      </c>
      <c r="CI95" s="33">
        <v>0.06536636794939379</v>
      </c>
      <c r="CJ95" s="33">
        <v>100</v>
      </c>
      <c r="CK95" s="33">
        <f>BM95/BS95</f>
        <v>0.0770397330906885</v>
      </c>
      <c r="CL95" s="33">
        <v>34</v>
      </c>
      <c r="CM95" s="33">
        <v>38.1</v>
      </c>
      <c r="CN95" s="33">
        <v>90</v>
      </c>
      <c r="CO95" s="33">
        <v>38.1</v>
      </c>
      <c r="CP95" s="33">
        <v>90</v>
      </c>
      <c r="CQ95" s="33">
        <v>29.2</v>
      </c>
      <c r="CR95" s="33">
        <v>60</v>
      </c>
      <c r="CS95" s="33">
        <v>444.8</v>
      </c>
      <c r="CT95" s="33">
        <v>95</v>
      </c>
      <c r="CU95" s="33">
        <v>444.8</v>
      </c>
      <c r="CV95" s="33">
        <v>95</v>
      </c>
      <c r="CW95" s="33">
        <v>379.6</v>
      </c>
      <c r="CX95" s="33">
        <v>57</v>
      </c>
      <c r="CY95" s="33">
        <v>231.6</v>
      </c>
      <c r="CZ95" s="33">
        <v>61</v>
      </c>
      <c r="DA95" s="33">
        <v>231.6</v>
      </c>
      <c r="DB95" s="33">
        <v>61</v>
      </c>
      <c r="DC95" s="33">
        <v>199</v>
      </c>
      <c r="DD95" s="33">
        <v>23</v>
      </c>
      <c r="DE95" s="33">
        <v>213.2</v>
      </c>
      <c r="DF95" s="33">
        <v>102</v>
      </c>
      <c r="DG95" s="33">
        <v>213.2</v>
      </c>
      <c r="DH95" s="33">
        <v>102</v>
      </c>
      <c r="DI95" s="33">
        <v>180.6</v>
      </c>
      <c r="DJ95" s="33">
        <v>83</v>
      </c>
      <c r="DK95" s="33">
        <v>0.818181818181818</v>
      </c>
      <c r="DL95" s="33">
        <v>31</v>
      </c>
      <c r="DM95" s="33">
        <v>1</v>
      </c>
      <c r="DN95" s="33">
        <v>24</v>
      </c>
      <c r="DO95" s="33">
        <v>57.3</v>
      </c>
      <c r="DP95" s="33">
        <v>21</v>
      </c>
      <c r="DQ95" s="33">
        <v>7.9</v>
      </c>
      <c r="DR95" s="33">
        <v>23</v>
      </c>
      <c r="DS95" s="33">
        <v>5.1</v>
      </c>
      <c r="DT95" s="33">
        <v>26</v>
      </c>
      <c r="DU95" s="33">
        <v>-65.40000000000001</v>
      </c>
      <c r="DV95" s="33">
        <v>98</v>
      </c>
      <c r="DW95" s="33">
        <v>-65.40000000000001</v>
      </c>
      <c r="DX95" s="33">
        <v>98</v>
      </c>
      <c r="DY95" s="33">
        <f>BS95-CW95</f>
        <v>-49.9</v>
      </c>
      <c r="DZ95" s="33">
        <v>97</v>
      </c>
      <c r="EA95" s="33">
        <v>2.81818181818182</v>
      </c>
      <c r="EB95" s="33">
        <v>19</v>
      </c>
      <c r="EC95" s="33">
        <v>17.9090909090909</v>
      </c>
      <c r="ED95" s="33">
        <v>32</v>
      </c>
      <c r="EE95" s="33">
        <v>20.1</v>
      </c>
      <c r="EF95" s="33">
        <v>43</v>
      </c>
      <c r="EG95" s="33">
        <v>0</v>
      </c>
      <c r="EH95" s="33">
        <v>14</v>
      </c>
      <c r="EI95" s="33">
        <v>9.4</v>
      </c>
      <c r="EJ95" s="33">
        <v>28</v>
      </c>
      <c r="EK95" s="33">
        <v>0.0909090909090909</v>
      </c>
      <c r="EL95" s="33">
        <v>10</v>
      </c>
      <c r="EM95" s="33">
        <v>86.7</v>
      </c>
      <c r="EN95" s="33">
        <v>8</v>
      </c>
      <c r="EO95" s="33">
        <v>93.8</v>
      </c>
      <c r="EP95" s="33">
        <v>26</v>
      </c>
      <c r="EQ95" s="33">
        <v>21.5454545454546</v>
      </c>
      <c r="ER95" s="33">
        <v>48</v>
      </c>
      <c r="ES95" s="33">
        <v>38.7</v>
      </c>
      <c r="ET95" s="33">
        <v>60</v>
      </c>
      <c r="EU95" s="33">
        <v>38.7</v>
      </c>
      <c r="EV95" s="33">
        <v>60</v>
      </c>
      <c r="EW95" s="33">
        <v>32.8</v>
      </c>
      <c r="EX95" s="33">
        <v>83</v>
      </c>
      <c r="EY95" s="33">
        <v>47.8</v>
      </c>
      <c r="EZ95" s="33">
        <v>41</v>
      </c>
      <c r="FA95" s="33">
        <v>5.63636363636364</v>
      </c>
      <c r="FB95" s="33">
        <v>38</v>
      </c>
      <c r="FC95" s="33">
        <v>51.0909090909091</v>
      </c>
      <c r="FD95" s="33">
        <v>60</v>
      </c>
      <c r="FE95" s="38"/>
      <c r="FF95" s="33">
        <v>99</v>
      </c>
      <c r="FG95" s="38"/>
      <c r="FH95" s="33">
        <v>99</v>
      </c>
      <c r="FI95" s="33">
        <v>51.56</v>
      </c>
      <c r="FJ95" s="33">
        <v>62</v>
      </c>
      <c r="FK95" s="38"/>
      <c r="FL95" s="33">
        <v>109</v>
      </c>
      <c r="FM95" s="38"/>
      <c r="FN95" s="33">
        <v>109</v>
      </c>
      <c r="FO95" s="33">
        <v>28.07</v>
      </c>
      <c r="FP95" s="33">
        <v>111</v>
      </c>
      <c r="FQ95" s="38"/>
      <c r="FR95" s="33">
        <v>79</v>
      </c>
      <c r="FS95" s="38"/>
      <c r="FT95" s="33">
        <v>79</v>
      </c>
      <c r="FU95" s="33">
        <v>67.23</v>
      </c>
      <c r="FV95" s="33">
        <v>29</v>
      </c>
      <c r="FW95" s="38"/>
      <c r="FX95" s="33">
        <v>10</v>
      </c>
      <c r="FY95" s="38"/>
      <c r="FZ95" s="33">
        <v>10</v>
      </c>
      <c r="GA95" s="33">
        <v>19.9</v>
      </c>
      <c r="GB95" s="39">
        <v>96</v>
      </c>
      <c r="GC95" s="24">
        <f>GA95</f>
        <v>19.9</v>
      </c>
      <c r="GD95" s="24">
        <f>GB95</f>
        <v>96</v>
      </c>
      <c r="GE95" s="25">
        <v>19.8</v>
      </c>
      <c r="GF95" s="25">
        <v>84</v>
      </c>
      <c r="GG95" s="25">
        <v>28.2</v>
      </c>
      <c r="GH95" s="25">
        <v>65</v>
      </c>
      <c r="GI95" s="24">
        <f>GG95</f>
        <v>28.2</v>
      </c>
      <c r="GJ95" s="24">
        <f>GH95</f>
        <v>65</v>
      </c>
      <c r="GK95" s="25">
        <v>30</v>
      </c>
      <c r="GL95" s="37">
        <v>67</v>
      </c>
      <c r="GM95" s="33">
        <v>0.5</v>
      </c>
      <c r="GN95" s="33">
        <v>13</v>
      </c>
      <c r="GO95" s="33">
        <v>3</v>
      </c>
      <c r="GP95" s="33">
        <f>IF(GO95=1,1,IF(GO95=2,20,40))</f>
        <v>40</v>
      </c>
      <c r="GQ95" s="33">
        <f>AVERAGE(41,130,GS95)</f>
        <v>75.6666666666667</v>
      </c>
      <c r="GR95" s="33">
        <f>GQ95</f>
        <v>75.6666666666667</v>
      </c>
      <c r="GS95" s="33">
        <v>56</v>
      </c>
      <c r="GT95" s="33">
        <f>GS95</f>
        <v>56</v>
      </c>
      <c r="GU95" s="33">
        <v>42</v>
      </c>
      <c r="GV95" s="33">
        <f>GU95</f>
        <v>42</v>
      </c>
      <c r="GW95" s="40">
        <f>GU95</f>
        <v>42</v>
      </c>
      <c r="GX95" s="28">
        <v>61</v>
      </c>
      <c r="GY95" s="28">
        <f>GX95</f>
        <v>61</v>
      </c>
      <c r="GZ95" s="42">
        <f>AVERAGE(GQ95,GS95,GU95)</f>
        <v>57.8888888888889</v>
      </c>
      <c r="HA95" s="33">
        <f>AVERAGE(GQ95:GW95)</f>
        <v>55.6190476190476</v>
      </c>
      <c r="HB95" s="33">
        <f>SUM(GX95,GY95,GZ95,HA95)/120</f>
        <v>64.41673280423279</v>
      </c>
      <c r="HC95" t="s" s="34">
        <f>IF(HB95=HB94,"YES","NOOOO")</f>
        <v>230</v>
      </c>
      <c r="HD95" s="33">
        <f>SUM(SUM(E95,F95,G95,I95,L95,M95,N95,O95,R95,U95,V95,W95,Y95,AH95,AN95,AP95,AV95,BB95,BH95,BN95,BT95,BZ95,CF95,CL95,CR95,CX95,DD95,DJ95,DL95,DZ95),SUM(EX95,FJ95,FP95,FV95,GF95,GL95,GN95,GP95,GQ95,GS95,GU95,GX95,GZ95,H95,J95,K95,P95,Q95,S95,T95,X95,Z95,AA95,AB95,AD95,AF95,AJ95,AL95,AR95,AT95),SUM(AX95,AZ95,BD95,BF95,BJ95,BL95,BP95,BR95,BV95,BX95,CB95,CD95,CH95,CJ95,CN95,CP95,CT95,CV95,CZ95,DB95,DF95,DH95,DN95,DP95,DR95,DT95,DV95,DX95,EB95,ED95),EF95,EH95,EJ95,EL95,EN95,EP95,ER95,ET95,EV95,EZ95,FB95,FD95,FF95,FH95,FL95,FN95,FR95,FT95,FX95,FZ95,GB95,GD95,GH95,GJ95)/114</f>
        <v>64.89230019493181</v>
      </c>
      <c r="HE95" s="33">
        <v>94</v>
      </c>
      <c r="HF95" s="33">
        <f>HE95-B95</f>
        <v>1</v>
      </c>
      <c r="HG95" s="33">
        <f>SUM(SUM(E95,F95,G95,I95,L95,M95,N95,O95,V95,W95,Y95,H95,J95,K95,P95,Q95,CH95,CJ95,CN95,CP95,CT95,CV95,CZ95,DB95,DF95,DH95,DN95,DP95,DR95,DT95),SUM(DV95,DX95,EB95,ED95,EF95,EH95,EJ95,EL95,EN95,EP95,ER95,ET95,EV95,EZ95,FB95,FD95,FF95,FH95,FL95,FN95,FR95,FT95,FX95,FZ95,GR95,GX95,GY95,X95,AA95,Z95),SUM(AB95,AD95,AF95,AJ95,AL95,AR95,AT95,AX95,AZ95,BD95,BF95,BJ95,BL95,BP95,BR95,BV95,BX95,CB95,CD95,AH95,AN95,AP95,AV95,BB95,BH95,BN95,BT95,BZ95,CF95,CL95),CR95,CX95,DD95,DJ95,DL95,DZ95,EX95,FJ95,FP95,FV95,GP95,GQ95,GS95,GT95,GU95,GV95,GW95,GZ95,HA95)/109</f>
        <v>62.6514489587884</v>
      </c>
      <c r="HH95" s="33">
        <v>93</v>
      </c>
      <c r="HI95" s="33">
        <f>HH95-B95</f>
        <v>0</v>
      </c>
      <c r="HJ95" s="33">
        <f>SUM(SUM(E95,F95,G95,I95,L95,M95,N95,R95,V95,W95,AD95,AF95,AJ95,AL95,AR95,AT95,AX95,AZ95,BD95,BF95,BJ95,BL95,BP95,BR95,BV95,BX95,CB95,CD95,CH95,CJ95),SUM(CN95,CP95,CT95,CV95,CZ95,DB95,DF95,DH95,DN95,DP95,DR95,DT95,DV95,DX95,EB95,ED95,EF95,EH95,EJ95,EL95,EN95,EP95,ER95,ET95,EV95,EZ95,FB95,FD95,GB95,GD95),SUM(GH95,GJ95,GR95,GX95,GY95,AH95,AN95,AP95,AV95,BB95,BH95,BN95,BT95,BZ95,CF95,CL95,CR95,CX95,DD95,DJ95,DL95,DZ95,EX95,GF95,GL95,GN95,GP95,GQ95,GS95,GT95),GU95,GV95,GW95,GZ95,HA95,H95,J95,K95,S95,T95,)/101</f>
        <v>60.7723558070093</v>
      </c>
      <c r="HK95" s="33">
        <v>93</v>
      </c>
      <c r="HL95" s="33">
        <f>HK95-B95</f>
        <v>0</v>
      </c>
      <c r="HM95" s="33">
        <f>SUM(SUM(F95,G95,H95,J95,K95,AD95,AF95,AJ95,AL95,AN95,AR95,AT95,AX95,AZ95,BD95,BF95,BJ95,BL95,BP95,BR95,BV95,BX95,CB95,CD95,CH95,CJ95,CN95,CP95,CT95,CV95),SUM(CZ95,DB95,DF95,DH95,DN95,DP95,DR95,DT95,DV95,DX95,EB95,ED95,EF95,EH95,EJ95,EL95,EN95,EP95,ER95,ET95,EV95,EZ95,FB95,FD95,GR95,GX95,GY95,I95,L95,AH95),AP95,AV95,BB95,BH95,BN95,BT95,BZ95,CF95,CL95,CR95,CX95,DD95,DJ95,DL95,DZ95,EX95,GP95,GQ95,GS95,GT95,GU95,GV95,GW95,GZ95,HA95)/85</f>
        <v>58.5530345471522</v>
      </c>
      <c r="HN95" s="33">
        <v>91</v>
      </c>
      <c r="HO95" s="33">
        <f>HN95-B95</f>
        <v>-2</v>
      </c>
      <c r="HP95" s="33">
        <f>SUM(SUM(AH95,AP95,AV95,BB95,BH95,BN95,BT95,BZ95,CF95,CL95,CR95,CX95,DD95,DJ95,DL95,DZ95,EX95,GP95,GQ95,GS95,GT95,GU95,GV95,GW95,GZ95,HA95,AD95,AF95,AR95,AT95),SUM(AX95,AZ95,BD95,BF95,BJ95,BL95,BP95,BR95,BV95,BX95,CB95,CD95,CH95,CJ95,CN95,CP95,CT95,CV95,CZ95,DB95,DF95,DH95,DN95,DP95,DR95,DT95,DV95,DX95,EB95,ED95),EF95,EH95,EJ95,EL95,EN95,EP95,ER95,ET95,EV95,EZ95,FB95,FD95,GR95,GX95,GY95)/75</f>
        <v>56.5312169312169</v>
      </c>
      <c r="HQ95" s="33">
        <v>91</v>
      </c>
      <c r="HR95" s="33">
        <f>HQ95-B95</f>
        <v>-2</v>
      </c>
      <c r="HS95" s="43">
        <f>AVERAGE(HD95-HB95,HG95-HB95,HJ95-HB95,HM95-HB95,HP95-HB95)</f>
        <v>-3.73666151641308</v>
      </c>
      <c r="HT95" t="s" s="44">
        <v>270</v>
      </c>
      <c r="HU95" s="33">
        <f>COUNTIF($D$3:$D$132,"MAC")</f>
        <v>12</v>
      </c>
      <c r="HV95" s="33">
        <f>SUMIF($D$3:$D$132,"MAC",$R$3:$R$132)</f>
        <v>1119</v>
      </c>
      <c r="HW95" s="33">
        <f>SUMIF($D$3:$D$132,"MAC",$O$3:$O$132)</f>
        <v>1077</v>
      </c>
      <c r="HX95" s="33">
        <f>(HV95+HW95)/(HU95*2)</f>
        <v>91.5</v>
      </c>
      <c r="HY95" s="33">
        <v>10</v>
      </c>
    </row>
    <row r="96" ht="44.45" customHeight="1">
      <c r="A96" t="s" s="31">
        <v>333</v>
      </c>
      <c r="B96" s="32">
        <v>94</v>
      </c>
      <c r="C96" s="33">
        <v>0</v>
      </c>
      <c r="D96" t="s" s="34">
        <v>270</v>
      </c>
      <c r="E96" s="33">
        <f>IF(D96="ACC",5,IF(D96="SEC",3,IF(D96="Pac12",4,IF(D96="Big 10",1,IF(D96="Big 12",2,IF(D96="Independent",7,IF(D96="American",6,IF(D96="MWC",9,IF(D96="Sun Belt",8,IF(D96="CUSA",11,10))))))))))</f>
        <v>10</v>
      </c>
      <c r="F96" s="33">
        <v>86</v>
      </c>
      <c r="G96" s="33">
        <f>F96</f>
        <v>86</v>
      </c>
      <c r="H96" s="33">
        <f>F96</f>
        <v>86</v>
      </c>
      <c r="I96" s="33">
        <v>100</v>
      </c>
      <c r="J96" s="33">
        <v>100</v>
      </c>
      <c r="K96" s="33">
        <v>87</v>
      </c>
      <c r="L96" s="35">
        <f>AVERAGE(F96:K96)</f>
        <v>90.8333333333333</v>
      </c>
      <c r="M96" s="46">
        <f>AVERAGE(N96:U96,F96:L96)</f>
        <v>95.7916666666667</v>
      </c>
      <c r="N96" s="19">
        <f>AVERAGE(O96:U96,F96:L96)</f>
        <v>95.7916666666667</v>
      </c>
      <c r="O96" s="37">
        <v>103</v>
      </c>
      <c r="P96" s="33">
        <v>92</v>
      </c>
      <c r="Q96" s="33">
        <f>AVERAGE(O96:P96)</f>
        <v>97.5</v>
      </c>
      <c r="R96" s="33">
        <v>108</v>
      </c>
      <c r="S96" s="33">
        <v>100</v>
      </c>
      <c r="T96" s="33">
        <f>AVERAGE(R96:S96)</f>
        <v>104</v>
      </c>
      <c r="U96" s="33">
        <f>AVERAGE(O96,P96,Q96,R96,S96,T96)</f>
        <v>100.75</v>
      </c>
      <c r="V96" s="33">
        <f>AVERAGE(F96:U96)</f>
        <v>95.7916666666667</v>
      </c>
      <c r="W96" s="33">
        <f>MEDIAN(F96:U96)</f>
        <v>96.6458333333334</v>
      </c>
      <c r="X96" s="33">
        <v>98</v>
      </c>
      <c r="Y96" s="33">
        <v>111</v>
      </c>
      <c r="Z96" s="33">
        <v>106</v>
      </c>
      <c r="AA96" s="33">
        <v>74</v>
      </c>
      <c r="AB96" s="33">
        <v>53</v>
      </c>
      <c r="AC96" s="33">
        <v>-2.8</v>
      </c>
      <c r="AD96" s="33">
        <v>69</v>
      </c>
      <c r="AE96" s="33">
        <v>-2.8</v>
      </c>
      <c r="AF96" s="33">
        <v>69</v>
      </c>
      <c r="AG96" s="33">
        <f>BM96-CQ96</f>
        <v>-1.4</v>
      </c>
      <c r="AH96" s="33">
        <v>44</v>
      </c>
      <c r="AI96" s="33">
        <v>9.720000000000001</v>
      </c>
      <c r="AJ96" s="33">
        <v>11</v>
      </c>
      <c r="AK96" s="33">
        <v>9.720000000000001</v>
      </c>
      <c r="AL96" s="33">
        <f>AJ96</f>
        <v>11</v>
      </c>
      <c r="AM96" s="33">
        <v>-0.0147972291781847</v>
      </c>
      <c r="AN96" s="33">
        <v>79</v>
      </c>
      <c r="AO96" s="33">
        <v>13.86</v>
      </c>
      <c r="AP96" s="33">
        <v>46</v>
      </c>
      <c r="AQ96" s="33">
        <v>2</v>
      </c>
      <c r="AR96" s="33">
        <f>MAX($AQ$3:$AQ$132)-AQ96+1</f>
        <v>12</v>
      </c>
      <c r="AS96" s="33">
        <v>2</v>
      </c>
      <c r="AT96" s="33">
        <f>AR96</f>
        <v>12</v>
      </c>
      <c r="AU96" s="33">
        <v>6</v>
      </c>
      <c r="AV96" s="33">
        <f>MAX($AU$3:$AU$132)-AU96+1</f>
        <v>10</v>
      </c>
      <c r="AW96" s="33">
        <v>4</v>
      </c>
      <c r="AX96" s="33">
        <f>AW96+1</f>
        <v>5</v>
      </c>
      <c r="AY96" s="33">
        <v>4</v>
      </c>
      <c r="AZ96" s="33">
        <f>AX96</f>
        <v>5</v>
      </c>
      <c r="BA96" s="33">
        <v>7</v>
      </c>
      <c r="BB96" s="33">
        <f>BA96+1</f>
        <v>8</v>
      </c>
      <c r="BC96" s="33">
        <f>AQ96/(AQ96+AW96)</f>
        <v>0.333333333333333</v>
      </c>
      <c r="BD96" s="33">
        <v>30</v>
      </c>
      <c r="BE96" s="33">
        <f>BC96</f>
        <v>0.333333333333333</v>
      </c>
      <c r="BF96" s="33">
        <f>BD96</f>
        <v>30</v>
      </c>
      <c r="BG96" s="33">
        <f>AU96/(AU96+BA96)</f>
        <v>0.461538461538462</v>
      </c>
      <c r="BH96" s="33">
        <v>16</v>
      </c>
      <c r="BI96" s="33">
        <v>33.2</v>
      </c>
      <c r="BJ96" s="33">
        <v>29</v>
      </c>
      <c r="BK96" s="33">
        <v>33.2</v>
      </c>
      <c r="BL96" s="33">
        <v>29</v>
      </c>
      <c r="BM96" s="33">
        <v>29.2</v>
      </c>
      <c r="BN96" s="33">
        <v>53</v>
      </c>
      <c r="BO96" s="33">
        <v>400.3</v>
      </c>
      <c r="BP96" s="33">
        <v>60</v>
      </c>
      <c r="BQ96" s="33">
        <v>400.3</v>
      </c>
      <c r="BR96" s="33">
        <v>60</v>
      </c>
      <c r="BS96" s="33">
        <v>405.5</v>
      </c>
      <c r="BT96" s="33">
        <v>64</v>
      </c>
      <c r="BU96" s="33">
        <v>276.2</v>
      </c>
      <c r="BV96" s="33">
        <v>30</v>
      </c>
      <c r="BW96" s="33">
        <v>276.2</v>
      </c>
      <c r="BX96" s="33">
        <v>30</v>
      </c>
      <c r="BY96" s="33">
        <v>283.1</v>
      </c>
      <c r="BZ96" s="33">
        <v>28</v>
      </c>
      <c r="CA96" s="33">
        <v>124.2</v>
      </c>
      <c r="CB96" s="33">
        <v>97</v>
      </c>
      <c r="CC96" s="33">
        <v>124.2</v>
      </c>
      <c r="CD96" s="33">
        <v>97</v>
      </c>
      <c r="CE96" s="33">
        <v>122.3</v>
      </c>
      <c r="CF96" s="33">
        <v>110</v>
      </c>
      <c r="CG96" s="33">
        <v>0.0829377966525106</v>
      </c>
      <c r="CH96" s="33">
        <v>16</v>
      </c>
      <c r="CI96" s="33">
        <v>0.0829377966525106</v>
      </c>
      <c r="CJ96" s="33">
        <v>16</v>
      </c>
      <c r="CK96" s="33">
        <f>BM96/BS96</f>
        <v>0.0720098643649815</v>
      </c>
      <c r="CL96" s="33">
        <v>60</v>
      </c>
      <c r="CM96" s="33">
        <v>36</v>
      </c>
      <c r="CN96" s="33">
        <v>83</v>
      </c>
      <c r="CO96" s="33">
        <v>36</v>
      </c>
      <c r="CP96" s="33">
        <v>83</v>
      </c>
      <c r="CQ96" s="33">
        <v>30.6</v>
      </c>
      <c r="CR96" s="33">
        <v>67</v>
      </c>
      <c r="CS96" s="33">
        <v>490.3</v>
      </c>
      <c r="CT96" s="33">
        <v>119</v>
      </c>
      <c r="CU96" s="33">
        <v>490.3</v>
      </c>
      <c r="CV96" s="33">
        <v>119</v>
      </c>
      <c r="CW96" s="33">
        <v>430.5</v>
      </c>
      <c r="CX96" s="33">
        <v>91</v>
      </c>
      <c r="CY96" s="33">
        <v>251.5</v>
      </c>
      <c r="CZ96" s="33">
        <v>85</v>
      </c>
      <c r="DA96" s="33">
        <v>251.5</v>
      </c>
      <c r="DB96" s="33">
        <v>85</v>
      </c>
      <c r="DC96" s="33">
        <v>236.2</v>
      </c>
      <c r="DD96" s="33">
        <v>75</v>
      </c>
      <c r="DE96" s="33">
        <v>238.8</v>
      </c>
      <c r="DF96" s="33">
        <v>113</v>
      </c>
      <c r="DG96" s="33">
        <v>238.8</v>
      </c>
      <c r="DH96" s="33">
        <v>113</v>
      </c>
      <c r="DI96" s="33">
        <v>194.2</v>
      </c>
      <c r="DJ96" s="33">
        <v>97</v>
      </c>
      <c r="DK96" s="33">
        <v>0.5</v>
      </c>
      <c r="DL96" s="33">
        <v>43</v>
      </c>
      <c r="DM96" s="33">
        <v>1.33333333333333</v>
      </c>
      <c r="DN96" s="33">
        <v>10</v>
      </c>
      <c r="DO96" s="33">
        <v>66.7</v>
      </c>
      <c r="DP96" s="33">
        <v>78</v>
      </c>
      <c r="DQ96" s="33">
        <v>8.1</v>
      </c>
      <c r="DR96" s="33">
        <v>24</v>
      </c>
      <c r="DS96" s="33">
        <v>5.2</v>
      </c>
      <c r="DT96" s="33">
        <v>27</v>
      </c>
      <c r="DU96" s="33">
        <v>-90</v>
      </c>
      <c r="DV96" s="33">
        <v>107</v>
      </c>
      <c r="DW96" s="33">
        <v>-90</v>
      </c>
      <c r="DX96" s="33">
        <v>107</v>
      </c>
      <c r="DY96" s="33">
        <f>BS96-CW96</f>
        <v>-25</v>
      </c>
      <c r="DZ96" s="33">
        <v>84</v>
      </c>
      <c r="EA96" s="33">
        <v>1.5</v>
      </c>
      <c r="EB96" s="33">
        <v>63</v>
      </c>
      <c r="EC96" s="33">
        <v>8</v>
      </c>
      <c r="ED96" s="33">
        <v>100</v>
      </c>
      <c r="EE96" s="33">
        <v>15.7</v>
      </c>
      <c r="EF96" s="33">
        <v>72</v>
      </c>
      <c r="EG96" s="33">
        <v>0</v>
      </c>
      <c r="EH96" s="33">
        <v>14</v>
      </c>
      <c r="EI96" s="33">
        <v>5.8</v>
      </c>
      <c r="EJ96" s="33">
        <v>51</v>
      </c>
      <c r="EK96" s="33">
        <v>0</v>
      </c>
      <c r="EL96" s="33">
        <v>12</v>
      </c>
      <c r="EM96" s="33">
        <v>84.59999999999999</v>
      </c>
      <c r="EN96" s="33">
        <v>11</v>
      </c>
      <c r="EO96" s="33">
        <v>94.7</v>
      </c>
      <c r="EP96" s="33">
        <v>22</v>
      </c>
      <c r="EQ96" s="33">
        <v>21.8333333333333</v>
      </c>
      <c r="ER96" s="33">
        <v>41</v>
      </c>
      <c r="ES96" s="33">
        <v>42</v>
      </c>
      <c r="ET96" s="33">
        <v>42</v>
      </c>
      <c r="EU96" s="33">
        <v>42</v>
      </c>
      <c r="EV96" s="33">
        <v>42</v>
      </c>
      <c r="EW96" s="33">
        <v>39.3</v>
      </c>
      <c r="EX96" s="33">
        <v>49</v>
      </c>
      <c r="EY96" s="33">
        <v>78.59999999999999</v>
      </c>
      <c r="EZ96" s="33">
        <v>7</v>
      </c>
      <c r="FA96" s="33">
        <v>4.83333333333333</v>
      </c>
      <c r="FB96" s="33">
        <v>18</v>
      </c>
      <c r="FC96" s="33">
        <v>43.8333333333333</v>
      </c>
      <c r="FD96" s="33">
        <v>28</v>
      </c>
      <c r="FE96" s="38"/>
      <c r="FF96" s="33">
        <v>87</v>
      </c>
      <c r="FG96" s="38"/>
      <c r="FH96" s="33">
        <v>87</v>
      </c>
      <c r="FI96" s="33">
        <v>38.78</v>
      </c>
      <c r="FJ96" s="33">
        <v>94</v>
      </c>
      <c r="FK96" s="38"/>
      <c r="FL96" s="33">
        <v>72</v>
      </c>
      <c r="FM96" s="38"/>
      <c r="FN96" s="33">
        <v>72</v>
      </c>
      <c r="FO96" s="33">
        <v>50.17</v>
      </c>
      <c r="FP96" s="33">
        <v>63</v>
      </c>
      <c r="FQ96" s="38"/>
      <c r="FR96" s="33">
        <v>90</v>
      </c>
      <c r="FS96" s="38"/>
      <c r="FT96" s="33">
        <v>90</v>
      </c>
      <c r="FU96" s="33">
        <v>31.65</v>
      </c>
      <c r="FV96" s="33">
        <v>107</v>
      </c>
      <c r="FW96" s="38"/>
      <c r="FX96" s="33">
        <v>32</v>
      </c>
      <c r="FY96" s="38"/>
      <c r="FZ96" s="33">
        <v>32</v>
      </c>
      <c r="GA96" s="33">
        <v>33.7</v>
      </c>
      <c r="GB96" s="39">
        <v>36</v>
      </c>
      <c r="GC96" s="24">
        <f>GA96</f>
        <v>33.7</v>
      </c>
      <c r="GD96" s="24">
        <f>GB96</f>
        <v>36</v>
      </c>
      <c r="GE96" s="25">
        <v>30.4</v>
      </c>
      <c r="GF96" s="25">
        <v>41</v>
      </c>
      <c r="GG96" s="25">
        <v>39.6</v>
      </c>
      <c r="GH96" s="25">
        <v>100</v>
      </c>
      <c r="GI96" s="24">
        <f>GG96</f>
        <v>39.6</v>
      </c>
      <c r="GJ96" s="24">
        <f>GH96</f>
        <v>100</v>
      </c>
      <c r="GK96" s="25">
        <v>42.3</v>
      </c>
      <c r="GL96" s="37">
        <v>103</v>
      </c>
      <c r="GM96" s="33">
        <v>0.3</v>
      </c>
      <c r="GN96" s="33">
        <v>15</v>
      </c>
      <c r="GO96" s="33">
        <v>3</v>
      </c>
      <c r="GP96" s="33">
        <f>IF(GO96=1,1,IF(GO96=2,20,40))</f>
        <v>40</v>
      </c>
      <c r="GQ96" s="33">
        <f>AVERAGE(41,130,GS96)</f>
        <v>91.3333333333333</v>
      </c>
      <c r="GR96" s="33">
        <f>GQ96</f>
        <v>91.3333333333333</v>
      </c>
      <c r="GS96" s="33">
        <f>AVERAGE(76,130)</f>
        <v>103</v>
      </c>
      <c r="GT96" s="33">
        <f>GS96</f>
        <v>103</v>
      </c>
      <c r="GU96" s="33">
        <f t="shared" si="3703"/>
        <v>103</v>
      </c>
      <c r="GV96" s="33">
        <f>GU96</f>
        <v>103</v>
      </c>
      <c r="GW96" s="40">
        <f>GU96</f>
        <v>103</v>
      </c>
      <c r="GX96" s="28">
        <f t="shared" si="3703"/>
        <v>103</v>
      </c>
      <c r="GY96" s="28">
        <f>GX96</f>
        <v>103</v>
      </c>
      <c r="GZ96" s="42">
        <f>AVERAGE(GQ96,GS96,GU96)</f>
        <v>99.1111111111111</v>
      </c>
      <c r="HA96" s="33">
        <f>AVERAGE(GQ96:GW96)</f>
        <v>99.6666666666667</v>
      </c>
      <c r="HB96" s="33">
        <f>SUM(GX96,GY96,GZ96,HA96)/120</f>
        <v>66.6212384259259</v>
      </c>
      <c r="HC96" t="s" s="34">
        <f>IF(HB96=HB95,"YES","NOOOO")</f>
        <v>230</v>
      </c>
      <c r="HD96" s="33">
        <f>SUM(SUM(E96,F96,G96,I96,L96,M96,N96,O96,R96,U96,V96,W96,Y96,AH96,AN96,AP96,AV96,BB96,BH96,BN96,BT96,BZ96,CF96,CL96,CR96,CX96,DD96,DJ96,DL96,DZ96),SUM(EX96,FJ96,FP96,FV96,GF96,GL96,GN96,GP96,GQ96,GS96,GU96,GX96,GZ96,H96,J96,K96,P96,Q96,S96,T96,X96,Z96,AA96,AB96,AD96,AF96,AJ96,AL96,AR96,AT96),SUM(AX96,AZ96,BD96,BF96,BJ96,BL96,BP96,BR96,BV96,BX96,CB96,CD96,CH96,CJ96,CN96,CP96,CT96,CV96,CZ96,DB96,DF96,DH96,DN96,DP96,DR96,DT96,DV96,DX96,EB96,ED96),EF96,EH96,EJ96,EL96,EN96,EP96,ER96,ET96,EV96,EZ96,FB96,FD96,FF96,FH96,FL96,FN96,FR96,FT96,FX96,FZ96,GB96,GD96,GH96,GJ96)/114</f>
        <v>64.838145711501</v>
      </c>
      <c r="HE96" s="33">
        <v>93</v>
      </c>
      <c r="HF96" s="33">
        <f>HE96-B96</f>
        <v>-1</v>
      </c>
      <c r="HG96" s="33">
        <f>SUM(SUM(E96,F96,G96,I96,L96,M96,N96,O96,V96,W96,Y96,H96,J96,K96,P96,Q96,CH96,CJ96,CN96,CP96,CT96,CV96,CZ96,DB96,DF96,DH96,DN96,DP96,DR96,DT96),SUM(DV96,DX96,EB96,ED96,EF96,EH96,EJ96,EL96,EN96,EP96,ER96,ET96,EV96,EZ96,FB96,FD96,FF96,FH96,FL96,FN96,FR96,FT96,FX96,FZ96,GR96,GX96,GY96,X96,AA96,Z96),SUM(AB96,AD96,AF96,AJ96,AL96,AR96,AT96,AX96,AZ96,BD96,BF96,BJ96,BL96,BP96,BR96,BV96,BX96,CB96,CD96,AH96,AN96,AP96,AV96,BB96,BH96,BN96,BT96,BZ96,CF96,CL96),CR96,CX96,DD96,DJ96,DL96,DZ96,EX96,FJ96,FP96,FV96,GP96,GQ96,GS96,GT96,GU96,GV96,GW96,GZ96,HA96)/109</f>
        <v>65.6036569826707</v>
      </c>
      <c r="HH96" s="33">
        <v>95</v>
      </c>
      <c r="HI96" s="33">
        <f>HH96-B96</f>
        <v>1</v>
      </c>
      <c r="HJ96" s="33">
        <f>SUM(SUM(E96,F96,G96,I96,L96,M96,N96,R96,V96,W96,AD96,AF96,AJ96,AL96,AR96,AT96,AX96,AZ96,BD96,BF96,BJ96,BL96,BP96,BR96,BV96,BX96,CB96,CD96,CH96,CJ96),SUM(CN96,CP96,CT96,CV96,CZ96,DB96,DF96,DH96,DN96,DP96,DR96,DT96,DV96,DX96,EB96,ED96,EF96,EH96,EJ96,EL96,EN96,EP96,ER96,ET96,EV96,EZ96,FB96,FD96,GB96,GD96),SUM(GH96,GJ96,GR96,GX96,GY96,AH96,AN96,AP96,AV96,BB96,BH96,BN96,BT96,BZ96,CF96,CL96,CR96,CX96,DD96,DJ96,DL96,DZ96,EX96,GF96,GL96,GN96,GP96,GQ96,GS96,GT96),GU96,GV96,GW96,GZ96,HA96,H96,J96,K96,S96,T96,)/101</f>
        <v>62.7059268426843</v>
      </c>
      <c r="HK96" s="33">
        <v>99</v>
      </c>
      <c r="HL96" s="33">
        <f>HK96-B96</f>
        <v>5</v>
      </c>
      <c r="HM96" s="33">
        <f>SUM(SUM(F96,G96,H96,J96,K96,AD96,AF96,AJ96,AL96,AN96,AR96,AT96,AX96,AZ96,BD96,BF96,BJ96,BL96,BP96,BR96,BV96,BX96,CB96,CD96,CH96,CJ96,CN96,CP96,CT96,CV96),SUM(CZ96,DB96,DF96,DH96,DN96,DP96,DR96,DT96,DV96,DX96,EB96,ED96,EF96,EH96,EJ96,EL96,EN96,EP96,ER96,ET96,EV96,EZ96,FB96,FD96,GR96,GX96,GY96,I96,L96,AH96),AP96,AV96,BB96,BH96,BN96,BT96,BZ96,CF96,CL96,CR96,CX96,DD96,DJ96,DL96,DZ96,EX96,GP96,GQ96,GS96,GT96,GU96,GV96,GW96,GZ96,HA96)/85</f>
        <v>61.1326797385621</v>
      </c>
      <c r="HN96" s="33">
        <v>99</v>
      </c>
      <c r="HO96" s="33">
        <f>HN96-B96</f>
        <v>5</v>
      </c>
      <c r="HP96" s="33">
        <f>SUM(SUM(AH96,AP96,AV96,BB96,BH96,BN96,BT96,BZ96,CF96,CL96,CR96,CX96,DD96,DJ96,DL96,DZ96,EX96,GP96,GQ96,GS96,GT96,GU96,GV96,GW96,GZ96,HA96,AD96,AF96,AR96,AT96),SUM(AX96,AZ96,BD96,BF96,BJ96,BL96,BP96,BR96,BV96,BX96,CB96,CD96,CH96,CJ96,CN96,CP96,CT96,CV96,CZ96,DB96,DF96,DH96,DN96,DP96,DR96,DT96,DV96,DX96,EB96,ED96),EF96,EH96,EJ96,EL96,EN96,EP96,ER96,ET96,EV96,EZ96,FB96,FD96,GR96,GX96,GY96)/75</f>
        <v>59.4592592592593</v>
      </c>
      <c r="HQ96" s="33">
        <v>104</v>
      </c>
      <c r="HR96" s="33">
        <f>HQ96-B96</f>
        <v>10</v>
      </c>
      <c r="HS96" s="43">
        <f>AVERAGE(HD96-HB96,HG96-HB96,HJ96-HB96,HM96-HB96,HP96-HB96)</f>
        <v>-3.87330471899042</v>
      </c>
      <c r="HT96" s="33"/>
      <c r="HU96" s="33"/>
      <c r="HV96" s="33"/>
      <c r="HW96" s="33"/>
      <c r="HX96" s="33"/>
      <c r="HY96" s="33"/>
    </row>
    <row r="97" ht="44.45" customHeight="1">
      <c r="A97" t="s" s="31">
        <v>334</v>
      </c>
      <c r="B97" s="32">
        <v>95</v>
      </c>
      <c r="C97" s="33">
        <v>0</v>
      </c>
      <c r="D97" t="s" s="34">
        <v>262</v>
      </c>
      <c r="E97" s="33">
        <f>IF(D97="ACC",5,IF(D97="SEC",3,IF(D97="Pac12",4,IF(D97="Big 10",1,IF(D97="Big 12",2,IF(D97="Independent",7,IF(D97="American",6,IF(D97="MWC",9,IF(D97="Sun Belt",8,IF(D97="CUSA",11,10))))))))))</f>
        <v>8</v>
      </c>
      <c r="F97" s="33">
        <v>93</v>
      </c>
      <c r="G97" s="33">
        <f>F97</f>
        <v>93</v>
      </c>
      <c r="H97" s="33">
        <f>F97</f>
        <v>93</v>
      </c>
      <c r="I97" s="33">
        <v>92</v>
      </c>
      <c r="J97" s="33">
        <v>92</v>
      </c>
      <c r="K97" s="33">
        <v>77</v>
      </c>
      <c r="L97" s="35">
        <f>AVERAGE(F97:K97)</f>
        <v>90</v>
      </c>
      <c r="M97" s="46">
        <f>AVERAGE(N97:U97,F97:L97)</f>
        <v>93.625</v>
      </c>
      <c r="N97" s="19">
        <f>AVERAGE(O97:U97,F97:L97)</f>
        <v>93.625</v>
      </c>
      <c r="O97" s="37">
        <v>101</v>
      </c>
      <c r="P97" s="33">
        <v>90</v>
      </c>
      <c r="Q97" s="33">
        <f>AVERAGE(O97:P97)</f>
        <v>95.5</v>
      </c>
      <c r="R97" s="33">
        <v>100</v>
      </c>
      <c r="S97" s="33">
        <v>98</v>
      </c>
      <c r="T97" s="33">
        <f>AVERAGE(R97:S97)</f>
        <v>99</v>
      </c>
      <c r="U97" s="33">
        <f>AVERAGE(O97,P97,Q97,R97,S97,T97)</f>
        <v>97.25</v>
      </c>
      <c r="V97" s="33">
        <f>AVERAGE(F97:U97)</f>
        <v>93.625</v>
      </c>
      <c r="W97" s="33">
        <f>MEDIAN(F97:U97)</f>
        <v>93.3125</v>
      </c>
      <c r="X97" s="33">
        <v>106</v>
      </c>
      <c r="Y97" s="33">
        <v>74</v>
      </c>
      <c r="Z97" s="33">
        <v>88</v>
      </c>
      <c r="AA97" s="33">
        <v>100</v>
      </c>
      <c r="AB97" s="33">
        <v>89</v>
      </c>
      <c r="AC97" s="33">
        <v>-4.3</v>
      </c>
      <c r="AD97" s="33">
        <v>74</v>
      </c>
      <c r="AE97" s="33">
        <v>-4.3</v>
      </c>
      <c r="AF97" s="33">
        <v>74</v>
      </c>
      <c r="AG97" s="33">
        <f>BM97-CQ97</f>
        <v>-0.4</v>
      </c>
      <c r="AH97" s="33">
        <v>50</v>
      </c>
      <c r="AI97" s="33">
        <v>7.975</v>
      </c>
      <c r="AJ97" s="33">
        <v>13</v>
      </c>
      <c r="AK97" s="33">
        <v>7.975</v>
      </c>
      <c r="AL97" s="33">
        <f>AJ97</f>
        <v>13</v>
      </c>
      <c r="AM97" s="33">
        <v>-0.0040655491618714</v>
      </c>
      <c r="AN97" s="33">
        <v>74</v>
      </c>
      <c r="AO97" s="33">
        <v>19.4</v>
      </c>
      <c r="AP97" s="33">
        <v>72</v>
      </c>
      <c r="AQ97" s="33">
        <v>4</v>
      </c>
      <c r="AR97" s="33">
        <f>MAX($AQ$3:$AQ$132)-AQ97+1</f>
        <v>10</v>
      </c>
      <c r="AS97" s="33">
        <v>4</v>
      </c>
      <c r="AT97" s="33">
        <f>AR97</f>
        <v>10</v>
      </c>
      <c r="AU97" s="33">
        <v>8</v>
      </c>
      <c r="AV97" s="33">
        <f>MAX($AU$3:$AU$132)-AU97+1</f>
        <v>8</v>
      </c>
      <c r="AW97" s="33">
        <v>7</v>
      </c>
      <c r="AX97" s="33">
        <f>AW97+1</f>
        <v>8</v>
      </c>
      <c r="AY97" s="33">
        <v>7</v>
      </c>
      <c r="AZ97" s="33">
        <f>AX97</f>
        <v>8</v>
      </c>
      <c r="BA97" s="33">
        <v>5</v>
      </c>
      <c r="BB97" s="33">
        <f>BA97+1</f>
        <v>6</v>
      </c>
      <c r="BC97" s="33">
        <f>AQ97/(AQ97+AW97)</f>
        <v>0.363636363636364</v>
      </c>
      <c r="BD97" s="33">
        <v>29</v>
      </c>
      <c r="BE97" s="33">
        <f>BC97</f>
        <v>0.363636363636364</v>
      </c>
      <c r="BF97" s="33">
        <f>BD97</f>
        <v>29</v>
      </c>
      <c r="BG97" s="33">
        <f>AU97/(AU97+BA97)</f>
        <v>0.615384615384615</v>
      </c>
      <c r="BH97" s="33">
        <v>12</v>
      </c>
      <c r="BI97" s="33">
        <v>32.9</v>
      </c>
      <c r="BJ97" s="33">
        <v>30</v>
      </c>
      <c r="BK97" s="33">
        <v>32.9</v>
      </c>
      <c r="BL97" s="33">
        <v>30</v>
      </c>
      <c r="BM97" s="33">
        <v>33.7</v>
      </c>
      <c r="BN97" s="33">
        <v>24</v>
      </c>
      <c r="BO97" s="33">
        <v>489.7</v>
      </c>
      <c r="BP97" s="33">
        <v>14</v>
      </c>
      <c r="BQ97" s="33">
        <v>489.7</v>
      </c>
      <c r="BR97" s="33">
        <v>14</v>
      </c>
      <c r="BS97" s="33">
        <v>439.3</v>
      </c>
      <c r="BT97" s="33">
        <v>33</v>
      </c>
      <c r="BU97" s="33">
        <v>364.4</v>
      </c>
      <c r="BV97" s="33">
        <v>2</v>
      </c>
      <c r="BW97" s="33">
        <v>364.4</v>
      </c>
      <c r="BX97" s="33">
        <v>2</v>
      </c>
      <c r="BY97" s="33">
        <v>312</v>
      </c>
      <c r="BZ97" s="33">
        <v>10</v>
      </c>
      <c r="CA97" s="33">
        <v>125.4</v>
      </c>
      <c r="CB97" s="33">
        <v>96</v>
      </c>
      <c r="CC97" s="33">
        <v>125.4</v>
      </c>
      <c r="CD97" s="33">
        <v>96</v>
      </c>
      <c r="CE97" s="33">
        <v>127.2</v>
      </c>
      <c r="CF97" s="33">
        <v>106</v>
      </c>
      <c r="CG97" s="33">
        <v>0.0671839901980805</v>
      </c>
      <c r="CH97" s="33">
        <v>88</v>
      </c>
      <c r="CI97" s="33">
        <v>0.0671839901980805</v>
      </c>
      <c r="CJ97" s="33">
        <v>88</v>
      </c>
      <c r="CK97" s="33">
        <f>BM97/BS97</f>
        <v>0.07671295242431141</v>
      </c>
      <c r="CL97" s="33">
        <v>37</v>
      </c>
      <c r="CM97" s="33">
        <v>37.2</v>
      </c>
      <c r="CN97" s="33">
        <v>87</v>
      </c>
      <c r="CO97" s="33">
        <v>37.2</v>
      </c>
      <c r="CP97" s="33">
        <v>87</v>
      </c>
      <c r="CQ97" s="33">
        <v>34.1</v>
      </c>
      <c r="CR97" s="33">
        <v>83</v>
      </c>
      <c r="CS97" s="33">
        <v>470.1</v>
      </c>
      <c r="CT97" s="33">
        <v>112</v>
      </c>
      <c r="CU97" s="33">
        <v>470.1</v>
      </c>
      <c r="CV97" s="33">
        <v>112</v>
      </c>
      <c r="CW97" s="33">
        <v>477.8</v>
      </c>
      <c r="CX97" s="33">
        <v>121</v>
      </c>
      <c r="CY97" s="33">
        <v>314</v>
      </c>
      <c r="CZ97" s="33">
        <v>121</v>
      </c>
      <c r="DA97" s="33">
        <v>314</v>
      </c>
      <c r="DB97" s="33">
        <v>121</v>
      </c>
      <c r="DC97" s="33">
        <v>262.9</v>
      </c>
      <c r="DD97" s="33">
        <v>105</v>
      </c>
      <c r="DE97" s="33">
        <v>156.1</v>
      </c>
      <c r="DF97" s="33">
        <v>52</v>
      </c>
      <c r="DG97" s="33">
        <v>156.1</v>
      </c>
      <c r="DH97" s="33">
        <v>52</v>
      </c>
      <c r="DI97" s="33">
        <v>214.9</v>
      </c>
      <c r="DJ97" s="33">
        <v>112</v>
      </c>
      <c r="DK97" s="33">
        <v>0.545454545454545</v>
      </c>
      <c r="DL97" s="33">
        <v>42</v>
      </c>
      <c r="DM97" s="33">
        <v>1.27272727272727</v>
      </c>
      <c r="DN97" s="33">
        <v>11</v>
      </c>
      <c r="DO97" s="33">
        <v>64.2</v>
      </c>
      <c r="DP97" s="33">
        <v>64</v>
      </c>
      <c r="DQ97" s="33">
        <v>8.9</v>
      </c>
      <c r="DR97" s="33">
        <v>32</v>
      </c>
      <c r="DS97" s="33">
        <v>4</v>
      </c>
      <c r="DT97" s="33">
        <v>15</v>
      </c>
      <c r="DU97" s="33">
        <v>19.6</v>
      </c>
      <c r="DV97" s="33">
        <v>50</v>
      </c>
      <c r="DW97" s="33">
        <v>19.6</v>
      </c>
      <c r="DX97" s="33">
        <v>50</v>
      </c>
      <c r="DY97" s="33">
        <f>BS97-CW97</f>
        <v>-38.5</v>
      </c>
      <c r="DZ97" s="33">
        <v>90</v>
      </c>
      <c r="EA97" s="33">
        <v>1.81818181818182</v>
      </c>
      <c r="EB97" s="33">
        <v>52</v>
      </c>
      <c r="EC97" s="33">
        <v>14.2727272727273</v>
      </c>
      <c r="ED97" s="33">
        <v>60</v>
      </c>
      <c r="EE97" s="33">
        <v>19.8</v>
      </c>
      <c r="EF97" s="33">
        <v>46</v>
      </c>
      <c r="EG97" s="33">
        <v>0</v>
      </c>
      <c r="EH97" s="33">
        <v>14</v>
      </c>
      <c r="EI97" s="33">
        <v>1.8</v>
      </c>
      <c r="EJ97" s="33">
        <v>77</v>
      </c>
      <c r="EK97" s="33">
        <v>0</v>
      </c>
      <c r="EL97" s="33">
        <v>12</v>
      </c>
      <c r="EM97" s="33">
        <v>61.1</v>
      </c>
      <c r="EN97" s="33">
        <v>39</v>
      </c>
      <c r="EO97" s="33">
        <v>97.7</v>
      </c>
      <c r="EP97" s="33">
        <v>4</v>
      </c>
      <c r="EQ97" s="33">
        <v>24.4545454545454</v>
      </c>
      <c r="ER97" s="33">
        <v>17</v>
      </c>
      <c r="ES97" s="33">
        <v>39.9</v>
      </c>
      <c r="ET97" s="33">
        <v>52</v>
      </c>
      <c r="EU97" s="33">
        <v>39.9</v>
      </c>
      <c r="EV97" s="33">
        <v>52</v>
      </c>
      <c r="EW97" s="33">
        <v>39.8</v>
      </c>
      <c r="EX97" s="33">
        <v>46</v>
      </c>
      <c r="EY97" s="33">
        <v>50</v>
      </c>
      <c r="EZ97" s="33">
        <v>40</v>
      </c>
      <c r="FA97" s="33">
        <v>6.36363636363636</v>
      </c>
      <c r="FB97" s="33">
        <v>52</v>
      </c>
      <c r="FC97" s="33">
        <v>57.3636363636364</v>
      </c>
      <c r="FD97" s="33">
        <v>82</v>
      </c>
      <c r="FE97" s="38"/>
      <c r="FF97" s="33">
        <v>96</v>
      </c>
      <c r="FG97" s="38"/>
      <c r="FH97" s="33">
        <v>96</v>
      </c>
      <c r="FI97" s="33">
        <v>43.25</v>
      </c>
      <c r="FJ97" s="33">
        <v>84</v>
      </c>
      <c r="FK97" s="38"/>
      <c r="FL97" s="33">
        <v>51</v>
      </c>
      <c r="FM97" s="38"/>
      <c r="FN97" s="33">
        <v>51</v>
      </c>
      <c r="FO97" s="33">
        <v>44.9</v>
      </c>
      <c r="FP97" s="33">
        <v>79</v>
      </c>
      <c r="FQ97" s="38"/>
      <c r="FR97" s="33">
        <v>111</v>
      </c>
      <c r="FS97" s="38"/>
      <c r="FT97" s="33">
        <v>111</v>
      </c>
      <c r="FU97" s="33">
        <v>42.35</v>
      </c>
      <c r="FV97" s="33">
        <v>84</v>
      </c>
      <c r="FW97" s="38"/>
      <c r="FX97" s="33">
        <v>118</v>
      </c>
      <c r="FY97" s="38"/>
      <c r="FZ97" s="33">
        <v>118</v>
      </c>
      <c r="GA97" s="33">
        <v>29.9</v>
      </c>
      <c r="GB97" s="39">
        <v>54</v>
      </c>
      <c r="GC97" s="24">
        <f>GA97</f>
        <v>29.9</v>
      </c>
      <c r="GD97" s="24">
        <f>GB97</f>
        <v>54</v>
      </c>
      <c r="GE97" s="25">
        <v>31</v>
      </c>
      <c r="GF97" s="25">
        <v>39</v>
      </c>
      <c r="GG97" s="25">
        <v>35.5</v>
      </c>
      <c r="GH97" s="25">
        <v>92</v>
      </c>
      <c r="GI97" s="24">
        <f>GG97</f>
        <v>35.5</v>
      </c>
      <c r="GJ97" s="24">
        <f>GH97</f>
        <v>92</v>
      </c>
      <c r="GK97" s="25">
        <v>38.6</v>
      </c>
      <c r="GL97" s="37">
        <v>96</v>
      </c>
      <c r="GM97" s="33">
        <v>-1.7</v>
      </c>
      <c r="GN97" s="33">
        <v>28</v>
      </c>
      <c r="GO97" s="33">
        <v>3</v>
      </c>
      <c r="GP97" s="33">
        <f>IF(GO97=1,1,IF(GO97=2,20,40))</f>
        <v>40</v>
      </c>
      <c r="GQ97" s="33">
        <f>AVERAGE(41,130,GS97)</f>
        <v>91.3333333333333</v>
      </c>
      <c r="GR97" s="33">
        <f>GQ97</f>
        <v>91.3333333333333</v>
      </c>
      <c r="GS97" s="33">
        <f>AVERAGE(76,130)</f>
        <v>103</v>
      </c>
      <c r="GT97" s="33">
        <f>GS97</f>
        <v>103</v>
      </c>
      <c r="GU97" s="33">
        <f t="shared" si="3703"/>
        <v>103</v>
      </c>
      <c r="GV97" s="33">
        <f>GU97</f>
        <v>103</v>
      </c>
      <c r="GW97" s="40">
        <f>GU97</f>
        <v>103</v>
      </c>
      <c r="GX97" s="28">
        <f t="shared" si="3703"/>
        <v>103</v>
      </c>
      <c r="GY97" s="28">
        <f>GX97</f>
        <v>103</v>
      </c>
      <c r="GZ97" s="42">
        <f>AVERAGE(GQ97,GS97,GU97)</f>
        <v>99.1111111111111</v>
      </c>
      <c r="HA97" s="33">
        <f>AVERAGE(GQ97:GW97)</f>
        <v>99.6666666666667</v>
      </c>
      <c r="HB97" s="33">
        <f>SUM(GX97,GY97,GZ97,HA97)/120</f>
        <v>67.2531828703704</v>
      </c>
      <c r="HC97" t="s" s="34">
        <f>IF(HB97=HB96,"YES","NOOOO")</f>
        <v>230</v>
      </c>
      <c r="HD97" s="33">
        <f>SUM(SUM(E97,F97,G97,I97,L97,M97,N97,O97,R97,U97,V97,W97,Y97,AH97,AN97,AP97,AV97,BB97,BH97,BN97,BT97,BZ97,CF97,CL97,CR97,CX97,DD97,DJ97,DL97,DZ97),SUM(EX97,FJ97,FP97,FV97,GF97,GL97,GN97,GP97,GQ97,GS97,GU97,GX97,GZ97,H97,J97,K97,P97,Q97,S97,T97,X97,Z97,AA97,AB97,AD97,AF97,AJ97,AL97,AR97,AT97),SUM(AX97,AZ97,BD97,BF97,BJ97,BL97,BP97,BR97,BV97,BX97,CB97,CD97,CH97,CJ97,CN97,CP97,CT97,CV97,CZ97,DB97,DF97,DH97,DN97,DP97,DR97,DT97,DV97,DX97,EB97,ED97),EF97,EH97,EJ97,EL97,EN97,EP97,ER97,ET97,EV97,EZ97,FB97,FD97,FF97,FH97,FL97,FN97,FR97,FT97,FX97,FZ97,GB97,GD97,GH97,GJ97)/114</f>
        <v>65.5033503898635</v>
      </c>
      <c r="HE97" s="33">
        <v>95</v>
      </c>
      <c r="HF97" s="33">
        <f>HE97-B97</f>
        <v>0</v>
      </c>
      <c r="HG97" s="33">
        <f>SUM(SUM(E97,F97,G97,I97,L97,M97,N97,O97,V97,W97,Y97,H97,J97,K97,P97,Q97,CH97,CJ97,CN97,CP97,CT97,CV97,CZ97,DB97,DF97,DH97,DN97,DP97,DR97,DT97),SUM(DV97,DX97,EB97,ED97,EF97,EH97,EJ97,EL97,EN97,EP97,ER97,ET97,EV97,EZ97,FB97,FD97,FF97,FH97,FL97,FN97,FR97,FT97,FX97,FZ97,GR97,GX97,GY97,X97,AA97,Z97),SUM(AB97,AD97,AF97,AJ97,AL97,AR97,AT97,AX97,AZ97,BD97,BF97,BJ97,BL97,BP97,BR97,BV97,BX97,CB97,CD97,AH97,AN97,AP97,AV97,BB97,BH97,BN97,BT97,BZ97,CF97,CL97),CR97,CX97,DD97,DJ97,DL97,DZ97,EX97,FJ97,FP97,FV97,GP97,GQ97,GS97,GT97,GU97,GV97,GW97,GZ97,HA97)/109</f>
        <v>66.24891692150869</v>
      </c>
      <c r="HH97" s="33">
        <v>96</v>
      </c>
      <c r="HI97" s="33">
        <f>HH97-B97</f>
        <v>1</v>
      </c>
      <c r="HJ97" s="33">
        <f>SUM(SUM(E97,F97,G97,I97,L97,M97,N97,R97,V97,W97,AD97,AF97,AJ97,AL97,AR97,AT97,AX97,AZ97,BD97,BF97,BJ97,BL97,BP97,BR97,BV97,BX97,CB97,CD97,CH97,CJ97),SUM(CN97,CP97,CT97,CV97,CZ97,DB97,DF97,DH97,DN97,DP97,DR97,DT97,DV97,DX97,EB97,ED97,EF97,EH97,EJ97,EL97,EN97,EP97,ER97,ET97,EV97,EZ97,FB97,FD97,GB97,GD97),SUM(GH97,GJ97,GR97,GX97,GY97,AH97,AN97,AP97,AV97,BB97,BH97,BN97,BT97,BZ97,CF97,CL97,CR97,CX97,DD97,DJ97,DL97,DZ97,EX97,GF97,GL97,GN97,GP97,GQ97,GS97,GT97),GU97,GV97,GW97,GZ97,HA97,H97,J97,K97,S97,T97,)/101</f>
        <v>61.6894251925193</v>
      </c>
      <c r="HK97" s="33">
        <v>95</v>
      </c>
      <c r="HL97" s="33">
        <f>HK97-B97</f>
        <v>0</v>
      </c>
      <c r="HM97" s="33">
        <f>SUM(SUM(F97,G97,H97,J97,K97,AD97,AF97,AJ97,AL97,AN97,AR97,AT97,AX97,AZ97,BD97,BF97,BJ97,BL97,BP97,BR97,BV97,BX97,CB97,CD97,CH97,CJ97,CN97,CP97,CT97,CV97),SUM(CZ97,DB97,DF97,DH97,DN97,DP97,DR97,DT97,DV97,DX97,EB97,ED97,EF97,EH97,EJ97,EL97,EN97,EP97,ER97,ET97,EV97,EZ97,FB97,FD97,GR97,GX97,GY97,I97,L97,AH97),AP97,AV97,BB97,BH97,BN97,BT97,BZ97,CF97,CL97,CR97,CX97,DD97,DJ97,DL97,DZ97,EX97,GP97,GQ97,GS97,GT97,GU97,GV97,GW97,GZ97,HA97)/85</f>
        <v>59.9581699346405</v>
      </c>
      <c r="HN97" s="33">
        <v>94</v>
      </c>
      <c r="HO97" s="33">
        <f>HN97-B97</f>
        <v>-1</v>
      </c>
      <c r="HP97" s="33">
        <f>SUM(SUM(AH97,AP97,AV97,BB97,BH97,BN97,BT97,BZ97,CF97,CL97,CR97,CX97,DD97,DJ97,DL97,DZ97,EX97,GP97,GQ97,GS97,GT97,GU97,GV97,GW97,GZ97,HA97,AD97,AF97,AR97,AT97),SUM(AX97,AZ97,BD97,BF97,BJ97,BL97,BP97,BR97,BV97,BX97,CB97,CD97,CH97,CJ97,CN97,CP97,CT97,CV97,CZ97,DB97,DF97,DH97,DN97,DP97,DR97,DT97,DV97,DX97,EB97,ED97),EF97,EH97,EJ97,EL97,EN97,EP97,ER97,ET97,EV97,EZ97,FB97,FD97,GR97,GX97,GY97)/75</f>
        <v>58.2192592592593</v>
      </c>
      <c r="HQ97" s="33">
        <v>99</v>
      </c>
      <c r="HR97" s="33">
        <f>HQ97-B97</f>
        <v>4</v>
      </c>
      <c r="HS97" s="43">
        <f>AVERAGE(HD97-HB97,HG97-HB97,HJ97-HB97,HM97-HB97,HP97-HB97)</f>
        <v>-4.92935853081214</v>
      </c>
      <c r="HT97" s="33"/>
      <c r="HU97" s="33"/>
      <c r="HV97" s="33"/>
      <c r="HW97" s="33"/>
      <c r="HX97" s="33"/>
      <c r="HY97" s="33"/>
    </row>
    <row r="98" ht="44.45" customHeight="1">
      <c r="A98" t="s" s="31">
        <v>335</v>
      </c>
      <c r="B98" s="32">
        <v>96</v>
      </c>
      <c r="C98" s="33">
        <v>0</v>
      </c>
      <c r="D98" t="s" s="34">
        <v>293</v>
      </c>
      <c r="E98" s="33">
        <f>IF(D98="ACC",5,IF(D98="SEC",3,IF(D98="Pac12",4,IF(D98="Big 10",1,IF(D98="Big 12",2,IF(D98="Independent",7,IF(D98="American",6,IF(D98="MWC",9,IF(D98="Sun Belt",8,IF(D98="CUSA",11,10))))))))))</f>
        <v>11</v>
      </c>
      <c r="F98" s="33">
        <v>97</v>
      </c>
      <c r="G98" s="33">
        <f>F98</f>
        <v>97</v>
      </c>
      <c r="H98" s="33">
        <f>F98</f>
        <v>97</v>
      </c>
      <c r="I98" s="33">
        <v>60</v>
      </c>
      <c r="J98" s="33">
        <v>60</v>
      </c>
      <c r="K98" s="33">
        <v>95</v>
      </c>
      <c r="L98" s="35">
        <f>AVERAGE(F98:K98)</f>
        <v>84.3333333333333</v>
      </c>
      <c r="M98" s="46">
        <f>AVERAGE(N98:U98,F98:L98)</f>
        <v>98.0416666666667</v>
      </c>
      <c r="N98" s="19">
        <f>AVERAGE(O98:U98,F98:L98)</f>
        <v>98.0416666666667</v>
      </c>
      <c r="O98" s="37">
        <v>108</v>
      </c>
      <c r="P98" s="33">
        <v>110</v>
      </c>
      <c r="Q98" s="33">
        <f>AVERAGE(O98:P98)</f>
        <v>109</v>
      </c>
      <c r="R98" s="33">
        <v>114</v>
      </c>
      <c r="S98" s="33">
        <v>115</v>
      </c>
      <c r="T98" s="33">
        <f>AVERAGE(R98:S98)</f>
        <v>114.5</v>
      </c>
      <c r="U98" s="33">
        <f>AVERAGE(O98,P98,Q98,R98,S98,T98)</f>
        <v>111.75</v>
      </c>
      <c r="V98" s="33">
        <f>AVERAGE(F98:U98)</f>
        <v>98.0416666666667</v>
      </c>
      <c r="W98" s="33">
        <f>MEDIAN(F98:U98)</f>
        <v>98.0416666666667</v>
      </c>
      <c r="X98" s="33">
        <v>88</v>
      </c>
      <c r="Y98" s="33">
        <v>64</v>
      </c>
      <c r="Z98" s="33">
        <v>101</v>
      </c>
      <c r="AA98" s="33">
        <v>102</v>
      </c>
      <c r="AB98" s="33">
        <v>92</v>
      </c>
      <c r="AC98" s="33">
        <v>-8</v>
      </c>
      <c r="AD98" s="33">
        <v>90</v>
      </c>
      <c r="AE98" s="33">
        <v>-8</v>
      </c>
      <c r="AF98" s="33">
        <v>90</v>
      </c>
      <c r="AG98" s="33">
        <f>BM98-CQ98</f>
        <v>10.6</v>
      </c>
      <c r="AH98" s="33">
        <v>59</v>
      </c>
      <c r="AI98" s="33">
        <v>1.16455696202532</v>
      </c>
      <c r="AJ98" s="33">
        <v>88</v>
      </c>
      <c r="AK98" s="33">
        <v>1.16455696202532</v>
      </c>
      <c r="AL98" s="33">
        <f>AJ98</f>
        <v>88</v>
      </c>
      <c r="AM98" s="33">
        <v>0.100145348837209</v>
      </c>
      <c r="AN98" s="33">
        <v>38</v>
      </c>
      <c r="AO98" s="33">
        <v>19.33</v>
      </c>
      <c r="AP98" s="33">
        <v>71</v>
      </c>
      <c r="AQ98" s="33">
        <v>5</v>
      </c>
      <c r="AR98" s="33">
        <f>MAX($AQ$3:$AQ$132)-AQ98+1</f>
        <v>9</v>
      </c>
      <c r="AS98" s="33">
        <v>5</v>
      </c>
      <c r="AT98" s="33">
        <f>AR98</f>
        <v>9</v>
      </c>
      <c r="AU98" s="33">
        <v>10</v>
      </c>
      <c r="AV98" s="33">
        <f>MAX($AU$3:$AU$132)-AU98+1</f>
        <v>6</v>
      </c>
      <c r="AW98" s="33">
        <v>5</v>
      </c>
      <c r="AX98" s="33">
        <f>AW98+1</f>
        <v>6</v>
      </c>
      <c r="AY98" s="33">
        <v>5</v>
      </c>
      <c r="AZ98" s="33">
        <f>AX98</f>
        <v>6</v>
      </c>
      <c r="BA98" s="33">
        <v>3</v>
      </c>
      <c r="BB98" s="33">
        <f>BA98+1</f>
        <v>4</v>
      </c>
      <c r="BC98" s="33">
        <f>AQ98/(AQ98+AW98)</f>
        <v>0.5</v>
      </c>
      <c r="BD98" s="33">
        <v>22</v>
      </c>
      <c r="BE98" s="33">
        <f>BC98</f>
        <v>0.5</v>
      </c>
      <c r="BF98" s="33">
        <f>BD98</f>
        <v>22</v>
      </c>
      <c r="BG98" s="33">
        <f>AU98/(AU98+BA98)</f>
        <v>0.7692307692307691</v>
      </c>
      <c r="BH98" s="33">
        <v>7</v>
      </c>
      <c r="BI98" s="33">
        <v>26.7</v>
      </c>
      <c r="BJ98" s="33">
        <v>63</v>
      </c>
      <c r="BK98" s="33">
        <v>26.7</v>
      </c>
      <c r="BL98" s="33">
        <v>63</v>
      </c>
      <c r="BM98" s="33">
        <v>32.5</v>
      </c>
      <c r="BN98" s="33">
        <v>29</v>
      </c>
      <c r="BO98" s="33">
        <v>315.8</v>
      </c>
      <c r="BP98" s="33">
        <v>114</v>
      </c>
      <c r="BQ98" s="33">
        <v>315.8</v>
      </c>
      <c r="BR98" s="33">
        <v>114</v>
      </c>
      <c r="BS98" s="33">
        <v>436.9</v>
      </c>
      <c r="BT98" s="33">
        <v>35</v>
      </c>
      <c r="BU98" s="33">
        <v>216.6</v>
      </c>
      <c r="BV98" s="33">
        <v>72</v>
      </c>
      <c r="BW98" s="33">
        <v>216.6</v>
      </c>
      <c r="BX98" s="33">
        <v>72</v>
      </c>
      <c r="BY98" s="33">
        <v>268.5</v>
      </c>
      <c r="BZ98" s="33">
        <v>32</v>
      </c>
      <c r="CA98" s="33">
        <v>99.2</v>
      </c>
      <c r="CB98" s="33">
        <v>112</v>
      </c>
      <c r="CC98" s="33">
        <v>99.2</v>
      </c>
      <c r="CD98" s="33">
        <v>112</v>
      </c>
      <c r="CE98" s="33">
        <v>168.4</v>
      </c>
      <c r="CF98" s="33">
        <v>55</v>
      </c>
      <c r="CG98" s="33">
        <v>0.08454718176060801</v>
      </c>
      <c r="CH98" s="33">
        <v>12</v>
      </c>
      <c r="CI98" s="33">
        <v>0.08454718176060801</v>
      </c>
      <c r="CJ98" s="33">
        <v>12</v>
      </c>
      <c r="CK98" s="33">
        <f>BM98/BS98</f>
        <v>0.0743877317463951</v>
      </c>
      <c r="CL98" s="33">
        <v>49</v>
      </c>
      <c r="CM98" s="33">
        <v>34.7</v>
      </c>
      <c r="CN98" s="33">
        <v>77</v>
      </c>
      <c r="CO98" s="33">
        <v>34.7</v>
      </c>
      <c r="CP98" s="33">
        <v>77</v>
      </c>
      <c r="CQ98" s="33">
        <v>21.9</v>
      </c>
      <c r="CR98" s="33">
        <v>30</v>
      </c>
      <c r="CS98" s="33">
        <v>427.3</v>
      </c>
      <c r="CT98" s="33">
        <v>80</v>
      </c>
      <c r="CU98" s="33">
        <v>427.3</v>
      </c>
      <c r="CV98" s="33">
        <v>80</v>
      </c>
      <c r="CW98" s="33">
        <v>377.7</v>
      </c>
      <c r="CX98" s="33">
        <v>52</v>
      </c>
      <c r="CY98" s="33">
        <v>229</v>
      </c>
      <c r="CZ98" s="33">
        <v>57</v>
      </c>
      <c r="DA98" s="33">
        <v>229</v>
      </c>
      <c r="DB98" s="33">
        <v>57</v>
      </c>
      <c r="DC98" s="33">
        <v>240.5</v>
      </c>
      <c r="DD98" s="33">
        <v>84</v>
      </c>
      <c r="DE98" s="33">
        <v>198.3</v>
      </c>
      <c r="DF98" s="33">
        <v>91</v>
      </c>
      <c r="DG98" s="33">
        <v>198.3</v>
      </c>
      <c r="DH98" s="33">
        <v>91</v>
      </c>
      <c r="DI98" s="33">
        <v>137.2</v>
      </c>
      <c r="DJ98" s="33">
        <v>36</v>
      </c>
      <c r="DK98" s="33">
        <v>0.9</v>
      </c>
      <c r="DL98" s="33">
        <v>26</v>
      </c>
      <c r="DM98" s="33">
        <v>0.3</v>
      </c>
      <c r="DN98" s="33">
        <v>53</v>
      </c>
      <c r="DO98" s="33">
        <v>64</v>
      </c>
      <c r="DP98" s="33">
        <v>62</v>
      </c>
      <c r="DQ98" s="33">
        <v>7.8</v>
      </c>
      <c r="DR98" s="33">
        <v>22</v>
      </c>
      <c r="DS98" s="33">
        <v>4.9</v>
      </c>
      <c r="DT98" s="33">
        <v>24</v>
      </c>
      <c r="DU98" s="33">
        <v>-111.5</v>
      </c>
      <c r="DV98" s="33">
        <v>113</v>
      </c>
      <c r="DW98" s="33">
        <v>-111.5</v>
      </c>
      <c r="DX98" s="33">
        <v>113</v>
      </c>
      <c r="DY98" s="33">
        <f>BS98-CW98</f>
        <v>59.2</v>
      </c>
      <c r="DZ98" s="33">
        <v>35</v>
      </c>
      <c r="EA98" s="33">
        <v>1.7</v>
      </c>
      <c r="EB98" s="33">
        <v>57</v>
      </c>
      <c r="EC98" s="33">
        <v>12.3</v>
      </c>
      <c r="ED98" s="33">
        <v>75</v>
      </c>
      <c r="EE98" s="33">
        <v>21.2</v>
      </c>
      <c r="EF98" s="33">
        <v>36</v>
      </c>
      <c r="EG98" s="33">
        <v>0</v>
      </c>
      <c r="EH98" s="33">
        <v>14</v>
      </c>
      <c r="EI98" s="33">
        <v>14.6</v>
      </c>
      <c r="EJ98" s="33">
        <v>10</v>
      </c>
      <c r="EK98" s="33">
        <v>0</v>
      </c>
      <c r="EL98" s="33">
        <v>12</v>
      </c>
      <c r="EM98" s="33">
        <v>84.59999999999999</v>
      </c>
      <c r="EN98" s="33">
        <v>11</v>
      </c>
      <c r="EO98" s="33">
        <v>100</v>
      </c>
      <c r="EP98" s="33">
        <v>1</v>
      </c>
      <c r="EQ98" s="33">
        <v>20.3333333333333</v>
      </c>
      <c r="ER98" s="33">
        <v>66</v>
      </c>
      <c r="ES98" s="33">
        <v>39</v>
      </c>
      <c r="ET98" s="33">
        <v>59</v>
      </c>
      <c r="EU98" s="33">
        <v>39</v>
      </c>
      <c r="EV98" s="33">
        <v>59</v>
      </c>
      <c r="EW98" s="33">
        <v>41</v>
      </c>
      <c r="EX98" s="33">
        <v>37</v>
      </c>
      <c r="EY98" s="33">
        <v>88.90000000000001</v>
      </c>
      <c r="EZ98" s="33">
        <v>2</v>
      </c>
      <c r="FA98" s="33">
        <v>5.11111111111111</v>
      </c>
      <c r="FB98" s="33">
        <v>23</v>
      </c>
      <c r="FC98" s="33">
        <v>46.2222222222222</v>
      </c>
      <c r="FD98" s="33">
        <v>37</v>
      </c>
      <c r="FE98" s="38"/>
      <c r="FF98" s="33">
        <v>110</v>
      </c>
      <c r="FG98" s="38"/>
      <c r="FH98" s="33">
        <v>110</v>
      </c>
      <c r="FI98" s="33">
        <v>47.51</v>
      </c>
      <c r="FJ98" s="33">
        <v>67</v>
      </c>
      <c r="FK98" s="38"/>
      <c r="FL98" s="33">
        <v>115</v>
      </c>
      <c r="FM98" s="38"/>
      <c r="FN98" s="33">
        <v>115</v>
      </c>
      <c r="FO98" s="33">
        <v>42.83</v>
      </c>
      <c r="FP98" s="33">
        <v>83</v>
      </c>
      <c r="FQ98" s="38"/>
      <c r="FR98" s="33">
        <v>92</v>
      </c>
      <c r="FS98" s="38"/>
      <c r="FT98" s="33">
        <v>92</v>
      </c>
      <c r="FU98" s="33">
        <v>56.38</v>
      </c>
      <c r="FV98" s="33">
        <v>55</v>
      </c>
      <c r="FW98" s="38"/>
      <c r="FX98" s="33">
        <v>40</v>
      </c>
      <c r="FY98" s="38"/>
      <c r="FZ98" s="33">
        <v>40</v>
      </c>
      <c r="GA98" s="33">
        <v>21.9</v>
      </c>
      <c r="GB98" s="39">
        <v>88</v>
      </c>
      <c r="GC98" s="24">
        <f>GA98</f>
        <v>21.9</v>
      </c>
      <c r="GD98" s="24">
        <f>GB98</f>
        <v>88</v>
      </c>
      <c r="GE98" s="25">
        <v>20.5</v>
      </c>
      <c r="GF98" s="25">
        <v>80</v>
      </c>
      <c r="GG98" s="25">
        <v>33.1</v>
      </c>
      <c r="GH98" s="25">
        <v>86</v>
      </c>
      <c r="GI98" s="24">
        <f>GG98</f>
        <v>33.1</v>
      </c>
      <c r="GJ98" s="24">
        <f>GH98</f>
        <v>86</v>
      </c>
      <c r="GK98" s="25">
        <v>34.8</v>
      </c>
      <c r="GL98" s="37">
        <v>84</v>
      </c>
      <c r="GM98" s="33">
        <v>0</v>
      </c>
      <c r="GN98" s="33">
        <v>18</v>
      </c>
      <c r="GO98" s="33">
        <v>3</v>
      </c>
      <c r="GP98" s="33">
        <f>IF(GO98=1,1,IF(GO98=2,20,40))</f>
        <v>40</v>
      </c>
      <c r="GQ98" s="33">
        <f>AVERAGE(41,130,GS98)</f>
        <v>91.3333333333333</v>
      </c>
      <c r="GR98" s="33">
        <f>GQ98</f>
        <v>91.3333333333333</v>
      </c>
      <c r="GS98" s="33">
        <f>AVERAGE(76,130)</f>
        <v>103</v>
      </c>
      <c r="GT98" s="33">
        <f>GS98</f>
        <v>103</v>
      </c>
      <c r="GU98" s="33">
        <f t="shared" si="3703"/>
        <v>103</v>
      </c>
      <c r="GV98" s="33">
        <f>GU98</f>
        <v>103</v>
      </c>
      <c r="GW98" s="40">
        <f>GU98</f>
        <v>103</v>
      </c>
      <c r="GX98" s="28">
        <f t="shared" si="3703"/>
        <v>103</v>
      </c>
      <c r="GY98" s="28">
        <f>GX98</f>
        <v>103</v>
      </c>
      <c r="GZ98" s="42">
        <f>AVERAGE(GQ98,GS98,GU98)</f>
        <v>99.1111111111111</v>
      </c>
      <c r="HA98" s="33">
        <f>AVERAGE(GQ98:GW98)</f>
        <v>99.6666666666667</v>
      </c>
      <c r="HB98" s="33">
        <f>SUM(GX98,GY98,GZ98,HA98)/120</f>
        <v>67.78495370370371</v>
      </c>
      <c r="HC98" t="s" s="34">
        <f>IF(HB98=HB97,"YES","NOOOO")</f>
        <v>230</v>
      </c>
      <c r="HD98" s="33">
        <f>SUM(SUM(E98,F98,G98,I98,L98,M98,N98,O98,R98,U98,V98,W98,Y98,AH98,AN98,AP98,AV98,BB98,BH98,BN98,BT98,BZ98,CF98,CL98,CR98,CX98,DD98,DJ98,DL98,DZ98),SUM(EX98,FJ98,FP98,FV98,GF98,GL98,GN98,GP98,GQ98,GS98,GU98,GX98,GZ98,H98,J98,K98,P98,Q98,S98,T98,X98,Z98,AA98,AB98,AD98,AF98,AJ98,AL98,AR98,AT98),SUM(AX98,AZ98,BD98,BF98,BJ98,BL98,BP98,BR98,BV98,BX98,CB98,CD98,CH98,CJ98,CN98,CP98,CT98,CV98,CZ98,DB98,DF98,DH98,DN98,DP98,DR98,DT98,DV98,DX98,EB98,ED98),EF98,EH98,EJ98,EL98,EN98,EP98,ER98,ET98,EV98,EZ98,FB98,FD98,FF98,FH98,FL98,FN98,FR98,FT98,FX98,FZ98,GB98,GD98,GH98,GJ98)/114</f>
        <v>66.06310916179341</v>
      </c>
      <c r="HE98" s="33">
        <v>96</v>
      </c>
      <c r="HF98" s="33">
        <f>HE98-B98</f>
        <v>0</v>
      </c>
      <c r="HG98" s="33">
        <f>SUM(SUM(E98,F98,G98,I98,L98,M98,N98,O98,V98,W98,Y98,H98,J98,K98,P98,Q98,CH98,CJ98,CN98,CP98,CT98,CV98,CZ98,DB98,DF98,DH98,DN98,DP98,DR98,DT98),SUM(DV98,DX98,EB98,ED98,EF98,EH98,EJ98,EL98,EN98,EP98,ER98,ET98,EV98,EZ98,FB98,FD98,FF98,FH98,FL98,FN98,FR98,FT98,FX98,FZ98,GR98,GX98,GY98,X98,AA98,Z98),SUM(AB98,AD98,AF98,AJ98,AL98,AR98,AT98,AX98,AZ98,BD98,BF98,BJ98,BL98,BP98,BR98,BV98,BX98,CB98,CD98,AH98,AN98,AP98,AV98,BB98,BH98,BN98,BT98,BZ98,CF98,CL98),CR98,CX98,DD98,DJ98,DL98,DZ98,EX98,FJ98,FP98,FV98,GP98,GQ98,GS98,GT98,GU98,GV98,GW98,GZ98,HA98)/109</f>
        <v>65.58664627930681</v>
      </c>
      <c r="HH98" s="33">
        <v>94</v>
      </c>
      <c r="HI98" s="33">
        <f>HH98-B98</f>
        <v>-2</v>
      </c>
      <c r="HJ98" s="33">
        <f>SUM(SUM(E98,F98,G98,I98,L98,M98,N98,R98,V98,W98,AD98,AF98,AJ98,AL98,AR98,AT98,AX98,AZ98,BD98,BF98,BJ98,BL98,BP98,BR98,BV98,BX98,CB98,CD98,CH98,CJ98),SUM(CN98,CP98,CT98,CV98,CZ98,DB98,DF98,DH98,DN98,DP98,DR98,DT98,DV98,DX98,EB98,ED98,EF98,EH98,EJ98,EL98,EN98,EP98,ER98,ET98,EV98,EZ98,FB98,FD98,GB98,GD98),SUM(GH98,GJ98,GR98,GX98,GY98,AH98,AN98,AP98,AV98,BB98,BH98,BN98,BT98,BZ98,CF98,CL98,CR98,CX98,DD98,DJ98,DL98,DZ98,EX98,GF98,GL98,GN98,GP98,GQ98,GS98,GT98),GU98,GV98,GW98,GZ98,HA98,H98,J98,K98,S98,T98,)/101</f>
        <v>62.6677667766777</v>
      </c>
      <c r="HK98" s="33">
        <v>98</v>
      </c>
      <c r="HL98" s="33">
        <f>HK98-B98</f>
        <v>2</v>
      </c>
      <c r="HM98" s="33">
        <f>SUM(SUM(F98,G98,H98,J98,K98,AD98,AF98,AJ98,AL98,AN98,AR98,AT98,AX98,AZ98,BD98,BF98,BJ98,BL98,BP98,BR98,BV98,BX98,CB98,CD98,CH98,CJ98,CN98,CP98,CT98,CV98),SUM(CZ98,DB98,DF98,DH98,DN98,DP98,DR98,DT98,DV98,DX98,EB98,ED98,EF98,EH98,EJ98,EL98,EN98,EP98,ER98,ET98,EV98,EZ98,FB98,FD98,GR98,GX98,GY98,I98,L98,AH98),AP98,AV98,BB98,BH98,BN98,BT98,BZ98,CF98,CL98,CR98,CX98,DD98,DJ98,DL98,DZ98,EX98,GP98,GQ98,GS98,GT98,GU98,GV98,GW98,GZ98,HA98)/85</f>
        <v>59.4444444444444</v>
      </c>
      <c r="HN98" s="33">
        <v>93</v>
      </c>
      <c r="HO98" s="33">
        <f>HN98-B98</f>
        <v>-3</v>
      </c>
      <c r="HP98" s="33">
        <f>SUM(SUM(AH98,AP98,AV98,BB98,BH98,BN98,BT98,BZ98,CF98,CL98,CR98,CX98,DD98,DJ98,DL98,DZ98,EX98,GP98,GQ98,GS98,GT98,GU98,GV98,GW98,GZ98,HA98,AD98,AF98,AR98,AT98),SUM(AX98,AZ98,BD98,BF98,BJ98,BL98,BP98,BR98,BV98,BX98,CB98,CD98,CH98,CJ98,CN98,CP98,CT98,CV98,CZ98,DB98,DF98,DH98,DN98,DP98,DR98,DT98,DV98,DX98,EB98,ED98),EF98,EH98,EJ98,EL98,EN98,EP98,ER98,ET98,EV98,EZ98,FB98,FD98,GR98,GX98,GY98)/75</f>
        <v>56.6459259259259</v>
      </c>
      <c r="HQ98" s="33">
        <v>92</v>
      </c>
      <c r="HR98" s="33">
        <f>HQ98-B98</f>
        <v>-4</v>
      </c>
      <c r="HS98" s="43">
        <f>AVERAGE(HD98-HB98,HG98-HB98,HJ98-HB98,HM98-HB98,HP98-HB98)</f>
        <v>-5.70337518607406</v>
      </c>
      <c r="HT98" s="33"/>
      <c r="HU98" s="33"/>
      <c r="HV98" s="33"/>
      <c r="HW98" s="33"/>
      <c r="HX98" s="33"/>
      <c r="HY98" s="33"/>
    </row>
    <row r="99" ht="44.45" customHeight="1">
      <c r="A99" t="s" s="31">
        <v>336</v>
      </c>
      <c r="B99" s="32">
        <v>97</v>
      </c>
      <c r="C99" s="33">
        <v>0</v>
      </c>
      <c r="D99" t="s" s="34">
        <v>293</v>
      </c>
      <c r="E99" s="33">
        <f>IF(D99="ACC",5,IF(D99="SEC",3,IF(D99="Pac12",4,IF(D99="Big 10",1,IF(D99="Big 12",2,IF(D99="Independent",7,IF(D99="American",6,IF(D99="MWC",9,IF(D99="Sun Belt",8,IF(D99="CUSA",11,10))))))))))</f>
        <v>11</v>
      </c>
      <c r="F99" s="33">
        <v>99</v>
      </c>
      <c r="G99" s="33">
        <f>F99</f>
        <v>99</v>
      </c>
      <c r="H99" s="33">
        <f>F99</f>
        <v>99</v>
      </c>
      <c r="I99" s="33">
        <v>66</v>
      </c>
      <c r="J99" s="33">
        <v>66</v>
      </c>
      <c r="K99" s="33">
        <v>119</v>
      </c>
      <c r="L99" s="35">
        <f>AVERAGE(F99:K99)</f>
        <v>91.3333333333333</v>
      </c>
      <c r="M99" s="46">
        <f>AVERAGE(N99:U99,F99:L99)</f>
        <v>96.4166666666667</v>
      </c>
      <c r="N99" s="19">
        <f>AVERAGE(O99:U99,F99:L99)</f>
        <v>96.4166666666667</v>
      </c>
      <c r="O99" s="37">
        <v>106</v>
      </c>
      <c r="P99" s="33">
        <v>107</v>
      </c>
      <c r="Q99" s="33">
        <f>AVERAGE(O99:P99)</f>
        <v>106.5</v>
      </c>
      <c r="R99" s="33">
        <v>86</v>
      </c>
      <c r="S99" s="33">
        <v>107</v>
      </c>
      <c r="T99" s="33">
        <f>AVERAGE(R99:S99)</f>
        <v>96.5</v>
      </c>
      <c r="U99" s="33">
        <f>AVERAGE(O99,P99,Q99,R99,S99,T99)</f>
        <v>101.5</v>
      </c>
      <c r="V99" s="33">
        <f>AVERAGE(F99:U99)</f>
        <v>96.4166666666667</v>
      </c>
      <c r="W99" s="33">
        <f>MEDIAN(F99:U99)</f>
        <v>99</v>
      </c>
      <c r="X99" s="33">
        <v>105</v>
      </c>
      <c r="Y99" s="33">
        <v>62</v>
      </c>
      <c r="Z99" s="33">
        <v>116</v>
      </c>
      <c r="AA99" s="33">
        <v>116</v>
      </c>
      <c r="AB99" s="33">
        <v>99</v>
      </c>
      <c r="AC99" s="33">
        <v>-6.3</v>
      </c>
      <c r="AD99" s="33">
        <v>84</v>
      </c>
      <c r="AE99" s="33">
        <v>-6.3</v>
      </c>
      <c r="AF99" s="33">
        <v>84</v>
      </c>
      <c r="AG99" s="33">
        <f>BM99-CQ99</f>
        <v>5.3</v>
      </c>
      <c r="AH99" s="33">
        <v>85</v>
      </c>
      <c r="AI99" s="33">
        <v>0.976041666666667</v>
      </c>
      <c r="AJ99" s="33">
        <v>98</v>
      </c>
      <c r="AK99" s="33">
        <v>0.976041666666667</v>
      </c>
      <c r="AL99" s="33">
        <f>AJ99</f>
        <v>98</v>
      </c>
      <c r="AM99" s="33">
        <v>0.0548566878980892</v>
      </c>
      <c r="AN99" s="33">
        <v>52</v>
      </c>
      <c r="AO99" s="33">
        <v>9.5</v>
      </c>
      <c r="AP99" s="33">
        <v>21</v>
      </c>
      <c r="AQ99" s="33">
        <v>5</v>
      </c>
      <c r="AR99" s="33">
        <f>MAX($AQ$3:$AQ$132)-AQ99+1</f>
        <v>9</v>
      </c>
      <c r="AS99" s="33">
        <v>5</v>
      </c>
      <c r="AT99" s="33">
        <f>AR99</f>
        <v>9</v>
      </c>
      <c r="AU99" s="33">
        <v>9</v>
      </c>
      <c r="AV99" s="33">
        <f>MAX($AU$3:$AU$132)-AU99+1</f>
        <v>7</v>
      </c>
      <c r="AW99" s="33">
        <v>7</v>
      </c>
      <c r="AX99" s="33">
        <f>AW99+1</f>
        <v>8</v>
      </c>
      <c r="AY99" s="33">
        <v>7</v>
      </c>
      <c r="AZ99" s="33">
        <f>AX99</f>
        <v>8</v>
      </c>
      <c r="BA99" s="33">
        <v>4</v>
      </c>
      <c r="BB99" s="33">
        <f>BA99+1</f>
        <v>5</v>
      </c>
      <c r="BC99" s="33">
        <f>AQ99/(AQ99+AW99)</f>
        <v>0.416666666666667</v>
      </c>
      <c r="BD99" s="33">
        <v>26</v>
      </c>
      <c r="BE99" s="33">
        <f>BC99</f>
        <v>0.416666666666667</v>
      </c>
      <c r="BF99" s="33">
        <f>BD99</f>
        <v>26</v>
      </c>
      <c r="BG99" s="33">
        <f>AU99/(AU99+BA99)</f>
        <v>0.692307692307692</v>
      </c>
      <c r="BH99" s="33">
        <v>9</v>
      </c>
      <c r="BI99" s="33">
        <v>19</v>
      </c>
      <c r="BJ99" s="33">
        <v>91</v>
      </c>
      <c r="BK99" s="33">
        <v>19</v>
      </c>
      <c r="BL99" s="33">
        <v>91</v>
      </c>
      <c r="BM99" s="33">
        <v>25.4</v>
      </c>
      <c r="BN99" s="33">
        <v>73</v>
      </c>
      <c r="BO99" s="33">
        <v>290.3</v>
      </c>
      <c r="BP99" s="33">
        <v>117</v>
      </c>
      <c r="BQ99" s="33">
        <v>290.3</v>
      </c>
      <c r="BR99" s="33">
        <v>117</v>
      </c>
      <c r="BS99" s="33">
        <v>387.8</v>
      </c>
      <c r="BT99" s="33">
        <v>80</v>
      </c>
      <c r="BU99" s="33">
        <v>164.3</v>
      </c>
      <c r="BV99" s="33">
        <v>106</v>
      </c>
      <c r="BW99" s="33">
        <v>164.3</v>
      </c>
      <c r="BX99" s="33">
        <v>106</v>
      </c>
      <c r="BY99" s="33">
        <v>259.3</v>
      </c>
      <c r="BZ99" s="33">
        <v>39</v>
      </c>
      <c r="CA99" s="33">
        <v>126</v>
      </c>
      <c r="CB99" s="33">
        <v>95</v>
      </c>
      <c r="CC99" s="33">
        <v>126</v>
      </c>
      <c r="CD99" s="33">
        <v>95</v>
      </c>
      <c r="CE99" s="33">
        <v>128.4</v>
      </c>
      <c r="CF99" s="33">
        <v>104</v>
      </c>
      <c r="CG99" s="33">
        <v>0.06544953496383051</v>
      </c>
      <c r="CH99" s="33">
        <v>99</v>
      </c>
      <c r="CI99" s="33">
        <v>0.06544953496383051</v>
      </c>
      <c r="CJ99" s="33">
        <v>99</v>
      </c>
      <c r="CK99" s="33">
        <f>BM99/BS99</f>
        <v>0.0654976792160908</v>
      </c>
      <c r="CL99" s="33">
        <v>90</v>
      </c>
      <c r="CM99" s="33">
        <v>25.3</v>
      </c>
      <c r="CN99" s="33">
        <v>33</v>
      </c>
      <c r="CO99" s="33">
        <v>25.3</v>
      </c>
      <c r="CP99" s="33">
        <v>33</v>
      </c>
      <c r="CQ99" s="33">
        <v>20.1</v>
      </c>
      <c r="CR99" s="33">
        <v>21</v>
      </c>
      <c r="CS99" s="33">
        <v>348.6</v>
      </c>
      <c r="CT99" s="33">
        <v>27</v>
      </c>
      <c r="CU99" s="33">
        <v>348.6</v>
      </c>
      <c r="CV99" s="33">
        <v>27</v>
      </c>
      <c r="CW99" s="33">
        <v>335.4</v>
      </c>
      <c r="CX99" s="33">
        <v>24</v>
      </c>
      <c r="CY99" s="33">
        <v>177.3</v>
      </c>
      <c r="CZ99" s="33">
        <v>8</v>
      </c>
      <c r="DA99" s="33">
        <v>177.3</v>
      </c>
      <c r="DB99" s="33">
        <v>8</v>
      </c>
      <c r="DC99" s="33">
        <v>200</v>
      </c>
      <c r="DD99" s="33">
        <v>27</v>
      </c>
      <c r="DE99" s="33">
        <v>171.3</v>
      </c>
      <c r="DF99" s="33">
        <v>69</v>
      </c>
      <c r="DG99" s="33">
        <v>171.3</v>
      </c>
      <c r="DH99" s="33">
        <v>69</v>
      </c>
      <c r="DI99" s="33">
        <v>135.5</v>
      </c>
      <c r="DJ99" s="33">
        <v>33</v>
      </c>
      <c r="DK99" s="33">
        <v>0.5</v>
      </c>
      <c r="DL99" s="33">
        <v>43</v>
      </c>
      <c r="DM99" s="33">
        <v>0.75</v>
      </c>
      <c r="DN99" s="33">
        <v>36</v>
      </c>
      <c r="DO99" s="33">
        <v>52.2</v>
      </c>
      <c r="DP99" s="33">
        <v>5</v>
      </c>
      <c r="DQ99" s="33">
        <v>6.4</v>
      </c>
      <c r="DR99" s="33">
        <v>8</v>
      </c>
      <c r="DS99" s="33">
        <v>4.2</v>
      </c>
      <c r="DT99" s="33">
        <v>17</v>
      </c>
      <c r="DU99" s="33">
        <v>-58.3</v>
      </c>
      <c r="DV99" s="33">
        <v>93</v>
      </c>
      <c r="DW99" s="33">
        <v>-58.3</v>
      </c>
      <c r="DX99" s="33">
        <v>93</v>
      </c>
      <c r="DY99" s="33">
        <f>BS99-CW99</f>
        <v>52.4</v>
      </c>
      <c r="DZ99" s="33">
        <v>42</v>
      </c>
      <c r="EA99" s="33">
        <v>1.91666666666667</v>
      </c>
      <c r="EB99" s="33">
        <v>47</v>
      </c>
      <c r="EC99" s="33">
        <v>12.5833333333333</v>
      </c>
      <c r="ED99" s="33">
        <v>71</v>
      </c>
      <c r="EE99" s="33">
        <v>14.6</v>
      </c>
      <c r="EF99" s="33">
        <v>76</v>
      </c>
      <c r="EG99" s="33">
        <v>0</v>
      </c>
      <c r="EH99" s="33">
        <v>14</v>
      </c>
      <c r="EI99" s="33">
        <v>2.8</v>
      </c>
      <c r="EJ99" s="33">
        <v>73</v>
      </c>
      <c r="EK99" s="33">
        <v>0</v>
      </c>
      <c r="EL99" s="33">
        <v>12</v>
      </c>
      <c r="EM99" s="33">
        <v>92.90000000000001</v>
      </c>
      <c r="EN99" s="33">
        <v>2</v>
      </c>
      <c r="EO99" s="33">
        <v>100</v>
      </c>
      <c r="EP99" s="33">
        <v>1</v>
      </c>
      <c r="EQ99" s="33">
        <v>16.5454545454546</v>
      </c>
      <c r="ER99" s="33">
        <v>98</v>
      </c>
      <c r="ES99" s="33">
        <v>31.7</v>
      </c>
      <c r="ET99" s="33">
        <v>88</v>
      </c>
      <c r="EU99" s="33">
        <v>31.7</v>
      </c>
      <c r="EV99" s="33">
        <v>88</v>
      </c>
      <c r="EW99" s="33">
        <v>40.7</v>
      </c>
      <c r="EX99" s="33">
        <v>40</v>
      </c>
      <c r="EY99" s="33">
        <v>58.6</v>
      </c>
      <c r="EZ99" s="33">
        <v>27</v>
      </c>
      <c r="FA99" s="33">
        <v>4.09090909090909</v>
      </c>
      <c r="FB99" s="33">
        <v>5</v>
      </c>
      <c r="FC99" s="33">
        <v>36.6363636363636</v>
      </c>
      <c r="FD99" s="33">
        <v>8</v>
      </c>
      <c r="FE99" s="38"/>
      <c r="FF99" s="33">
        <v>108</v>
      </c>
      <c r="FG99" s="38"/>
      <c r="FH99" s="33">
        <v>108</v>
      </c>
      <c r="FI99" s="33">
        <v>49.28</v>
      </c>
      <c r="FJ99" s="33">
        <v>65</v>
      </c>
      <c r="FK99" s="38"/>
      <c r="FL99" s="33">
        <v>120</v>
      </c>
      <c r="FM99" s="38"/>
      <c r="FN99" s="33">
        <v>120</v>
      </c>
      <c r="FO99" s="33">
        <v>41.81</v>
      </c>
      <c r="FP99" s="33">
        <v>85</v>
      </c>
      <c r="FQ99" s="38"/>
      <c r="FR99" s="33">
        <v>86</v>
      </c>
      <c r="FS99" s="38"/>
      <c r="FT99" s="33">
        <v>86</v>
      </c>
      <c r="FU99" s="33">
        <v>58.7</v>
      </c>
      <c r="FV99" s="33">
        <v>48</v>
      </c>
      <c r="FW99" s="38"/>
      <c r="FX99" s="33">
        <v>56</v>
      </c>
      <c r="FY99" s="38"/>
      <c r="FZ99" s="33">
        <v>56</v>
      </c>
      <c r="GA99" s="33">
        <v>17.8</v>
      </c>
      <c r="GB99" s="39">
        <v>102</v>
      </c>
      <c r="GC99" s="24">
        <f>GA99</f>
        <v>17.8</v>
      </c>
      <c r="GD99" s="24">
        <f>GB99</f>
        <v>102</v>
      </c>
      <c r="GE99" s="24">
        <v>18.4</v>
      </c>
      <c r="GF99" s="24">
        <v>88</v>
      </c>
      <c r="GG99" s="24">
        <v>26.1</v>
      </c>
      <c r="GH99" s="24">
        <v>52</v>
      </c>
      <c r="GI99" s="24">
        <f>GG99</f>
        <v>26.1</v>
      </c>
      <c r="GJ99" s="24">
        <f>GH99</f>
        <v>52</v>
      </c>
      <c r="GK99" s="24">
        <v>23.4</v>
      </c>
      <c r="GL99" s="37">
        <v>33</v>
      </c>
      <c r="GM99" s="33">
        <v>1.7</v>
      </c>
      <c r="GN99" s="33">
        <v>4</v>
      </c>
      <c r="GO99" s="33">
        <v>3</v>
      </c>
      <c r="GP99" s="33">
        <f>IF(GO99=1,1,IF(GO99=2,20,40))</f>
        <v>40</v>
      </c>
      <c r="GQ99" s="33">
        <f>AVERAGE(41,130,GS99)</f>
        <v>91.3333333333333</v>
      </c>
      <c r="GR99" s="33">
        <f>GQ99</f>
        <v>91.3333333333333</v>
      </c>
      <c r="GS99" s="33">
        <f>AVERAGE(76,130)</f>
        <v>103</v>
      </c>
      <c r="GT99" s="33">
        <f>GS99</f>
        <v>103</v>
      </c>
      <c r="GU99" s="33">
        <f t="shared" si="3703"/>
        <v>103</v>
      </c>
      <c r="GV99" s="33">
        <f>GU99</f>
        <v>103</v>
      </c>
      <c r="GW99" s="40">
        <f>GU99</f>
        <v>103</v>
      </c>
      <c r="GX99" s="28">
        <f t="shared" si="3703"/>
        <v>103</v>
      </c>
      <c r="GY99" s="28">
        <f>GX99</f>
        <v>103</v>
      </c>
      <c r="GZ99" s="42">
        <f>AVERAGE(GQ99,GS99,GU99)</f>
        <v>99.1111111111111</v>
      </c>
      <c r="HA99" s="33">
        <f>AVERAGE(GQ99:GW99)</f>
        <v>99.6666666666667</v>
      </c>
      <c r="HB99" s="33">
        <f>SUM(GX99,GY99,GZ99,HA99)/120</f>
        <v>67.97939814814811</v>
      </c>
      <c r="HC99" t="s" s="34">
        <f>IF(HB99=HB98,"YES","NOOOO")</f>
        <v>230</v>
      </c>
      <c r="HD99" s="33">
        <f>SUM(SUM(E99,F99,G99,I99,L99,M99,N99,O99,R99,U99,V99,W99,Y99,AH99,AN99,AP99,AV99,BB99,BH99,BN99,BT99,BZ99,CF99,CL99,CR99,CX99,DD99,DJ99,DL99,DZ99),SUM(EX99,FJ99,FP99,FV99,GF99,GL99,GN99,GP99,GQ99,GS99,GU99,GX99,GZ99,H99,J99,K99,P99,Q99,S99,T99,X99,Z99,AA99,AB99,AD99,AF99,AJ99,AL99,AR99,AT99),SUM(AX99,AZ99,BD99,BF99,BJ99,BL99,BP99,BR99,BV99,BX99,CB99,CD99,CH99,CJ99,CN99,CP99,CT99,CV99,CZ99,DB99,DF99,DH99,DN99,DP99,DR99,DT99,DV99,DX99,EB99,ED99),EF99,EH99,EJ99,EL99,EN99,EP99,ER99,ET99,EV99,EZ99,FB99,FD99,FF99,FH99,FL99,FN99,FR99,FT99,FX99,FZ99,GB99,GD99,GH99,GJ99)/114</f>
        <v>66.2677875243665</v>
      </c>
      <c r="HE99" s="33">
        <v>97</v>
      </c>
      <c r="HF99" s="33">
        <f>HE99-B99</f>
        <v>0</v>
      </c>
      <c r="HG99" s="33">
        <f>SUM(SUM(E99,F99,G99,I99,L99,M99,N99,O99,V99,W99,Y99,H99,J99,K99,P99,Q99,CH99,CJ99,CN99,CP99,CT99,CV99,CZ99,DB99,DF99,DH99,DN99,DP99,DR99,DT99),SUM(DV99,DX99,EB99,ED99,EF99,EH99,EJ99,EL99,EN99,EP99,ER99,ET99,EV99,EZ99,FB99,FD99,FF99,FH99,FL99,FN99,FR99,FT99,FX99,FZ99,GR99,GX99,GY99,X99,AA99,Z99),SUM(AB99,AD99,AF99,AJ99,AL99,AR99,AT99,AX99,AZ99,BD99,BF99,BJ99,BL99,BP99,BR99,BV99,BX99,CB99,CD99,AH99,AN99,AP99,AV99,BB99,BH99,BN99,BT99,BZ99,CF99,CL99),CR99,CX99,DD99,DJ99,DL99,DZ99,EX99,FJ99,FP99,FV99,GP99,GQ99,GS99,GT99,GU99,GV99,GW99,GZ99,HA99)/109</f>
        <v>67.2800713557594</v>
      </c>
      <c r="HH99" s="33">
        <v>98</v>
      </c>
      <c r="HI99" s="33">
        <f>HH99-B99</f>
        <v>1</v>
      </c>
      <c r="HJ99" s="33">
        <f>SUM(SUM(E99,F99,G99,I99,L99,M99,N99,R99,V99,W99,AD99,AF99,AJ99,AL99,AR99,AT99,AX99,AZ99,BD99,BF99,BJ99,BL99,BP99,BR99,BV99,BX99,CB99,CD99,CH99,CJ99),SUM(CN99,CP99,CT99,CV99,CZ99,DB99,DF99,DH99,DN99,DP99,DR99,DT99,DV99,DX99,EB99,ED99,EF99,EH99,EJ99,EL99,EN99,EP99,ER99,ET99,EV99,EZ99,FB99,FD99,GB99,GD99),SUM(GH99,GJ99,GR99,GX99,GY99,AH99,AN99,AP99,AV99,BB99,BH99,BN99,BT99,BZ99,CF99,CL99,CR99,CX99,DD99,DJ99,DL99,DZ99,EX99,GF99,GL99,GN99,GP99,GQ99,GS99,GT99),GU99,GV99,GW99,GZ99,HA99,H99,J99,K99,S99,T99,)/101</f>
        <v>62.3814631463146</v>
      </c>
      <c r="HK99" s="33">
        <v>96</v>
      </c>
      <c r="HL99" s="33">
        <f>HK99-B99</f>
        <v>-1</v>
      </c>
      <c r="HM99" s="33">
        <f>SUM(SUM(F99,G99,H99,J99,K99,AD99,AF99,AJ99,AL99,AN99,AR99,AT99,AX99,AZ99,BD99,BF99,BJ99,BL99,BP99,BR99,BV99,BX99,CB99,CD99,CH99,CJ99,CN99,CP99,CT99,CV99),SUM(CZ99,DB99,DF99,DH99,DN99,DP99,DR99,DT99,DV99,DX99,EB99,ED99,EF99,EH99,EJ99,EL99,EN99,EP99,ER99,ET99,EV99,EZ99,FB99,FD99,GR99,GX99,GY99,I99,L99,AH99),AP99,AV99,BB99,BH99,BN99,BT99,BZ99,CF99,CL99,CR99,CX99,DD99,DJ99,DL99,DZ99,EX99,GP99,GQ99,GS99,GT99,GU99,GV99,GW99,GZ99,HA99)/85</f>
        <v>60.9267973856209</v>
      </c>
      <c r="HN99" s="33">
        <v>98</v>
      </c>
      <c r="HO99" s="33">
        <f>HN99-B99</f>
        <v>1</v>
      </c>
      <c r="HP99" s="33">
        <f>SUM(SUM(AH99,AP99,AV99,BB99,BH99,BN99,BT99,BZ99,CF99,CL99,CR99,CX99,DD99,DJ99,DL99,DZ99,EX99,GP99,GQ99,GS99,GT99,GU99,GV99,GW99,GZ99,HA99,AD99,AF99,AR99,AT99),SUM(AX99,AZ99,BD99,BF99,BJ99,BL99,BP99,BR99,BV99,BX99,CB99,CD99,CH99,CJ99,CN99,CP99,CT99,CV99,CZ99,DB99,DF99,DH99,DN99,DP99,DR99,DT99,DV99,DX99,EB99,ED99),EF99,EH99,EJ99,EL99,EN99,EP99,ER99,ET99,EV99,EZ99,FB99,FD99,GR99,GX99,GY99)/75</f>
        <v>57.2192592592593</v>
      </c>
      <c r="HQ99" s="33">
        <v>97</v>
      </c>
      <c r="HR99" s="33">
        <f>HQ99-B99</f>
        <v>0</v>
      </c>
      <c r="HS99" s="43">
        <f>AVERAGE(HD99-HB99,HG99-HB99,HJ99-HB99,HM99-HB99,HP99-HB99)</f>
        <v>-5.16432241388396</v>
      </c>
      <c r="HT99" s="33"/>
      <c r="HU99" s="33"/>
      <c r="HV99" s="33"/>
      <c r="HW99" s="33"/>
      <c r="HX99" s="33"/>
      <c r="HY99" s="33"/>
    </row>
    <row r="100" ht="44.45" customHeight="1">
      <c r="A100" t="s" s="31">
        <v>337</v>
      </c>
      <c r="B100" s="32">
        <v>98</v>
      </c>
      <c r="C100" s="33">
        <v>0</v>
      </c>
      <c r="D100" t="s" s="34">
        <v>232</v>
      </c>
      <c r="E100" s="33">
        <f>IF(D100="ACC",5,IF(D100="SEC",3,IF(D100="Pac12",4,IF(D100="Big 10",1,IF(D100="Big 12",2,IF(D100="Independent",7,IF(D100="American",6,IF(D100="MWC",9,IF(D100="Sun Belt",8,IF(D100="CUSA",11,10))))))))))</f>
        <v>5</v>
      </c>
      <c r="F100" s="33">
        <v>109</v>
      </c>
      <c r="G100" s="33">
        <f>F100</f>
        <v>109</v>
      </c>
      <c r="H100" s="33">
        <f>F100</f>
        <v>109</v>
      </c>
      <c r="I100" s="33">
        <v>117</v>
      </c>
      <c r="J100" s="33">
        <v>117</v>
      </c>
      <c r="K100" s="33">
        <v>46</v>
      </c>
      <c r="L100" s="35">
        <f>AVERAGE(F100:K100)</f>
        <v>101.166666666667</v>
      </c>
      <c r="M100" s="46">
        <f>AVERAGE(N100:U100,F100:L100)</f>
        <v>86.2083333333334</v>
      </c>
      <c r="N100" s="19">
        <f>AVERAGE(O100:U100,F100:L100)</f>
        <v>86.2083333333334</v>
      </c>
      <c r="O100" s="37">
        <v>90</v>
      </c>
      <c r="P100" s="33">
        <v>60</v>
      </c>
      <c r="Q100" s="33">
        <f>AVERAGE(O100:P100)</f>
        <v>75</v>
      </c>
      <c r="R100" s="33">
        <v>73</v>
      </c>
      <c r="S100" s="33">
        <v>62</v>
      </c>
      <c r="T100" s="33">
        <f>AVERAGE(R100:S100)</f>
        <v>67.5</v>
      </c>
      <c r="U100" s="33">
        <f>AVERAGE(O100,P100,Q100,R100,S100,T100)</f>
        <v>71.25</v>
      </c>
      <c r="V100" s="33">
        <f>AVERAGE(F100:U100)</f>
        <v>86.2083333333334</v>
      </c>
      <c r="W100" s="33">
        <f>MEDIAN(F100:U100)</f>
        <v>86.2083333333334</v>
      </c>
      <c r="X100" s="33">
        <v>90</v>
      </c>
      <c r="Y100" s="33">
        <v>39</v>
      </c>
      <c r="Z100" s="33">
        <v>2</v>
      </c>
      <c r="AA100" s="33">
        <v>110</v>
      </c>
      <c r="AB100" s="33">
        <v>117</v>
      </c>
      <c r="AC100" s="33">
        <v>-12.9</v>
      </c>
      <c r="AD100" s="33">
        <v>100</v>
      </c>
      <c r="AE100" s="33">
        <v>-12.9</v>
      </c>
      <c r="AF100" s="33">
        <v>100</v>
      </c>
      <c r="AG100" s="33">
        <f>BM100-CQ100</f>
        <v>-15.7</v>
      </c>
      <c r="AH100" s="33">
        <v>46</v>
      </c>
      <c r="AI100" s="33">
        <v>1.77755102040816</v>
      </c>
      <c r="AJ100" s="33">
        <v>56</v>
      </c>
      <c r="AK100" s="33">
        <v>1.77755102040816</v>
      </c>
      <c r="AL100" s="33">
        <f>AJ100</f>
        <v>56</v>
      </c>
      <c r="AM100" s="33">
        <v>-0.247568988173456</v>
      </c>
      <c r="AN100" s="33">
        <v>123</v>
      </c>
      <c r="AO100" s="33">
        <v>22.44</v>
      </c>
      <c r="AP100" s="33">
        <v>85</v>
      </c>
      <c r="AQ100" s="33">
        <v>3</v>
      </c>
      <c r="AR100" s="33">
        <f>MAX($AQ$3:$AQ$132)-AQ100+1</f>
        <v>11</v>
      </c>
      <c r="AS100" s="33">
        <v>3</v>
      </c>
      <c r="AT100" s="33">
        <f>AR100</f>
        <v>11</v>
      </c>
      <c r="AU100" s="33">
        <v>3</v>
      </c>
      <c r="AV100" s="33">
        <f>MAX($AU$3:$AU$132)-AU100+1</f>
        <v>13</v>
      </c>
      <c r="AW100" s="33">
        <v>7</v>
      </c>
      <c r="AX100" s="33">
        <f>AW100+1</f>
        <v>8</v>
      </c>
      <c r="AY100" s="33">
        <v>7</v>
      </c>
      <c r="AZ100" s="33">
        <f>AX100</f>
        <v>8</v>
      </c>
      <c r="BA100" s="33">
        <v>9</v>
      </c>
      <c r="BB100" s="33">
        <f>BA100+1</f>
        <v>10</v>
      </c>
      <c r="BC100" s="33">
        <f>AQ100/(AQ100+AW100)</f>
        <v>0.3</v>
      </c>
      <c r="BD100" s="33">
        <v>31</v>
      </c>
      <c r="BE100" s="33">
        <f>BC100</f>
        <v>0.3</v>
      </c>
      <c r="BF100" s="33">
        <f>BD100</f>
        <v>31</v>
      </c>
      <c r="BG100" s="33">
        <f>AU100/(AU100+BA100)</f>
        <v>0.25</v>
      </c>
      <c r="BH100" s="33">
        <v>20</v>
      </c>
      <c r="BI100" s="33">
        <v>23.9</v>
      </c>
      <c r="BJ100" s="33">
        <v>75</v>
      </c>
      <c r="BK100" s="33">
        <v>23.9</v>
      </c>
      <c r="BL100" s="33">
        <v>75</v>
      </c>
      <c r="BM100" s="33">
        <v>16.7</v>
      </c>
      <c r="BN100" s="33">
        <v>95</v>
      </c>
      <c r="BO100" s="33">
        <v>389.9</v>
      </c>
      <c r="BP100" s="33">
        <v>69</v>
      </c>
      <c r="BQ100" s="33">
        <v>389.9</v>
      </c>
      <c r="BR100" s="33">
        <v>69</v>
      </c>
      <c r="BS100" s="33">
        <v>286.3</v>
      </c>
      <c r="BT100" s="33">
        <v>120</v>
      </c>
      <c r="BU100" s="33">
        <v>199.1</v>
      </c>
      <c r="BV100" s="33">
        <v>88</v>
      </c>
      <c r="BW100" s="33">
        <v>199.1</v>
      </c>
      <c r="BX100" s="33">
        <v>88</v>
      </c>
      <c r="BY100" s="33">
        <v>133.9</v>
      </c>
      <c r="BZ100" s="33">
        <v>118</v>
      </c>
      <c r="CA100" s="33">
        <v>190.8</v>
      </c>
      <c r="CB100" s="33">
        <v>41</v>
      </c>
      <c r="CC100" s="33">
        <v>190.8</v>
      </c>
      <c r="CD100" s="33">
        <v>41</v>
      </c>
      <c r="CE100" s="33">
        <v>152.4</v>
      </c>
      <c r="CF100" s="33">
        <v>69</v>
      </c>
      <c r="CG100" s="33">
        <v>0.0612977686586304</v>
      </c>
      <c r="CH100" s="33">
        <v>109</v>
      </c>
      <c r="CI100" s="33">
        <v>0.0612977686586304</v>
      </c>
      <c r="CJ100" s="33">
        <v>109</v>
      </c>
      <c r="CK100" s="33">
        <f>BM100/BS100</f>
        <v>0.0583304226336011</v>
      </c>
      <c r="CL100" s="33">
        <v>118</v>
      </c>
      <c r="CM100" s="33">
        <v>36.8</v>
      </c>
      <c r="CN100" s="33">
        <v>85</v>
      </c>
      <c r="CO100" s="33">
        <v>36.8</v>
      </c>
      <c r="CP100" s="33">
        <v>85</v>
      </c>
      <c r="CQ100" s="33">
        <v>32.4</v>
      </c>
      <c r="CR100" s="33">
        <v>75</v>
      </c>
      <c r="CS100" s="33">
        <v>459.3</v>
      </c>
      <c r="CT100" s="33">
        <v>106</v>
      </c>
      <c r="CU100" s="33">
        <v>459.3</v>
      </c>
      <c r="CV100" s="33">
        <v>106</v>
      </c>
      <c r="CW100" s="33">
        <v>422.9</v>
      </c>
      <c r="CX100" s="33">
        <v>86</v>
      </c>
      <c r="CY100" s="33">
        <v>270.1</v>
      </c>
      <c r="CZ100" s="33">
        <v>106</v>
      </c>
      <c r="DA100" s="33">
        <v>270.1</v>
      </c>
      <c r="DB100" s="33">
        <v>106</v>
      </c>
      <c r="DC100" s="33">
        <v>207.7</v>
      </c>
      <c r="DD100" s="33">
        <v>34</v>
      </c>
      <c r="DE100" s="33">
        <v>189.2</v>
      </c>
      <c r="DF100" s="33">
        <v>85</v>
      </c>
      <c r="DG100" s="33">
        <v>189.2</v>
      </c>
      <c r="DH100" s="33">
        <v>85</v>
      </c>
      <c r="DI100" s="33">
        <v>215.3</v>
      </c>
      <c r="DJ100" s="33">
        <v>113</v>
      </c>
      <c r="DK100" s="33">
        <v>0.6</v>
      </c>
      <c r="DL100" s="33">
        <v>40</v>
      </c>
      <c r="DM100" s="33">
        <v>1.4</v>
      </c>
      <c r="DN100" s="33">
        <v>8</v>
      </c>
      <c r="DO100" s="33">
        <v>58.7</v>
      </c>
      <c r="DP100" s="33">
        <v>30</v>
      </c>
      <c r="DQ100" s="33">
        <v>7.6</v>
      </c>
      <c r="DR100" s="33">
        <v>20</v>
      </c>
      <c r="DS100" s="33">
        <v>4.4</v>
      </c>
      <c r="DT100" s="33">
        <v>19</v>
      </c>
      <c r="DU100" s="33">
        <v>-69.40000000000001</v>
      </c>
      <c r="DV100" s="33">
        <v>100</v>
      </c>
      <c r="DW100" s="33">
        <v>-69.40000000000001</v>
      </c>
      <c r="DX100" s="33">
        <v>100</v>
      </c>
      <c r="DY100" s="33">
        <f>BS100-CW100</f>
        <v>-136.6</v>
      </c>
      <c r="DZ100" s="33">
        <v>123</v>
      </c>
      <c r="EA100" s="33">
        <v>2.1</v>
      </c>
      <c r="EB100" s="33">
        <v>44</v>
      </c>
      <c r="EC100" s="33">
        <v>15.5</v>
      </c>
      <c r="ED100" s="33">
        <v>46</v>
      </c>
      <c r="EE100" s="33">
        <v>19.2</v>
      </c>
      <c r="EF100" s="33">
        <v>51</v>
      </c>
      <c r="EG100" s="33">
        <v>0</v>
      </c>
      <c r="EH100" s="33">
        <v>14</v>
      </c>
      <c r="EI100" s="33">
        <v>4.1</v>
      </c>
      <c r="EJ100" s="33">
        <v>65</v>
      </c>
      <c r="EK100" s="33">
        <v>0</v>
      </c>
      <c r="EL100" s="33">
        <v>12</v>
      </c>
      <c r="EM100" s="33">
        <v>37.5</v>
      </c>
      <c r="EN100" s="33">
        <v>49</v>
      </c>
      <c r="EO100" s="33">
        <v>96.3</v>
      </c>
      <c r="EP100" s="33">
        <v>14</v>
      </c>
      <c r="EQ100" s="33">
        <v>19.9</v>
      </c>
      <c r="ER100" s="33">
        <v>71</v>
      </c>
      <c r="ES100" s="33">
        <v>41.1</v>
      </c>
      <c r="ET100" s="33">
        <v>46</v>
      </c>
      <c r="EU100" s="33">
        <v>41.1</v>
      </c>
      <c r="EV100" s="33">
        <v>46</v>
      </c>
      <c r="EW100" s="33">
        <v>29.7</v>
      </c>
      <c r="EX100" s="33">
        <v>90</v>
      </c>
      <c r="EY100" s="33">
        <v>36</v>
      </c>
      <c r="EZ100" s="33">
        <v>61</v>
      </c>
      <c r="FA100" s="33">
        <v>8.9</v>
      </c>
      <c r="FB100" s="33">
        <v>82</v>
      </c>
      <c r="FC100" s="33">
        <v>74.90000000000001</v>
      </c>
      <c r="FD100" s="33">
        <v>114</v>
      </c>
      <c r="FE100" s="38"/>
      <c r="FF100" s="33">
        <v>98</v>
      </c>
      <c r="FG100" s="38"/>
      <c r="FH100" s="33">
        <v>98</v>
      </c>
      <c r="FI100" s="33">
        <v>28.28</v>
      </c>
      <c r="FJ100" s="33">
        <v>116</v>
      </c>
      <c r="FK100" s="38"/>
      <c r="FL100" s="33">
        <v>102</v>
      </c>
      <c r="FM100" s="38"/>
      <c r="FN100" s="33">
        <v>102</v>
      </c>
      <c r="FO100" s="33">
        <v>28.7</v>
      </c>
      <c r="FP100" s="33">
        <v>110</v>
      </c>
      <c r="FQ100" s="38"/>
      <c r="FR100" s="33">
        <v>77</v>
      </c>
      <c r="FS100" s="38"/>
      <c r="FT100" s="33">
        <v>77</v>
      </c>
      <c r="FU100" s="33">
        <v>34.87</v>
      </c>
      <c r="FV100" s="33">
        <v>102</v>
      </c>
      <c r="FW100" s="38"/>
      <c r="FX100" s="33">
        <v>103</v>
      </c>
      <c r="FY100" s="38"/>
      <c r="FZ100" s="33">
        <v>103</v>
      </c>
      <c r="GA100" s="33">
        <v>28.4</v>
      </c>
      <c r="GB100" s="39">
        <v>62</v>
      </c>
      <c r="GC100" s="24">
        <f>GA100</f>
        <v>28.4</v>
      </c>
      <c r="GD100" s="24">
        <f>GB100</f>
        <v>62</v>
      </c>
      <c r="GE100" s="25">
        <v>26.8</v>
      </c>
      <c r="GF100" s="25">
        <v>57</v>
      </c>
      <c r="GG100" s="25">
        <v>24.4</v>
      </c>
      <c r="GH100" s="25">
        <v>44</v>
      </c>
      <c r="GI100" s="24">
        <f>GG100</f>
        <v>24.4</v>
      </c>
      <c r="GJ100" s="24">
        <f>GH100</f>
        <v>44</v>
      </c>
      <c r="GK100" s="25">
        <v>27</v>
      </c>
      <c r="GL100" s="37">
        <v>50</v>
      </c>
      <c r="GM100" s="33">
        <v>-0.3</v>
      </c>
      <c r="GN100" s="33">
        <v>21</v>
      </c>
      <c r="GO100" s="33">
        <v>3</v>
      </c>
      <c r="GP100" s="33">
        <f>IF(GO100=1,1,IF(GO100=2,20,40))</f>
        <v>40</v>
      </c>
      <c r="GQ100" s="33">
        <v>34</v>
      </c>
      <c r="GR100" s="33">
        <f>GQ100</f>
        <v>34</v>
      </c>
      <c r="GS100" s="33">
        <v>27</v>
      </c>
      <c r="GT100" s="33">
        <f>GS100</f>
        <v>27</v>
      </c>
      <c r="GU100" s="33">
        <v>61</v>
      </c>
      <c r="GV100" s="33">
        <f>GU100</f>
        <v>61</v>
      </c>
      <c r="GW100" s="40">
        <f>GU100</f>
        <v>61</v>
      </c>
      <c r="GX100" s="28">
        <v>53</v>
      </c>
      <c r="GY100" s="28">
        <f>GX100</f>
        <v>53</v>
      </c>
      <c r="GZ100" s="42">
        <f>AVERAGE(GQ100,GS100,GU100)</f>
        <v>40.6666666666667</v>
      </c>
      <c r="HA100" s="33">
        <f>AVERAGE(GQ100:GW100)</f>
        <v>43.5714285714286</v>
      </c>
      <c r="HB100" s="33">
        <f>SUM(GX100,GY100,GZ100,HA100)/120</f>
        <v>68.2332341269841</v>
      </c>
      <c r="HC100" t="s" s="34">
        <f>IF(HB100=HB99,"YES","NOOOO")</f>
        <v>230</v>
      </c>
      <c r="HD100" s="33">
        <f>SUM(SUM(E100,F100,G100,I100,L100,M100,N100,O100,R100,U100,V100,W100,Y100,AH100,AN100,AP100,AV100,BB100,BH100,BN100,BT100,BZ100,CF100,CL100,CR100,CX100,DD100,DJ100,DL100,DZ100),SUM(EX100,FJ100,FP100,FV100,GF100,GL100,GN100,GP100,GQ100,GS100,GU100,GX100,GZ100,H100,J100,K100,P100,Q100,S100,T100,X100,Z100,AA100,AB100,AD100,AF100,AJ100,AL100,AR100,AT100),SUM(AX100,AZ100,BD100,BF100,BJ100,BL100,BP100,BR100,BV100,BX100,CB100,CD100,CH100,CJ100,CN100,CP100,CT100,CV100,CZ100,DB100,DF100,DH100,DN100,DP100,DR100,DT100,DV100,DX100,EB100,ED100),EF100,EH100,EJ100,EL100,EN100,EP100,ER100,ET100,EV100,EZ100,FB100,FD100,FF100,FH100,FL100,FN100,FR100,FT100,FX100,FZ100,GB100,GD100,GH100,GJ100)/114</f>
        <v>69.3720760233918</v>
      </c>
      <c r="HE100" s="33">
        <v>107</v>
      </c>
      <c r="HF100" s="33">
        <f>HE100-B100</f>
        <v>9</v>
      </c>
      <c r="HG100" s="33">
        <f>SUM(SUM(E100,F100,G100,I100,L100,M100,N100,O100,V100,W100,Y100,H100,J100,K100,P100,Q100,CH100,CJ100,CN100,CP100,CT100,CV100,CZ100,DB100,DF100,DH100,DN100,DP100,DR100,DT100),SUM(DV100,DX100,EB100,ED100,EF100,EH100,EJ100,EL100,EN100,EP100,ER100,ET100,EV100,EZ100,FB100,FD100,FF100,FH100,FL100,FN100,FR100,FT100,FX100,FZ100,GR100,GX100,GY100,X100,AA100,Z100),SUM(AB100,AD100,AF100,AJ100,AL100,AR100,AT100,AX100,AZ100,BD100,BF100,BJ100,BL100,BP100,BR100,BV100,BX100,CB100,CD100,AH100,AN100,AP100,AV100,BB100,BH100,BN100,BT100,BZ100,CF100,CL100),CR100,CX100,DD100,DJ100,DL100,DZ100,EX100,FJ100,FP100,FV100,GP100,GQ100,GS100,GT100,GU100,GV100,GW100,GZ100,HA100)/109</f>
        <v>69.4884228920926</v>
      </c>
      <c r="HH100" s="33">
        <v>107</v>
      </c>
      <c r="HI100" s="33">
        <f>HH100-B100</f>
        <v>9</v>
      </c>
      <c r="HJ100" s="33">
        <f>SUM(SUM(E100,F100,G100,I100,L100,M100,N100,R100,V100,W100,AD100,AF100,AJ100,AL100,AR100,AT100,AX100,AZ100,BD100,BF100,BJ100,BL100,BP100,BR100,BV100,BX100,CB100,CD100,CH100,CJ100),SUM(CN100,CP100,CT100,CV100,CZ100,DB100,DF100,DH100,DN100,DP100,DR100,DT100,DV100,DX100,EB100,ED100,EF100,EH100,EJ100,EL100,EN100,EP100,ER100,ET100,EV100,EZ100,FB100,FD100,GB100,GD100),SUM(GH100,GJ100,GR100,GX100,GY100,AH100,AN100,AP100,AV100,BB100,BH100,BN100,BT100,BZ100,CF100,CL100,CR100,CX100,DD100,DJ100,DL100,DZ100,EX100,GF100,GL100,GN100,GP100,GQ100,GS100,GT100),GU100,GV100,GW100,GZ100,HA100,H100,J100,K100,S100,T100,)/101</f>
        <v>63.8191890617633</v>
      </c>
      <c r="HK100" s="33">
        <v>102</v>
      </c>
      <c r="HL100" s="33">
        <f>HK100-B100</f>
        <v>4</v>
      </c>
      <c r="HM100" s="33">
        <f>SUM(SUM(F100,G100,H100,J100,K100,AD100,AF100,AJ100,AL100,AN100,AR100,AT100,AX100,AZ100,BD100,BF100,BJ100,BL100,BP100,BR100,BV100,BX100,CB100,CD100,CH100,CJ100,CN100,CP100,CT100,CV100),SUM(CZ100,DB100,DF100,DH100,DN100,DP100,DR100,DT100,DV100,DX100,EB100,ED100,EF100,EH100,EJ100,EL100,EN100,EP100,ER100,ET100,EV100,EZ100,FB100,FD100,GR100,GX100,GY100,I100,L100,AH100),AP100,AV100,BB100,BH100,BN100,BT100,BZ100,CF100,CL100,CR100,CX100,DD100,DJ100,DL100,DZ100,EX100,GP100,GQ100,GS100,GT100,GU100,GV100,GW100,GZ100,HA100)/85</f>
        <v>65.3341736694678</v>
      </c>
      <c r="HN100" s="33">
        <v>106</v>
      </c>
      <c r="HO100" s="33">
        <f>HN100-B100</f>
        <v>8</v>
      </c>
      <c r="HP100" s="33">
        <f>SUM(SUM(AH100,AP100,AV100,BB100,BH100,BN100,BT100,BZ100,CF100,CL100,CR100,CX100,DD100,DJ100,DL100,DZ100,EX100,GP100,GQ100,GS100,GT100,GU100,GV100,GW100,GZ100,HA100,AD100,AF100,AR100,AT100),SUM(AX100,AZ100,BD100,BF100,BJ100,BL100,BP100,BR100,BV100,BX100,CB100,CD100,CH100,CJ100,CN100,CP100,CT100,CV100,CZ100,DB100,DF100,DH100,DN100,DP100,DR100,DT100,DV100,DX100,EB100,ED100),EF100,EH100,EJ100,EL100,EN100,EP100,ER100,ET100,EV100,EZ100,FB100,FD100,GR100,GX100,GY100)/75</f>
        <v>61.4698412698413</v>
      </c>
      <c r="HQ100" s="33">
        <v>107</v>
      </c>
      <c r="HR100" s="33">
        <f>HQ100-B100</f>
        <v>9</v>
      </c>
      <c r="HS100" s="43">
        <f>AVERAGE(HD100-HB100,HG100-HB100,HJ100-HB100,HM100-HB100,HP100-HB100)</f>
        <v>-2.33649354367274</v>
      </c>
      <c r="HT100" t="s" s="44">
        <v>249</v>
      </c>
      <c r="HU100" s="33">
        <f>COUNTIF($D$3:$D$132,"Pac12")</f>
        <v>12</v>
      </c>
      <c r="HV100" s="33">
        <f>SUMIF($D$3:$D$132,"Pac12",$R$3:$R$132)</f>
        <v>579</v>
      </c>
      <c r="HW100" s="33">
        <f>SUMIF($D$3:$D$132,"Pac12",$O$3:$O$132)</f>
        <v>521</v>
      </c>
      <c r="HX100" s="33">
        <f>(HV100+HW100)/(HU100*2)</f>
        <v>45.8333333333333</v>
      </c>
      <c r="HY100" s="33">
        <v>4</v>
      </c>
    </row>
    <row r="101" ht="44.45" customHeight="1">
      <c r="A101" t="s" s="31">
        <v>338</v>
      </c>
      <c r="B101" s="32">
        <v>99</v>
      </c>
      <c r="C101" s="33">
        <v>0</v>
      </c>
      <c r="D101" t="s" s="34">
        <v>245</v>
      </c>
      <c r="E101" s="33">
        <f>IF(D101="ACC",5,IF(D101="SEC",3,IF(D101="Pac12",4,IF(D101="Big 10",1,IF(D101="Big 12",2,IF(D101="Independent",7,IF(D101="American",6,IF(D101="MWC",9,IF(D101="Sun Belt",8,IF(D101="CUSA",11,10))))))))))</f>
        <v>6</v>
      </c>
      <c r="F101" s="33">
        <v>113</v>
      </c>
      <c r="G101" s="33">
        <f>F101</f>
        <v>113</v>
      </c>
      <c r="H101" s="33">
        <f>F101</f>
        <v>113</v>
      </c>
      <c r="I101" s="33">
        <v>24</v>
      </c>
      <c r="J101" s="33">
        <v>24</v>
      </c>
      <c r="K101" s="33">
        <v>99</v>
      </c>
      <c r="L101" s="35">
        <f>AVERAGE(F101:K101)</f>
        <v>81</v>
      </c>
      <c r="M101" s="46">
        <f>AVERAGE(N101:U101,F101:L101)</f>
        <v>95.25</v>
      </c>
      <c r="N101" s="19">
        <f>AVERAGE(O101:U101,F101:L101)</f>
        <v>95.25</v>
      </c>
      <c r="O101" s="37">
        <v>105</v>
      </c>
      <c r="P101" s="33">
        <v>122</v>
      </c>
      <c r="Q101" s="33">
        <f>AVERAGE(O101:P101)</f>
        <v>113.5</v>
      </c>
      <c r="R101" s="33">
        <v>99</v>
      </c>
      <c r="S101" s="33">
        <v>112</v>
      </c>
      <c r="T101" s="33">
        <f>AVERAGE(R101:S101)</f>
        <v>105.5</v>
      </c>
      <c r="U101" s="33">
        <f>AVERAGE(O101,P101,Q101,R101,S101,T101)</f>
        <v>109.5</v>
      </c>
      <c r="V101" s="33">
        <f>AVERAGE(F101:U101)</f>
        <v>95.25</v>
      </c>
      <c r="W101" s="33">
        <f>MEDIAN(F101:U101)</f>
        <v>105.25</v>
      </c>
      <c r="X101" s="33">
        <v>103</v>
      </c>
      <c r="Y101" s="33">
        <v>76</v>
      </c>
      <c r="Z101" s="33">
        <v>72</v>
      </c>
      <c r="AA101" s="33">
        <v>109</v>
      </c>
      <c r="AB101" s="33">
        <v>105</v>
      </c>
      <c r="AC101" s="33">
        <v>-13.7</v>
      </c>
      <c r="AD101" s="33">
        <v>103</v>
      </c>
      <c r="AE101" s="33">
        <v>-13.7</v>
      </c>
      <c r="AF101" s="33">
        <v>103</v>
      </c>
      <c r="AG101" s="33">
        <f>BM101-CQ101</f>
        <v>14.8</v>
      </c>
      <c r="AH101" s="33">
        <v>90</v>
      </c>
      <c r="AI101" s="33">
        <v>1.46271186440678</v>
      </c>
      <c r="AJ101" s="33">
        <v>69</v>
      </c>
      <c r="AK101" s="33">
        <v>1.46271186440678</v>
      </c>
      <c r="AL101" s="33">
        <f>AJ101</f>
        <v>69</v>
      </c>
      <c r="AM101" s="33">
        <v>0.194539939332659</v>
      </c>
      <c r="AN101" s="33">
        <v>21</v>
      </c>
      <c r="AO101" s="33">
        <v>22</v>
      </c>
      <c r="AP101" s="33">
        <v>84</v>
      </c>
      <c r="AQ101" s="33">
        <v>3</v>
      </c>
      <c r="AR101" s="33">
        <f>MAX($AQ$3:$AQ$132)-AQ101+1</f>
        <v>11</v>
      </c>
      <c r="AS101" s="33">
        <v>3</v>
      </c>
      <c r="AT101" s="33">
        <f>AR101</f>
        <v>11</v>
      </c>
      <c r="AU101" s="33">
        <v>11</v>
      </c>
      <c r="AV101" s="33">
        <f>MAX($AU$3:$AU$132)-AU101+1</f>
        <v>5</v>
      </c>
      <c r="AW101" s="33">
        <v>7</v>
      </c>
      <c r="AX101" s="33">
        <f>AW101+1</f>
        <v>8</v>
      </c>
      <c r="AY101" s="33">
        <v>7</v>
      </c>
      <c r="AZ101" s="33">
        <f>AX101</f>
        <v>8</v>
      </c>
      <c r="BA101" s="33">
        <v>2</v>
      </c>
      <c r="BB101" s="33">
        <f>BA101+1</f>
        <v>3</v>
      </c>
      <c r="BC101" s="33">
        <f>AQ101/(AQ101+AW101)</f>
        <v>0.3</v>
      </c>
      <c r="BD101" s="33">
        <v>31</v>
      </c>
      <c r="BE101" s="33">
        <f>BC101</f>
        <v>0.3</v>
      </c>
      <c r="BF101" s="33">
        <f>BD101</f>
        <v>31</v>
      </c>
      <c r="BG101" s="33">
        <f>AU101/(AU101+BA101)</f>
        <v>0.846153846153846</v>
      </c>
      <c r="BH101" s="33">
        <v>5</v>
      </c>
      <c r="BI101" s="33">
        <v>16.6</v>
      </c>
      <c r="BJ101" s="33">
        <v>98</v>
      </c>
      <c r="BK101" s="33">
        <v>16.6</v>
      </c>
      <c r="BL101" s="33">
        <v>98</v>
      </c>
      <c r="BM101" s="33">
        <v>37.2</v>
      </c>
      <c r="BN101" s="33">
        <v>12</v>
      </c>
      <c r="BO101" s="33">
        <v>275</v>
      </c>
      <c r="BP101" s="33">
        <v>121</v>
      </c>
      <c r="BQ101" s="33">
        <v>275</v>
      </c>
      <c r="BR101" s="33">
        <v>121</v>
      </c>
      <c r="BS101" s="33">
        <v>455.8</v>
      </c>
      <c r="BT101" s="33">
        <v>19</v>
      </c>
      <c r="BU101" s="33">
        <v>97.40000000000001</v>
      </c>
      <c r="BV101" s="33">
        <v>120</v>
      </c>
      <c r="BW101" s="33">
        <v>97.40000000000001</v>
      </c>
      <c r="BX101" s="33">
        <v>120</v>
      </c>
      <c r="BY101" s="33">
        <v>95.2</v>
      </c>
      <c r="BZ101" s="33">
        <v>122</v>
      </c>
      <c r="CA101" s="33">
        <v>177.6</v>
      </c>
      <c r="CB101" s="33">
        <v>50</v>
      </c>
      <c r="CC101" s="33">
        <v>177.6</v>
      </c>
      <c r="CD101" s="33">
        <v>50</v>
      </c>
      <c r="CE101" s="33">
        <v>360.6</v>
      </c>
      <c r="CF101" s="33">
        <v>1</v>
      </c>
      <c r="CG101" s="33">
        <v>0.0603636363636364</v>
      </c>
      <c r="CH101" s="33">
        <v>113</v>
      </c>
      <c r="CI101" s="33">
        <v>0.0603636363636364</v>
      </c>
      <c r="CJ101" s="33">
        <v>113</v>
      </c>
      <c r="CK101" s="33">
        <f>BM101/BS101</f>
        <v>0.0816147433084686</v>
      </c>
      <c r="CL101" s="33">
        <v>15</v>
      </c>
      <c r="CM101" s="33">
        <v>30.3</v>
      </c>
      <c r="CN101" s="33">
        <v>58</v>
      </c>
      <c r="CO101" s="33">
        <v>30.3</v>
      </c>
      <c r="CP101" s="33">
        <v>58</v>
      </c>
      <c r="CQ101" s="33">
        <v>22.4</v>
      </c>
      <c r="CR101" s="33">
        <v>31</v>
      </c>
      <c r="CS101" s="33">
        <v>385.5</v>
      </c>
      <c r="CT101" s="33">
        <v>48</v>
      </c>
      <c r="CU101" s="33">
        <v>385.5</v>
      </c>
      <c r="CV101" s="33">
        <v>48</v>
      </c>
      <c r="CW101" s="33">
        <v>314.2</v>
      </c>
      <c r="CX101" s="33">
        <v>16</v>
      </c>
      <c r="CY101" s="33">
        <v>180.8</v>
      </c>
      <c r="CZ101" s="33">
        <v>10</v>
      </c>
      <c r="DA101" s="33">
        <v>180.8</v>
      </c>
      <c r="DB101" s="33">
        <v>10</v>
      </c>
      <c r="DC101" s="33">
        <v>208.3</v>
      </c>
      <c r="DD101" s="33">
        <v>36</v>
      </c>
      <c r="DE101" s="33">
        <v>204.7</v>
      </c>
      <c r="DF101" s="33">
        <v>95</v>
      </c>
      <c r="DG101" s="33">
        <v>204.7</v>
      </c>
      <c r="DH101" s="33">
        <v>95</v>
      </c>
      <c r="DI101" s="33">
        <v>105.8</v>
      </c>
      <c r="DJ101" s="33">
        <v>10</v>
      </c>
      <c r="DK101" s="33">
        <v>0.3</v>
      </c>
      <c r="DL101" s="33">
        <v>50</v>
      </c>
      <c r="DM101" s="33">
        <v>1</v>
      </c>
      <c r="DN101" s="33">
        <v>24</v>
      </c>
      <c r="DO101" s="33">
        <v>60.9</v>
      </c>
      <c r="DP101" s="33">
        <v>42</v>
      </c>
      <c r="DQ101" s="33">
        <v>7.9</v>
      </c>
      <c r="DR101" s="33">
        <v>23</v>
      </c>
      <c r="DS101" s="33">
        <v>4.9</v>
      </c>
      <c r="DT101" s="33">
        <v>24</v>
      </c>
      <c r="DU101" s="33">
        <v>-110.5</v>
      </c>
      <c r="DV101" s="33">
        <v>112</v>
      </c>
      <c r="DW101" s="33">
        <v>-110.5</v>
      </c>
      <c r="DX101" s="33">
        <v>112</v>
      </c>
      <c r="DY101" s="33">
        <f>BS101-CW101</f>
        <v>141.6</v>
      </c>
      <c r="DZ101" s="33">
        <v>9</v>
      </c>
      <c r="EA101" s="33">
        <v>0.6</v>
      </c>
      <c r="EB101" s="33">
        <v>77</v>
      </c>
      <c r="EC101" s="33">
        <v>4</v>
      </c>
      <c r="ED101" s="33">
        <v>111</v>
      </c>
      <c r="EE101" s="33">
        <v>21.8</v>
      </c>
      <c r="EF101" s="33">
        <v>35</v>
      </c>
      <c r="EG101" s="33">
        <v>0</v>
      </c>
      <c r="EH101" s="33">
        <v>14</v>
      </c>
      <c r="EI101" s="33">
        <v>2.6</v>
      </c>
      <c r="EJ101" s="33">
        <v>74</v>
      </c>
      <c r="EK101" s="33">
        <v>0</v>
      </c>
      <c r="EL101" s="33">
        <v>12</v>
      </c>
      <c r="EM101" s="33">
        <v>60</v>
      </c>
      <c r="EN101" s="33">
        <v>40</v>
      </c>
      <c r="EO101" s="33">
        <v>94.09999999999999</v>
      </c>
      <c r="EP101" s="33">
        <v>24</v>
      </c>
      <c r="EQ101" s="33">
        <v>14.3</v>
      </c>
      <c r="ER101" s="33">
        <v>105</v>
      </c>
      <c r="ES101" s="33">
        <v>33.6</v>
      </c>
      <c r="ET101" s="33">
        <v>81</v>
      </c>
      <c r="EU101" s="33">
        <v>33.6</v>
      </c>
      <c r="EV101" s="33">
        <v>81</v>
      </c>
      <c r="EW101" s="33">
        <v>46.2</v>
      </c>
      <c r="EX101" s="33">
        <v>14</v>
      </c>
      <c r="EY101" s="33">
        <v>66.7</v>
      </c>
      <c r="EZ101" s="33">
        <v>16</v>
      </c>
      <c r="FA101" s="33">
        <v>4.4</v>
      </c>
      <c r="FB101" s="33">
        <v>10</v>
      </c>
      <c r="FC101" s="33">
        <v>40.2</v>
      </c>
      <c r="FD101" s="33">
        <v>16</v>
      </c>
      <c r="FE101" s="38"/>
      <c r="FF101" s="33">
        <v>111</v>
      </c>
      <c r="FG101" s="38"/>
      <c r="FH101" s="33">
        <v>111</v>
      </c>
      <c r="FI101" s="33">
        <v>70.22</v>
      </c>
      <c r="FJ101" s="33">
        <v>22</v>
      </c>
      <c r="FK101" s="38"/>
      <c r="FL101" s="33">
        <v>116</v>
      </c>
      <c r="FM101" s="38"/>
      <c r="FN101" s="33">
        <v>116</v>
      </c>
      <c r="FO101" s="33">
        <v>77.39</v>
      </c>
      <c r="FP101" s="33">
        <v>9</v>
      </c>
      <c r="FQ101" s="38"/>
      <c r="FR101" s="33">
        <v>82</v>
      </c>
      <c r="FS101" s="38"/>
      <c r="FT101" s="33">
        <v>82</v>
      </c>
      <c r="FU101" s="33">
        <v>56.89</v>
      </c>
      <c r="FV101" s="33">
        <v>54</v>
      </c>
      <c r="FW101" s="38"/>
      <c r="FX101" s="33">
        <v>113</v>
      </c>
      <c r="FY101" s="38"/>
      <c r="FZ101" s="33">
        <v>113</v>
      </c>
      <c r="GA101" s="33">
        <v>19.2</v>
      </c>
      <c r="GB101" s="39">
        <v>99</v>
      </c>
      <c r="GC101" s="24">
        <f>GA101</f>
        <v>19.2</v>
      </c>
      <c r="GD101" s="24">
        <f>GB101</f>
        <v>99</v>
      </c>
      <c r="GE101" s="24">
        <v>22.1</v>
      </c>
      <c r="GF101" s="24">
        <v>75</v>
      </c>
      <c r="GG101" s="24">
        <v>28.9</v>
      </c>
      <c r="GH101" s="24">
        <v>70</v>
      </c>
      <c r="GI101" s="24">
        <f>GG101</f>
        <v>28.9</v>
      </c>
      <c r="GJ101" s="24">
        <f>GH101</f>
        <v>70</v>
      </c>
      <c r="GK101" s="24">
        <v>30.7</v>
      </c>
      <c r="GL101" s="37">
        <v>70</v>
      </c>
      <c r="GM101" s="33">
        <v>-0.2</v>
      </c>
      <c r="GN101" s="33">
        <v>20</v>
      </c>
      <c r="GO101" s="33">
        <v>3</v>
      </c>
      <c r="GP101" s="33">
        <f>IF(GO101=1,1,IF(GO101=2,20,40))</f>
        <v>40</v>
      </c>
      <c r="GQ101" s="33">
        <f>AVERAGE(41,130,GS101)</f>
        <v>91.3333333333333</v>
      </c>
      <c r="GR101" s="33">
        <f>GQ101</f>
        <v>91.3333333333333</v>
      </c>
      <c r="GS101" s="33">
        <f>AVERAGE(76,130)</f>
        <v>103</v>
      </c>
      <c r="GT101" s="33">
        <f>GS101</f>
        <v>103</v>
      </c>
      <c r="GU101" s="33">
        <f t="shared" si="3703"/>
        <v>103</v>
      </c>
      <c r="GV101" s="33">
        <f>GU101</f>
        <v>103</v>
      </c>
      <c r="GW101" s="40">
        <f>GU101</f>
        <v>103</v>
      </c>
      <c r="GX101" s="28">
        <f t="shared" si="3703"/>
        <v>103</v>
      </c>
      <c r="GY101" s="28">
        <f>GX101</f>
        <v>103</v>
      </c>
      <c r="GZ101" s="42">
        <f>AVERAGE(GQ101,GS101,GU101)</f>
        <v>99.1111111111111</v>
      </c>
      <c r="HA101" s="33">
        <f>AVERAGE(GQ101:GW101)</f>
        <v>99.6666666666667</v>
      </c>
      <c r="HB101" s="33">
        <f>SUM(GX101,GY101,GZ101,HA101)/120</f>
        <v>68.4662037037037</v>
      </c>
      <c r="HC101" t="s" s="34">
        <f>IF(HB101=HB100,"YES","NOOOO")</f>
        <v>230</v>
      </c>
      <c r="HD101" s="33">
        <f>SUM(SUM(E101,F101,G101,I101,L101,M101,N101,O101,R101,U101,V101,W101,Y101,AH101,AN101,AP101,AV101,BB101,BH101,BN101,BT101,BZ101,CF101,CL101,CR101,CX101,DD101,DJ101,DL101,DZ101),SUM(EX101,FJ101,FP101,FV101,GF101,GL101,GN101,GP101,GQ101,GS101,GU101,GX101,GZ101,H101,J101,K101,P101,Q101,S101,T101,X101,Z101,AA101,AB101,AD101,AF101,AJ101,AL101,AR101,AT101),SUM(AX101,AZ101,BD101,BF101,BJ101,BL101,BP101,BR101,BV101,BX101,CB101,CD101,CH101,CJ101,CN101,CP101,CT101,CV101,CZ101,DB101,DF101,DH101,DN101,DP101,DR101,DT101,DV101,DX101,EB101,ED101),EF101,EH101,EJ101,EL101,EN101,EP101,ER101,ET101,EV101,EZ101,FB101,FD101,FF101,FH101,FL101,FN101,FR101,FT101,FX101,FZ101,GB101,GD101,GH101,GJ101)/114</f>
        <v>66.7802144249513</v>
      </c>
      <c r="HE101" s="33">
        <v>98</v>
      </c>
      <c r="HF101" s="33">
        <f>HE101-B101</f>
        <v>-1</v>
      </c>
      <c r="HG101" s="33">
        <f>SUM(SUM(E101,F101,G101,I101,L101,M101,N101,O101,V101,W101,Y101,H101,J101,K101,P101,Q101,CH101,CJ101,CN101,CP101,CT101,CV101,CZ101,DB101,DF101,DH101,DN101,DP101,DR101,DT101),SUM(DV101,DX101,EB101,ED101,EF101,EH101,EJ101,EL101,EN101,EP101,ER101,ET101,EV101,EZ101,FB101,FD101,FF101,FH101,FL101,FN101,FR101,FT101,FX101,FZ101,GR101,GX101,GY101,X101,AA101,Z101),SUM(AB101,AD101,AF101,AJ101,AL101,AR101,AT101,AX101,AZ101,BD101,BF101,BJ101,BL101,BP101,BR101,BV101,BX101,CB101,CD101,AH101,AN101,AP101,AV101,BB101,BH101,BN101,BT101,BZ101,CF101,CL101),CR101,CX101,DD101,DJ101,DL101,DZ101,EX101,FJ101,FP101,FV101,GP101,GQ101,GS101,GT101,GU101,GV101,GW101,GZ101,HA101)/109</f>
        <v>66.8527013251784</v>
      </c>
      <c r="HH101" s="33">
        <v>97</v>
      </c>
      <c r="HI101" s="33">
        <f>HH101-B101</f>
        <v>-2</v>
      </c>
      <c r="HJ101" s="33">
        <f>SUM(SUM(E101,F101,G101,I101,L101,M101,N101,R101,V101,W101,AD101,AF101,AJ101,AL101,AR101,AT101,AX101,AZ101,BD101,BF101,BJ101,BL101,BP101,BR101,BV101,BX101,CB101,CD101,CH101,CJ101),SUM(CN101,CP101,CT101,CV101,CZ101,DB101,DF101,DH101,DN101,DP101,DR101,DT101,DV101,DX101,EB101,ED101,EF101,EH101,EJ101,EL101,EN101,EP101,ER101,ET101,EV101,EZ101,FB101,FD101,GB101,GD101),SUM(GH101,GJ101,GR101,GX101,GY101,AH101,AN101,AP101,AV101,BB101,BH101,BN101,BT101,BZ101,CF101,CL101,CR101,CX101,DD101,DJ101,DL101,DZ101,EX101,GF101,GL101,GN101,GP101,GQ101,GS101,GT101),GU101,GV101,GW101,GZ101,HA101,H101,J101,K101,S101,T101,)/101</f>
        <v>63.0885588558856</v>
      </c>
      <c r="HK101" s="33">
        <v>101</v>
      </c>
      <c r="HL101" s="33">
        <f>HK101-B101</f>
        <v>2</v>
      </c>
      <c r="HM101" s="33">
        <f>SUM(SUM(F101,G101,H101,J101,K101,AD101,AF101,AJ101,AL101,AN101,AR101,AT101,AX101,AZ101,BD101,BF101,BJ101,BL101,BP101,BR101,BV101,BX101,CB101,CD101,CH101,CJ101,CN101,CP101,CT101,CV101),SUM(CZ101,DB101,DF101,DH101,DN101,DP101,DR101,DT101,DV101,DX101,EB101,ED101,EF101,EH101,EJ101,EL101,EN101,EP101,ER101,ET101,EV101,EZ101,FB101,FD101,GR101,GX101,GY101,I101,L101,AH101),AP101,AV101,BB101,BH101,BN101,BT101,BZ101,CF101,CL101,CR101,CX101,DD101,DJ101,DL101,DZ101,EX101,GP101,GQ101,GS101,GT101,GU101,GV101,GW101,GZ101,HA101)/85</f>
        <v>60.6522875816993</v>
      </c>
      <c r="HN101" s="33">
        <v>97</v>
      </c>
      <c r="HO101" s="33">
        <f>HN101-B101</f>
        <v>-2</v>
      </c>
      <c r="HP101" s="33">
        <f>SUM(SUM(AH101,AP101,AV101,BB101,BH101,BN101,BT101,BZ101,CF101,CL101,CR101,CX101,DD101,DJ101,DL101,DZ101,EX101,GP101,GQ101,GS101,GT101,GU101,GV101,GW101,GZ101,HA101,AD101,AF101,AR101,AT101),SUM(AX101,AZ101,BD101,BF101,BJ101,BL101,BP101,BR101,BV101,BX101,CB101,CD101,CH101,CJ101,CN101,CP101,CT101,CV101,CZ101,DB101,DF101,DH101,DN101,DP101,DR101,DT101,DV101,DX101,EB101,ED101),EF101,EH101,EJ101,EL101,EN101,EP101,ER101,ET101,EV101,EZ101,FB101,FD101,GR101,GX101,GY101)/75</f>
        <v>59.0592592592593</v>
      </c>
      <c r="HQ101" s="33">
        <v>103</v>
      </c>
      <c r="HR101" s="33">
        <f>HQ101-B101</f>
        <v>4</v>
      </c>
      <c r="HS101" s="43">
        <f>AVERAGE(HD101-HB101,HG101-HB101,HJ101-HB101,HM101-HB101,HP101-HB101)</f>
        <v>-5.17959941430892</v>
      </c>
      <c r="HT101" s="33"/>
      <c r="HU101" s="33"/>
      <c r="HV101" s="33"/>
      <c r="HW101" s="33"/>
      <c r="HX101" s="33"/>
      <c r="HY101" s="33"/>
    </row>
    <row r="102" ht="44.45" customHeight="1">
      <c r="A102" t="s" s="31">
        <v>339</v>
      </c>
      <c r="B102" s="32">
        <v>100</v>
      </c>
      <c r="C102" s="33">
        <v>0</v>
      </c>
      <c r="D102" t="s" s="34">
        <v>236</v>
      </c>
      <c r="E102" s="33">
        <f>IF(D102="ACC",5,IF(D102="SEC",3,IF(D102="Pac12",4,IF(D102="Big 10",1,IF(D102="Big 12",2,IF(D102="Independent",7,IF(D102="American",6,IF(D102="MWC",9,IF(D102="Sun Belt",8,IF(D102="CUSA",11,10))))))))))</f>
        <v>1</v>
      </c>
      <c r="F102" s="33">
        <v>107</v>
      </c>
      <c r="G102" s="33">
        <f>F102</f>
        <v>107</v>
      </c>
      <c r="H102" s="33">
        <f>F102</f>
        <v>107</v>
      </c>
      <c r="I102" s="33">
        <v>67</v>
      </c>
      <c r="J102" s="33">
        <v>67</v>
      </c>
      <c r="K102" s="33">
        <v>101</v>
      </c>
      <c r="L102" s="35">
        <f>AVERAGE(F102:K102)</f>
        <v>92.6666666666667</v>
      </c>
      <c r="M102" s="46">
        <f>AVERAGE(N102:U102,F102:L102)</f>
        <v>87.5833333333333</v>
      </c>
      <c r="N102" s="19">
        <f>AVERAGE(O102:U102,F102:L102)</f>
        <v>87.5833333333333</v>
      </c>
      <c r="O102" s="37">
        <v>81</v>
      </c>
      <c r="P102" s="33">
        <v>80</v>
      </c>
      <c r="Q102" s="33">
        <f>AVERAGE(O102:P102)</f>
        <v>80.5</v>
      </c>
      <c r="R102" s="33">
        <v>88</v>
      </c>
      <c r="S102" s="33">
        <v>81</v>
      </c>
      <c r="T102" s="33">
        <f>AVERAGE(R102:S102)</f>
        <v>84.5</v>
      </c>
      <c r="U102" s="33">
        <f>AVERAGE(O102,P102,Q102,R102,S102,T102)</f>
        <v>82.5</v>
      </c>
      <c r="V102" s="33">
        <f>AVERAGE(F102:U102)</f>
        <v>87.5833333333333</v>
      </c>
      <c r="W102" s="33">
        <f>MEDIAN(F102:U102)</f>
        <v>86.0416666666667</v>
      </c>
      <c r="X102" s="33">
        <v>76</v>
      </c>
      <c r="Y102" s="33">
        <v>38</v>
      </c>
      <c r="Z102" s="33">
        <v>63</v>
      </c>
      <c r="AA102" s="33">
        <v>83</v>
      </c>
      <c r="AB102" s="33">
        <v>115</v>
      </c>
      <c r="AC102" s="33">
        <v>-14.8</v>
      </c>
      <c r="AD102" s="33">
        <v>105</v>
      </c>
      <c r="AE102" s="33">
        <v>-14.8</v>
      </c>
      <c r="AF102" s="33">
        <v>105</v>
      </c>
      <c r="AG102" s="33">
        <f>BM102-CQ102</f>
        <v>0.6</v>
      </c>
      <c r="AH102" s="33">
        <v>97</v>
      </c>
      <c r="AI102" s="33">
        <v>0.760714285714286</v>
      </c>
      <c r="AJ102" s="33">
        <v>124</v>
      </c>
      <c r="AK102" s="33">
        <v>0.760714285714286</v>
      </c>
      <c r="AL102" s="33">
        <f>AJ102</f>
        <v>124</v>
      </c>
      <c r="AM102" s="33">
        <v>0.00982318271119843</v>
      </c>
      <c r="AN102" s="33">
        <v>62</v>
      </c>
      <c r="AO102" s="33">
        <v>12.86</v>
      </c>
      <c r="AP102" s="33">
        <v>36</v>
      </c>
      <c r="AQ102" s="33">
        <v>2</v>
      </c>
      <c r="AR102" s="33">
        <f>MAX($AQ$3:$AQ$132)-AQ102+1</f>
        <v>12</v>
      </c>
      <c r="AS102" s="33">
        <v>2</v>
      </c>
      <c r="AT102" s="33">
        <f>AR102</f>
        <v>12</v>
      </c>
      <c r="AU102" s="33">
        <v>6</v>
      </c>
      <c r="AV102" s="33">
        <f>MAX($AU$3:$AU$132)-AU102+1</f>
        <v>10</v>
      </c>
      <c r="AW102" s="33">
        <v>6</v>
      </c>
      <c r="AX102" s="33">
        <f>AW102+1</f>
        <v>7</v>
      </c>
      <c r="AY102" s="33">
        <v>6</v>
      </c>
      <c r="AZ102" s="33">
        <f>AX102</f>
        <v>7</v>
      </c>
      <c r="BA102" s="33">
        <v>7</v>
      </c>
      <c r="BB102" s="33">
        <f>BA102+1</f>
        <v>8</v>
      </c>
      <c r="BC102" s="33">
        <f>AQ102/(AQ102+AW102)</f>
        <v>0.25</v>
      </c>
      <c r="BD102" s="33">
        <v>33</v>
      </c>
      <c r="BE102" s="33">
        <f>BC102</f>
        <v>0.25</v>
      </c>
      <c r="BF102" s="33">
        <f>BD102</f>
        <v>33</v>
      </c>
      <c r="BG102" s="33">
        <f>AU102/(AU102+BA102)</f>
        <v>0.461538461538462</v>
      </c>
      <c r="BH102" s="33">
        <v>16</v>
      </c>
      <c r="BI102" s="33">
        <v>20.1</v>
      </c>
      <c r="BJ102" s="33">
        <v>89</v>
      </c>
      <c r="BK102" s="33">
        <v>20.1</v>
      </c>
      <c r="BL102" s="33">
        <v>89</v>
      </c>
      <c r="BM102" s="33">
        <v>26.7</v>
      </c>
      <c r="BN102" s="33">
        <v>66</v>
      </c>
      <c r="BO102" s="33">
        <v>349</v>
      </c>
      <c r="BP102" s="33">
        <v>95</v>
      </c>
      <c r="BQ102" s="33">
        <v>349</v>
      </c>
      <c r="BR102" s="33">
        <v>95</v>
      </c>
      <c r="BS102" s="33">
        <v>329.4</v>
      </c>
      <c r="BT102" s="33">
        <v>109</v>
      </c>
      <c r="BU102" s="33">
        <v>152.9</v>
      </c>
      <c r="BV102" s="33">
        <v>109</v>
      </c>
      <c r="BW102" s="33">
        <v>152.9</v>
      </c>
      <c r="BX102" s="33">
        <v>109</v>
      </c>
      <c r="BY102" s="33">
        <v>185.3</v>
      </c>
      <c r="BZ102" s="33">
        <v>99</v>
      </c>
      <c r="CA102" s="33">
        <v>196.1</v>
      </c>
      <c r="CB102" s="33">
        <v>34</v>
      </c>
      <c r="CC102" s="33">
        <v>196.1</v>
      </c>
      <c r="CD102" s="33">
        <v>34</v>
      </c>
      <c r="CE102" s="33">
        <v>144.1</v>
      </c>
      <c r="CF102" s="33">
        <v>83</v>
      </c>
      <c r="CG102" s="33">
        <v>0.0575931232091691</v>
      </c>
      <c r="CH102" s="33">
        <v>117</v>
      </c>
      <c r="CI102" s="33">
        <v>0.0575931232091691</v>
      </c>
      <c r="CJ102" s="33">
        <v>117</v>
      </c>
      <c r="CK102" s="33">
        <f>BM102/BS102</f>
        <v>0.0810564663023679</v>
      </c>
      <c r="CL102" s="33">
        <v>19</v>
      </c>
      <c r="CM102" s="33">
        <v>34.9</v>
      </c>
      <c r="CN102" s="33">
        <v>78</v>
      </c>
      <c r="CO102" s="33">
        <v>34.9</v>
      </c>
      <c r="CP102" s="33">
        <v>78</v>
      </c>
      <c r="CQ102" s="33">
        <v>26.1</v>
      </c>
      <c r="CR102" s="33">
        <v>44</v>
      </c>
      <c r="CS102" s="33">
        <v>467.3</v>
      </c>
      <c r="CT102" s="33">
        <v>111</v>
      </c>
      <c r="CU102" s="33">
        <v>467.3</v>
      </c>
      <c r="CV102" s="33">
        <v>111</v>
      </c>
      <c r="CW102" s="33">
        <v>408.5</v>
      </c>
      <c r="CX102" s="33">
        <v>75</v>
      </c>
      <c r="CY102" s="33">
        <v>237.1</v>
      </c>
      <c r="CZ102" s="33">
        <v>65</v>
      </c>
      <c r="DA102" s="33">
        <v>237.1</v>
      </c>
      <c r="DB102" s="33">
        <v>65</v>
      </c>
      <c r="DC102" s="33">
        <v>212.9</v>
      </c>
      <c r="DD102" s="33">
        <v>43</v>
      </c>
      <c r="DE102" s="33">
        <v>230.1</v>
      </c>
      <c r="DF102" s="33">
        <v>110</v>
      </c>
      <c r="DG102" s="33">
        <v>230.1</v>
      </c>
      <c r="DH102" s="33">
        <v>110</v>
      </c>
      <c r="DI102" s="33">
        <v>198.8</v>
      </c>
      <c r="DJ102" s="33">
        <v>101</v>
      </c>
      <c r="DK102" s="33">
        <v>0.875</v>
      </c>
      <c r="DL102" s="33">
        <v>28</v>
      </c>
      <c r="DM102" s="33">
        <v>1.25</v>
      </c>
      <c r="DN102" s="33">
        <v>12</v>
      </c>
      <c r="DO102" s="33">
        <v>69.59999999999999</v>
      </c>
      <c r="DP102" s="33">
        <v>86</v>
      </c>
      <c r="DQ102" s="33">
        <v>8.9</v>
      </c>
      <c r="DR102" s="33">
        <v>32</v>
      </c>
      <c r="DS102" s="33">
        <v>5.1</v>
      </c>
      <c r="DT102" s="33">
        <v>26</v>
      </c>
      <c r="DU102" s="33">
        <v>-118.3</v>
      </c>
      <c r="DV102" s="33">
        <v>114</v>
      </c>
      <c r="DW102" s="33">
        <v>-118.3</v>
      </c>
      <c r="DX102" s="33">
        <v>114</v>
      </c>
      <c r="DY102" s="33">
        <f>BS102-CW102</f>
        <v>-79.09999999999999</v>
      </c>
      <c r="DZ102" s="33">
        <v>111</v>
      </c>
      <c r="EA102" s="33">
        <v>2.25</v>
      </c>
      <c r="EB102" s="33">
        <v>39</v>
      </c>
      <c r="EC102" s="33">
        <v>15.875</v>
      </c>
      <c r="ED102" s="33">
        <v>43</v>
      </c>
      <c r="EE102" s="33">
        <v>17.5</v>
      </c>
      <c r="EF102" s="33">
        <v>62</v>
      </c>
      <c r="EG102" s="33">
        <v>0</v>
      </c>
      <c r="EH102" s="33">
        <v>14</v>
      </c>
      <c r="EI102" s="33">
        <v>8</v>
      </c>
      <c r="EJ102" s="33">
        <v>39</v>
      </c>
      <c r="EK102" s="33">
        <v>0</v>
      </c>
      <c r="EL102" s="33">
        <v>12</v>
      </c>
      <c r="EM102" s="33">
        <v>63.6</v>
      </c>
      <c r="EN102" s="33">
        <v>35</v>
      </c>
      <c r="EO102" s="33">
        <v>100</v>
      </c>
      <c r="EP102" s="33">
        <v>1</v>
      </c>
      <c r="EQ102" s="33">
        <v>17.875</v>
      </c>
      <c r="ER102" s="33">
        <v>92</v>
      </c>
      <c r="ES102" s="33">
        <v>37.7</v>
      </c>
      <c r="ET102" s="33">
        <v>64</v>
      </c>
      <c r="EU102" s="33">
        <v>37.7</v>
      </c>
      <c r="EV102" s="33">
        <v>64</v>
      </c>
      <c r="EW102" s="33">
        <v>35</v>
      </c>
      <c r="EX102" s="33">
        <v>73</v>
      </c>
      <c r="EY102" s="33">
        <v>46.7</v>
      </c>
      <c r="EZ102" s="33">
        <v>44</v>
      </c>
      <c r="FA102" s="33">
        <v>4.875</v>
      </c>
      <c r="FB102" s="33">
        <v>20</v>
      </c>
      <c r="FC102" s="33">
        <v>50.75</v>
      </c>
      <c r="FD102" s="33">
        <v>59</v>
      </c>
      <c r="FE102" s="38"/>
      <c r="FF102" s="33">
        <v>88</v>
      </c>
      <c r="FG102" s="38"/>
      <c r="FH102" s="33">
        <v>88</v>
      </c>
      <c r="FI102" s="33">
        <v>46.43</v>
      </c>
      <c r="FJ102" s="33">
        <v>72</v>
      </c>
      <c r="FK102" s="38"/>
      <c r="FL102" s="33">
        <v>58</v>
      </c>
      <c r="FM102" s="38"/>
      <c r="FN102" s="33">
        <v>58</v>
      </c>
      <c r="FO102" s="33">
        <v>33.54</v>
      </c>
      <c r="FP102" s="33">
        <v>101</v>
      </c>
      <c r="FQ102" s="38"/>
      <c r="FR102" s="33">
        <v>99</v>
      </c>
      <c r="FS102" s="38"/>
      <c r="FT102" s="33">
        <v>99</v>
      </c>
      <c r="FU102" s="33">
        <v>54.61</v>
      </c>
      <c r="FV102" s="33">
        <v>58</v>
      </c>
      <c r="FW102" s="38"/>
      <c r="FX102" s="33">
        <v>104</v>
      </c>
      <c r="FY102" s="38"/>
      <c r="FZ102" s="33">
        <v>104</v>
      </c>
      <c r="GA102" s="33">
        <v>28</v>
      </c>
      <c r="GB102" s="39">
        <v>65</v>
      </c>
      <c r="GC102" s="24">
        <f>GA102</f>
        <v>28</v>
      </c>
      <c r="GD102" s="24">
        <f>GB102</f>
        <v>65</v>
      </c>
      <c r="GE102" s="25">
        <v>27</v>
      </c>
      <c r="GF102" s="25">
        <v>56</v>
      </c>
      <c r="GG102" s="25">
        <v>28.3</v>
      </c>
      <c r="GH102" s="25">
        <v>66</v>
      </c>
      <c r="GI102" s="24">
        <f>GG102</f>
        <v>28.3</v>
      </c>
      <c r="GJ102" s="24">
        <f>GH102</f>
        <v>66</v>
      </c>
      <c r="GK102" s="25">
        <v>30.5</v>
      </c>
      <c r="GL102" s="37">
        <v>69</v>
      </c>
      <c r="GM102" s="33">
        <v>-0.1</v>
      </c>
      <c r="GN102" s="33">
        <v>19</v>
      </c>
      <c r="GO102" s="33">
        <v>3</v>
      </c>
      <c r="GP102" s="33">
        <f>IF(GO102=1,1,IF(GO102=2,20,40))</f>
        <v>40</v>
      </c>
      <c r="GQ102" s="33">
        <f>AVERAGE(41,130,GS102)</f>
        <v>78</v>
      </c>
      <c r="GR102" s="33">
        <f>GQ102</f>
        <v>78</v>
      </c>
      <c r="GS102" s="33">
        <v>63</v>
      </c>
      <c r="GT102" s="33">
        <f>GS102</f>
        <v>63</v>
      </c>
      <c r="GU102" s="33">
        <v>52</v>
      </c>
      <c r="GV102" s="33">
        <f>GU102</f>
        <v>52</v>
      </c>
      <c r="GW102" s="40">
        <f>GU102</f>
        <v>52</v>
      </c>
      <c r="GX102" s="28">
        <v>54</v>
      </c>
      <c r="GY102" s="28">
        <f>GX102</f>
        <v>54</v>
      </c>
      <c r="GZ102" s="42">
        <f>AVERAGE(GQ102,GS102,GU102)</f>
        <v>64.3333333333333</v>
      </c>
      <c r="HA102" s="33">
        <f>AVERAGE(GQ102:GW102)</f>
        <v>62.5714285714286</v>
      </c>
      <c r="HB102" s="33">
        <f>SUM(GX102,GY102,GZ102,HA102)/120</f>
        <v>68.5738591269841</v>
      </c>
      <c r="HC102" t="s" s="34">
        <f>IF(HB102=HB101,"YES","NOOOO")</f>
        <v>230</v>
      </c>
      <c r="HD102" s="33">
        <f>SUM(SUM(E102,F102,G102,I102,L102,M102,N102,O102,R102,U102,V102,W102,Y102,AH102,AN102,AP102,AV102,BB102,BH102,BN102,BT102,BZ102,CF102,CL102,CR102,CX102,DD102,DJ102,DL102,DZ102),SUM(EX102,FJ102,FP102,FV102,GF102,GL102,GN102,GP102,GQ102,GS102,GU102,GX102,GZ102,H102,J102,K102,P102,Q102,S102,T102,X102,Z102,AA102,AB102,AD102,AF102,AJ102,AL102,AR102,AT102),SUM(AX102,AZ102,BD102,BF102,BJ102,BL102,BP102,BR102,BV102,BX102,CB102,CD102,CH102,CJ102,CN102,CP102,CT102,CV102,CZ102,DB102,DF102,DH102,DN102,DP102,DR102,DT102,DV102,DX102,EB102,ED102),EF102,EH102,EJ102,EL102,EN102,EP102,ER102,ET102,EV102,EZ102,FB102,FD102,FF102,FH102,FL102,FN102,FR102,FT102,FX102,FZ102,GB102,GD102,GH102,GJ102)/114</f>
        <v>69.0113304093567</v>
      </c>
      <c r="HE102" s="33">
        <v>105</v>
      </c>
      <c r="HF102" s="33">
        <f>HE102-B102</f>
        <v>5</v>
      </c>
      <c r="HG102" s="33">
        <f>SUM(SUM(E102,F102,G102,I102,L102,M102,N102,O102,V102,W102,Y102,H102,J102,K102,P102,Q102,CH102,CJ102,CN102,CP102,CT102,CV102,CZ102,DB102,DF102,DH102,DN102,DP102,DR102,DT102),SUM(DV102,DX102,EB102,ED102,EF102,EH102,EJ102,EL102,EN102,EP102,ER102,ET102,EV102,EZ102,FB102,FD102,FF102,FH102,FL102,FN102,FR102,FT102,FX102,FZ102,GR102,GX102,GY102,X102,AA102,Z102),SUM(AB102,AD102,AF102,AJ102,AL102,AR102,AT102,AX102,AZ102,BD102,BF102,BJ102,BL102,BP102,BR102,BV102,BX102,CB102,CD102,AH102,AN102,AP102,AV102,BB102,BH102,BN102,BT102,BZ102,CF102,CL102),CR102,CX102,DD102,DJ102,DL102,DZ102,EX102,FJ102,FP102,FV102,GP102,GQ102,GS102,GT102,GU102,GV102,GW102,GZ102,HA102)/109</f>
        <v>68.6868173875055</v>
      </c>
      <c r="HH102" s="33">
        <v>102</v>
      </c>
      <c r="HI102" s="33">
        <f>HH102-B102</f>
        <v>2</v>
      </c>
      <c r="HJ102" s="33">
        <f>SUM(SUM(E102,F102,G102,I102,L102,M102,N102,R102,V102,W102,AD102,AF102,AJ102,AL102,AR102,AT102,AX102,AZ102,BD102,BF102,BJ102,BL102,BP102,BR102,BV102,BX102,CB102,CD102,CH102,CJ102),SUM(CN102,CP102,CT102,CV102,CZ102,DB102,DF102,DH102,DN102,DP102,DR102,DT102,DV102,DX102,EB102,ED102,EF102,EH102,EJ102,EL102,EN102,EP102,ER102,ET102,EV102,EZ102,FB102,FD102,GB102,GD102),SUM(GH102,GJ102,GR102,GX102,GY102,AH102,AN102,AP102,AV102,BB102,BH102,BN102,BT102,BZ102,CF102,CL102,CR102,CX102,DD102,DJ102,DL102,DZ102,EX102,GF102,GL102,GN102,GP102,GQ102,GS102,GT102),GU102,GV102,GW102,GZ102,HA102,H102,J102,K102,S102,T102,)/101</f>
        <v>65.3550801508722</v>
      </c>
      <c r="HK102" s="33">
        <v>106</v>
      </c>
      <c r="HL102" s="33">
        <f>HK102-B102</f>
        <v>6</v>
      </c>
      <c r="HM102" s="33">
        <f>SUM(SUM(F102,G102,H102,J102,K102,AD102,AF102,AJ102,AL102,AN102,AR102,AT102,AX102,AZ102,BD102,BF102,BJ102,BL102,BP102,BR102,BV102,BX102,CB102,CD102,CH102,CJ102,CN102,CP102,CT102,CV102),SUM(CZ102,DB102,DF102,DH102,DN102,DP102,DR102,DT102,DV102,DX102,EB102,ED102,EF102,EH102,EJ102,EL102,EN102,EP102,ER102,ET102,EV102,EZ102,FB102,FD102,GR102,GX102,GY102,I102,L102,AH102),AP102,AV102,BB102,BH102,BN102,BT102,BZ102,CF102,CL102,CR102,CX102,DD102,DJ102,DL102,DZ102,EX102,GP102,GQ102,GS102,GT102,GU102,GV102,GW102,GZ102,HA102)/85</f>
        <v>65.7831932773109</v>
      </c>
      <c r="HN102" s="33">
        <v>107</v>
      </c>
      <c r="HO102" s="33">
        <f>HN102-B102</f>
        <v>7</v>
      </c>
      <c r="HP102" s="33">
        <f>SUM(SUM(AH102,AP102,AV102,BB102,BH102,BN102,BT102,BZ102,CF102,CL102,CR102,CX102,DD102,DJ102,DL102,DZ102,EX102,GP102,GQ102,GS102,GT102,GU102,GV102,GW102,GZ102,HA102,AD102,AF102,AR102,AT102),SUM(AX102,AZ102,BD102,BF102,BJ102,BL102,BP102,BR102,BV102,BX102,CB102,CD102,CH102,CJ102,CN102,CP102,CT102,CV102,CZ102,DB102,DF102,DH102,DN102,DP102,DR102,DT102,DV102,DX102,EB102,ED102),EF102,EH102,EJ102,EL102,EN102,EP102,ER102,ET102,EV102,EZ102,FB102,FD102,GR102,GX102,GY102)/75</f>
        <v>61.7720634920635</v>
      </c>
      <c r="HQ102" s="33">
        <v>108</v>
      </c>
      <c r="HR102" s="33">
        <f>HQ102-B102</f>
        <v>8</v>
      </c>
      <c r="HS102" s="43">
        <f>AVERAGE(HD102-HB102,HG102-HB102,HJ102-HB102,HM102-HB102,HP102-HB102)</f>
        <v>-2.45216218356234</v>
      </c>
      <c r="HT102" s="33"/>
      <c r="HU102" s="33"/>
      <c r="HV102" s="33"/>
      <c r="HW102" s="33"/>
      <c r="HX102" s="33"/>
      <c r="HY102" s="33"/>
    </row>
    <row r="103" ht="44.45" customHeight="1">
      <c r="A103" t="s" s="31">
        <v>340</v>
      </c>
      <c r="B103" s="32">
        <v>101</v>
      </c>
      <c r="C103" s="33">
        <v>0</v>
      </c>
      <c r="D103" t="s" s="34">
        <v>293</v>
      </c>
      <c r="E103" s="33">
        <f>IF(D103="ACC",5,IF(D103="SEC",3,IF(D103="Pac12",4,IF(D103="Big 10",1,IF(D103="Big 12",2,IF(D103="Independent",7,IF(D103="American",6,IF(D103="MWC",9,IF(D103="Sun Belt",8,IF(D103="CUSA",11,10))))))))))</f>
        <v>11</v>
      </c>
      <c r="F103" s="33">
        <v>80</v>
      </c>
      <c r="G103" s="33">
        <f>F103</f>
        <v>80</v>
      </c>
      <c r="H103" s="33">
        <f>F103</f>
        <v>80</v>
      </c>
      <c r="I103" s="33">
        <v>124</v>
      </c>
      <c r="J103" s="33">
        <v>124</v>
      </c>
      <c r="K103" s="33">
        <v>127</v>
      </c>
      <c r="L103" s="35">
        <f>AVERAGE(F103:K103)</f>
        <v>102.5</v>
      </c>
      <c r="M103" s="46">
        <f>AVERAGE(N103:U103,F103:L103)</f>
        <v>97.375</v>
      </c>
      <c r="N103" s="19">
        <f>AVERAGE(O103:U103,F103:L103)</f>
        <v>97.375</v>
      </c>
      <c r="O103" s="37">
        <v>102</v>
      </c>
      <c r="P103" s="33">
        <v>83</v>
      </c>
      <c r="Q103" s="33">
        <f>AVERAGE(O103:P103)</f>
        <v>92.5</v>
      </c>
      <c r="R103" s="33">
        <v>93</v>
      </c>
      <c r="S103" s="33">
        <v>91</v>
      </c>
      <c r="T103" s="33">
        <f>AVERAGE(R103:S103)</f>
        <v>92</v>
      </c>
      <c r="U103" s="33">
        <f>AVERAGE(O103,P103,Q103,R103,S103,T103)</f>
        <v>92.25</v>
      </c>
      <c r="V103" s="33">
        <f>AVERAGE(F103:U103)</f>
        <v>97.375</v>
      </c>
      <c r="W103" s="33">
        <f>MEDIAN(F103:U103)</f>
        <v>92.75</v>
      </c>
      <c r="X103" s="33">
        <v>92</v>
      </c>
      <c r="Y103" s="33">
        <v>75</v>
      </c>
      <c r="Z103" s="33">
        <v>125</v>
      </c>
      <c r="AA103" s="33">
        <v>105</v>
      </c>
      <c r="AB103" s="33">
        <v>66</v>
      </c>
      <c r="AC103" s="33">
        <v>2.6</v>
      </c>
      <c r="AD103" s="33">
        <v>53</v>
      </c>
      <c r="AE103" s="33">
        <v>2.6</v>
      </c>
      <c r="AF103" s="33">
        <v>53</v>
      </c>
      <c r="AG103" s="33">
        <f>BM103-CQ103</f>
        <v>-13.6</v>
      </c>
      <c r="AH103" s="33">
        <v>106</v>
      </c>
      <c r="AI103" s="33">
        <v>0.86218487394958</v>
      </c>
      <c r="AJ103" s="33">
        <v>115</v>
      </c>
      <c r="AK103" s="33">
        <v>0.86218487394958</v>
      </c>
      <c r="AL103" s="33">
        <f>AJ103</f>
        <v>115</v>
      </c>
      <c r="AM103" s="33">
        <v>-0.146240490335762</v>
      </c>
      <c r="AN103" s="33">
        <v>111</v>
      </c>
      <c r="AO103" s="33">
        <v>25.75</v>
      </c>
      <c r="AP103" s="33">
        <v>98</v>
      </c>
      <c r="AQ103" s="33">
        <v>7</v>
      </c>
      <c r="AR103" s="33">
        <f>MAX($AQ$3:$AQ$132)-AQ103+1</f>
        <v>7</v>
      </c>
      <c r="AS103" s="33">
        <v>7</v>
      </c>
      <c r="AT103" s="33">
        <f>AR103</f>
        <v>7</v>
      </c>
      <c r="AU103" s="33">
        <v>4</v>
      </c>
      <c r="AV103" s="33">
        <f>MAX($AU$3:$AU$132)-AU103+1</f>
        <v>12</v>
      </c>
      <c r="AW103" s="33">
        <v>5</v>
      </c>
      <c r="AX103" s="33">
        <f>AW103+1</f>
        <v>6</v>
      </c>
      <c r="AY103" s="33">
        <v>5</v>
      </c>
      <c r="AZ103" s="33">
        <f>AX103</f>
        <v>6</v>
      </c>
      <c r="BA103" s="33">
        <v>8</v>
      </c>
      <c r="BB103" s="33">
        <f>BA103+1</f>
        <v>9</v>
      </c>
      <c r="BC103" s="33">
        <f>AQ103/(AQ103+AW103)</f>
        <v>0.583333333333333</v>
      </c>
      <c r="BD103" s="33">
        <v>18</v>
      </c>
      <c r="BE103" s="33">
        <f>BC103</f>
        <v>0.583333333333333</v>
      </c>
      <c r="BF103" s="33">
        <f>BD103</f>
        <v>18</v>
      </c>
      <c r="BG103" s="33">
        <f>AU103/(AU103+BA103)</f>
        <v>0.333333333333333</v>
      </c>
      <c r="BH103" s="33">
        <v>19</v>
      </c>
      <c r="BI103" s="33">
        <v>28.3</v>
      </c>
      <c r="BJ103" s="33">
        <v>54</v>
      </c>
      <c r="BK103" s="33">
        <v>28.3</v>
      </c>
      <c r="BL103" s="33">
        <v>54</v>
      </c>
      <c r="BM103" s="33">
        <v>20.3</v>
      </c>
      <c r="BN103" s="33">
        <v>89</v>
      </c>
      <c r="BO103" s="33">
        <v>415.3</v>
      </c>
      <c r="BP103" s="33">
        <v>47</v>
      </c>
      <c r="BQ103" s="33">
        <v>415.3</v>
      </c>
      <c r="BR103" s="33">
        <v>47</v>
      </c>
      <c r="BS103" s="33">
        <v>344.9</v>
      </c>
      <c r="BT103" s="33">
        <v>101</v>
      </c>
      <c r="BU103" s="33">
        <v>199.9</v>
      </c>
      <c r="BV103" s="33">
        <v>86</v>
      </c>
      <c r="BW103" s="33">
        <v>199.9</v>
      </c>
      <c r="BX103" s="33">
        <v>86</v>
      </c>
      <c r="BY103" s="33">
        <v>182.4</v>
      </c>
      <c r="BZ103" s="33">
        <v>100</v>
      </c>
      <c r="CA103" s="33">
        <v>215.4</v>
      </c>
      <c r="CB103" s="33">
        <v>19</v>
      </c>
      <c r="CC103" s="33">
        <v>215.4</v>
      </c>
      <c r="CD103" s="33">
        <v>19</v>
      </c>
      <c r="CE103" s="33">
        <v>162.5</v>
      </c>
      <c r="CF103" s="33">
        <v>62</v>
      </c>
      <c r="CG103" s="33">
        <v>0.0681435107151457</v>
      </c>
      <c r="CH103" s="33">
        <v>84</v>
      </c>
      <c r="CI103" s="33">
        <v>0.0681435107151457</v>
      </c>
      <c r="CJ103" s="33">
        <v>84</v>
      </c>
      <c r="CK103" s="33">
        <f>BM103/BS103</f>
        <v>0.0588576398956219</v>
      </c>
      <c r="CL103" s="33">
        <v>117</v>
      </c>
      <c r="CM103" s="33">
        <v>25.7</v>
      </c>
      <c r="CN103" s="33">
        <v>34</v>
      </c>
      <c r="CO103" s="33">
        <v>25.7</v>
      </c>
      <c r="CP103" s="33">
        <v>34</v>
      </c>
      <c r="CQ103" s="33">
        <v>33.9</v>
      </c>
      <c r="CR103" s="33">
        <v>81</v>
      </c>
      <c r="CS103" s="33">
        <v>383.5</v>
      </c>
      <c r="CT103" s="33">
        <v>47</v>
      </c>
      <c r="CU103" s="33">
        <v>383.5</v>
      </c>
      <c r="CV103" s="33">
        <v>47</v>
      </c>
      <c r="CW103" s="33">
        <v>429.1</v>
      </c>
      <c r="CX103" s="33">
        <v>89</v>
      </c>
      <c r="CY103" s="33">
        <v>221.3</v>
      </c>
      <c r="CZ103" s="33">
        <v>47</v>
      </c>
      <c r="DA103" s="33">
        <v>221.3</v>
      </c>
      <c r="DB103" s="33">
        <v>47</v>
      </c>
      <c r="DC103" s="33">
        <v>230.8</v>
      </c>
      <c r="DD103" s="33">
        <v>68</v>
      </c>
      <c r="DE103" s="33">
        <v>162.3</v>
      </c>
      <c r="DF103" s="33">
        <v>58</v>
      </c>
      <c r="DG103" s="33">
        <v>162.3</v>
      </c>
      <c r="DH103" s="33">
        <v>58</v>
      </c>
      <c r="DI103" s="33">
        <v>198.3</v>
      </c>
      <c r="DJ103" s="33">
        <v>100</v>
      </c>
      <c r="DK103" s="33">
        <v>0.916666666666667</v>
      </c>
      <c r="DL103" s="33">
        <v>25</v>
      </c>
      <c r="DM103" s="33">
        <v>1.08333333333333</v>
      </c>
      <c r="DN103" s="33">
        <v>23</v>
      </c>
      <c r="DO103" s="33">
        <v>60.8</v>
      </c>
      <c r="DP103" s="33">
        <v>41</v>
      </c>
      <c r="DQ103" s="33">
        <v>7.4</v>
      </c>
      <c r="DR103" s="33">
        <v>18</v>
      </c>
      <c r="DS103" s="33">
        <v>4.3</v>
      </c>
      <c r="DT103" s="33">
        <v>18</v>
      </c>
      <c r="DU103" s="33">
        <v>31.8</v>
      </c>
      <c r="DV103" s="33">
        <v>47</v>
      </c>
      <c r="DW103" s="33">
        <v>31.8</v>
      </c>
      <c r="DX103" s="33">
        <v>47</v>
      </c>
      <c r="DY103" s="33">
        <f>BS103-CW103</f>
        <v>-84.2</v>
      </c>
      <c r="DZ103" s="33">
        <v>112</v>
      </c>
      <c r="EA103" s="33">
        <v>2.08333333333333</v>
      </c>
      <c r="EB103" s="33">
        <v>45</v>
      </c>
      <c r="EC103" s="33">
        <v>13.1666666666667</v>
      </c>
      <c r="ED103" s="33">
        <v>66</v>
      </c>
      <c r="EE103" s="33">
        <v>18.9</v>
      </c>
      <c r="EF103" s="33">
        <v>54</v>
      </c>
      <c r="EG103" s="33">
        <v>0</v>
      </c>
      <c r="EH103" s="33">
        <v>14</v>
      </c>
      <c r="EI103" s="33">
        <v>3.4</v>
      </c>
      <c r="EJ103" s="33">
        <v>70</v>
      </c>
      <c r="EK103" s="33">
        <v>0</v>
      </c>
      <c r="EL103" s="33">
        <v>12</v>
      </c>
      <c r="EM103" s="33">
        <v>88.90000000000001</v>
      </c>
      <c r="EN103" s="33">
        <v>5</v>
      </c>
      <c r="EO103" s="33">
        <v>100</v>
      </c>
      <c r="EP103" s="33">
        <v>1</v>
      </c>
      <c r="EQ103" s="33">
        <v>21.3636363636364</v>
      </c>
      <c r="ER103" s="33">
        <v>52</v>
      </c>
      <c r="ES103" s="33">
        <v>43.8</v>
      </c>
      <c r="ET103" s="33">
        <v>32</v>
      </c>
      <c r="EU103" s="33">
        <v>43.8</v>
      </c>
      <c r="EV103" s="33">
        <v>32</v>
      </c>
      <c r="EW103" s="33">
        <v>35.9</v>
      </c>
      <c r="EX103" s="33">
        <v>69</v>
      </c>
      <c r="EY103" s="33">
        <v>52.9</v>
      </c>
      <c r="EZ103" s="33">
        <v>37</v>
      </c>
      <c r="FA103" s="33">
        <v>6.90909090909091</v>
      </c>
      <c r="FB103" s="33">
        <v>63</v>
      </c>
      <c r="FC103" s="33">
        <v>64.09090909090909</v>
      </c>
      <c r="FD103" s="33">
        <v>102</v>
      </c>
      <c r="FE103" s="38"/>
      <c r="FF103" s="33">
        <v>97</v>
      </c>
      <c r="FG103" s="38"/>
      <c r="FH103" s="33">
        <v>97</v>
      </c>
      <c r="FI103" s="33">
        <v>17.19</v>
      </c>
      <c r="FJ103" s="33">
        <v>122</v>
      </c>
      <c r="FK103" s="38"/>
      <c r="FL103" s="33">
        <v>95</v>
      </c>
      <c r="FM103" s="38"/>
      <c r="FN103" s="33">
        <v>95</v>
      </c>
      <c r="FO103" s="33">
        <v>20.92</v>
      </c>
      <c r="FP103" s="33">
        <v>120</v>
      </c>
      <c r="FQ103" s="38"/>
      <c r="FR103" s="33">
        <v>94</v>
      </c>
      <c r="FS103" s="38"/>
      <c r="FT103" s="33">
        <v>94</v>
      </c>
      <c r="FU103" s="33">
        <v>24.78</v>
      </c>
      <c r="FV103" s="33">
        <v>118</v>
      </c>
      <c r="FW103" s="38"/>
      <c r="FX103" s="33">
        <v>24</v>
      </c>
      <c r="FY103" s="38"/>
      <c r="FZ103" s="33">
        <v>24</v>
      </c>
      <c r="GA103" s="33">
        <v>27.5</v>
      </c>
      <c r="GB103" s="39">
        <v>68</v>
      </c>
      <c r="GC103" s="24">
        <f>GA103</f>
        <v>27.5</v>
      </c>
      <c r="GD103" s="24">
        <f>GB103</f>
        <v>68</v>
      </c>
      <c r="GE103" s="24">
        <v>24.2</v>
      </c>
      <c r="GF103" s="24">
        <v>69</v>
      </c>
      <c r="GG103" s="24">
        <v>29.8</v>
      </c>
      <c r="GH103" s="24">
        <v>73</v>
      </c>
      <c r="GI103" s="24">
        <f>GG103</f>
        <v>29.8</v>
      </c>
      <c r="GJ103" s="24">
        <f>GH103</f>
        <v>73</v>
      </c>
      <c r="GK103" s="24">
        <v>32.5</v>
      </c>
      <c r="GL103" s="37">
        <v>79</v>
      </c>
      <c r="GM103" s="33">
        <v>1.4</v>
      </c>
      <c r="GN103" s="33">
        <v>6</v>
      </c>
      <c r="GO103" s="33">
        <v>3</v>
      </c>
      <c r="GP103" s="33">
        <f>IF(GO103=1,1,IF(GO103=2,20,40))</f>
        <v>40</v>
      </c>
      <c r="GQ103" s="33">
        <f>AVERAGE(41,130,GS103)</f>
        <v>91.3333333333333</v>
      </c>
      <c r="GR103" s="33">
        <f>GQ103</f>
        <v>91.3333333333333</v>
      </c>
      <c r="GS103" s="33">
        <f>AVERAGE(76,130)</f>
        <v>103</v>
      </c>
      <c r="GT103" s="33">
        <f>GS103</f>
        <v>103</v>
      </c>
      <c r="GU103" s="33">
        <f t="shared" si="3703"/>
        <v>103</v>
      </c>
      <c r="GV103" s="33">
        <f>GU103</f>
        <v>103</v>
      </c>
      <c r="GW103" s="40">
        <f>GU103</f>
        <v>103</v>
      </c>
      <c r="GX103" s="28">
        <f t="shared" si="3703"/>
        <v>103</v>
      </c>
      <c r="GY103" s="28">
        <f>GX103</f>
        <v>103</v>
      </c>
      <c r="GZ103" s="42">
        <f>AVERAGE(GQ103,GS103,GU103)</f>
        <v>99.1111111111111</v>
      </c>
      <c r="HA103" s="33">
        <f>AVERAGE(GQ103:GW103)</f>
        <v>99.6666666666667</v>
      </c>
      <c r="HB103" s="33">
        <f>SUM(GX103,GY103,GZ103,HA103)/120</f>
        <v>68.9797453703704</v>
      </c>
      <c r="HC103" t="s" s="34">
        <f>IF(HB103=HB102,"YES","NOOOO")</f>
        <v>230</v>
      </c>
      <c r="HD103" s="33">
        <f>SUM(SUM(E103,F103,G103,I103,L103,M103,N103,O103,R103,U103,V103,W103,Y103,AH103,AN103,AP103,AV103,BB103,BH103,BN103,BT103,BZ103,CF103,CL103,CR103,CX103,DD103,DJ103,DL103,DZ103),SUM(EX103,FJ103,FP103,FV103,GF103,GL103,GN103,GP103,GQ103,GS103,GU103,GX103,GZ103,H103,J103,K103,P103,Q103,S103,T103,X103,Z103,AA103,AB103,AD103,AF103,AJ103,AL103,AR103,AT103),SUM(AX103,AZ103,BD103,BF103,BJ103,BL103,BP103,BR103,BV103,BX103,CB103,CD103,CH103,CJ103,CN103,CP103,CT103,CV103,CZ103,DB103,DF103,DH103,DN103,DP103,DR103,DT103,DV103,DX103,EB103,ED103),EF103,EH103,EJ103,EL103,EN103,EP103,ER103,ET103,EV103,EZ103,FB103,FD103,FF103,FH103,FL103,FN103,FR103,FT103,FX103,FZ103,GB103,GD103,GH103,GJ103)/114</f>
        <v>67.3207846003899</v>
      </c>
      <c r="HE103" s="33">
        <v>99</v>
      </c>
      <c r="HF103" s="33">
        <f>HE103-B103</f>
        <v>-2</v>
      </c>
      <c r="HG103" s="33">
        <f>SUM(SUM(E103,F103,G103,I103,L103,M103,N103,O103,V103,W103,Y103,H103,J103,K103,P103,Q103,CH103,CJ103,CN103,CP103,CT103,CV103,CZ103,DB103,DF103,DH103,DN103,DP103,DR103,DT103),SUM(DV103,DX103,EB103,ED103,EF103,EH103,EJ103,EL103,EN103,EP103,ER103,ET103,EV103,EZ103,FB103,FD103,FF103,FH103,FL103,FN103,FR103,FT103,FX103,FZ103,GR103,GX103,GY103,X103,AA103,Z103),SUM(AB103,AD103,AF103,AJ103,AL103,AR103,AT103,AX103,AZ103,BD103,BF103,BJ103,BL103,BP103,BR103,BV103,BX103,CB103,CD103,AH103,AN103,AP103,AV103,BB103,BH103,BN103,BT103,BZ103,CF103,CL103),CR103,CX103,DD103,DJ103,DL103,DZ103,EX103,FJ103,FP103,FV103,GP103,GQ103,GS103,GT103,GU103,GV103,GW103,GZ103,HA103)/109</f>
        <v>68.5625637104995</v>
      </c>
      <c r="HH103" s="33">
        <v>101</v>
      </c>
      <c r="HI103" s="33">
        <f>HH103-B103</f>
        <v>0</v>
      </c>
      <c r="HJ103" s="33">
        <f>SUM(SUM(E103,F103,G103,I103,L103,M103,N103,R103,V103,W103,AD103,AF103,AJ103,AL103,AR103,AT103,AX103,AZ103,BD103,BF103,BJ103,BL103,BP103,BR103,BV103,BX103,CB103,CD103,CH103,CJ103),SUM(CN103,CP103,CT103,CV103,CZ103,DB103,DF103,DH103,DN103,DP103,DR103,DT103,DV103,DX103,EB103,ED103,EF103,EH103,EJ103,EL103,EN103,EP103,ER103,ET103,EV103,EZ103,FB103,FD103,GB103,GD103),SUM(GH103,GJ103,GR103,GX103,GY103,AH103,AN103,AP103,AV103,BB103,BH103,BN103,BT103,BZ103,CF103,CL103,CR103,CX103,DD103,DJ103,DL103,DZ103,EX103,GF103,GL103,GN103,GP103,GQ103,GS103,GT103),GU103,GV103,GW103,GZ103,HA103,H103,J103,K103,S103,T103,)/101</f>
        <v>64.0081133113311</v>
      </c>
      <c r="HK103" s="33">
        <v>103</v>
      </c>
      <c r="HL103" s="33">
        <f>HK103-B103</f>
        <v>2</v>
      </c>
      <c r="HM103" s="33">
        <f>SUM(SUM(F103,G103,H103,J103,K103,AD103,AF103,AJ103,AL103,AN103,AR103,AT103,AX103,AZ103,BD103,BF103,BJ103,BL103,BP103,BR103,BV103,BX103,CB103,CD103,CH103,CJ103,CN103,CP103,CT103,CV103),SUM(CZ103,DB103,DF103,DH103,DN103,DP103,DR103,DT103,DV103,DX103,EB103,ED103,EF103,EH103,EJ103,EL103,EN103,EP103,ER103,ET103,EV103,EZ103,FB103,FD103,GR103,GX103,GY103,I103,L103,AH103),AP103,AV103,BB103,BH103,BN103,BT103,BZ103,CF103,CL103,CR103,CX103,DD103,DJ103,DL103,DZ103,EX103,GP103,GQ103,GS103,GT103,GU103,GV103,GW103,GZ103,HA103)/85</f>
        <v>63.0228758169935</v>
      </c>
      <c r="HN103" s="33">
        <v>104</v>
      </c>
      <c r="HO103" s="33">
        <f>HN103-B103</f>
        <v>3</v>
      </c>
      <c r="HP103" s="33">
        <f>SUM(SUM(AH103,AP103,AV103,BB103,BH103,BN103,BT103,BZ103,CF103,CL103,CR103,CX103,DD103,DJ103,DL103,DZ103,EX103,GP103,GQ103,GS103,GT103,GU103,GV103,GW103,GZ103,HA103,AD103,AF103,AR103,AT103),SUM(AX103,AZ103,BD103,BF103,BJ103,BL103,BP103,BR103,BV103,BX103,CB103,CD103,CH103,CJ103,CN103,CP103,CT103,CV103,CZ103,DB103,DF103,DH103,DN103,DP103,DR103,DT103,DV103,DX103,EB103,ED103),EF103,EH103,EJ103,EL103,EN103,EP103,ER103,ET103,EV103,EZ103,FB103,FD103,GR103,GX103,GY103)/75</f>
        <v>57.3125925925926</v>
      </c>
      <c r="HQ103" s="33">
        <v>98</v>
      </c>
      <c r="HR103" s="33">
        <f>HQ103-B103</f>
        <v>-3</v>
      </c>
      <c r="HS103" s="43">
        <f>AVERAGE(HD103-HB103,HG103-HB103,HJ103-HB103,HM103-HB103,HP103-HB103)</f>
        <v>-4.93435936400908</v>
      </c>
      <c r="HT103" s="33"/>
      <c r="HU103" s="33"/>
      <c r="HV103" s="33"/>
      <c r="HW103" s="33"/>
      <c r="HX103" s="33"/>
      <c r="HY103" s="33"/>
    </row>
    <row r="104" ht="44.45" customHeight="1">
      <c r="A104" t="s" s="31">
        <v>341</v>
      </c>
      <c r="B104" s="32">
        <v>102</v>
      </c>
      <c r="C104" s="33">
        <v>0</v>
      </c>
      <c r="D104" t="s" s="34">
        <v>236</v>
      </c>
      <c r="E104" s="33">
        <f>IF(D104="ACC",5,IF(D104="SEC",3,IF(D104="Pac12",4,IF(D104="Big 10",1,IF(D104="Big 12",2,IF(D104="Independent",7,IF(D104="American",6,IF(D104="MWC",9,IF(D104="Sun Belt",8,IF(D104="CUSA",11,10))))))))))</f>
        <v>1</v>
      </c>
      <c r="F104" s="33">
        <v>92</v>
      </c>
      <c r="G104" s="33">
        <f>F104</f>
        <v>92</v>
      </c>
      <c r="H104" s="33">
        <f>F104</f>
        <v>92</v>
      </c>
      <c r="I104" s="33">
        <v>118</v>
      </c>
      <c r="J104" s="33">
        <v>118</v>
      </c>
      <c r="K104" s="33">
        <v>104</v>
      </c>
      <c r="L104" s="35">
        <f>AVERAGE(F104:K104)</f>
        <v>102.666666666667</v>
      </c>
      <c r="M104" s="46">
        <f>AVERAGE(N104:U104,F104:L104)</f>
        <v>92.2083333333334</v>
      </c>
      <c r="N104" s="19">
        <f>AVERAGE(O104:U104,F104:L104)</f>
        <v>92.2083333333334</v>
      </c>
      <c r="O104" s="37">
        <v>72</v>
      </c>
      <c r="P104" s="33">
        <v>75</v>
      </c>
      <c r="Q104" s="33">
        <f>AVERAGE(O104:P104)</f>
        <v>73.5</v>
      </c>
      <c r="R104" s="33">
        <v>97</v>
      </c>
      <c r="S104" s="33">
        <v>83</v>
      </c>
      <c r="T104" s="33">
        <f>AVERAGE(R104:S104)</f>
        <v>90</v>
      </c>
      <c r="U104" s="33">
        <f>AVERAGE(O104,P104,Q104,R104,S104,T104)</f>
        <v>81.75</v>
      </c>
      <c r="V104" s="33">
        <f>AVERAGE(F104:U104)</f>
        <v>92.2083333333334</v>
      </c>
      <c r="W104" s="33">
        <f>MEDIAN(F104:U104)</f>
        <v>92</v>
      </c>
      <c r="X104" s="33">
        <v>81</v>
      </c>
      <c r="Y104" s="33">
        <v>36</v>
      </c>
      <c r="Z104" s="33">
        <v>32</v>
      </c>
      <c r="AA104" s="33">
        <v>72</v>
      </c>
      <c r="AB104" s="33">
        <v>77</v>
      </c>
      <c r="AC104" s="33">
        <v>-5.4</v>
      </c>
      <c r="AD104" s="33">
        <v>77</v>
      </c>
      <c r="AE104" s="33">
        <v>-5.4</v>
      </c>
      <c r="AF104" s="33">
        <v>77</v>
      </c>
      <c r="AG104" s="33">
        <f>BM104-CQ104</f>
        <v>-23.4</v>
      </c>
      <c r="AH104" s="33">
        <v>108</v>
      </c>
      <c r="AI104" s="33">
        <v>0.801694915254237</v>
      </c>
      <c r="AJ104" s="33">
        <v>121</v>
      </c>
      <c r="AK104" s="33">
        <v>0.801694915254237</v>
      </c>
      <c r="AL104" s="33">
        <f>AJ104</f>
        <v>121</v>
      </c>
      <c r="AM104" s="33">
        <v>-0.4875</v>
      </c>
      <c r="AN104" s="33">
        <v>130</v>
      </c>
      <c r="AO104" s="33">
        <v>31.8</v>
      </c>
      <c r="AP104" s="33">
        <v>104</v>
      </c>
      <c r="AQ104" s="33">
        <v>3</v>
      </c>
      <c r="AR104" s="33">
        <f>MAX($AQ$3:$AQ$132)-AQ104+1</f>
        <v>11</v>
      </c>
      <c r="AS104" s="33">
        <v>3</v>
      </c>
      <c r="AT104" s="33">
        <f>AR104</f>
        <v>11</v>
      </c>
      <c r="AU104" s="33">
        <v>2</v>
      </c>
      <c r="AV104" s="33">
        <f>MAX($AU$3:$AU$132)-AU104+1</f>
        <v>14</v>
      </c>
      <c r="AW104" s="33">
        <v>6</v>
      </c>
      <c r="AX104" s="33">
        <f>AW104+1</f>
        <v>7</v>
      </c>
      <c r="AY104" s="33">
        <v>6</v>
      </c>
      <c r="AZ104" s="33">
        <f>AX104</f>
        <v>7</v>
      </c>
      <c r="BA104" s="33">
        <v>10</v>
      </c>
      <c r="BB104" s="33">
        <f>BA104+1</f>
        <v>11</v>
      </c>
      <c r="BC104" s="33">
        <f>AQ104/(AQ104+AW104)</f>
        <v>0.333333333333333</v>
      </c>
      <c r="BD104" s="33">
        <v>30</v>
      </c>
      <c r="BE104" s="33">
        <f>BC104</f>
        <v>0.333333333333333</v>
      </c>
      <c r="BF104" s="33">
        <f>BD104</f>
        <v>30</v>
      </c>
      <c r="BG104" s="33">
        <f>AU104/(AU104+BA104)</f>
        <v>0.166666666666667</v>
      </c>
      <c r="BH104" s="33">
        <v>21</v>
      </c>
      <c r="BI104" s="33">
        <v>26.7</v>
      </c>
      <c r="BJ104" s="33">
        <v>63</v>
      </c>
      <c r="BK104" s="33">
        <v>26.7</v>
      </c>
      <c r="BL104" s="33">
        <v>63</v>
      </c>
      <c r="BM104" s="33">
        <v>13.3</v>
      </c>
      <c r="BN104" s="33">
        <v>99</v>
      </c>
      <c r="BO104" s="33">
        <v>339.1</v>
      </c>
      <c r="BP104" s="33">
        <v>102</v>
      </c>
      <c r="BQ104" s="33">
        <v>339.1</v>
      </c>
      <c r="BR104" s="33">
        <v>102</v>
      </c>
      <c r="BS104" s="33">
        <v>273.1</v>
      </c>
      <c r="BT104" s="33">
        <v>122</v>
      </c>
      <c r="BU104" s="33">
        <v>198.8</v>
      </c>
      <c r="BV104" s="33">
        <v>89</v>
      </c>
      <c r="BW104" s="33">
        <v>198.8</v>
      </c>
      <c r="BX104" s="33">
        <v>89</v>
      </c>
      <c r="BY104" s="33">
        <v>139.3</v>
      </c>
      <c r="BZ104" s="33">
        <v>115</v>
      </c>
      <c r="CA104" s="33">
        <v>140.3</v>
      </c>
      <c r="CB104" s="33">
        <v>81</v>
      </c>
      <c r="CC104" s="33">
        <v>140.3</v>
      </c>
      <c r="CD104" s="33">
        <v>81</v>
      </c>
      <c r="CE104" s="33">
        <v>133.8</v>
      </c>
      <c r="CF104" s="33">
        <v>96</v>
      </c>
      <c r="CG104" s="33">
        <v>0.0787378354467709</v>
      </c>
      <c r="CH104" s="33">
        <v>27</v>
      </c>
      <c r="CI104" s="33">
        <v>0.0787378354467709</v>
      </c>
      <c r="CJ104" s="33">
        <v>27</v>
      </c>
      <c r="CK104" s="33">
        <f>BM104/BS104</f>
        <v>0.0487001098498718</v>
      </c>
      <c r="CL104" s="33">
        <v>129</v>
      </c>
      <c r="CM104" s="33">
        <v>32.1</v>
      </c>
      <c r="CN104" s="33">
        <v>65</v>
      </c>
      <c r="CO104" s="33">
        <v>32.1</v>
      </c>
      <c r="CP104" s="33">
        <v>65</v>
      </c>
      <c r="CQ104" s="33">
        <v>36.7</v>
      </c>
      <c r="CR104" s="33">
        <v>91</v>
      </c>
      <c r="CS104" s="33">
        <v>449.1</v>
      </c>
      <c r="CT104" s="33">
        <v>101</v>
      </c>
      <c r="CU104" s="33">
        <v>449.1</v>
      </c>
      <c r="CV104" s="33">
        <v>101</v>
      </c>
      <c r="CW104" s="33">
        <v>433.6</v>
      </c>
      <c r="CX104" s="33">
        <v>95</v>
      </c>
      <c r="CY104" s="33">
        <v>245.4</v>
      </c>
      <c r="CZ104" s="33">
        <v>78</v>
      </c>
      <c r="DA104" s="33">
        <v>245.4</v>
      </c>
      <c r="DB104" s="33">
        <v>78</v>
      </c>
      <c r="DC104" s="33">
        <v>232.5</v>
      </c>
      <c r="DD104" s="33">
        <v>70</v>
      </c>
      <c r="DE104" s="33">
        <v>203.7</v>
      </c>
      <c r="DF104" s="33">
        <v>94</v>
      </c>
      <c r="DG104" s="33">
        <v>203.7</v>
      </c>
      <c r="DH104" s="33">
        <v>94</v>
      </c>
      <c r="DI104" s="33">
        <v>201.1</v>
      </c>
      <c r="DJ104" s="33">
        <v>102</v>
      </c>
      <c r="DK104" s="33">
        <v>0.888888888888889</v>
      </c>
      <c r="DL104" s="33">
        <v>27</v>
      </c>
      <c r="DM104" s="33">
        <v>1.22222222222222</v>
      </c>
      <c r="DN104" s="33">
        <v>13</v>
      </c>
      <c r="DO104" s="33">
        <v>67.3</v>
      </c>
      <c r="DP104" s="33">
        <v>81</v>
      </c>
      <c r="DQ104" s="33">
        <v>7.9</v>
      </c>
      <c r="DR104" s="33">
        <v>23</v>
      </c>
      <c r="DS104" s="33">
        <v>4.5</v>
      </c>
      <c r="DT104" s="33">
        <v>20</v>
      </c>
      <c r="DU104" s="33">
        <v>-110</v>
      </c>
      <c r="DV104" s="33">
        <v>111</v>
      </c>
      <c r="DW104" s="33">
        <v>-110</v>
      </c>
      <c r="DX104" s="33">
        <v>111</v>
      </c>
      <c r="DY104" s="33">
        <f>BS104-CW104</f>
        <v>-160.5</v>
      </c>
      <c r="DZ104" s="33">
        <v>126</v>
      </c>
      <c r="EA104" s="33">
        <v>2.33333333333333</v>
      </c>
      <c r="EB104" s="33">
        <v>37</v>
      </c>
      <c r="EC104" s="33">
        <v>13.3333333333333</v>
      </c>
      <c r="ED104" s="33">
        <v>63</v>
      </c>
      <c r="EE104" s="33">
        <v>25.7</v>
      </c>
      <c r="EF104" s="33">
        <v>13</v>
      </c>
      <c r="EG104" s="33">
        <v>0.222222222222222</v>
      </c>
      <c r="EH104" s="33">
        <v>5</v>
      </c>
      <c r="EI104" s="33">
        <v>9.9</v>
      </c>
      <c r="EJ104" s="33">
        <v>25</v>
      </c>
      <c r="EK104" s="33">
        <v>0.111111111111111</v>
      </c>
      <c r="EL104" s="33">
        <v>8</v>
      </c>
      <c r="EM104" s="33">
        <v>84.59999999999999</v>
      </c>
      <c r="EN104" s="33">
        <v>11</v>
      </c>
      <c r="EO104" s="33">
        <v>95.5</v>
      </c>
      <c r="EP104" s="33">
        <v>19</v>
      </c>
      <c r="EQ104" s="33">
        <v>19</v>
      </c>
      <c r="ER104" s="33">
        <v>82</v>
      </c>
      <c r="ES104" s="33">
        <v>34</v>
      </c>
      <c r="ET104" s="33">
        <v>79</v>
      </c>
      <c r="EU104" s="33">
        <v>34</v>
      </c>
      <c r="EV104" s="33">
        <v>79</v>
      </c>
      <c r="EW104" s="33">
        <v>34.3</v>
      </c>
      <c r="EX104" s="33">
        <v>78</v>
      </c>
      <c r="EY104" s="33">
        <v>45.8</v>
      </c>
      <c r="EZ104" s="33">
        <v>46</v>
      </c>
      <c r="FA104" s="33">
        <v>7.44444444444444</v>
      </c>
      <c r="FB104" s="33">
        <v>68</v>
      </c>
      <c r="FC104" s="33">
        <v>60.8888888888889</v>
      </c>
      <c r="FD104" s="33">
        <v>95</v>
      </c>
      <c r="FE104" s="38"/>
      <c r="FF104" s="33">
        <v>76</v>
      </c>
      <c r="FG104" s="38"/>
      <c r="FH104" s="33">
        <v>76</v>
      </c>
      <c r="FI104" s="33">
        <v>18.35</v>
      </c>
      <c r="FJ104" s="33">
        <v>121</v>
      </c>
      <c r="FK104" s="38"/>
      <c r="FL104" s="33">
        <v>100</v>
      </c>
      <c r="FM104" s="38"/>
      <c r="FN104" s="33">
        <v>100</v>
      </c>
      <c r="FO104" s="33">
        <v>17.75</v>
      </c>
      <c r="FP104" s="33">
        <v>123</v>
      </c>
      <c r="FQ104" s="38"/>
      <c r="FR104" s="33">
        <v>56</v>
      </c>
      <c r="FS104" s="38"/>
      <c r="FT104" s="33">
        <v>56</v>
      </c>
      <c r="FU104" s="33">
        <v>26.82</v>
      </c>
      <c r="FV104" s="33">
        <v>115</v>
      </c>
      <c r="FW104" s="38"/>
      <c r="FX104" s="33">
        <v>7</v>
      </c>
      <c r="FY104" s="38"/>
      <c r="FZ104" s="33">
        <v>7</v>
      </c>
      <c r="GA104" s="33">
        <v>25.2</v>
      </c>
      <c r="GB104" s="39">
        <v>75</v>
      </c>
      <c r="GC104" s="24">
        <f>GA104</f>
        <v>25.2</v>
      </c>
      <c r="GD104" s="24">
        <f>GB104</f>
        <v>75</v>
      </c>
      <c r="GE104" s="24">
        <v>21.3</v>
      </c>
      <c r="GF104" s="24">
        <v>78</v>
      </c>
      <c r="GG104" s="24">
        <v>25.9</v>
      </c>
      <c r="GH104" s="24">
        <v>51</v>
      </c>
      <c r="GI104" s="24">
        <f>GG104</f>
        <v>25.9</v>
      </c>
      <c r="GJ104" s="24">
        <f>GH104</f>
        <v>51</v>
      </c>
      <c r="GK104" s="24">
        <v>30.1</v>
      </c>
      <c r="GL104" s="37">
        <v>68</v>
      </c>
      <c r="GM104" s="33">
        <v>0.3</v>
      </c>
      <c r="GN104" s="33">
        <v>15</v>
      </c>
      <c r="GO104" s="33">
        <v>3</v>
      </c>
      <c r="GP104" s="33">
        <f>IF(GO104=1,1,IF(GO104=2,20,40))</f>
        <v>40</v>
      </c>
      <c r="GQ104" s="33">
        <v>40</v>
      </c>
      <c r="GR104" s="33">
        <f>GQ104</f>
        <v>40</v>
      </c>
      <c r="GS104" s="33">
        <v>60</v>
      </c>
      <c r="GT104" s="33">
        <f>GS104</f>
        <v>60</v>
      </c>
      <c r="GU104" s="33">
        <v>66</v>
      </c>
      <c r="GV104" s="33">
        <f>GU104</f>
        <v>66</v>
      </c>
      <c r="GW104" s="40">
        <f>GU104</f>
        <v>66</v>
      </c>
      <c r="GX104" s="28">
        <v>59</v>
      </c>
      <c r="GY104" s="28">
        <f>GX104</f>
        <v>59</v>
      </c>
      <c r="GZ104" s="42">
        <f>AVERAGE(GQ104,GS104,GU104)</f>
        <v>55.3333333333333</v>
      </c>
      <c r="HA104" s="33">
        <f>AVERAGE(GQ104:GW104)</f>
        <v>56.8571428571429</v>
      </c>
      <c r="HB104" s="33">
        <f>SUM(GX104,GY104,GZ104,HA104)/120</f>
        <v>69.1311011904762</v>
      </c>
      <c r="HC104" t="s" s="34">
        <f>IF(HB104=HB103,"YES","NOOOO")</f>
        <v>230</v>
      </c>
      <c r="HD104" s="33">
        <f>SUM(SUM(E104,F104,G104,I104,L104,M104,N104,O104,R104,U104,V104,W104,Y104,AH104,AN104,AP104,AV104,BB104,BH104,BN104,BT104,BZ104,CF104,CL104,CR104,CX104,DD104,DJ104,DL104,DZ104),SUM(EX104,FJ104,FP104,FV104,GF104,GL104,GN104,GP104,GQ104,GS104,GU104,GX104,GZ104,H104,J104,K104,P104,Q104,S104,T104,X104,Z104,AA104,AB104,AD104,AF104,AJ104,AL104,AR104,AT104),SUM(AX104,AZ104,BD104,BF104,BJ104,BL104,BP104,BR104,BV104,BX104,CB104,CD104,CH104,CJ104,CN104,CP104,CT104,CV104,CZ104,DB104,DF104,DH104,DN104,DP104,DR104,DT104,DV104,DX104,EB104,ED104),EF104,EH104,EJ104,EL104,EN104,EP104,ER104,ET104,EV104,EZ104,FB104,FD104,FF104,FH104,FL104,FN104,FR104,FT104,FX104,FZ104,GB104,GD104,GH104,GJ104)/114</f>
        <v>69.718201754386</v>
      </c>
      <c r="HE104" s="33">
        <v>108</v>
      </c>
      <c r="HF104" s="33">
        <f>HE104-B104</f>
        <v>6</v>
      </c>
      <c r="HG104" s="33">
        <f>SUM(SUM(E104,F104,G104,I104,L104,M104,N104,O104,V104,W104,Y104,H104,J104,K104,P104,Q104,CH104,CJ104,CN104,CP104,CT104,CV104,CZ104,DB104,DF104,DH104,DN104,DP104,DR104,DT104),SUM(DV104,DX104,EB104,ED104,EF104,EH104,EJ104,EL104,EN104,EP104,ER104,ET104,EV104,EZ104,FB104,FD104,FF104,FH104,FL104,FN104,FR104,FT104,FX104,FZ104,GR104,GX104,GY104,X104,AA104,Z104),SUM(AB104,AD104,AF104,AJ104,AL104,AR104,AT104,AX104,AZ104,BD104,BF104,BJ104,BL104,BP104,BR104,BV104,BX104,CB104,CD104,AH104,AN104,AP104,AV104,BB104,BH104,BN104,BT104,BZ104,CF104,CL104),CR104,CX104,DD104,DJ104,DL104,DZ104,EX104,FJ104,FP104,FV104,GP104,GQ104,GS104,GT104,GU104,GV104,GW104,GZ104,HA104)/109</f>
        <v>69.0915792922674</v>
      </c>
      <c r="HH104" s="33">
        <v>106</v>
      </c>
      <c r="HI104" s="33">
        <f>HH104-B104</f>
        <v>4</v>
      </c>
      <c r="HJ104" s="33">
        <f>SUM(SUM(E104,F104,G104,I104,L104,M104,N104,R104,V104,W104,AD104,AF104,AJ104,AL104,AR104,AT104,AX104,AZ104,BD104,BF104,BJ104,BL104,BP104,BR104,BV104,BX104,CB104,CD104,CH104,CJ104),SUM(CN104,CP104,CT104,CV104,CZ104,DB104,DF104,DH104,DN104,DP104,DR104,DT104,DV104,DX104,EB104,ED104,EF104,EH104,EJ104,EL104,EN104,EP104,ER104,ET104,EV104,EZ104,FB104,FD104,GB104,GD104),SUM(GH104,GJ104,GR104,GX104,GY104,AH104,AN104,AP104,AV104,BB104,BH104,BN104,BT104,BZ104,CF104,CL104,CR104,CX104,DD104,DJ104,DL104,DZ104,EX104,GF104,GL104,GN104,GP104,GQ104,GS104,GT104),GU104,GV104,GW104,GZ104,HA104,H104,J104,K104,S104,T104,)/101</f>
        <v>67.90576379066481</v>
      </c>
      <c r="HK104" s="33">
        <v>109</v>
      </c>
      <c r="HL104" s="33">
        <f>HK104-B104</f>
        <v>7</v>
      </c>
      <c r="HM104" s="33">
        <f>SUM(SUM(F104,G104,H104,J104,K104,AD104,AF104,AJ104,AL104,AN104,AR104,AT104,AX104,AZ104,BD104,BF104,BJ104,BL104,BP104,BR104,BV104,BX104,CB104,CD104,CH104,CJ104,CN104,CP104,CT104,CV104),SUM(CZ104,DB104,DF104,DH104,DN104,DP104,DR104,DT104,DV104,DX104,EB104,ED104,EF104,EH104,EJ104,EL104,EN104,EP104,ER104,ET104,EV104,EZ104,FB104,FD104,GR104,GX104,GY104,I104,L104,AH104),AP104,AV104,BB104,BH104,BN104,BT104,BZ104,CF104,CL104,CR104,CX104,DD104,DJ104,DL104,DZ104,EX104,GP104,GQ104,GS104,GT104,GU104,GV104,GW104,GZ104,HA104)/85</f>
        <v>68.30420168067231</v>
      </c>
      <c r="HN104" s="33">
        <v>110</v>
      </c>
      <c r="HO104" s="33">
        <f>HN104-B104</f>
        <v>8</v>
      </c>
      <c r="HP104" s="33">
        <f>SUM(SUM(AH104,AP104,AV104,BB104,BH104,BN104,BT104,BZ104,CF104,CL104,CR104,CX104,DD104,DJ104,DL104,DZ104,EX104,GP104,GQ104,GS104,GT104,GU104,GV104,GW104,GZ104,HA104,AD104,AF104,AR104,AT104),SUM(AX104,AZ104,BD104,BF104,BJ104,BL104,BP104,BR104,BV104,BX104,CB104,CD104,CH104,CJ104,CN104,CP104,CT104,CV104,CZ104,DB104,DF104,DH104,DN104,DP104,DR104,DT104,DV104,DX104,EB104,ED104),EF104,EH104,EJ104,EL104,EN104,EP104,ER104,ET104,EV104,EZ104,FB104,FD104,GR104,GX104,GY104)/75</f>
        <v>62.8692063492063</v>
      </c>
      <c r="HQ104" s="33">
        <v>109</v>
      </c>
      <c r="HR104" s="33">
        <f>HQ104-B104</f>
        <v>7</v>
      </c>
      <c r="HS104" s="43">
        <f>AVERAGE(HD104-HB104,HG104-HB104,HJ104-HB104,HM104-HB104,HP104-HB104)</f>
        <v>-1.55331061703684</v>
      </c>
      <c r="HT104" s="33"/>
      <c r="HU104" s="33"/>
      <c r="HV104" s="33"/>
      <c r="HW104" s="33"/>
      <c r="HX104" s="33"/>
      <c r="HY104" s="33"/>
    </row>
    <row r="105" ht="32.45" customHeight="1">
      <c r="A105" t="s" s="31">
        <v>342</v>
      </c>
      <c r="B105" s="32">
        <v>103</v>
      </c>
      <c r="C105" s="33">
        <v>0</v>
      </c>
      <c r="D105" t="s" s="34">
        <v>268</v>
      </c>
      <c r="E105" s="33">
        <f>IF(D105="ACC",5,IF(D105="SEC",3,IF(D105="Pac12",4,IF(D105="Big 10",1,IF(D105="Big 12",2,IF(D105="Independent",7,IF(D105="American",6,IF(D105="MWC",9,IF(D105="Sun Belt",8,IF(D105="CUSA",11,10))))))))))</f>
        <v>9</v>
      </c>
      <c r="F105" s="33">
        <v>98</v>
      </c>
      <c r="G105" s="33">
        <f>F105</f>
        <v>98</v>
      </c>
      <c r="H105" s="33">
        <f>F105</f>
        <v>98</v>
      </c>
      <c r="I105" s="33">
        <v>91</v>
      </c>
      <c r="J105" s="33">
        <v>91</v>
      </c>
      <c r="K105" s="33">
        <v>115</v>
      </c>
      <c r="L105" s="35">
        <f>AVERAGE(F105:K105)</f>
        <v>98.5</v>
      </c>
      <c r="M105" s="46">
        <f>AVERAGE(N105:U105,F105:L105)</f>
        <v>98.125</v>
      </c>
      <c r="N105" s="19">
        <f>AVERAGE(O105:U105,F105:L105)</f>
        <v>98.125</v>
      </c>
      <c r="O105" s="37">
        <v>100</v>
      </c>
      <c r="P105" s="33">
        <v>105</v>
      </c>
      <c r="Q105" s="33">
        <f>AVERAGE(O105:P105)</f>
        <v>102.5</v>
      </c>
      <c r="R105" s="33">
        <v>92</v>
      </c>
      <c r="S105" s="33">
        <v>94</v>
      </c>
      <c r="T105" s="33">
        <f>AVERAGE(R105:S105)</f>
        <v>93</v>
      </c>
      <c r="U105" s="33">
        <f>AVERAGE(O105,P105,Q105,R105,S105,T105)</f>
        <v>97.75</v>
      </c>
      <c r="V105" s="33">
        <f>AVERAGE(F105:U105)</f>
        <v>98.125</v>
      </c>
      <c r="W105" s="33">
        <f>MEDIAN(F105:U105)</f>
        <v>98</v>
      </c>
      <c r="X105" s="33">
        <v>84</v>
      </c>
      <c r="Y105" s="33">
        <v>109</v>
      </c>
      <c r="Z105" s="33">
        <v>105</v>
      </c>
      <c r="AA105" s="33">
        <v>90</v>
      </c>
      <c r="AB105" s="33">
        <v>113</v>
      </c>
      <c r="AC105" s="33">
        <v>-13.5</v>
      </c>
      <c r="AD105" s="33">
        <v>102</v>
      </c>
      <c r="AE105" s="33">
        <v>-13.5</v>
      </c>
      <c r="AF105" s="33">
        <v>102</v>
      </c>
      <c r="AG105" s="33">
        <f>BM105-CQ105</f>
        <v>-3.1</v>
      </c>
      <c r="AH105" s="33">
        <v>99</v>
      </c>
      <c r="AI105" s="33">
        <v>2.703125</v>
      </c>
      <c r="AJ105" s="33">
        <v>35</v>
      </c>
      <c r="AK105" s="33">
        <v>2.703125</v>
      </c>
      <c r="AL105" s="33">
        <f>AJ105</f>
        <v>35</v>
      </c>
      <c r="AM105" s="33">
        <v>-0.0348634514816967</v>
      </c>
      <c r="AN105" s="33">
        <v>89</v>
      </c>
      <c r="AO105" s="33">
        <v>13.25</v>
      </c>
      <c r="AP105" s="33">
        <v>40</v>
      </c>
      <c r="AQ105" s="33">
        <v>1</v>
      </c>
      <c r="AR105" s="33">
        <f>MAX($AQ$3:$AQ$132)-AQ105+1</f>
        <v>13</v>
      </c>
      <c r="AS105" s="33">
        <v>1</v>
      </c>
      <c r="AT105" s="33">
        <f>AR105</f>
        <v>13</v>
      </c>
      <c r="AU105" s="33">
        <v>4</v>
      </c>
      <c r="AV105" s="33">
        <f>MAX($AU$3:$AU$132)-AU105+1</f>
        <v>12</v>
      </c>
      <c r="AW105" s="33">
        <v>3</v>
      </c>
      <c r="AX105" s="33">
        <f>AW105+1</f>
        <v>4</v>
      </c>
      <c r="AY105" s="33">
        <v>3</v>
      </c>
      <c r="AZ105" s="33">
        <f>AX105</f>
        <v>4</v>
      </c>
      <c r="BA105" s="33">
        <v>8</v>
      </c>
      <c r="BB105" s="33">
        <f>BA105+1</f>
        <v>9</v>
      </c>
      <c r="BC105" s="33">
        <f>AQ105/(AQ105+AW105)</f>
        <v>0.25</v>
      </c>
      <c r="BD105" s="33">
        <v>33</v>
      </c>
      <c r="BE105" s="33">
        <f>BC105</f>
        <v>0.25</v>
      </c>
      <c r="BF105" s="33">
        <f>BD105</f>
        <v>33</v>
      </c>
      <c r="BG105" s="33">
        <f>AU105/(AU105+BA105)</f>
        <v>0.333333333333333</v>
      </c>
      <c r="BH105" s="33">
        <v>19</v>
      </c>
      <c r="BI105" s="33">
        <v>22.3</v>
      </c>
      <c r="BJ105" s="33">
        <v>84</v>
      </c>
      <c r="BK105" s="33">
        <v>22.3</v>
      </c>
      <c r="BL105" s="33">
        <v>84</v>
      </c>
      <c r="BM105" s="33">
        <v>28.1</v>
      </c>
      <c r="BN105" s="33">
        <v>58</v>
      </c>
      <c r="BO105" s="33">
        <v>323.5</v>
      </c>
      <c r="BP105" s="33">
        <v>110</v>
      </c>
      <c r="BQ105" s="33">
        <v>323.5</v>
      </c>
      <c r="BR105" s="33">
        <v>110</v>
      </c>
      <c r="BS105" s="33">
        <v>437.2</v>
      </c>
      <c r="BT105" s="33">
        <v>34</v>
      </c>
      <c r="BU105" s="33">
        <v>199.5</v>
      </c>
      <c r="BV105" s="33">
        <v>87</v>
      </c>
      <c r="BW105" s="33">
        <v>199.5</v>
      </c>
      <c r="BX105" s="33">
        <v>87</v>
      </c>
      <c r="BY105" s="33">
        <v>305</v>
      </c>
      <c r="BZ105" s="33">
        <v>14</v>
      </c>
      <c r="CA105" s="33">
        <v>124</v>
      </c>
      <c r="CB105" s="33">
        <v>98</v>
      </c>
      <c r="CC105" s="33">
        <v>124</v>
      </c>
      <c r="CD105" s="33">
        <v>98</v>
      </c>
      <c r="CE105" s="33">
        <v>132.2</v>
      </c>
      <c r="CF105" s="33">
        <v>98</v>
      </c>
      <c r="CG105" s="33">
        <v>0.0689335394126739</v>
      </c>
      <c r="CH105" s="33">
        <v>77</v>
      </c>
      <c r="CI105" s="33">
        <v>0.0689335394126739</v>
      </c>
      <c r="CJ105" s="33">
        <v>77</v>
      </c>
      <c r="CK105" s="33">
        <f>BM105/BS105</f>
        <v>0.0642726440988106</v>
      </c>
      <c r="CL105" s="33">
        <v>96</v>
      </c>
      <c r="CM105" s="33">
        <v>35.8</v>
      </c>
      <c r="CN105" s="33">
        <v>82</v>
      </c>
      <c r="CO105" s="33">
        <v>35.8</v>
      </c>
      <c r="CP105" s="33">
        <v>82</v>
      </c>
      <c r="CQ105" s="33">
        <v>31.2</v>
      </c>
      <c r="CR105" s="33">
        <v>69</v>
      </c>
      <c r="CS105" s="33">
        <v>358.8</v>
      </c>
      <c r="CT105" s="33">
        <v>33</v>
      </c>
      <c r="CU105" s="33">
        <v>358.8</v>
      </c>
      <c r="CV105" s="33">
        <v>33</v>
      </c>
      <c r="CW105" s="33">
        <v>377.4</v>
      </c>
      <c r="CX105" s="33">
        <v>51</v>
      </c>
      <c r="CY105" s="33">
        <v>250.3</v>
      </c>
      <c r="CZ105" s="33">
        <v>84</v>
      </c>
      <c r="DA105" s="33">
        <v>250.3</v>
      </c>
      <c r="DB105" s="33">
        <v>84</v>
      </c>
      <c r="DC105" s="33">
        <v>181.6</v>
      </c>
      <c r="DD105" s="33">
        <v>7</v>
      </c>
      <c r="DE105" s="33">
        <v>108.5</v>
      </c>
      <c r="DF105" s="33">
        <v>12</v>
      </c>
      <c r="DG105" s="33">
        <v>108.5</v>
      </c>
      <c r="DH105" s="33">
        <v>12</v>
      </c>
      <c r="DI105" s="33">
        <v>195.8</v>
      </c>
      <c r="DJ105" s="33">
        <v>98</v>
      </c>
      <c r="DK105" s="33">
        <v>0.25</v>
      </c>
      <c r="DL105" s="33">
        <v>51</v>
      </c>
      <c r="DM105" s="33">
        <v>0.75</v>
      </c>
      <c r="DN105" s="33">
        <v>36</v>
      </c>
      <c r="DO105" s="33">
        <v>60.7</v>
      </c>
      <c r="DP105" s="33">
        <v>40</v>
      </c>
      <c r="DQ105" s="33">
        <v>8.199999999999999</v>
      </c>
      <c r="DR105" s="33">
        <v>25</v>
      </c>
      <c r="DS105" s="33">
        <v>2.5</v>
      </c>
      <c r="DT105" s="33">
        <v>2</v>
      </c>
      <c r="DU105" s="33">
        <v>-35.3</v>
      </c>
      <c r="DV105" s="33">
        <v>84</v>
      </c>
      <c r="DW105" s="33">
        <v>-35.3</v>
      </c>
      <c r="DX105" s="33">
        <v>84</v>
      </c>
      <c r="DY105" s="33">
        <f>BS105-CW105</f>
        <v>59.8</v>
      </c>
      <c r="DZ105" s="33">
        <v>34</v>
      </c>
      <c r="EA105" s="33">
        <v>4</v>
      </c>
      <c r="EB105" s="33">
        <v>4</v>
      </c>
      <c r="EC105" s="33">
        <v>29.75</v>
      </c>
      <c r="ED105" s="33">
        <v>1</v>
      </c>
      <c r="EE105" s="33">
        <v>22.8</v>
      </c>
      <c r="EF105" s="33">
        <v>28</v>
      </c>
      <c r="EG105" s="33">
        <v>0</v>
      </c>
      <c r="EH105" s="33">
        <v>14</v>
      </c>
      <c r="EI105" s="33">
        <v>9.4</v>
      </c>
      <c r="EJ105" s="33">
        <v>28</v>
      </c>
      <c r="EK105" s="33">
        <v>0</v>
      </c>
      <c r="EL105" s="33">
        <v>12</v>
      </c>
      <c r="EM105" s="33">
        <v>66.7</v>
      </c>
      <c r="EN105" s="33">
        <v>33</v>
      </c>
      <c r="EO105" s="33">
        <v>100</v>
      </c>
      <c r="EP105" s="33">
        <v>1</v>
      </c>
      <c r="EQ105" s="33">
        <v>17.25</v>
      </c>
      <c r="ER105" s="33">
        <v>95</v>
      </c>
      <c r="ES105" s="33">
        <v>22</v>
      </c>
      <c r="ET105" s="33">
        <v>99</v>
      </c>
      <c r="EU105" s="33">
        <v>22</v>
      </c>
      <c r="EV105" s="33">
        <v>99</v>
      </c>
      <c r="EW105" s="33">
        <v>39.7</v>
      </c>
      <c r="EX105" s="33">
        <v>47</v>
      </c>
      <c r="EY105" s="33">
        <v>37.5</v>
      </c>
      <c r="EZ105" s="33">
        <v>58</v>
      </c>
      <c r="FA105" s="33">
        <v>6</v>
      </c>
      <c r="FB105" s="33">
        <v>46</v>
      </c>
      <c r="FC105" s="33">
        <v>47.5</v>
      </c>
      <c r="FD105" s="33">
        <v>47</v>
      </c>
      <c r="FE105" s="38"/>
      <c r="FF105" s="33">
        <v>104</v>
      </c>
      <c r="FG105" s="38"/>
      <c r="FH105" s="33">
        <v>104</v>
      </c>
      <c r="FI105" s="43">
        <v>33.1</v>
      </c>
      <c r="FJ105" s="33">
        <v>104</v>
      </c>
      <c r="FK105" s="38"/>
      <c r="FL105" s="33">
        <v>86</v>
      </c>
      <c r="FM105" s="38"/>
      <c r="FN105" s="33">
        <v>86</v>
      </c>
      <c r="FO105" s="33">
        <v>36.79</v>
      </c>
      <c r="FP105" s="33">
        <v>93</v>
      </c>
      <c r="FQ105" s="38"/>
      <c r="FR105" s="33">
        <v>78</v>
      </c>
      <c r="FS105" s="38"/>
      <c r="FT105" s="33">
        <v>78</v>
      </c>
      <c r="FU105" s="33">
        <v>41.7</v>
      </c>
      <c r="FV105" s="33">
        <v>87</v>
      </c>
      <c r="FW105" s="38"/>
      <c r="FX105" s="33">
        <v>126</v>
      </c>
      <c r="FY105" s="38"/>
      <c r="FZ105" s="33">
        <v>126</v>
      </c>
      <c r="GA105" s="33">
        <v>22</v>
      </c>
      <c r="GB105" s="39">
        <v>87</v>
      </c>
      <c r="GC105" s="24">
        <f>GA105</f>
        <v>22</v>
      </c>
      <c r="GD105" s="24">
        <f>GB105</f>
        <v>87</v>
      </c>
      <c r="GE105" s="25">
        <v>22.4</v>
      </c>
      <c r="GF105" s="25">
        <v>74</v>
      </c>
      <c r="GG105" s="25">
        <v>25.1</v>
      </c>
      <c r="GH105" s="25">
        <v>47</v>
      </c>
      <c r="GI105" s="24">
        <f>GG105</f>
        <v>25.1</v>
      </c>
      <c r="GJ105" s="24">
        <f>GH105</f>
        <v>47</v>
      </c>
      <c r="GK105" s="25">
        <v>28.7</v>
      </c>
      <c r="GL105" s="37">
        <v>59</v>
      </c>
      <c r="GM105" s="33">
        <v>-0.2</v>
      </c>
      <c r="GN105" s="33">
        <v>20</v>
      </c>
      <c r="GO105" s="33">
        <v>3</v>
      </c>
      <c r="GP105" s="33">
        <f>IF(GO105=1,1,IF(GO105=2,20,40))</f>
        <v>40</v>
      </c>
      <c r="GQ105" s="33">
        <f>AVERAGE(41,130,GS105)</f>
        <v>91.3333333333333</v>
      </c>
      <c r="GR105" s="33">
        <f>GQ105</f>
        <v>91.3333333333333</v>
      </c>
      <c r="GS105" s="33">
        <f>AVERAGE(76,130)</f>
        <v>103</v>
      </c>
      <c r="GT105" s="33">
        <f>GS105</f>
        <v>103</v>
      </c>
      <c r="GU105" s="33">
        <f t="shared" si="3703"/>
        <v>103</v>
      </c>
      <c r="GV105" s="33">
        <f>GU105</f>
        <v>103</v>
      </c>
      <c r="GW105" s="40">
        <f>GU105</f>
        <v>103</v>
      </c>
      <c r="GX105" s="28">
        <v>74</v>
      </c>
      <c r="GY105" s="28">
        <f>GX105</f>
        <v>74</v>
      </c>
      <c r="GZ105" s="42">
        <f>AVERAGE(GQ105,GS105,GU105)</f>
        <v>99.1111111111111</v>
      </c>
      <c r="HA105" s="33">
        <f>AVERAGE(GQ105:GW105)</f>
        <v>99.6666666666667</v>
      </c>
      <c r="HB105" s="33">
        <f>SUM(GX105,GY105,GZ105,HA105)/120</f>
        <v>69.3547453703704</v>
      </c>
      <c r="HC105" t="s" s="34">
        <f>IF(HB105=HB104,"YES","NOOOO")</f>
        <v>230</v>
      </c>
      <c r="HD105" s="33">
        <f>SUM(SUM(E105,F105,G105,I105,L105,M105,N105,O105,R105,U105,V105,W105,Y105,AH105,AN105,AP105,AV105,BB105,BH105,BN105,BT105,BZ105,CF105,CL105,CR105,CX105,DD105,DJ105,DL105,DZ105),SUM(EX105,FJ105,FP105,FV105,GF105,GL105,GN105,GP105,GQ105,GS105,GU105,GX105,GZ105,H105,J105,K105,P105,Q105,S105,T105,X105,Z105,AA105,AB105,AD105,AF105,AJ105,AL105,AR105,AT105),SUM(AX105,AZ105,BD105,BF105,BJ105,BL105,BP105,BR105,BV105,BX105,CB105,CD105,CH105,CJ105,CN105,CP105,CT105,CV105,CZ105,DB105,DF105,DH105,DN105,DP105,DR105,DT105,DV105,DX105,EB105,ED105),EF105,EH105,EJ105,EL105,EN105,EP105,ER105,ET105,EV105,EZ105,FB105,FD105,FF105,FH105,FL105,FN105,FR105,FT105,FX105,FZ105,GB105,GD105,GH105,GJ105)/114</f>
        <v>67.9699074074074</v>
      </c>
      <c r="HE105" s="33">
        <v>100</v>
      </c>
      <c r="HF105" s="33">
        <f>HE105-B105</f>
        <v>-3</v>
      </c>
      <c r="HG105" s="33">
        <f>SUM(SUM(E105,F105,G105,I105,L105,M105,N105,O105,V105,W105,Y105,H105,J105,K105,P105,Q105,CH105,CJ105,CN105,CP105,CT105,CV105,CZ105,DB105,DF105,DH105,DN105,DP105,DR105,DT105),SUM(DV105,DX105,EB105,ED105,EF105,EH105,EJ105,EL105,EN105,EP105,ER105,ET105,EV105,EZ105,FB105,FD105,FF105,FH105,FL105,FN105,FR105,FT105,FX105,FZ105,GR105,GX105,GY105,X105,AA105,Z105),SUM(AB105,AD105,AF105,AJ105,AL105,AR105,AT105,AX105,AZ105,BD105,BF105,BJ105,BL105,BP105,BR105,BV105,BX105,CB105,CD105,AH105,AN105,AP105,AV105,BB105,BH105,BN105,BT105,BZ105,CF105,CL105),CR105,CX105,DD105,DJ105,DL105,DZ105,EX105,FJ105,FP105,FV105,GP105,GQ105,GS105,GT105,GU105,GV105,GW105,GZ105,HA105)/109</f>
        <v>69.0350407747197</v>
      </c>
      <c r="HH105" s="33">
        <v>105</v>
      </c>
      <c r="HI105" s="33">
        <f>HH105-B105</f>
        <v>2</v>
      </c>
      <c r="HJ105" s="33">
        <f>SUM(SUM(E105,F105,G105,I105,L105,M105,N105,R105,V105,W105,AD105,AF105,AJ105,AL105,AR105,AT105,AX105,AZ105,BD105,BF105,BJ105,BL105,BP105,BR105,BV105,BX105,CB105,CD105,CH105,CJ105),SUM(CN105,CP105,CT105,CV105,CZ105,DB105,DF105,DH105,DN105,DP105,DR105,DT105,DV105,DX105,EB105,ED105,EF105,EH105,EJ105,EL105,EN105,EP105,ER105,ET105,EV105,EZ105,FB105,FD105,GB105,GD105),SUM(GH105,GJ105,GR105,GX105,GY105,AH105,AN105,AP105,AV105,BB105,BH105,BN105,BT105,BZ105,CF105,CL105,CR105,CX105,DD105,DJ105,DL105,DZ105,EX105,GF105,GL105,GN105,GP105,GQ105,GS105,GT105),GU105,GV105,GW105,GZ105,HA105,H105,J105,K105,S105,T105,)/101</f>
        <v>62.8150440044004</v>
      </c>
      <c r="HK105" s="33">
        <v>100</v>
      </c>
      <c r="HL105" s="33">
        <f>HK105-B105</f>
        <v>-3</v>
      </c>
      <c r="HM105" s="33">
        <f>SUM(SUM(F105,G105,H105,J105,K105,AD105,AF105,AJ105,AL105,AN105,AR105,AT105,AX105,AZ105,BD105,BF105,BJ105,BL105,BP105,BR105,BV105,BX105,CB105,CD105,CH105,CJ105,CN105,CP105,CT105,CV105),SUM(CZ105,DB105,DF105,DH105,DN105,DP105,DR105,DT105,DV105,DX105,EB105,ED105,EF105,EH105,EJ105,EL105,EN105,EP105,ER105,ET105,EV105,EZ105,FB105,FD105,GR105,GX105,GY105,I105,L105,AH105),AP105,AV105,BB105,BH105,BN105,BT105,BZ105,CF105,CL105,CR105,CX105,DD105,DJ105,DL105,DZ105,EX105,GP105,GQ105,GS105,GT105,GU105,GV105,GW105,GZ105,HA105)/85</f>
        <v>61.6816993464052</v>
      </c>
      <c r="HN105" s="33">
        <v>101</v>
      </c>
      <c r="HO105" s="33">
        <f>HN105-B105</f>
        <v>-2</v>
      </c>
      <c r="HP105" s="33">
        <f>SUM(SUM(AH105,AP105,AV105,BB105,BH105,BN105,BT105,BZ105,CF105,CL105,CR105,CX105,DD105,DJ105,DL105,DZ105,EX105,GP105,GQ105,GS105,GT105,GU105,GV105,GW105,GZ105,HA105,AD105,AF105,AR105,AT105),SUM(AX105,AZ105,BD105,BF105,BJ105,BL105,BP105,BR105,BV105,BX105,CB105,CD105,CH105,CJ105,CN105,CP105,CT105,CV105,CZ105,DB105,DF105,DH105,DN105,DP105,DR105,DT105,DV105,DX105,EB105,ED105),EF105,EH105,EJ105,EL105,EN105,EP105,ER105,ET105,EV105,EZ105,FB105,FD105,GR105,GX105,GY105)/75</f>
        <v>58.5925925925926</v>
      </c>
      <c r="HQ105" s="33">
        <v>100</v>
      </c>
      <c r="HR105" s="33">
        <f>HQ105-B105</f>
        <v>-3</v>
      </c>
      <c r="HS105" s="43">
        <f>AVERAGE(HD105-HB105,HG105-HB105,HJ105-HB105,HM105-HB105,HP105-HB105)</f>
        <v>-5.33588854526534</v>
      </c>
      <c r="HT105" s="33"/>
      <c r="HU105" s="33"/>
      <c r="HV105" s="33"/>
      <c r="HW105" s="33"/>
      <c r="HX105" s="33"/>
      <c r="HY105" s="33"/>
    </row>
    <row r="106" ht="44.45" customHeight="1">
      <c r="A106" t="s" s="31">
        <v>343</v>
      </c>
      <c r="B106" s="32">
        <v>104</v>
      </c>
      <c r="C106" s="33">
        <v>0</v>
      </c>
      <c r="D106" t="s" s="34">
        <v>293</v>
      </c>
      <c r="E106" s="33">
        <f>IF(D106="ACC",5,IF(D106="SEC",3,IF(D106="Pac12",4,IF(D106="Big 10",1,IF(D106="Big 12",2,IF(D106="Independent",7,IF(D106="American",6,IF(D106="MWC",9,IF(D106="Sun Belt",8,IF(D106="CUSA",11,10))))))))))</f>
        <v>11</v>
      </c>
      <c r="F106" s="33">
        <v>100</v>
      </c>
      <c r="G106" s="33">
        <f>F106</f>
        <v>100</v>
      </c>
      <c r="H106" s="33">
        <f>F106</f>
        <v>100</v>
      </c>
      <c r="I106" s="33">
        <v>103</v>
      </c>
      <c r="J106" s="33">
        <v>103</v>
      </c>
      <c r="K106" s="33">
        <v>59</v>
      </c>
      <c r="L106" s="35">
        <f>AVERAGE(F106:K106)</f>
        <v>94.1666666666667</v>
      </c>
      <c r="M106" s="46">
        <f>AVERAGE(N106:U106,F106:L106)</f>
        <v>101.333333333333</v>
      </c>
      <c r="N106" s="19">
        <f>AVERAGE(O106:U106,F106:L106)</f>
        <v>101.333333333333</v>
      </c>
      <c r="O106" s="37">
        <v>120</v>
      </c>
      <c r="P106" s="33">
        <v>94</v>
      </c>
      <c r="Q106" s="33">
        <f>AVERAGE(O106:P106)</f>
        <v>107</v>
      </c>
      <c r="R106" s="33">
        <v>111</v>
      </c>
      <c r="S106" s="33">
        <v>109</v>
      </c>
      <c r="T106" s="33">
        <f>AVERAGE(R106:S106)</f>
        <v>110</v>
      </c>
      <c r="U106" s="33">
        <f>AVERAGE(O106,P106,Q106,R106,S106,T106)</f>
        <v>108.5</v>
      </c>
      <c r="V106" s="33">
        <f>AVERAGE(F106:U106)</f>
        <v>101.333333333333</v>
      </c>
      <c r="W106" s="33">
        <f>MEDIAN(F106:U106)</f>
        <v>102.166666666667</v>
      </c>
      <c r="X106" s="33">
        <v>114</v>
      </c>
      <c r="Y106" s="33">
        <v>107</v>
      </c>
      <c r="Z106" s="33">
        <v>120</v>
      </c>
      <c r="AA106" s="33">
        <v>124</v>
      </c>
      <c r="AB106" s="33">
        <v>100</v>
      </c>
      <c r="AC106" s="33">
        <v>-8.4</v>
      </c>
      <c r="AD106" s="33">
        <v>91</v>
      </c>
      <c r="AE106" s="33">
        <v>-8.4</v>
      </c>
      <c r="AF106" s="33">
        <v>91</v>
      </c>
      <c r="AG106" s="33">
        <f>BM106-CQ106</f>
        <v>-1.9</v>
      </c>
      <c r="AH106" s="33">
        <v>20</v>
      </c>
      <c r="AI106" s="33">
        <v>3.98260869565217</v>
      </c>
      <c r="AJ106" s="33">
        <v>24</v>
      </c>
      <c r="AK106" s="33">
        <v>3.98260869565217</v>
      </c>
      <c r="AL106" s="33">
        <f>AJ106</f>
        <v>24</v>
      </c>
      <c r="AM106" s="33">
        <v>-0.0186577851245079</v>
      </c>
      <c r="AN106" s="33">
        <v>82</v>
      </c>
      <c r="AO106" s="33">
        <v>14</v>
      </c>
      <c r="AP106" s="33">
        <v>47</v>
      </c>
      <c r="AQ106" s="33">
        <v>4</v>
      </c>
      <c r="AR106" s="33">
        <f>MAX($AQ$3:$AQ$132)-AQ106+1</f>
        <v>10</v>
      </c>
      <c r="AS106" s="33">
        <v>4</v>
      </c>
      <c r="AT106" s="33">
        <f>AR106</f>
        <v>10</v>
      </c>
      <c r="AU106" s="33">
        <v>4</v>
      </c>
      <c r="AV106" s="33">
        <f>MAX($AU$3:$AU$132)-AU106+1</f>
        <v>12</v>
      </c>
      <c r="AW106" s="33">
        <v>6</v>
      </c>
      <c r="AX106" s="33">
        <f>AW106+1</f>
        <v>7</v>
      </c>
      <c r="AY106" s="33">
        <v>6</v>
      </c>
      <c r="AZ106" s="33">
        <f>AX106</f>
        <v>7</v>
      </c>
      <c r="BA106" s="33">
        <v>8</v>
      </c>
      <c r="BB106" s="33">
        <f>BA106+1</f>
        <v>9</v>
      </c>
      <c r="BC106" s="33">
        <f>AQ106/(AQ106+AW106)</f>
        <v>0.4</v>
      </c>
      <c r="BD106" s="33">
        <v>27</v>
      </c>
      <c r="BE106" s="33">
        <f>BC106</f>
        <v>0.4</v>
      </c>
      <c r="BF106" s="33">
        <f>BD106</f>
        <v>27</v>
      </c>
      <c r="BG106" s="33">
        <f>AU106/(AU106+BA106)</f>
        <v>0.333333333333333</v>
      </c>
      <c r="BH106" s="33">
        <v>19</v>
      </c>
      <c r="BI106" s="33">
        <v>34.4</v>
      </c>
      <c r="BJ106" s="33">
        <v>21</v>
      </c>
      <c r="BK106" s="33">
        <v>34.4</v>
      </c>
      <c r="BL106" s="33">
        <v>21</v>
      </c>
      <c r="BM106" s="33">
        <v>30.6</v>
      </c>
      <c r="BN106" s="33">
        <v>43</v>
      </c>
      <c r="BO106" s="33">
        <v>513.2</v>
      </c>
      <c r="BP106" s="33">
        <v>8</v>
      </c>
      <c r="BQ106" s="33">
        <v>513.2</v>
      </c>
      <c r="BR106" s="33">
        <v>8</v>
      </c>
      <c r="BS106" s="33">
        <v>418.6</v>
      </c>
      <c r="BT106" s="33">
        <v>52</v>
      </c>
      <c r="BU106" s="33">
        <v>283</v>
      </c>
      <c r="BV106" s="33">
        <v>25</v>
      </c>
      <c r="BW106" s="33">
        <v>283</v>
      </c>
      <c r="BX106" s="33">
        <v>25</v>
      </c>
      <c r="BY106" s="33">
        <v>283.3</v>
      </c>
      <c r="BZ106" s="33">
        <v>27</v>
      </c>
      <c r="CA106" s="33">
        <v>230.2</v>
      </c>
      <c r="CB106" s="33">
        <v>13</v>
      </c>
      <c r="CC106" s="33">
        <v>230.2</v>
      </c>
      <c r="CD106" s="33">
        <v>13</v>
      </c>
      <c r="CE106" s="33">
        <v>135.3</v>
      </c>
      <c r="CF106" s="33">
        <v>94</v>
      </c>
      <c r="CG106" s="33">
        <v>0.0670303975058457</v>
      </c>
      <c r="CH106" s="33">
        <v>90</v>
      </c>
      <c r="CI106" s="33">
        <v>0.0670303975058457</v>
      </c>
      <c r="CJ106" s="33">
        <v>90</v>
      </c>
      <c r="CK106" s="33">
        <f>BM106/BS106</f>
        <v>0.07310081223124699</v>
      </c>
      <c r="CL106" s="33">
        <v>56</v>
      </c>
      <c r="CM106" s="33">
        <v>42.8</v>
      </c>
      <c r="CN106" s="33">
        <v>100</v>
      </c>
      <c r="CO106" s="33">
        <v>42.8</v>
      </c>
      <c r="CP106" s="33">
        <v>100</v>
      </c>
      <c r="CQ106" s="33">
        <v>32.5</v>
      </c>
      <c r="CR106" s="33">
        <v>76</v>
      </c>
      <c r="CS106" s="33">
        <v>522.1</v>
      </c>
      <c r="CT106" s="33">
        <v>124</v>
      </c>
      <c r="CU106" s="33">
        <v>522.1</v>
      </c>
      <c r="CV106" s="33">
        <v>124</v>
      </c>
      <c r="CW106" s="33">
        <v>410.9</v>
      </c>
      <c r="CX106" s="33">
        <v>77</v>
      </c>
      <c r="CY106" s="33">
        <v>252.9</v>
      </c>
      <c r="CZ106" s="33">
        <v>88</v>
      </c>
      <c r="DA106" s="33">
        <v>252.9</v>
      </c>
      <c r="DB106" s="33">
        <v>88</v>
      </c>
      <c r="DC106" s="33">
        <v>222.3</v>
      </c>
      <c r="DD106" s="33">
        <v>55</v>
      </c>
      <c r="DE106" s="33">
        <v>269.2</v>
      </c>
      <c r="DF106" s="33">
        <v>118</v>
      </c>
      <c r="DG106" s="33">
        <v>269.2</v>
      </c>
      <c r="DH106" s="33">
        <v>118</v>
      </c>
      <c r="DI106" s="33">
        <v>188.6</v>
      </c>
      <c r="DJ106" s="33">
        <v>90</v>
      </c>
      <c r="DK106" s="33">
        <v>0.7</v>
      </c>
      <c r="DL106" s="33">
        <v>36</v>
      </c>
      <c r="DM106" s="33">
        <v>0.8</v>
      </c>
      <c r="DN106" s="33">
        <v>34</v>
      </c>
      <c r="DO106" s="33">
        <v>62.7</v>
      </c>
      <c r="DP106" s="33">
        <v>51</v>
      </c>
      <c r="DQ106" s="33">
        <v>8.1</v>
      </c>
      <c r="DR106" s="33">
        <v>24</v>
      </c>
      <c r="DS106" s="33">
        <v>6.1</v>
      </c>
      <c r="DT106" s="33">
        <v>35</v>
      </c>
      <c r="DU106" s="33">
        <v>-8.899999999999981</v>
      </c>
      <c r="DV106" s="33">
        <v>64</v>
      </c>
      <c r="DW106" s="33">
        <v>-8.899999999999981</v>
      </c>
      <c r="DX106" s="33">
        <v>64</v>
      </c>
      <c r="DY106" s="33">
        <f>BS106-CW106</f>
        <v>7.7</v>
      </c>
      <c r="DZ106" s="33">
        <v>69</v>
      </c>
      <c r="EA106" s="33">
        <v>2.1</v>
      </c>
      <c r="EB106" s="33">
        <v>44</v>
      </c>
      <c r="EC106" s="33">
        <v>15</v>
      </c>
      <c r="ED106" s="33">
        <v>52</v>
      </c>
      <c r="EE106" s="33">
        <v>19.9</v>
      </c>
      <c r="EF106" s="33">
        <v>45</v>
      </c>
      <c r="EG106" s="33">
        <v>0</v>
      </c>
      <c r="EH106" s="33">
        <v>14</v>
      </c>
      <c r="EI106" s="33">
        <v>3.5</v>
      </c>
      <c r="EJ106" s="33">
        <v>69</v>
      </c>
      <c r="EK106" s="33">
        <v>0</v>
      </c>
      <c r="EL106" s="33">
        <v>12</v>
      </c>
      <c r="EM106" s="33">
        <v>57.1</v>
      </c>
      <c r="EN106" s="33">
        <v>43</v>
      </c>
      <c r="EO106" s="33">
        <v>97.59999999999999</v>
      </c>
      <c r="EP106" s="33">
        <v>5</v>
      </c>
      <c r="EQ106" s="33">
        <v>24.2222222222222</v>
      </c>
      <c r="ER106" s="33">
        <v>20</v>
      </c>
      <c r="ES106" s="33">
        <v>47.7</v>
      </c>
      <c r="ET106" s="33">
        <v>17</v>
      </c>
      <c r="EU106" s="33">
        <v>47.7</v>
      </c>
      <c r="EV106" s="33">
        <v>17</v>
      </c>
      <c r="EW106" s="33">
        <v>37</v>
      </c>
      <c r="EX106" s="33">
        <v>64</v>
      </c>
      <c r="EY106" s="33">
        <v>42.1</v>
      </c>
      <c r="EZ106" s="33">
        <v>51</v>
      </c>
      <c r="FA106" s="33">
        <v>6.55555555555556</v>
      </c>
      <c r="FB106" s="33">
        <v>56</v>
      </c>
      <c r="FC106" s="33">
        <v>49.4444444444444</v>
      </c>
      <c r="FD106" s="33">
        <v>55</v>
      </c>
      <c r="FE106" s="38"/>
      <c r="FF106" s="33">
        <v>121</v>
      </c>
      <c r="FG106" s="38"/>
      <c r="FH106" s="33">
        <v>121</v>
      </c>
      <c r="FI106" s="33">
        <v>28.76</v>
      </c>
      <c r="FJ106" s="33">
        <v>112</v>
      </c>
      <c r="FK106" s="38"/>
      <c r="FL106" s="33">
        <v>92</v>
      </c>
      <c r="FM106" s="38"/>
      <c r="FN106" s="33">
        <v>92</v>
      </c>
      <c r="FO106" s="33">
        <v>32.94</v>
      </c>
      <c r="FP106" s="33">
        <v>102</v>
      </c>
      <c r="FQ106" s="38"/>
      <c r="FR106" s="33">
        <v>126</v>
      </c>
      <c r="FS106" s="38"/>
      <c r="FT106" s="33">
        <v>126</v>
      </c>
      <c r="FU106" s="33">
        <v>28.13</v>
      </c>
      <c r="FV106" s="33">
        <v>113</v>
      </c>
      <c r="FW106" s="38"/>
      <c r="FX106" s="33">
        <v>92</v>
      </c>
      <c r="FY106" s="38"/>
      <c r="FZ106" s="33">
        <v>92</v>
      </c>
      <c r="GA106" s="33">
        <v>26.8</v>
      </c>
      <c r="GB106" s="39">
        <v>71</v>
      </c>
      <c r="GC106" s="24">
        <f>GA106</f>
        <v>26.8</v>
      </c>
      <c r="GD106" s="24">
        <f>GB106</f>
        <v>71</v>
      </c>
      <c r="GE106" s="24">
        <v>26.5</v>
      </c>
      <c r="GF106" s="24">
        <v>59</v>
      </c>
      <c r="GG106" s="24">
        <v>35.6</v>
      </c>
      <c r="GH106" s="24">
        <v>93</v>
      </c>
      <c r="GI106" s="24">
        <f>GG106</f>
        <v>35.6</v>
      </c>
      <c r="GJ106" s="24">
        <f>GH106</f>
        <v>93</v>
      </c>
      <c r="GK106" s="24">
        <v>39.3</v>
      </c>
      <c r="GL106" s="37">
        <v>99</v>
      </c>
      <c r="GM106" s="33">
        <v>-0.3</v>
      </c>
      <c r="GN106" s="33">
        <v>21</v>
      </c>
      <c r="GO106" s="33">
        <v>3</v>
      </c>
      <c r="GP106" s="33">
        <f>IF(GO106=1,1,IF(GO106=2,20,40))</f>
        <v>40</v>
      </c>
      <c r="GQ106" s="33">
        <f>AVERAGE(41,130,GS106)</f>
        <v>91.3333333333333</v>
      </c>
      <c r="GR106" s="33">
        <f>GQ106</f>
        <v>91.3333333333333</v>
      </c>
      <c r="GS106" s="33">
        <f>AVERAGE(76,130)</f>
        <v>103</v>
      </c>
      <c r="GT106" s="33">
        <f>GS106</f>
        <v>103</v>
      </c>
      <c r="GU106" s="33">
        <v>75</v>
      </c>
      <c r="GV106" s="33">
        <f>GU106</f>
        <v>75</v>
      </c>
      <c r="GW106" s="40">
        <f>GU106</f>
        <v>75</v>
      </c>
      <c r="GX106" s="28">
        <f t="shared" si="3703"/>
        <v>103</v>
      </c>
      <c r="GY106" s="28">
        <f>GX106</f>
        <v>103</v>
      </c>
      <c r="GZ106" s="42">
        <f>AVERAGE(GQ106,GS106,GU106)</f>
        <v>89.7777777777778</v>
      </c>
      <c r="HA106" s="33">
        <f>AVERAGE(GQ106:GW106)</f>
        <v>87.6666666666667</v>
      </c>
      <c r="HB106" s="33">
        <f>SUM(GX106,GY106,GZ106,HA106)/120</f>
        <v>69.3828703703704</v>
      </c>
      <c r="HC106" t="s" s="34">
        <f>IF(HB106=HB105,"YES","NOOOO")</f>
        <v>230</v>
      </c>
      <c r="HD106" s="33">
        <f>SUM(SUM(E106,F106,G106,I106,L106,M106,N106,O106,R106,U106,V106,W106,Y106,AH106,AN106,AP106,AV106,BB106,BH106,BN106,BT106,BZ106,CF106,CL106,CR106,CX106,DD106,DJ106,DL106,DZ106),SUM(EX106,FJ106,FP106,FV106,GF106,GL106,GN106,GP106,GQ106,GS106,GU106,GX106,GZ106,H106,J106,K106,P106,Q106,S106,T106,X106,Z106,AA106,AB106,AD106,AF106,AJ106,AL106,AR106,AT106),SUM(AX106,AZ106,BD106,BF106,BJ106,BL106,BP106,BR106,BV106,BX106,CB106,CD106,CH106,CJ106,CN106,CP106,CT106,CV106,CZ106,DB106,DF106,DH106,DN106,DP106,DR106,DT106,DV106,DX106,EB106,ED106),EF106,EH106,EJ106,EL106,EN106,EP106,ER106,ET106,EV106,EZ106,FB106,FD106,FF106,FH106,FL106,FN106,FR106,FT106,FX106,FZ106,GB106,GD106,GH106,GJ106)/114</f>
        <v>68.3416179337232</v>
      </c>
      <c r="HE106" s="33">
        <v>102</v>
      </c>
      <c r="HF106" s="33">
        <f>HE106-B106</f>
        <v>-2</v>
      </c>
      <c r="HG106" s="33">
        <f>SUM(SUM(E106,F106,G106,I106,L106,M106,N106,O106,V106,W106,Y106,H106,J106,K106,P106,Q106,CH106,CJ106,CN106,CP106,CT106,CV106,CZ106,DB106,DF106,DH106,DN106,DP106,DR106,DT106),SUM(DV106,DX106,EB106,ED106,EF106,EH106,EJ106,EL106,EN106,EP106,ER106,ET106,EV106,EZ106,FB106,FD106,FF106,FH106,FL106,FN106,FR106,FT106,FX106,FZ106,GR106,GX106,GY106,X106,AA106,Z106),SUM(AB106,AD106,AF106,AJ106,AL106,AR106,AT106,AX106,AZ106,BD106,BF106,BJ106,BL106,BP106,BR106,BV106,BX106,CB106,CD106,AH106,AN106,AP106,AV106,BB106,BH106,BN106,BT106,BZ106,CF106,CL106),CR106,CX106,DD106,DJ106,DL106,DZ106,EX106,FJ106,FP106,FV106,GP106,GQ106,GS106,GT106,GU106,GV106,GW106,GZ106,HA106)/109</f>
        <v>67.710499490316</v>
      </c>
      <c r="HH106" s="33">
        <v>99</v>
      </c>
      <c r="HI106" s="33">
        <f>HH106-B106</f>
        <v>-5</v>
      </c>
      <c r="HJ106" s="33">
        <f>SUM(SUM(E106,F106,G106,I106,L106,M106,N106,R106,V106,W106,AD106,AF106,AJ106,AL106,AR106,AT106,AX106,AZ106,BD106,BF106,BJ106,BL106,BP106,BR106,BV106,BX106,CB106,CD106,CH106,CJ106),SUM(CN106,CP106,CT106,CV106,CZ106,DB106,DF106,DH106,DN106,DP106,DR106,DT106,DV106,DX106,EB106,ED106,EF106,EH106,EJ106,EL106,EN106,EP106,ER106,ET106,EV106,EZ106,FB106,FD106,GB106,GD106),SUM(GH106,GJ106,GR106,GX106,GY106,AH106,AN106,AP106,AV106,BB106,BH106,BN106,BT106,BZ106,CF106,CL106,CR106,CX106,DD106,DJ106,DL106,DZ106,EX106,GF106,GL106,GN106,GP106,GQ106,GS106,GT106),GU106,GV106,GW106,GZ106,HA106,H106,J106,K106,S106,T106,)/101</f>
        <v>60.8162816281628</v>
      </c>
      <c r="HK106" s="33">
        <v>94</v>
      </c>
      <c r="HL106" s="33">
        <f>HK106-B106</f>
        <v>-10</v>
      </c>
      <c r="HM106" s="33">
        <f>SUM(SUM(F106,G106,H106,J106,K106,AD106,AF106,AJ106,AL106,AN106,AR106,AT106,AX106,AZ106,BD106,BF106,BJ106,BL106,BP106,BR106,BV106,BX106,CB106,CD106,CH106,CJ106,CN106,CP106,CT106,CV106),SUM(CZ106,DB106,DF106,DH106,DN106,DP106,DR106,DT106,DV106,DX106,EB106,ED106,EF106,EH106,EJ106,EL106,EN106,EP106,ER106,ET106,EV106,EZ106,FB106,FD106,GR106,GX106,GY106,I106,L106,AH106),AP106,AV106,BB106,BH106,BN106,BT106,BZ106,CF106,CL106,CR106,CX106,DD106,DJ106,DL106,DZ106,EX106,GP106,GQ106,GS106,GT106,GU106,GV106,GW106,GZ106,HA106)/85</f>
        <v>57.5091503267974</v>
      </c>
      <c r="HN106" s="33">
        <v>90</v>
      </c>
      <c r="HO106" s="33">
        <f>HN106-B106</f>
        <v>-14</v>
      </c>
      <c r="HP106" s="33">
        <f>SUM(SUM(AH106,AP106,AV106,BB106,BH106,BN106,BT106,BZ106,CF106,CL106,CR106,CX106,DD106,DJ106,DL106,DZ106,EX106,GP106,GQ106,GS106,GT106,GU106,GV106,GW106,GZ106,HA106,AD106,AF106,AR106,AT106),SUM(AX106,AZ106,BD106,BF106,BJ106,BL106,BP106,BR106,BV106,BX106,CB106,CD106,CH106,CJ106,CN106,CP106,CT106,CV106,CZ106,DB106,DF106,DH106,DN106,DP106,DR106,DT106,DV106,DX106,EB106,ED106),EF106,EH106,EJ106,EL106,EN106,EP106,ER106,ET106,EV106,EZ106,FB106,FD106,GR106,GX106,GY106)/75</f>
        <v>54.6548148148148</v>
      </c>
      <c r="HQ106" s="33">
        <v>86</v>
      </c>
      <c r="HR106" s="33">
        <f>HQ106-B106</f>
        <v>-18</v>
      </c>
      <c r="HS106" s="43">
        <f>AVERAGE(HD106-HB106,HG106-HB106,HJ106-HB106,HM106-HB106,HP106-HB106)</f>
        <v>-7.57639753160756</v>
      </c>
      <c r="HT106" s="33"/>
      <c r="HU106" s="33"/>
      <c r="HV106" s="33"/>
      <c r="HW106" s="33"/>
      <c r="HX106" s="33"/>
      <c r="HY106" s="33"/>
    </row>
    <row r="107" ht="20.45" customHeight="1">
      <c r="A107" t="s" s="31">
        <v>344</v>
      </c>
      <c r="B107" s="32">
        <v>105</v>
      </c>
      <c r="C107" s="33">
        <v>0</v>
      </c>
      <c r="D107" t="s" s="34">
        <v>293</v>
      </c>
      <c r="E107" s="33">
        <f>IF(D107="ACC",5,IF(D107="SEC",3,IF(D107="Pac12",4,IF(D107="Big 10",1,IF(D107="Big 12",2,IF(D107="Independent",7,IF(D107="American",6,IF(D107="MWC",9,IF(D107="Sun Belt",8,IF(D107="CUSA",11,10))))))))))</f>
        <v>11</v>
      </c>
      <c r="F107" s="33">
        <v>79</v>
      </c>
      <c r="G107" s="33">
        <f>F107</f>
        <v>79</v>
      </c>
      <c r="H107" s="33">
        <f>F107</f>
        <v>79</v>
      </c>
      <c r="I107" s="33">
        <v>115</v>
      </c>
      <c r="J107" s="33">
        <v>115</v>
      </c>
      <c r="K107" s="33">
        <v>129</v>
      </c>
      <c r="L107" s="35">
        <f>AVERAGE(F107:K107)</f>
        <v>99.3333333333333</v>
      </c>
      <c r="M107" s="46">
        <f>AVERAGE(N107:U107,F107:L107)</f>
        <v>103.541666666667</v>
      </c>
      <c r="N107" s="19">
        <f>AVERAGE(O107:U107,F107:L107)</f>
        <v>103.541666666667</v>
      </c>
      <c r="O107" s="37">
        <v>96</v>
      </c>
      <c r="P107" s="33">
        <v>118</v>
      </c>
      <c r="Q107" s="33">
        <f>AVERAGE(O107:P107)</f>
        <v>107</v>
      </c>
      <c r="R107" s="33">
        <v>104</v>
      </c>
      <c r="S107" s="33">
        <v>113</v>
      </c>
      <c r="T107" s="33">
        <f>AVERAGE(R107:S107)</f>
        <v>108.5</v>
      </c>
      <c r="U107" s="33">
        <f>AVERAGE(O107,P107,Q107,R107,S107,T107)</f>
        <v>107.75</v>
      </c>
      <c r="V107" s="33">
        <f>AVERAGE(F107:U107)</f>
        <v>103.541666666667</v>
      </c>
      <c r="W107" s="33">
        <f>MEDIAN(F107:U107)</f>
        <v>105.5</v>
      </c>
      <c r="X107" s="33">
        <v>96</v>
      </c>
      <c r="Y107" s="33">
        <v>122</v>
      </c>
      <c r="Z107" s="33">
        <v>84</v>
      </c>
      <c r="AA107" s="33">
        <v>71</v>
      </c>
      <c r="AB107" s="33">
        <v>44</v>
      </c>
      <c r="AC107" s="33">
        <v>4.6</v>
      </c>
      <c r="AD107" s="33">
        <v>45</v>
      </c>
      <c r="AE107" s="33">
        <v>4.6</v>
      </c>
      <c r="AF107" s="33">
        <v>45</v>
      </c>
      <c r="AG107" s="33">
        <f>BM107-CQ107</f>
        <v>-8</v>
      </c>
      <c r="AH107" s="33">
        <v>107</v>
      </c>
      <c r="AI107" s="33">
        <v>0.823622047244094</v>
      </c>
      <c r="AJ107" s="33">
        <v>119</v>
      </c>
      <c r="AK107" s="33">
        <v>0.823622047244094</v>
      </c>
      <c r="AL107" s="33">
        <f>AJ107</f>
        <v>119</v>
      </c>
      <c r="AM107" s="33">
        <v>-0.09776365636074789</v>
      </c>
      <c r="AN107" s="33">
        <v>104</v>
      </c>
      <c r="AO107" s="33">
        <v>13.22</v>
      </c>
      <c r="AP107" s="33">
        <v>39</v>
      </c>
      <c r="AQ107" s="33">
        <v>2</v>
      </c>
      <c r="AR107" s="33">
        <f>MAX($AQ$3:$AQ$132)-AQ107+1</f>
        <v>12</v>
      </c>
      <c r="AS107" s="33">
        <v>2</v>
      </c>
      <c r="AT107" s="33">
        <f>AR107</f>
        <v>12</v>
      </c>
      <c r="AU107" s="33">
        <v>3</v>
      </c>
      <c r="AV107" s="33">
        <f>MAX($AU$3:$AU$132)-AU107+1</f>
        <v>13</v>
      </c>
      <c r="AW107" s="33">
        <v>3</v>
      </c>
      <c r="AX107" s="33">
        <f>AW107+1</f>
        <v>4</v>
      </c>
      <c r="AY107" s="33">
        <v>3</v>
      </c>
      <c r="AZ107" s="33">
        <f>AX107</f>
        <v>4</v>
      </c>
      <c r="BA107" s="33">
        <v>9</v>
      </c>
      <c r="BB107" s="33">
        <f>BA107+1</f>
        <v>10</v>
      </c>
      <c r="BC107" s="33">
        <f>AQ107/(AQ107+AW107)</f>
        <v>0.4</v>
      </c>
      <c r="BD107" s="33">
        <v>27</v>
      </c>
      <c r="BE107" s="33">
        <f>BC107</f>
        <v>0.4</v>
      </c>
      <c r="BF107" s="33">
        <f>BD107</f>
        <v>27</v>
      </c>
      <c r="BG107" s="33">
        <f>AU107/(AU107+BA107)</f>
        <v>0.25</v>
      </c>
      <c r="BH107" s="33">
        <v>20</v>
      </c>
      <c r="BI107" s="33">
        <v>23.4</v>
      </c>
      <c r="BJ107" s="33">
        <v>78</v>
      </c>
      <c r="BK107" s="33">
        <v>23.4</v>
      </c>
      <c r="BL107" s="33">
        <v>78</v>
      </c>
      <c r="BM107" s="33">
        <v>17.9</v>
      </c>
      <c r="BN107" s="33">
        <v>94</v>
      </c>
      <c r="BO107" s="33">
        <v>331.6</v>
      </c>
      <c r="BP107" s="33">
        <v>104</v>
      </c>
      <c r="BQ107" s="33">
        <v>331.6</v>
      </c>
      <c r="BR107" s="33">
        <v>104</v>
      </c>
      <c r="BS107" s="33">
        <v>294.2</v>
      </c>
      <c r="BT107" s="33">
        <v>118</v>
      </c>
      <c r="BU107" s="33">
        <v>210.8</v>
      </c>
      <c r="BV107" s="33">
        <v>77</v>
      </c>
      <c r="BW107" s="33">
        <v>210.8</v>
      </c>
      <c r="BX107" s="33">
        <v>77</v>
      </c>
      <c r="BY107" s="33">
        <v>166</v>
      </c>
      <c r="BZ107" s="33">
        <v>112</v>
      </c>
      <c r="CA107" s="33">
        <v>120.8</v>
      </c>
      <c r="CB107" s="33">
        <v>103</v>
      </c>
      <c r="CC107" s="33">
        <v>120.8</v>
      </c>
      <c r="CD107" s="33">
        <v>103</v>
      </c>
      <c r="CE107" s="33">
        <v>128.2</v>
      </c>
      <c r="CF107" s="33">
        <v>105</v>
      </c>
      <c r="CG107" s="33">
        <v>0.0705669481302774</v>
      </c>
      <c r="CH107" s="33">
        <v>68</v>
      </c>
      <c r="CI107" s="33">
        <v>0.0705669481302774</v>
      </c>
      <c r="CJ107" s="33">
        <v>68</v>
      </c>
      <c r="CK107" s="33">
        <f>BM107/BS107</f>
        <v>0.0608429639700884</v>
      </c>
      <c r="CL107" s="33">
        <v>108</v>
      </c>
      <c r="CM107" s="33">
        <v>18.8</v>
      </c>
      <c r="CN107" s="33">
        <v>11</v>
      </c>
      <c r="CO107" s="33">
        <v>18.8</v>
      </c>
      <c r="CP107" s="33">
        <v>11</v>
      </c>
      <c r="CQ107" s="33">
        <v>25.9</v>
      </c>
      <c r="CR107" s="33">
        <v>42</v>
      </c>
      <c r="CS107" s="33">
        <v>341.6</v>
      </c>
      <c r="CT107" s="33">
        <v>22</v>
      </c>
      <c r="CU107" s="33">
        <v>341.6</v>
      </c>
      <c r="CV107" s="33">
        <v>22</v>
      </c>
      <c r="CW107" s="33">
        <v>379.1</v>
      </c>
      <c r="CX107" s="33">
        <v>54</v>
      </c>
      <c r="CY107" s="33">
        <v>200.8</v>
      </c>
      <c r="CZ107" s="33">
        <v>25</v>
      </c>
      <c r="DA107" s="33">
        <v>200.8</v>
      </c>
      <c r="DB107" s="33">
        <v>25</v>
      </c>
      <c r="DC107" s="33">
        <v>241.9</v>
      </c>
      <c r="DD107" s="33">
        <v>85</v>
      </c>
      <c r="DE107" s="33">
        <v>140.8</v>
      </c>
      <c r="DF107" s="33">
        <v>39</v>
      </c>
      <c r="DG107" s="33">
        <v>140.8</v>
      </c>
      <c r="DH107" s="33">
        <v>39</v>
      </c>
      <c r="DI107" s="33">
        <v>137.2</v>
      </c>
      <c r="DJ107" s="33">
        <v>36</v>
      </c>
      <c r="DK107" s="33">
        <v>1.2</v>
      </c>
      <c r="DL107" s="33">
        <v>16</v>
      </c>
      <c r="DM107" s="33">
        <v>0.4</v>
      </c>
      <c r="DN107" s="33">
        <v>51</v>
      </c>
      <c r="DO107" s="33">
        <v>59.7</v>
      </c>
      <c r="DP107" s="33">
        <v>36</v>
      </c>
      <c r="DQ107" s="33">
        <v>7.8</v>
      </c>
      <c r="DR107" s="33">
        <v>22</v>
      </c>
      <c r="DS107" s="33">
        <v>4.1</v>
      </c>
      <c r="DT107" s="33">
        <v>16</v>
      </c>
      <c r="DU107" s="33">
        <v>-10</v>
      </c>
      <c r="DV107" s="33">
        <v>65</v>
      </c>
      <c r="DW107" s="33">
        <v>-10</v>
      </c>
      <c r="DX107" s="33">
        <v>65</v>
      </c>
      <c r="DY107" s="33">
        <f>BS107-CW107</f>
        <v>-84.90000000000001</v>
      </c>
      <c r="DZ107" s="33">
        <v>113</v>
      </c>
      <c r="EA107" s="33">
        <v>1.4</v>
      </c>
      <c r="EB107" s="33">
        <v>65</v>
      </c>
      <c r="EC107" s="33">
        <v>9.199999999999999</v>
      </c>
      <c r="ED107" s="33">
        <v>94</v>
      </c>
      <c r="EE107" s="33">
        <v>20.1</v>
      </c>
      <c r="EF107" s="33">
        <v>43</v>
      </c>
      <c r="EG107" s="33">
        <v>0</v>
      </c>
      <c r="EH107" s="33">
        <v>14</v>
      </c>
      <c r="EI107" s="33">
        <v>8.4</v>
      </c>
      <c r="EJ107" s="33">
        <v>35</v>
      </c>
      <c r="EK107" s="33">
        <v>0</v>
      </c>
      <c r="EL107" s="33">
        <v>12</v>
      </c>
      <c r="EM107" s="33">
        <v>75</v>
      </c>
      <c r="EN107" s="33">
        <v>21</v>
      </c>
      <c r="EO107" s="33">
        <v>90.90000000000001</v>
      </c>
      <c r="EP107" s="33">
        <v>33</v>
      </c>
      <c r="EQ107" s="33">
        <v>21.6</v>
      </c>
      <c r="ER107" s="33">
        <v>46</v>
      </c>
      <c r="ES107" s="33">
        <v>38.2</v>
      </c>
      <c r="ET107" s="33">
        <v>61</v>
      </c>
      <c r="EU107" s="33">
        <v>38.2</v>
      </c>
      <c r="EV107" s="33">
        <v>61</v>
      </c>
      <c r="EW107" s="33">
        <v>37.7</v>
      </c>
      <c r="EX107" s="33">
        <v>60</v>
      </c>
      <c r="EY107" s="33">
        <v>54.6</v>
      </c>
      <c r="EZ107" s="33">
        <v>32</v>
      </c>
      <c r="FA107" s="33">
        <v>3.4</v>
      </c>
      <c r="FB107" s="33">
        <v>2</v>
      </c>
      <c r="FC107" s="33">
        <v>23.8</v>
      </c>
      <c r="FD107" s="33">
        <v>1</v>
      </c>
      <c r="FE107" s="38"/>
      <c r="FF107" s="33">
        <v>94</v>
      </c>
      <c r="FG107" s="38"/>
      <c r="FH107" s="33">
        <v>94</v>
      </c>
      <c r="FI107" s="33">
        <v>28.36</v>
      </c>
      <c r="FJ107" s="33">
        <v>115</v>
      </c>
      <c r="FK107" s="38"/>
      <c r="FL107" s="33">
        <v>114</v>
      </c>
      <c r="FM107" s="38"/>
      <c r="FN107" s="33">
        <v>114</v>
      </c>
      <c r="FO107" s="33">
        <v>23.25</v>
      </c>
      <c r="FP107" s="33">
        <v>119</v>
      </c>
      <c r="FQ107" s="38"/>
      <c r="FR107" s="33">
        <v>37</v>
      </c>
      <c r="FS107" s="38"/>
      <c r="FT107" s="33">
        <v>37</v>
      </c>
      <c r="FU107" s="33">
        <v>37.38</v>
      </c>
      <c r="FV107" s="33">
        <v>98</v>
      </c>
      <c r="FW107" s="38"/>
      <c r="FX107" s="33">
        <v>73</v>
      </c>
      <c r="FY107" s="38"/>
      <c r="FZ107" s="33">
        <v>73</v>
      </c>
      <c r="GA107" s="33">
        <v>15.6</v>
      </c>
      <c r="GB107" s="39">
        <v>105</v>
      </c>
      <c r="GC107" s="24">
        <f>GA107</f>
        <v>15.6</v>
      </c>
      <c r="GD107" s="24">
        <f>GB107</f>
        <v>105</v>
      </c>
      <c r="GE107" s="24">
        <v>16.6</v>
      </c>
      <c r="GF107" s="24">
        <v>94</v>
      </c>
      <c r="GG107" s="24">
        <v>26.1</v>
      </c>
      <c r="GH107" s="24">
        <v>52</v>
      </c>
      <c r="GI107" s="24">
        <f>GG107</f>
        <v>26.1</v>
      </c>
      <c r="GJ107" s="24">
        <f>GH107</f>
        <v>52</v>
      </c>
      <c r="GK107" s="24">
        <v>26.6</v>
      </c>
      <c r="GL107" s="37">
        <v>46</v>
      </c>
      <c r="GM107" s="33">
        <v>0.1</v>
      </c>
      <c r="GN107" s="33">
        <v>17</v>
      </c>
      <c r="GO107" s="33">
        <v>3</v>
      </c>
      <c r="GP107" s="33">
        <f>IF(GO107=1,1,IF(GO107=2,20,40))</f>
        <v>40</v>
      </c>
      <c r="GQ107" s="33">
        <f>AVERAGE(41,130,GS107)</f>
        <v>91.3333333333333</v>
      </c>
      <c r="GR107" s="33">
        <f>GQ107</f>
        <v>91.3333333333333</v>
      </c>
      <c r="GS107" s="33">
        <f>AVERAGE(76,130)</f>
        <v>103</v>
      </c>
      <c r="GT107" s="33">
        <f>GS107</f>
        <v>103</v>
      </c>
      <c r="GU107" s="33">
        <f t="shared" si="3703"/>
        <v>103</v>
      </c>
      <c r="GV107" s="33">
        <f>GU107</f>
        <v>103</v>
      </c>
      <c r="GW107" s="40">
        <f>GU107</f>
        <v>103</v>
      </c>
      <c r="GX107" s="28">
        <f t="shared" si="3703"/>
        <v>103</v>
      </c>
      <c r="GY107" s="28">
        <f>GX107</f>
        <v>103</v>
      </c>
      <c r="GZ107" s="42">
        <f>AVERAGE(GQ107,GS107,GU107)</f>
        <v>99.1111111111111</v>
      </c>
      <c r="HA107" s="33">
        <f>AVERAGE(GQ107:GW107)</f>
        <v>99.6666666666667</v>
      </c>
      <c r="HB107" s="33">
        <f>SUM(GX107,GY107,GZ107,HA107)/120</f>
        <v>69.6179398148148</v>
      </c>
      <c r="HC107" t="s" s="34">
        <f>IF(HB107=HB106,"YES","NOOOO")</f>
        <v>230</v>
      </c>
      <c r="HD107" s="33">
        <f>SUM(SUM(E107,F107,G107,I107,L107,M107,N107,O107,R107,U107,V107,W107,Y107,AH107,AN107,AP107,AV107,BB107,BH107,BN107,BT107,BZ107,CF107,CL107,CR107,CX107,DD107,DJ107,DL107,DZ107),SUM(EX107,FJ107,FP107,FV107,GF107,GL107,GN107,GP107,GQ107,GS107,GU107,GX107,GZ107,H107,J107,K107,P107,Q107,S107,T107,X107,Z107,AA107,AB107,AD107,AF107,AJ107,AL107,AR107,AT107),SUM(AX107,AZ107,BD107,BF107,BJ107,BL107,BP107,BR107,BV107,BX107,CB107,CD107,CH107,CJ107,CN107,CP107,CT107,CV107,CZ107,DB107,DF107,DH107,DN107,DP107,DR107,DT107,DV107,DX107,EB107,ED107),EF107,EH107,EJ107,EL107,EN107,EP107,ER107,ET107,EV107,EZ107,FB107,FD107,FF107,FH107,FL107,FN107,FR107,FT107,FX107,FZ107,GB107,GD107,GH107,GJ107)/114</f>
        <v>67.99256822612089</v>
      </c>
      <c r="HE107" s="33">
        <v>101</v>
      </c>
      <c r="HF107" s="33">
        <f>HE107-B107</f>
        <v>-4</v>
      </c>
      <c r="HG107" s="33">
        <f>SUM(SUM(E107,F107,G107,I107,L107,M107,N107,O107,V107,W107,Y107,H107,J107,K107,P107,Q107,CH107,CJ107,CN107,CP107,CT107,CV107,CZ107,DB107,DF107,DH107,DN107,DP107,DR107,DT107),SUM(DV107,DX107,EB107,ED107,EF107,EH107,EJ107,EL107,EN107,EP107,ER107,ET107,EV107,EZ107,FB107,FD107,FF107,FH107,FL107,FN107,FR107,FT107,FX107,FZ107,GR107,GX107,GY107,X107,AA107,Z107),SUM(AB107,AD107,AF107,AJ107,AL107,AR107,AT107,AX107,AZ107,BD107,BF107,BJ107,BL107,BP107,BR107,BV107,BX107,CB107,CD107,AH107,AN107,AP107,AV107,BB107,BH107,BN107,BT107,BZ107,CF107,CL107),CR107,CX107,DD107,DJ107,DL107,DZ107,EX107,FJ107,FP107,FV107,GP107,GQ107,GS107,GT107,GU107,GV107,GW107,GZ107,HA107)/109</f>
        <v>68.3477319062182</v>
      </c>
      <c r="HH107" s="33">
        <v>100</v>
      </c>
      <c r="HI107" s="33">
        <f>HH107-B107</f>
        <v>-5</v>
      </c>
      <c r="HJ107" s="33">
        <f>SUM(SUM(E107,F107,G107,I107,L107,M107,N107,R107,V107,W107,AD107,AF107,AJ107,AL107,AR107,AT107,AX107,AZ107,BD107,BF107,BJ107,BL107,BP107,BR107,BV107,BX107,CB107,CD107,CH107,CJ107),SUM(CN107,CP107,CT107,CV107,CZ107,DB107,DF107,DH107,DN107,DP107,DR107,DT107,DV107,DX107,EB107,ED107,EF107,EH107,EJ107,EL107,EN107,EP107,ER107,ET107,EV107,EZ107,FB107,FD107,GB107,GD107),SUM(GH107,GJ107,GR107,GX107,GY107,AH107,AN107,AP107,AV107,BB107,BH107,BN107,BT107,BZ107,CF107,CL107,CR107,CX107,DD107,DJ107,DL107,DZ107,EX107,GF107,GL107,GN107,GP107,GQ107,GS107,GT107),GU107,GV107,GW107,GZ107,HA107,H107,J107,K107,S107,T107,)/101</f>
        <v>64.7564631463146</v>
      </c>
      <c r="HK107" s="33">
        <v>104</v>
      </c>
      <c r="HL107" s="33">
        <f>HK107-B107</f>
        <v>-1</v>
      </c>
      <c r="HM107" s="33">
        <f>SUM(SUM(F107,G107,H107,J107,K107,AD107,AF107,AJ107,AL107,AN107,AR107,AT107,AX107,AZ107,BD107,BF107,BJ107,BL107,BP107,BR107,BV107,BX107,CB107,CD107,CH107,CJ107,CN107,CP107,CT107,CV107),SUM(CZ107,DB107,DF107,DH107,DN107,DP107,DR107,DT107,DV107,DX107,EB107,ED107,EF107,EH107,EJ107,EL107,EN107,EP107,ER107,ET107,EV107,EZ107,FB107,FD107,GR107,GX107,GY107,I107,L107,AH107),AP107,AV107,BB107,BH107,BN107,BT107,BZ107,CF107,CL107,CR107,CX107,DD107,DJ107,DL107,DZ107,EX107,GP107,GQ107,GS107,GT107,GU107,GV107,GW107,GZ107,HA107)/85</f>
        <v>62.5503267973856</v>
      </c>
      <c r="HN107" s="33">
        <v>103</v>
      </c>
      <c r="HO107" s="33">
        <f>HN107-B107</f>
        <v>-2</v>
      </c>
      <c r="HP107" s="33">
        <f>SUM(SUM(AH107,AP107,AV107,BB107,BH107,BN107,BT107,BZ107,CF107,CL107,CR107,CX107,DD107,DJ107,DL107,DZ107,EX107,GP107,GQ107,GS107,GT107,GU107,GV107,GW107,GZ107,HA107,AD107,AF107,AR107,AT107),SUM(AX107,AZ107,BD107,BF107,BJ107,BL107,BP107,BR107,BV107,BX107,CB107,CD107,CH107,CJ107,CN107,CP107,CT107,CV107,CZ107,DB107,DF107,DH107,DN107,DP107,DR107,DT107,DV107,DX107,EB107,ED107),EF107,EH107,EJ107,EL107,EN107,EP107,ER107,ET107,EV107,EZ107,FB107,FD107,GR107,GX107,GY107)/75</f>
        <v>57.0592592592593</v>
      </c>
      <c r="HQ107" s="33">
        <v>95</v>
      </c>
      <c r="HR107" s="33">
        <f>HQ107-B107</f>
        <v>-10</v>
      </c>
      <c r="HS107" s="43">
        <f>AVERAGE(HD107-HB107,HG107-HB107,HJ107-HB107,HM107-HB107,HP107-HB107)</f>
        <v>-5.47666994775508</v>
      </c>
      <c r="HT107" s="33"/>
      <c r="HU107" s="33"/>
      <c r="HV107" s="33"/>
      <c r="HW107" s="33"/>
      <c r="HX107" s="33"/>
      <c r="HY107" s="33"/>
    </row>
    <row r="108" ht="56.45" customHeight="1">
      <c r="A108" t="s" s="31">
        <v>345</v>
      </c>
      <c r="B108" s="32">
        <v>106</v>
      </c>
      <c r="C108" s="33">
        <v>0</v>
      </c>
      <c r="D108" t="s" s="34">
        <v>293</v>
      </c>
      <c r="E108" s="33">
        <f>IF(D108="ACC",5,IF(D108="SEC",3,IF(D108="Pac12",4,IF(D108="Big 10",1,IF(D108="Big 12",2,IF(D108="Independent",7,IF(D108="American",6,IF(D108="MWC",9,IF(D108="Sun Belt",8,IF(D108="CUSA",11,10))))))))))</f>
        <v>11</v>
      </c>
      <c r="F108" s="33">
        <v>102</v>
      </c>
      <c r="G108" s="33">
        <f>F108</f>
        <v>102</v>
      </c>
      <c r="H108" s="33">
        <f>F108</f>
        <v>102</v>
      </c>
      <c r="I108" s="33">
        <v>83</v>
      </c>
      <c r="J108" s="33">
        <v>83</v>
      </c>
      <c r="K108" s="33">
        <v>82</v>
      </c>
      <c r="L108" s="35">
        <f>AVERAGE(F108:K108)</f>
        <v>92.3333333333333</v>
      </c>
      <c r="M108" s="46">
        <f>AVERAGE(N108:U108,F108:L108)</f>
        <v>99.7916666666667</v>
      </c>
      <c r="N108" s="19">
        <f>AVERAGE(O108:U108,F108:L108)</f>
        <v>99.7916666666667</v>
      </c>
      <c r="O108" s="37">
        <v>116</v>
      </c>
      <c r="P108" s="33">
        <v>108</v>
      </c>
      <c r="Q108" s="33">
        <f>AVERAGE(O108:P108)</f>
        <v>112</v>
      </c>
      <c r="R108" s="33">
        <v>101</v>
      </c>
      <c r="S108" s="33">
        <v>104</v>
      </c>
      <c r="T108" s="33">
        <f>AVERAGE(R108:S108)</f>
        <v>102.5</v>
      </c>
      <c r="U108" s="33">
        <f>AVERAGE(O108,P108,Q108,R108,S108,T108)</f>
        <v>107.25</v>
      </c>
      <c r="V108" s="33">
        <f>AVERAGE(F108:U108)</f>
        <v>99.7916666666667</v>
      </c>
      <c r="W108" s="33">
        <f>MEDIAN(F108:U108)</f>
        <v>102</v>
      </c>
      <c r="X108" s="33">
        <v>117</v>
      </c>
      <c r="Y108" s="33">
        <v>119</v>
      </c>
      <c r="Z108" s="33">
        <v>68</v>
      </c>
      <c r="AA108" s="33">
        <v>124</v>
      </c>
      <c r="AB108" s="33">
        <v>84</v>
      </c>
      <c r="AC108" s="33">
        <v>-7</v>
      </c>
      <c r="AD108" s="33">
        <v>86</v>
      </c>
      <c r="AE108" s="33">
        <v>-7</v>
      </c>
      <c r="AF108" s="33">
        <v>86</v>
      </c>
      <c r="AG108" s="33">
        <f>BM108-CQ108</f>
        <v>0.5</v>
      </c>
      <c r="AH108" s="33">
        <v>36</v>
      </c>
      <c r="AI108" s="33">
        <v>1.38805970149254</v>
      </c>
      <c r="AJ108" s="33">
        <v>74</v>
      </c>
      <c r="AK108" s="33">
        <v>1.38805970149254</v>
      </c>
      <c r="AL108" s="33">
        <f>AJ108</f>
        <v>74</v>
      </c>
      <c r="AM108" s="33">
        <v>0.00548986486486486</v>
      </c>
      <c r="AN108" s="33">
        <v>64</v>
      </c>
      <c r="AO108" s="33">
        <v>22</v>
      </c>
      <c r="AP108" s="33">
        <v>84</v>
      </c>
      <c r="AQ108" s="33">
        <v>3</v>
      </c>
      <c r="AR108" s="33">
        <f>MAX($AQ$3:$AQ$132)-AQ108+1</f>
        <v>11</v>
      </c>
      <c r="AS108" s="33">
        <v>3</v>
      </c>
      <c r="AT108" s="33">
        <f>AR108</f>
        <v>11</v>
      </c>
      <c r="AU108" s="33">
        <v>7</v>
      </c>
      <c r="AV108" s="33">
        <f>MAX($AU$3:$AU$132)-AU108+1</f>
        <v>9</v>
      </c>
      <c r="AW108" s="33">
        <v>7</v>
      </c>
      <c r="AX108" s="33">
        <f>AW108+1</f>
        <v>8</v>
      </c>
      <c r="AY108" s="33">
        <v>7</v>
      </c>
      <c r="AZ108" s="33">
        <f>AX108</f>
        <v>8</v>
      </c>
      <c r="BA108" s="33">
        <v>6</v>
      </c>
      <c r="BB108" s="33">
        <f>BA108+1</f>
        <v>7</v>
      </c>
      <c r="BC108" s="33">
        <f>AQ108/(AQ108+AW108)</f>
        <v>0.3</v>
      </c>
      <c r="BD108" s="33">
        <v>31</v>
      </c>
      <c r="BE108" s="33">
        <f>BC108</f>
        <v>0.3</v>
      </c>
      <c r="BF108" s="33">
        <f>BD108</f>
        <v>31</v>
      </c>
      <c r="BG108" s="33">
        <f>AU108/(AU108+BA108)</f>
        <v>0.538461538461538</v>
      </c>
      <c r="BH108" s="33">
        <v>14</v>
      </c>
      <c r="BI108" s="33">
        <v>25.3</v>
      </c>
      <c r="BJ108" s="33">
        <v>69</v>
      </c>
      <c r="BK108" s="33">
        <v>25.3</v>
      </c>
      <c r="BL108" s="33">
        <v>69</v>
      </c>
      <c r="BM108" s="33">
        <v>26.7</v>
      </c>
      <c r="BN108" s="33">
        <v>66</v>
      </c>
      <c r="BO108" s="33">
        <v>372</v>
      </c>
      <c r="BP108" s="33">
        <v>81</v>
      </c>
      <c r="BQ108" s="33">
        <v>372</v>
      </c>
      <c r="BR108" s="33">
        <v>81</v>
      </c>
      <c r="BS108" s="33">
        <v>407</v>
      </c>
      <c r="BT108" s="33">
        <v>60</v>
      </c>
      <c r="BU108" s="33">
        <v>213</v>
      </c>
      <c r="BV108" s="33">
        <v>74</v>
      </c>
      <c r="BW108" s="33">
        <v>213</v>
      </c>
      <c r="BX108" s="33">
        <v>74</v>
      </c>
      <c r="BY108" s="33">
        <v>289.6</v>
      </c>
      <c r="BZ108" s="33">
        <v>19</v>
      </c>
      <c r="CA108" s="33">
        <v>159</v>
      </c>
      <c r="CB108" s="33">
        <v>65</v>
      </c>
      <c r="CC108" s="33">
        <v>159</v>
      </c>
      <c r="CD108" s="33">
        <v>65</v>
      </c>
      <c r="CE108" s="33">
        <v>117.4</v>
      </c>
      <c r="CF108" s="33">
        <v>115</v>
      </c>
      <c r="CG108" s="33">
        <v>0.068010752688172</v>
      </c>
      <c r="CH108" s="33">
        <v>85</v>
      </c>
      <c r="CI108" s="33">
        <v>0.068010752688172</v>
      </c>
      <c r="CJ108" s="33">
        <v>85</v>
      </c>
      <c r="CK108" s="33">
        <f>BM108/BS108</f>
        <v>0.0656019656019656</v>
      </c>
      <c r="CL108" s="33">
        <v>89</v>
      </c>
      <c r="CM108" s="33">
        <v>32.3</v>
      </c>
      <c r="CN108" s="33">
        <v>67</v>
      </c>
      <c r="CO108" s="33">
        <v>32.3</v>
      </c>
      <c r="CP108" s="33">
        <v>67</v>
      </c>
      <c r="CQ108" s="33">
        <v>26.2</v>
      </c>
      <c r="CR108" s="33">
        <v>45</v>
      </c>
      <c r="CS108" s="33">
        <v>401.7</v>
      </c>
      <c r="CT108" s="33">
        <v>59</v>
      </c>
      <c r="CU108" s="33">
        <v>401.7</v>
      </c>
      <c r="CV108" s="33">
        <v>59</v>
      </c>
      <c r="CW108" s="33">
        <v>352.5</v>
      </c>
      <c r="CX108" s="33">
        <v>37</v>
      </c>
      <c r="CY108" s="33">
        <v>220.8</v>
      </c>
      <c r="CZ108" s="33">
        <v>46</v>
      </c>
      <c r="DA108" s="33">
        <v>220.8</v>
      </c>
      <c r="DB108" s="33">
        <v>46</v>
      </c>
      <c r="DC108" s="33">
        <v>236.7</v>
      </c>
      <c r="DD108" s="33">
        <v>76</v>
      </c>
      <c r="DE108" s="33">
        <v>180.9</v>
      </c>
      <c r="DF108" s="33">
        <v>79</v>
      </c>
      <c r="DG108" s="33">
        <v>180.9</v>
      </c>
      <c r="DH108" s="33">
        <v>79</v>
      </c>
      <c r="DI108" s="33">
        <v>115.8</v>
      </c>
      <c r="DJ108" s="33">
        <v>18</v>
      </c>
      <c r="DK108" s="33">
        <v>0.6</v>
      </c>
      <c r="DL108" s="33">
        <v>40</v>
      </c>
      <c r="DM108" s="33">
        <v>1.1</v>
      </c>
      <c r="DN108" s="33">
        <v>21</v>
      </c>
      <c r="DO108" s="33">
        <v>62.9</v>
      </c>
      <c r="DP108" s="33">
        <v>53</v>
      </c>
      <c r="DQ108" s="33">
        <v>7.5</v>
      </c>
      <c r="DR108" s="33">
        <v>19</v>
      </c>
      <c r="DS108" s="33">
        <v>4.5</v>
      </c>
      <c r="DT108" s="33">
        <v>20</v>
      </c>
      <c r="DU108" s="33">
        <v>-29.7</v>
      </c>
      <c r="DV108" s="33">
        <v>80</v>
      </c>
      <c r="DW108" s="33">
        <v>-29.7</v>
      </c>
      <c r="DX108" s="33">
        <v>80</v>
      </c>
      <c r="DY108" s="33">
        <f>BS108-CW108</f>
        <v>54.5</v>
      </c>
      <c r="DZ108" s="33">
        <v>39</v>
      </c>
      <c r="EA108" s="33">
        <v>1.6</v>
      </c>
      <c r="EB108" s="33">
        <v>59</v>
      </c>
      <c r="EC108" s="33">
        <v>10.1</v>
      </c>
      <c r="ED108" s="33">
        <v>89</v>
      </c>
      <c r="EE108" s="33">
        <v>21.9</v>
      </c>
      <c r="EF108" s="33">
        <v>34</v>
      </c>
      <c r="EG108" s="33">
        <v>0.1</v>
      </c>
      <c r="EH108" s="33">
        <v>11</v>
      </c>
      <c r="EI108" s="33">
        <v>7</v>
      </c>
      <c r="EJ108" s="33">
        <v>44</v>
      </c>
      <c r="EK108" s="33">
        <v>0</v>
      </c>
      <c r="EL108" s="33">
        <v>12</v>
      </c>
      <c r="EM108" s="33">
        <v>75</v>
      </c>
      <c r="EN108" s="33">
        <v>21</v>
      </c>
      <c r="EO108" s="33">
        <v>100</v>
      </c>
      <c r="EP108" s="33">
        <v>1</v>
      </c>
      <c r="EQ108" s="33">
        <v>18.8</v>
      </c>
      <c r="ER108" s="33">
        <v>84</v>
      </c>
      <c r="ES108" s="33">
        <v>41.9</v>
      </c>
      <c r="ET108" s="33">
        <v>43</v>
      </c>
      <c r="EU108" s="33">
        <v>41.9</v>
      </c>
      <c r="EV108" s="33">
        <v>43</v>
      </c>
      <c r="EW108" s="33">
        <v>38.5</v>
      </c>
      <c r="EX108" s="33">
        <v>54</v>
      </c>
      <c r="EY108" s="33">
        <v>35.3</v>
      </c>
      <c r="EZ108" s="33">
        <v>62</v>
      </c>
      <c r="FA108" s="33">
        <v>4.4</v>
      </c>
      <c r="FB108" s="33">
        <v>10</v>
      </c>
      <c r="FC108" s="33">
        <v>36.7</v>
      </c>
      <c r="FD108" s="33">
        <v>9</v>
      </c>
      <c r="FE108" s="38"/>
      <c r="FF108" s="33">
        <v>118</v>
      </c>
      <c r="FG108" s="38"/>
      <c r="FH108" s="33">
        <v>118</v>
      </c>
      <c r="FI108" s="33">
        <v>40.18</v>
      </c>
      <c r="FJ108" s="33">
        <v>91</v>
      </c>
      <c r="FK108" s="38"/>
      <c r="FL108" s="33">
        <v>103</v>
      </c>
      <c r="FM108" s="38"/>
      <c r="FN108" s="33">
        <v>103</v>
      </c>
      <c r="FO108" s="33">
        <v>34.5</v>
      </c>
      <c r="FP108" s="33">
        <v>99</v>
      </c>
      <c r="FQ108" s="38"/>
      <c r="FR108" s="33">
        <v>119</v>
      </c>
      <c r="FS108" s="38"/>
      <c r="FT108" s="33">
        <v>119</v>
      </c>
      <c r="FU108" s="33">
        <v>47.64</v>
      </c>
      <c r="FV108" s="33">
        <v>73</v>
      </c>
      <c r="FW108" s="38"/>
      <c r="FX108" s="33">
        <v>87</v>
      </c>
      <c r="FY108" s="38"/>
      <c r="FZ108" s="33">
        <v>87</v>
      </c>
      <c r="GA108" s="33">
        <v>21.3</v>
      </c>
      <c r="GB108" s="39">
        <v>91</v>
      </c>
      <c r="GC108" s="24">
        <f>GA108</f>
        <v>21.3</v>
      </c>
      <c r="GD108" s="24">
        <f>GB108</f>
        <v>91</v>
      </c>
      <c r="GE108" s="24">
        <v>22.9</v>
      </c>
      <c r="GF108" s="24">
        <v>72</v>
      </c>
      <c r="GG108" s="24">
        <v>28.3</v>
      </c>
      <c r="GH108" s="24">
        <v>66</v>
      </c>
      <c r="GI108" s="24">
        <f>GG108</f>
        <v>28.3</v>
      </c>
      <c r="GJ108" s="24">
        <f>GH108</f>
        <v>66</v>
      </c>
      <c r="GK108" s="24">
        <v>32.4</v>
      </c>
      <c r="GL108" s="37">
        <v>78</v>
      </c>
      <c r="GM108" s="33">
        <v>0</v>
      </c>
      <c r="GN108" s="33">
        <v>18</v>
      </c>
      <c r="GO108" s="33">
        <v>3</v>
      </c>
      <c r="GP108" s="33">
        <f>IF(GO108=1,1,IF(GO108=2,20,40))</f>
        <v>40</v>
      </c>
      <c r="GQ108" s="33">
        <f>AVERAGE(41,130,GS108)</f>
        <v>91.3333333333333</v>
      </c>
      <c r="GR108" s="33">
        <f>GQ108</f>
        <v>91.3333333333333</v>
      </c>
      <c r="GS108" s="33">
        <f>AVERAGE(76,130)</f>
        <v>103</v>
      </c>
      <c r="GT108" s="33">
        <f>GS108</f>
        <v>103</v>
      </c>
      <c r="GU108" s="33">
        <f t="shared" si="3703"/>
        <v>103</v>
      </c>
      <c r="GV108" s="33">
        <f>GU108</f>
        <v>103</v>
      </c>
      <c r="GW108" s="40">
        <f>GU108</f>
        <v>103</v>
      </c>
      <c r="GX108" s="28">
        <f t="shared" si="3703"/>
        <v>103</v>
      </c>
      <c r="GY108" s="28">
        <f>GX108</f>
        <v>103</v>
      </c>
      <c r="GZ108" s="42">
        <f>AVERAGE(GQ108,GS108,GU108)</f>
        <v>99.1111111111111</v>
      </c>
      <c r="HA108" s="33">
        <f>AVERAGE(GQ108:GW108)</f>
        <v>99.6666666666667</v>
      </c>
      <c r="HB108" s="33">
        <f>SUM(GX108,GY108,GZ108,HA108)/120</f>
        <v>69.9991898148148</v>
      </c>
      <c r="HC108" t="s" s="34">
        <f>IF(HB108=HB107,"YES","NOOOO")</f>
        <v>230</v>
      </c>
      <c r="HD108" s="33">
        <f>SUM(SUM(E108,F108,G108,I108,L108,M108,N108,O108,R108,U108,V108,W108,Y108,AH108,AN108,AP108,AV108,BB108,BH108,BN108,BT108,BZ108,CF108,CL108,CR108,CX108,DD108,DJ108,DL108,DZ108),SUM(EX108,FJ108,FP108,FV108,GF108,GL108,GN108,GP108,GQ108,GS108,GU108,GX108,GZ108,H108,J108,K108,P108,Q108,S108,T108,X108,Z108,AA108,AB108,AD108,AF108,AJ108,AL108,AR108,AT108),SUM(AX108,AZ108,BD108,BF108,BJ108,BL108,BP108,BR108,BV108,BX108,CB108,CD108,CH108,CJ108,CN108,CP108,CT108,CV108,CZ108,DB108,DF108,DH108,DN108,DP108,DR108,DT108,DV108,DX108,EB108,ED108),EF108,EH108,EJ108,EL108,EN108,EP108,ER108,ET108,EV108,EZ108,FB108,FD108,FF108,FH108,FL108,FN108,FR108,FT108,FX108,FZ108,GB108,GD108,GH108,GJ108)/114</f>
        <v>68.39388401559449</v>
      </c>
      <c r="HE108" s="33">
        <v>103</v>
      </c>
      <c r="HF108" s="33">
        <f>HE108-B108</f>
        <v>-3</v>
      </c>
      <c r="HG108" s="33">
        <f>SUM(SUM(E108,F108,G108,I108,L108,M108,N108,O108,V108,W108,Y108,H108,J108,K108,P108,Q108,CH108,CJ108,CN108,CP108,CT108,CV108,CZ108,DB108,DF108,DH108,DN108,DP108,DR108,DT108),SUM(DV108,DX108,EB108,ED108,EF108,EH108,EJ108,EL108,EN108,EP108,ER108,ET108,EV108,EZ108,FB108,FD108,FF108,FH108,FL108,FN108,FR108,FT108,FX108,FZ108,GR108,GX108,GY108,X108,AA108,Z108),SUM(AB108,AD108,AF108,AJ108,AL108,AR108,AT108,AX108,AZ108,BD108,BF108,BJ108,BL108,BP108,BR108,BV108,BX108,CB108,CD108,AH108,AN108,AP108,AV108,BB108,BH108,BN108,BT108,BZ108,CF108,CL108),CR108,CX108,DD108,DJ108,DL108,DZ108,EX108,FJ108,FP108,FV108,GP108,GQ108,GS108,GT108,GU108,GV108,GW108,GZ108,HA108)/109</f>
        <v>68.8362640163099</v>
      </c>
      <c r="HH108" s="33">
        <v>103</v>
      </c>
      <c r="HI108" s="33">
        <f>HH108-B108</f>
        <v>-3</v>
      </c>
      <c r="HJ108" s="33">
        <f>SUM(SUM(E108,F108,G108,I108,L108,M108,N108,R108,V108,W108,AD108,AF108,AJ108,AL108,AR108,AT108,AX108,AZ108,BD108,BF108,BJ108,BL108,BP108,BR108,BV108,BX108,CB108,CD108,CH108,CJ108),SUM(CN108,CP108,CT108,CV108,CZ108,DB108,DF108,DH108,DN108,DP108,DR108,DT108,DV108,DX108,EB108,ED108,EF108,EH108,EJ108,EL108,EN108,EP108,ER108,ET108,EV108,EZ108,FB108,FD108,GB108,GD108),SUM(GH108,GJ108,GR108,GX108,GY108,AH108,AN108,AP108,AV108,BB108,BH108,BN108,BT108,BZ108,CF108,CL108,CR108,CX108,DD108,DJ108,DL108,DZ108,EX108,GF108,GL108,GN108,GP108,GQ108,GS108,GT108),GU108,GV108,GW108,GZ108,HA108,H108,J108,K108,S108,T108,)/101</f>
        <v>62.6500275027503</v>
      </c>
      <c r="HK108" s="33">
        <v>97</v>
      </c>
      <c r="HL108" s="33">
        <f>HK108-B108</f>
        <v>-9</v>
      </c>
      <c r="HM108" s="33">
        <f>SUM(SUM(F108,G108,H108,J108,K108,AD108,AF108,AJ108,AL108,AN108,AR108,AT108,AX108,AZ108,BD108,BF108,BJ108,BL108,BP108,BR108,BV108,BX108,CB108,CD108,CH108,CJ108,CN108,CP108,CT108,CV108),SUM(CZ108,DB108,DF108,DH108,DN108,DP108,DR108,DT108,DV108,DX108,EB108,ED108,EF108,EH108,EJ108,EL108,EN108,EP108,ER108,ET108,EV108,EZ108,FB108,FD108,GR108,GX108,GY108,I108,L108,AH108),AP108,AV108,BB108,BH108,BN108,BT108,BZ108,CF108,CL108,CR108,CX108,DD108,DJ108,DL108,DZ108,EX108,GP108,GQ108,GS108,GT108,GU108,GV108,GW108,GZ108,HA108)/85</f>
        <v>60.3032679738562</v>
      </c>
      <c r="HN108" s="33">
        <v>96</v>
      </c>
      <c r="HO108" s="33">
        <f>HN108-B108</f>
        <v>-10</v>
      </c>
      <c r="HP108" s="33">
        <f>SUM(SUM(AH108,AP108,AV108,BB108,BH108,BN108,BT108,BZ108,CF108,CL108,CR108,CX108,DD108,DJ108,DL108,DZ108,EX108,GP108,GQ108,GS108,GT108,GU108,GV108,GW108,GZ108,HA108,AD108,AF108,AR108,AT108),SUM(AX108,AZ108,BD108,BF108,BJ108,BL108,BP108,BR108,BV108,BX108,CB108,CD108,CH108,CJ108,CN108,CP108,CT108,CV108,CZ108,DB108,DF108,DH108,DN108,DP108,DR108,DT108,DV108,DX108,EB108,ED108),EF108,EH108,EJ108,EL108,EN108,EP108,ER108,ET108,EV108,EZ108,FB108,FD108,GR108,GX108,GY108)/75</f>
        <v>56.8992592592593</v>
      </c>
      <c r="HQ108" s="33">
        <v>94</v>
      </c>
      <c r="HR108" s="33">
        <f>HQ108-B108</f>
        <v>-12</v>
      </c>
      <c r="HS108" s="43">
        <f>AVERAGE(HD108-HB108,HG108-HB108,HJ108-HB108,HM108-HB108,HP108-HB108)</f>
        <v>-6.58264926126076</v>
      </c>
      <c r="HT108" s="33"/>
      <c r="HU108" s="33"/>
      <c r="HV108" s="33"/>
      <c r="HW108" s="33"/>
      <c r="HX108" s="33"/>
      <c r="HY108" s="33"/>
    </row>
    <row r="109" ht="44.45" customHeight="1">
      <c r="A109" t="s" s="31">
        <v>346</v>
      </c>
      <c r="B109" s="32">
        <v>107</v>
      </c>
      <c r="C109" s="33">
        <v>0</v>
      </c>
      <c r="D109" t="s" s="34">
        <v>245</v>
      </c>
      <c r="E109" s="33">
        <f>IF(D109="ACC",5,IF(D109="SEC",3,IF(D109="Pac12",4,IF(D109="Big 10",1,IF(D109="Big 12",2,IF(D109="Independent",7,IF(D109="American",6,IF(D109="MWC",9,IF(D109="Sun Belt",8,IF(D109="CUSA",11,10))))))))))</f>
        <v>6</v>
      </c>
      <c r="F109" s="33">
        <v>94</v>
      </c>
      <c r="G109" s="33">
        <f>F109</f>
        <v>94</v>
      </c>
      <c r="H109" s="33">
        <f>F109</f>
        <v>94</v>
      </c>
      <c r="I109" s="33">
        <v>114</v>
      </c>
      <c r="J109" s="33">
        <v>114</v>
      </c>
      <c r="K109" s="33">
        <v>117</v>
      </c>
      <c r="L109" s="35">
        <f>AVERAGE(F109:K109)</f>
        <v>104.5</v>
      </c>
      <c r="M109" s="46">
        <f>AVERAGE(N109:U109,F109:L109)</f>
        <v>100.125</v>
      </c>
      <c r="N109" s="19">
        <f>AVERAGE(O109:U109,F109:L109)</f>
        <v>100.125</v>
      </c>
      <c r="O109" s="37">
        <v>93</v>
      </c>
      <c r="P109" s="33">
        <v>101</v>
      </c>
      <c r="Q109" s="33">
        <f>AVERAGE(O109:P109)</f>
        <v>97</v>
      </c>
      <c r="R109" s="33">
        <v>96</v>
      </c>
      <c r="S109" s="33">
        <v>93</v>
      </c>
      <c r="T109" s="33">
        <f>AVERAGE(R109:S109)</f>
        <v>94.5</v>
      </c>
      <c r="U109" s="33">
        <f>AVERAGE(O109,P109,Q109,R109,S109,T109)</f>
        <v>95.75</v>
      </c>
      <c r="V109" s="33">
        <f>AVERAGE(F109:U109)</f>
        <v>100.125</v>
      </c>
      <c r="W109" s="33">
        <f>MEDIAN(F109:U109)</f>
        <v>96.5</v>
      </c>
      <c r="X109" s="33">
        <v>99</v>
      </c>
      <c r="Y109" s="33">
        <v>73</v>
      </c>
      <c r="Z109" s="33">
        <v>86</v>
      </c>
      <c r="AA109" s="33">
        <v>88</v>
      </c>
      <c r="AB109" s="33">
        <v>76</v>
      </c>
      <c r="AC109" s="33">
        <v>-5.2</v>
      </c>
      <c r="AD109" s="33">
        <v>76</v>
      </c>
      <c r="AE109" s="33">
        <v>-5.2</v>
      </c>
      <c r="AF109" s="33">
        <v>76</v>
      </c>
      <c r="AG109" s="33">
        <f>BM109-CQ109</f>
        <v>-6.9</v>
      </c>
      <c r="AH109" s="33">
        <v>100</v>
      </c>
      <c r="AI109" s="33">
        <v>1.0304347826087</v>
      </c>
      <c r="AJ109" s="33">
        <v>95</v>
      </c>
      <c r="AK109" s="33">
        <v>1.0304347826087</v>
      </c>
      <c r="AL109" s="33">
        <f>AJ109</f>
        <v>95</v>
      </c>
      <c r="AM109" s="33">
        <v>-0.0720626631853786</v>
      </c>
      <c r="AN109" s="33">
        <v>98</v>
      </c>
      <c r="AO109" s="33">
        <v>18</v>
      </c>
      <c r="AP109" s="33">
        <v>63</v>
      </c>
      <c r="AQ109" s="33">
        <v>3</v>
      </c>
      <c r="AR109" s="33">
        <f>MAX($AQ$3:$AQ$132)-AQ109+1</f>
        <v>11</v>
      </c>
      <c r="AS109" s="33">
        <v>3</v>
      </c>
      <c r="AT109" s="33">
        <f>AR109</f>
        <v>11</v>
      </c>
      <c r="AU109" s="33">
        <v>4</v>
      </c>
      <c r="AV109" s="33">
        <f>MAX($AU$3:$AU$132)-AU109+1</f>
        <v>12</v>
      </c>
      <c r="AW109" s="33">
        <v>6</v>
      </c>
      <c r="AX109" s="33">
        <f>AW109+1</f>
        <v>7</v>
      </c>
      <c r="AY109" s="33">
        <v>6</v>
      </c>
      <c r="AZ109" s="33">
        <f>AX109</f>
        <v>7</v>
      </c>
      <c r="BA109" s="33">
        <v>8</v>
      </c>
      <c r="BB109" s="33">
        <f>BA109+1</f>
        <v>9</v>
      </c>
      <c r="BC109" s="33">
        <f>AQ109/(AQ109+AW109)</f>
        <v>0.333333333333333</v>
      </c>
      <c r="BD109" s="33">
        <v>30</v>
      </c>
      <c r="BE109" s="33">
        <f>BC109</f>
        <v>0.333333333333333</v>
      </c>
      <c r="BF109" s="33">
        <f>BD109</f>
        <v>30</v>
      </c>
      <c r="BG109" s="33">
        <f>AU109/(AU109+BA109)</f>
        <v>0.333333333333333</v>
      </c>
      <c r="BH109" s="33">
        <v>19</v>
      </c>
      <c r="BI109" s="33">
        <v>30.2</v>
      </c>
      <c r="BJ109" s="33">
        <v>42</v>
      </c>
      <c r="BK109" s="33">
        <v>30.2</v>
      </c>
      <c r="BL109" s="33">
        <v>42</v>
      </c>
      <c r="BM109" s="33">
        <v>26.8</v>
      </c>
      <c r="BN109" s="33">
        <v>65</v>
      </c>
      <c r="BO109" s="33">
        <v>402.7</v>
      </c>
      <c r="BP109" s="33">
        <v>57</v>
      </c>
      <c r="BQ109" s="33">
        <v>402.7</v>
      </c>
      <c r="BR109" s="33">
        <v>57</v>
      </c>
      <c r="BS109" s="33">
        <v>430.2</v>
      </c>
      <c r="BT109" s="33">
        <v>45</v>
      </c>
      <c r="BU109" s="33">
        <v>228.9</v>
      </c>
      <c r="BV109" s="33">
        <v>65</v>
      </c>
      <c r="BW109" s="33">
        <v>228.9</v>
      </c>
      <c r="BX109" s="33">
        <v>65</v>
      </c>
      <c r="BY109" s="33">
        <v>288.8</v>
      </c>
      <c r="BZ109" s="33">
        <v>22</v>
      </c>
      <c r="CA109" s="33">
        <v>173.8</v>
      </c>
      <c r="CB109" s="33">
        <v>55</v>
      </c>
      <c r="CC109" s="33">
        <v>173.8</v>
      </c>
      <c r="CD109" s="33">
        <v>55</v>
      </c>
      <c r="CE109" s="33">
        <v>141.3</v>
      </c>
      <c r="CF109" s="33">
        <v>86</v>
      </c>
      <c r="CG109" s="33">
        <v>0.0749937919046437</v>
      </c>
      <c r="CH109" s="33">
        <v>43</v>
      </c>
      <c r="CI109" s="33">
        <v>0.0749937919046437</v>
      </c>
      <c r="CJ109" s="33">
        <v>43</v>
      </c>
      <c r="CK109" s="33">
        <f>BM109/BS109</f>
        <v>0.0622966062296606</v>
      </c>
      <c r="CL109" s="33">
        <v>105</v>
      </c>
      <c r="CM109" s="33">
        <v>35.4</v>
      </c>
      <c r="CN109" s="33">
        <v>81</v>
      </c>
      <c r="CO109" s="33">
        <v>35.4</v>
      </c>
      <c r="CP109" s="33">
        <v>81</v>
      </c>
      <c r="CQ109" s="33">
        <v>33.7</v>
      </c>
      <c r="CR109" s="33">
        <v>80</v>
      </c>
      <c r="CS109" s="33">
        <v>447.3</v>
      </c>
      <c r="CT109" s="33">
        <v>99</v>
      </c>
      <c r="CU109" s="33">
        <v>447.3</v>
      </c>
      <c r="CV109" s="33">
        <v>99</v>
      </c>
      <c r="CW109" s="33">
        <v>469.3</v>
      </c>
      <c r="CX109" s="33">
        <v>116</v>
      </c>
      <c r="CY109" s="33">
        <v>246</v>
      </c>
      <c r="CZ109" s="33">
        <v>81</v>
      </c>
      <c r="DA109" s="33">
        <v>246</v>
      </c>
      <c r="DB109" s="33">
        <v>81</v>
      </c>
      <c r="DC109" s="33">
        <v>261.6</v>
      </c>
      <c r="DD109" s="33">
        <v>102</v>
      </c>
      <c r="DE109" s="33">
        <v>201.3</v>
      </c>
      <c r="DF109" s="33">
        <v>93</v>
      </c>
      <c r="DG109" s="33">
        <v>201.3</v>
      </c>
      <c r="DH109" s="33">
        <v>93</v>
      </c>
      <c r="DI109" s="33">
        <v>207.8</v>
      </c>
      <c r="DJ109" s="33">
        <v>108</v>
      </c>
      <c r="DK109" s="33">
        <v>1.11111111111111</v>
      </c>
      <c r="DL109" s="33">
        <v>20</v>
      </c>
      <c r="DM109" s="33">
        <v>1.11111111111111</v>
      </c>
      <c r="DN109" s="33">
        <v>20</v>
      </c>
      <c r="DO109" s="33">
        <v>65.3</v>
      </c>
      <c r="DP109" s="33">
        <v>70</v>
      </c>
      <c r="DQ109" s="33">
        <v>7.5</v>
      </c>
      <c r="DR109" s="33">
        <v>19</v>
      </c>
      <c r="DS109" s="33">
        <v>5.2</v>
      </c>
      <c r="DT109" s="33">
        <v>27</v>
      </c>
      <c r="DU109" s="33">
        <v>-44.6</v>
      </c>
      <c r="DV109" s="33">
        <v>86</v>
      </c>
      <c r="DW109" s="33">
        <v>-44.6</v>
      </c>
      <c r="DX109" s="33">
        <v>86</v>
      </c>
      <c r="DY109" s="33">
        <f>BS109-CW109</f>
        <v>-39.1</v>
      </c>
      <c r="DZ109" s="33">
        <v>92</v>
      </c>
      <c r="EA109" s="33">
        <v>1.55555555555556</v>
      </c>
      <c r="EB109" s="33">
        <v>62</v>
      </c>
      <c r="EC109" s="33">
        <v>8.77777777777778</v>
      </c>
      <c r="ED109" s="33">
        <v>96</v>
      </c>
      <c r="EE109" s="33">
        <v>19.1</v>
      </c>
      <c r="EF109" s="33">
        <v>52</v>
      </c>
      <c r="EG109" s="33">
        <v>0.111111111111111</v>
      </c>
      <c r="EH109" s="33">
        <v>10</v>
      </c>
      <c r="EI109" s="33">
        <v>14.6</v>
      </c>
      <c r="EJ109" s="33">
        <v>10</v>
      </c>
      <c r="EK109" s="33">
        <v>0.111111111111111</v>
      </c>
      <c r="EL109" s="33">
        <v>8</v>
      </c>
      <c r="EM109" s="33">
        <v>66.7</v>
      </c>
      <c r="EN109" s="33">
        <v>33</v>
      </c>
      <c r="EO109" s="33">
        <v>96.8</v>
      </c>
      <c r="EP109" s="33">
        <v>11</v>
      </c>
      <c r="EQ109" s="33">
        <v>22</v>
      </c>
      <c r="ER109" s="33">
        <v>40</v>
      </c>
      <c r="ES109" s="33">
        <v>33.1</v>
      </c>
      <c r="ET109" s="33">
        <v>83</v>
      </c>
      <c r="EU109" s="33">
        <v>33.1</v>
      </c>
      <c r="EV109" s="33">
        <v>83</v>
      </c>
      <c r="EW109" s="33">
        <v>39.3</v>
      </c>
      <c r="EX109" s="33">
        <v>49</v>
      </c>
      <c r="EY109" s="33">
        <v>55.6</v>
      </c>
      <c r="EZ109" s="33">
        <v>31</v>
      </c>
      <c r="FA109" s="33">
        <v>6.33333333333333</v>
      </c>
      <c r="FB109" s="33">
        <v>51</v>
      </c>
      <c r="FC109" s="33">
        <v>58.2222222222222</v>
      </c>
      <c r="FD109" s="33">
        <v>85</v>
      </c>
      <c r="FE109" s="38"/>
      <c r="FF109" s="33">
        <v>85</v>
      </c>
      <c r="FG109" s="38"/>
      <c r="FH109" s="33">
        <v>85</v>
      </c>
      <c r="FI109" s="33">
        <v>25.22</v>
      </c>
      <c r="FJ109" s="33">
        <v>118</v>
      </c>
      <c r="FK109" s="38"/>
      <c r="FL109" s="33">
        <v>87</v>
      </c>
      <c r="FM109" s="38"/>
      <c r="FN109" s="33">
        <v>87</v>
      </c>
      <c r="FO109" s="33">
        <v>39.02</v>
      </c>
      <c r="FP109" s="33">
        <v>90</v>
      </c>
      <c r="FQ109" s="38"/>
      <c r="FR109" s="33">
        <v>72</v>
      </c>
      <c r="FS109" s="38"/>
      <c r="FT109" s="33">
        <v>72</v>
      </c>
      <c r="FU109" s="33">
        <v>22.28</v>
      </c>
      <c r="FV109" s="33">
        <v>122</v>
      </c>
      <c r="FW109" s="38"/>
      <c r="FX109" s="33">
        <v>31</v>
      </c>
      <c r="FY109" s="38"/>
      <c r="FZ109" s="33">
        <v>31</v>
      </c>
      <c r="GA109" s="33">
        <v>28.2</v>
      </c>
      <c r="GB109" s="39">
        <v>64</v>
      </c>
      <c r="GC109" s="24">
        <f>GA109</f>
        <v>28.2</v>
      </c>
      <c r="GD109" s="24">
        <f>GB109</f>
        <v>64</v>
      </c>
      <c r="GE109" s="25">
        <v>26.3</v>
      </c>
      <c r="GF109" s="25">
        <v>61</v>
      </c>
      <c r="GG109" s="25">
        <v>31.2</v>
      </c>
      <c r="GH109" s="25">
        <v>80</v>
      </c>
      <c r="GI109" s="24">
        <f>GG109</f>
        <v>31.2</v>
      </c>
      <c r="GJ109" s="24">
        <f>GH109</f>
        <v>80</v>
      </c>
      <c r="GK109" s="25">
        <v>33.9</v>
      </c>
      <c r="GL109" s="37">
        <v>83</v>
      </c>
      <c r="GM109" s="33">
        <v>0</v>
      </c>
      <c r="GN109" s="33">
        <v>18</v>
      </c>
      <c r="GO109" s="33">
        <v>3</v>
      </c>
      <c r="GP109" s="33">
        <f>IF(GO109=1,1,IF(GO109=2,20,40))</f>
        <v>40</v>
      </c>
      <c r="GQ109" s="33">
        <f>AVERAGE(41,130,GS109)</f>
        <v>81.3333333333333</v>
      </c>
      <c r="GR109" s="33">
        <f>GQ109</f>
        <v>81.3333333333333</v>
      </c>
      <c r="GS109" s="33">
        <v>73</v>
      </c>
      <c r="GT109" s="33">
        <f>GS109</f>
        <v>73</v>
      </c>
      <c r="GU109" s="33">
        <f t="shared" si="3703"/>
        <v>103</v>
      </c>
      <c r="GV109" s="33">
        <f>GU109</f>
        <v>103</v>
      </c>
      <c r="GW109" s="40">
        <f>GU109</f>
        <v>103</v>
      </c>
      <c r="GX109" s="28">
        <f t="shared" si="3703"/>
        <v>103</v>
      </c>
      <c r="GY109" s="28">
        <f>GX109</f>
        <v>103</v>
      </c>
      <c r="GZ109" s="42">
        <f>AVERAGE(GQ109,GS109,GU109)</f>
        <v>85.7777777777778</v>
      </c>
      <c r="HA109" s="33">
        <f>AVERAGE(GQ109:GW109)</f>
        <v>88.2380952380952</v>
      </c>
      <c r="HB109" s="33">
        <f>SUM(GX109,GY109,GZ109,HA109)/120</f>
        <v>70.1525628306878</v>
      </c>
      <c r="HC109" t="s" s="34">
        <f>IF(HB109=HB108,"YES","NOOOO")</f>
        <v>230</v>
      </c>
      <c r="HD109" s="33">
        <f>SUM(SUM(E109,F109,G109,I109,L109,M109,N109,O109,R109,U109,V109,W109,Y109,AH109,AN109,AP109,AV109,BB109,BH109,BN109,BT109,BZ109,CF109,CL109,CR109,CX109,DD109,DJ109,DL109,DZ109),SUM(EX109,FJ109,FP109,FV109,GF109,GL109,GN109,GP109,GQ109,GS109,GU109,GX109,GZ109,H109,J109,K109,P109,Q109,S109,T109,X109,Z109,AA109,AB109,AD109,AF109,AJ109,AL109,AR109,AT109),SUM(AX109,AZ109,BD109,BF109,BJ109,BL109,BP109,BR109,BV109,BX109,CB109,CD109,CH109,CJ109,CN109,CP109,CT109,CV109,CZ109,DB109,DF109,DH109,DN109,DP109,DR109,DT109,DV109,DX109,EB109,ED109),EF109,EH109,EJ109,EL109,EN109,EP109,ER109,ET109,EV109,EZ109,FB109,FD109,FF109,FH109,FL109,FN109,FR109,FT109,FX109,FZ109,GB109,GD109,GH109,GJ109)/114</f>
        <v>69.0064571150097</v>
      </c>
      <c r="HE109" s="33">
        <v>104</v>
      </c>
      <c r="HF109" s="33">
        <f>HE109-B109</f>
        <v>-3</v>
      </c>
      <c r="HG109" s="33">
        <f>SUM(SUM(E109,F109,G109,I109,L109,M109,N109,O109,V109,W109,Y109,H109,J109,K109,P109,Q109,CH109,CJ109,CN109,CP109,CT109,CV109,CZ109,DB109,DF109,DH109,DN109,DP109,DR109,DT109),SUM(DV109,DX109,EB109,ED109,EF109,EH109,EJ109,EL109,EN109,EP109,ER109,ET109,EV109,EZ109,FB109,FD109,FF109,FH109,FL109,FN109,FR109,FT109,FX109,FZ109,GR109,GX109,GY109,X109,AA109,Z109),SUM(AB109,AD109,AF109,AJ109,AL109,AR109,AT109,AX109,AZ109,BD109,BF109,BJ109,BL109,BP109,BR109,BV109,BX109,CB109,CD109,AH109,AN109,AP109,AV109,BB109,BH109,BN109,BT109,BZ109,CF109,CL109),CR109,CX109,DD109,DJ109,DL109,DZ109,EX109,FJ109,FP109,FV109,GP109,GQ109,GS109,GT109,GU109,GV109,GW109,GZ109,HA109)/109</f>
        <v>69.624381098005</v>
      </c>
      <c r="HH109" s="33">
        <v>108</v>
      </c>
      <c r="HI109" s="33">
        <f>HH109-B109</f>
        <v>1</v>
      </c>
      <c r="HJ109" s="33">
        <f>SUM(SUM(E109,F109,G109,I109,L109,M109,N109,R109,V109,W109,AD109,AF109,AJ109,AL109,AR109,AT109,AX109,AZ109,BD109,BF109,BJ109,BL109,BP109,BR109,BV109,BX109,CB109,CD109,CH109,CJ109),SUM(CN109,CP109,CT109,CV109,CZ109,DB109,DF109,DH109,DN109,DP109,DR109,DT109,DV109,DX109,EB109,ED109,EF109,EH109,EJ109,EL109,EN109,EP109,ER109,ET109,EV109,EZ109,FB109,FD109,GB109,GD109),SUM(GH109,GJ109,GR109,GX109,GY109,AH109,AN109,AP109,AV109,BB109,BH109,BN109,BT109,BZ109,CF109,CL109,CR109,CX109,DD109,DJ109,DL109,DZ109,EX109,GF109,GL109,GN109,GP109,GQ109,GS109,GT109),GU109,GV109,GW109,GZ109,HA109,H109,J109,K109,S109,T109,)/101</f>
        <v>66.6292825711143</v>
      </c>
      <c r="HK109" s="33">
        <v>107</v>
      </c>
      <c r="HL109" s="33">
        <f>HK109-B109</f>
        <v>0</v>
      </c>
      <c r="HM109" s="33">
        <f>SUM(SUM(F109,G109,H109,J109,K109,AD109,AF109,AJ109,AL109,AN109,AR109,AT109,AX109,AZ109,BD109,BF109,BJ109,BL109,BP109,BR109,BV109,BX109,CB109,CD109,CH109,CJ109,CN109,CP109,CT109,CV109),SUM(CZ109,DB109,DF109,DH109,DN109,DP109,DR109,DT109,DV109,DX109,EB109,ED109,EF109,EH109,EJ109,EL109,EN109,EP109,ER109,ET109,EV109,EZ109,FB109,FD109,GR109,GX109,GY109,I109,L109,AH109),AP109,AV109,BB109,BH109,BN109,BT109,BZ109,CF109,CL109,CR109,CX109,DD109,DJ109,DL109,DZ109,EX109,GP109,GQ109,GS109,GT109,GU109,GV109,GW109,GZ109,HA109)/85</f>
        <v>65.8021475256769</v>
      </c>
      <c r="HN109" s="33">
        <v>108</v>
      </c>
      <c r="HO109" s="33">
        <f>HN109-B109</f>
        <v>1</v>
      </c>
      <c r="HP109" s="33">
        <f>SUM(SUM(AH109,AP109,AV109,BB109,BH109,BN109,BT109,BZ109,CF109,CL109,CR109,CX109,DD109,DJ109,DL109,DZ109,EX109,GP109,GQ109,GS109,GT109,GU109,GV109,GW109,GZ109,HA109,AD109,AF109,AR109,AT109),SUM(AX109,AZ109,BD109,BF109,BJ109,BL109,BP109,BR109,BV109,BX109,CB109,CD109,CH109,CJ109,CN109,CP109,CT109,CV109,CZ109,DB109,DF109,DH109,DN109,DP109,DR109,DT109,DV109,DX109,EB109,ED109),EF109,EH109,EJ109,EL109,EN109,EP109,ER109,ET109,EV109,EZ109,FB109,FD109,GR109,GX109,GY109)/75</f>
        <v>60.9824338624339</v>
      </c>
      <c r="HQ109" s="33">
        <v>105</v>
      </c>
      <c r="HR109" s="33">
        <f>HQ109-B109</f>
        <v>-2</v>
      </c>
      <c r="HS109" s="43">
        <f>AVERAGE(HD109-HB109,HG109-HB109,HJ109-HB109,HM109-HB109,HP109-HB109)</f>
        <v>-3.74362239623984</v>
      </c>
      <c r="HT109" s="33"/>
      <c r="HU109" s="33"/>
      <c r="HV109" s="33"/>
      <c r="HW109" s="33"/>
      <c r="HX109" s="33"/>
      <c r="HY109" s="33"/>
    </row>
    <row r="110" ht="32.45" customHeight="1">
      <c r="A110" t="s" s="31">
        <v>347</v>
      </c>
      <c r="B110" s="32">
        <v>108</v>
      </c>
      <c r="C110" s="33">
        <v>0</v>
      </c>
      <c r="D110" t="s" s="34">
        <v>293</v>
      </c>
      <c r="E110" s="33">
        <f>IF(D110="ACC",5,IF(D110="SEC",3,IF(D110="Pac12",4,IF(D110="Big 10",1,IF(D110="Big 12",2,IF(D110="Independent",7,IF(D110="American",6,IF(D110="MWC",9,IF(D110="Sun Belt",8,IF(D110="CUSA",11,10))))))))))</f>
        <v>11</v>
      </c>
      <c r="F110" s="33">
        <v>101</v>
      </c>
      <c r="G110" s="33">
        <f>F110</f>
        <v>101</v>
      </c>
      <c r="H110" s="33">
        <f>F110</f>
        <v>101</v>
      </c>
      <c r="I110" s="33">
        <v>98</v>
      </c>
      <c r="J110" s="33">
        <v>98</v>
      </c>
      <c r="K110" s="33">
        <v>103</v>
      </c>
      <c r="L110" s="35">
        <f>AVERAGE(F110:K110)</f>
        <v>100.333333333333</v>
      </c>
      <c r="M110" s="46">
        <f>AVERAGE(N110:U110,F110:L110)</f>
        <v>106.666666666667</v>
      </c>
      <c r="N110" s="19">
        <f>AVERAGE(O110:U110,F110:L110)</f>
        <v>106.666666666667</v>
      </c>
      <c r="O110" s="37">
        <v>111</v>
      </c>
      <c r="P110" s="33">
        <v>115</v>
      </c>
      <c r="Q110" s="33">
        <f>AVERAGE(O110:P110)</f>
        <v>113</v>
      </c>
      <c r="R110" s="33">
        <v>109</v>
      </c>
      <c r="S110" s="33">
        <v>117</v>
      </c>
      <c r="T110" s="33">
        <f>AVERAGE(R110:S110)</f>
        <v>113</v>
      </c>
      <c r="U110" s="33">
        <f>AVERAGE(O110,P110,Q110,R110,S110,T110)</f>
        <v>113</v>
      </c>
      <c r="V110" s="33">
        <f>AVERAGE(F110:U110)</f>
        <v>106.666666666667</v>
      </c>
      <c r="W110" s="33">
        <f>MEDIAN(F110:U110)</f>
        <v>106.666666666667</v>
      </c>
      <c r="X110" s="33">
        <v>104</v>
      </c>
      <c r="Y110" s="33">
        <v>114</v>
      </c>
      <c r="Z110" s="33">
        <v>130</v>
      </c>
      <c r="AA110" s="33">
        <v>99</v>
      </c>
      <c r="AB110" s="33">
        <v>87</v>
      </c>
      <c r="AC110" s="33">
        <v>-5.5</v>
      </c>
      <c r="AD110" s="33">
        <v>78</v>
      </c>
      <c r="AE110" s="33">
        <v>-5.5</v>
      </c>
      <c r="AF110" s="33">
        <v>78</v>
      </c>
      <c r="AG110" s="33">
        <f>BM110-CQ110</f>
        <v>-2.5</v>
      </c>
      <c r="AH110" s="33">
        <v>79</v>
      </c>
      <c r="AI110" s="33">
        <v>4.29545454545455</v>
      </c>
      <c r="AJ110" s="33">
        <v>22</v>
      </c>
      <c r="AK110" s="33">
        <v>4.29545454545455</v>
      </c>
      <c r="AL110" s="33">
        <f>AJ110</f>
        <v>22</v>
      </c>
      <c r="AM110" s="33">
        <v>-0.02668396334855</v>
      </c>
      <c r="AN110" s="33">
        <v>86</v>
      </c>
      <c r="AO110" s="33">
        <v>23</v>
      </c>
      <c r="AP110" s="33">
        <v>88</v>
      </c>
      <c r="AQ110" s="33">
        <v>2</v>
      </c>
      <c r="AR110" s="33">
        <f>MAX($AQ$3:$AQ$132)-AQ110+1</f>
        <v>12</v>
      </c>
      <c r="AS110" s="33">
        <v>2</v>
      </c>
      <c r="AT110" s="33">
        <f>AR110</f>
        <v>12</v>
      </c>
      <c r="AU110" s="33">
        <v>7</v>
      </c>
      <c r="AV110" s="33">
        <f>MAX($AU$3:$AU$132)-AU110+1</f>
        <v>9</v>
      </c>
      <c r="AW110" s="33">
        <v>4</v>
      </c>
      <c r="AX110" s="33">
        <f>AW110+1</f>
        <v>5</v>
      </c>
      <c r="AY110" s="33">
        <v>4</v>
      </c>
      <c r="AZ110" s="33">
        <f>AX110</f>
        <v>5</v>
      </c>
      <c r="BA110" s="33">
        <v>6</v>
      </c>
      <c r="BB110" s="33">
        <f>BA110+1</f>
        <v>7</v>
      </c>
      <c r="BC110" s="33">
        <f>AQ110/(AQ110+AW110)</f>
        <v>0.333333333333333</v>
      </c>
      <c r="BD110" s="33">
        <v>30</v>
      </c>
      <c r="BE110" s="33">
        <f>BC110</f>
        <v>0.333333333333333</v>
      </c>
      <c r="BF110" s="33">
        <f>BD110</f>
        <v>30</v>
      </c>
      <c r="BG110" s="33">
        <f>AU110/(AU110+BA110)</f>
        <v>0.538461538461538</v>
      </c>
      <c r="BH110" s="33">
        <v>14</v>
      </c>
      <c r="BI110" s="33">
        <v>27</v>
      </c>
      <c r="BJ110" s="33">
        <v>61</v>
      </c>
      <c r="BK110" s="33">
        <v>27</v>
      </c>
      <c r="BL110" s="33">
        <v>61</v>
      </c>
      <c r="BM110" s="33">
        <v>29.9</v>
      </c>
      <c r="BN110" s="33">
        <v>49</v>
      </c>
      <c r="BO110" s="33">
        <v>377.7</v>
      </c>
      <c r="BP110" s="33">
        <v>79</v>
      </c>
      <c r="BQ110" s="33">
        <v>377.7</v>
      </c>
      <c r="BR110" s="33">
        <v>79</v>
      </c>
      <c r="BS110" s="33">
        <v>411.8</v>
      </c>
      <c r="BT110" s="33">
        <v>55</v>
      </c>
      <c r="BU110" s="33">
        <v>222.8</v>
      </c>
      <c r="BV110" s="33">
        <v>68</v>
      </c>
      <c r="BW110" s="33">
        <v>222.8</v>
      </c>
      <c r="BX110" s="33">
        <v>68</v>
      </c>
      <c r="BY110" s="33">
        <v>211.5</v>
      </c>
      <c r="BZ110" s="33">
        <v>79</v>
      </c>
      <c r="CA110" s="33">
        <v>154.8</v>
      </c>
      <c r="CB110" s="33">
        <v>70</v>
      </c>
      <c r="CC110" s="33">
        <v>154.8</v>
      </c>
      <c r="CD110" s="33">
        <v>70</v>
      </c>
      <c r="CE110" s="33">
        <v>200.4</v>
      </c>
      <c r="CF110" s="33">
        <v>32</v>
      </c>
      <c r="CG110" s="33">
        <v>0.0714853057982526</v>
      </c>
      <c r="CH110" s="33">
        <v>60</v>
      </c>
      <c r="CI110" s="33">
        <v>0.0714853057982526</v>
      </c>
      <c r="CJ110" s="33">
        <v>60</v>
      </c>
      <c r="CK110" s="33">
        <f>BM110/BS110</f>
        <v>0.0726080621661</v>
      </c>
      <c r="CL110" s="33">
        <v>57</v>
      </c>
      <c r="CM110" s="33">
        <v>32.5</v>
      </c>
      <c r="CN110" s="33">
        <v>69</v>
      </c>
      <c r="CO110" s="33">
        <v>32.5</v>
      </c>
      <c r="CP110" s="33">
        <v>69</v>
      </c>
      <c r="CQ110" s="33">
        <v>32.4</v>
      </c>
      <c r="CR110" s="33">
        <v>75</v>
      </c>
      <c r="CS110" s="33">
        <v>419.5</v>
      </c>
      <c r="CT110" s="33">
        <v>74</v>
      </c>
      <c r="CU110" s="33">
        <v>419.5</v>
      </c>
      <c r="CV110" s="33">
        <v>74</v>
      </c>
      <c r="CW110" s="33">
        <v>381</v>
      </c>
      <c r="CX110" s="33">
        <v>58</v>
      </c>
      <c r="CY110" s="33">
        <v>205.5</v>
      </c>
      <c r="CZ110" s="33">
        <v>32</v>
      </c>
      <c r="DA110" s="33">
        <v>205.5</v>
      </c>
      <c r="DB110" s="33">
        <v>32</v>
      </c>
      <c r="DC110" s="33">
        <v>189</v>
      </c>
      <c r="DD110" s="33">
        <v>13</v>
      </c>
      <c r="DE110" s="33">
        <v>214</v>
      </c>
      <c r="DF110" s="33">
        <v>103</v>
      </c>
      <c r="DG110" s="33">
        <v>214</v>
      </c>
      <c r="DH110" s="33">
        <v>103</v>
      </c>
      <c r="DI110" s="33">
        <v>191.9</v>
      </c>
      <c r="DJ110" s="33">
        <v>91</v>
      </c>
      <c r="DK110" s="33">
        <v>0.833333333333333</v>
      </c>
      <c r="DL110" s="33">
        <v>30</v>
      </c>
      <c r="DM110" s="33">
        <v>1</v>
      </c>
      <c r="DN110" s="33">
        <v>24</v>
      </c>
      <c r="DO110" s="33">
        <v>57.6</v>
      </c>
      <c r="DP110" s="33">
        <v>23</v>
      </c>
      <c r="DQ110" s="33">
        <v>7.5</v>
      </c>
      <c r="DR110" s="33">
        <v>19</v>
      </c>
      <c r="DS110" s="33">
        <v>5.9</v>
      </c>
      <c r="DT110" s="33">
        <v>34</v>
      </c>
      <c r="DU110" s="33">
        <v>-41.8</v>
      </c>
      <c r="DV110" s="33">
        <v>85</v>
      </c>
      <c r="DW110" s="33">
        <v>-41.8</v>
      </c>
      <c r="DX110" s="33">
        <v>85</v>
      </c>
      <c r="DY110" s="33">
        <f>BS110-CW110</f>
        <v>30.8</v>
      </c>
      <c r="DZ110" s="33">
        <v>57</v>
      </c>
      <c r="EA110" s="33">
        <v>0.833333333333333</v>
      </c>
      <c r="EB110" s="33">
        <v>75</v>
      </c>
      <c r="EC110" s="33">
        <v>5.33333333333333</v>
      </c>
      <c r="ED110" s="33">
        <v>109</v>
      </c>
      <c r="EE110" s="33">
        <v>20.7</v>
      </c>
      <c r="EF110" s="33">
        <v>39</v>
      </c>
      <c r="EG110" s="33">
        <v>0.166666666666667</v>
      </c>
      <c r="EH110" s="33">
        <v>7</v>
      </c>
      <c r="EI110" s="33">
        <v>5</v>
      </c>
      <c r="EJ110" s="33">
        <v>58</v>
      </c>
      <c r="EK110" s="33">
        <v>0</v>
      </c>
      <c r="EL110" s="33">
        <v>12</v>
      </c>
      <c r="EM110" s="33">
        <v>57.1</v>
      </c>
      <c r="EN110" s="33">
        <v>43</v>
      </c>
      <c r="EO110" s="33">
        <v>100</v>
      </c>
      <c r="EP110" s="33">
        <v>1</v>
      </c>
      <c r="EQ110" s="33">
        <v>19.8333333333333</v>
      </c>
      <c r="ER110" s="33">
        <v>73</v>
      </c>
      <c r="ES110" s="33">
        <v>40.6</v>
      </c>
      <c r="ET110" s="33">
        <v>47</v>
      </c>
      <c r="EU110" s="33">
        <v>40.6</v>
      </c>
      <c r="EV110" s="33">
        <v>47</v>
      </c>
      <c r="EW110" s="33">
        <v>40.8</v>
      </c>
      <c r="EX110" s="33">
        <v>39</v>
      </c>
      <c r="EY110" s="33">
        <v>58.3</v>
      </c>
      <c r="EZ110" s="33">
        <v>28</v>
      </c>
      <c r="FA110" s="33">
        <v>7</v>
      </c>
      <c r="FB110" s="33">
        <v>64</v>
      </c>
      <c r="FC110" s="33">
        <v>61.6666666666667</v>
      </c>
      <c r="FD110" s="33">
        <v>96</v>
      </c>
      <c r="FE110" s="38"/>
      <c r="FF110" s="33">
        <v>105</v>
      </c>
      <c r="FG110" s="38"/>
      <c r="FH110" s="33">
        <v>105</v>
      </c>
      <c r="FI110" s="33">
        <v>31.98</v>
      </c>
      <c r="FJ110" s="33">
        <v>107</v>
      </c>
      <c r="FK110" s="38"/>
      <c r="FL110" s="33">
        <v>82</v>
      </c>
      <c r="FM110" s="38"/>
      <c r="FN110" s="33">
        <v>82</v>
      </c>
      <c r="FO110" s="33">
        <v>54.38</v>
      </c>
      <c r="FP110" s="33">
        <v>53</v>
      </c>
      <c r="FQ110" s="38"/>
      <c r="FR110" s="33">
        <v>114</v>
      </c>
      <c r="FS110" s="38"/>
      <c r="FT110" s="33">
        <v>114</v>
      </c>
      <c r="FU110" s="33">
        <v>22.95</v>
      </c>
      <c r="FV110" s="33">
        <v>121</v>
      </c>
      <c r="FW110" s="38"/>
      <c r="FX110" s="33">
        <v>36</v>
      </c>
      <c r="FY110" s="38"/>
      <c r="FZ110" s="33">
        <v>36</v>
      </c>
      <c r="GA110" s="33">
        <v>27.8</v>
      </c>
      <c r="GB110" s="39">
        <v>66</v>
      </c>
      <c r="GC110" s="24">
        <f>GA110</f>
        <v>27.8</v>
      </c>
      <c r="GD110" s="24">
        <f>GB110</f>
        <v>66</v>
      </c>
      <c r="GE110" s="25">
        <v>26.7</v>
      </c>
      <c r="GF110" s="25">
        <v>58</v>
      </c>
      <c r="GG110" s="25">
        <v>40.3</v>
      </c>
      <c r="GH110" s="25">
        <v>101</v>
      </c>
      <c r="GI110" s="24">
        <f>GG110</f>
        <v>40.3</v>
      </c>
      <c r="GJ110" s="24">
        <f>GH110</f>
        <v>101</v>
      </c>
      <c r="GK110" s="25">
        <v>38.7</v>
      </c>
      <c r="GL110" s="37">
        <v>97</v>
      </c>
      <c r="GM110" s="33">
        <v>-0.2</v>
      </c>
      <c r="GN110" s="33">
        <v>20</v>
      </c>
      <c r="GO110" s="33">
        <v>3</v>
      </c>
      <c r="GP110" s="33">
        <f>IF(GO110=1,1,IF(GO110=2,20,40))</f>
        <v>40</v>
      </c>
      <c r="GQ110" s="33">
        <f>AVERAGE(41,130,GS110)</f>
        <v>91.3333333333333</v>
      </c>
      <c r="GR110" s="33">
        <f>GQ110</f>
        <v>91.3333333333333</v>
      </c>
      <c r="GS110" s="33">
        <f>AVERAGE(76,130)</f>
        <v>103</v>
      </c>
      <c r="GT110" s="33">
        <f>GS110</f>
        <v>103</v>
      </c>
      <c r="GU110" s="33">
        <f t="shared" si="3703"/>
        <v>103</v>
      </c>
      <c r="GV110" s="33">
        <f>GU110</f>
        <v>103</v>
      </c>
      <c r="GW110" s="40">
        <f>GU110</f>
        <v>103</v>
      </c>
      <c r="GX110" s="28">
        <f t="shared" si="3703"/>
        <v>103</v>
      </c>
      <c r="GY110" s="28">
        <f>GX110</f>
        <v>103</v>
      </c>
      <c r="GZ110" s="42">
        <f>AVERAGE(GQ110,GS110,GU110)</f>
        <v>99.1111111111111</v>
      </c>
      <c r="HA110" s="33">
        <f>AVERAGE(GQ110:GW110)</f>
        <v>99.6666666666667</v>
      </c>
      <c r="HB110" s="33">
        <f>SUM(GX110,GY110,GZ110,HA110)/120</f>
        <v>70.7037037037037</v>
      </c>
      <c r="HC110" t="s" s="34">
        <f>IF(HB110=HB109,"YES","NOOOO")</f>
        <v>230</v>
      </c>
      <c r="HD110" s="33">
        <f>SUM(SUM(E110,F110,G110,I110,L110,M110,N110,O110,R110,U110,V110,W110,Y110,AH110,AN110,AP110,AV110,BB110,BH110,BN110,BT110,BZ110,CF110,CL110,CR110,CX110,DD110,DJ110,DL110,DZ110),SUM(EX110,FJ110,FP110,FV110,GF110,GL110,GN110,GP110,GQ110,GS110,GU110,GX110,GZ110,H110,J110,K110,P110,Q110,S110,T110,X110,Z110,AA110,AB110,AD110,AF110,AJ110,AL110,AR110,AT110),SUM(AX110,AZ110,BD110,BF110,BJ110,BL110,BP110,BR110,BV110,BX110,CB110,CD110,CH110,CJ110,CN110,CP110,CT110,CV110,CZ110,DB110,DF110,DH110,DN110,DP110,DR110,DT110,DV110,DX110,EB110,ED110),EF110,EH110,EJ110,EL110,EN110,EP110,ER110,ET110,EV110,EZ110,FB110,FD110,FF110,FH110,FL110,FN110,FR110,FT110,FX110,FZ110,GB110,GD110,GH110,GJ110)/114</f>
        <v>69.13547758284599</v>
      </c>
      <c r="HE110" s="33">
        <v>106</v>
      </c>
      <c r="HF110" s="33">
        <f>HE110-B110</f>
        <v>-2</v>
      </c>
      <c r="HG110" s="33">
        <f>SUM(SUM(E110,F110,G110,I110,L110,M110,N110,O110,V110,W110,Y110,H110,J110,K110,P110,Q110,CH110,CJ110,CN110,CP110,CT110,CV110,CZ110,DB110,DF110,DH110,DN110,DP110,DR110,DT110),SUM(DV110,DX110,EB110,ED110,EF110,EH110,EJ110,EL110,EN110,EP110,ER110,ET110,EV110,EZ110,FB110,FD110,FF110,FH110,FL110,FN110,FR110,FT110,FX110,FZ110,GR110,GX110,GY110,X110,AA110,Z110),SUM(AB110,AD110,AF110,AJ110,AL110,AR110,AT110,AX110,AZ110,BD110,BF110,BJ110,BL110,BP110,BR110,BV110,BX110,CB110,CD110,AH110,AN110,AP110,AV110,BB110,BH110,BN110,BT110,BZ110,CF110,CL110),CR110,CX110,DD110,DJ110,DL110,DZ110,EX110,FJ110,FP110,FV110,GP110,GQ110,GS110,GT110,GU110,GV110,GW110,GZ110,HA110)/109</f>
        <v>69.02242609582061</v>
      </c>
      <c r="HH110" s="33">
        <v>104</v>
      </c>
      <c r="HI110" s="33">
        <f>HH110-B110</f>
        <v>-4</v>
      </c>
      <c r="HJ110" s="33">
        <f>SUM(SUM(E110,F110,G110,I110,L110,M110,N110,R110,V110,W110,AD110,AF110,AJ110,AL110,AR110,AT110,AX110,AZ110,BD110,BF110,BJ110,BL110,BP110,BR110,BV110,BX110,CB110,CD110,CH110,CJ110),SUM(CN110,CP110,CT110,CV110,CZ110,DB110,DF110,DH110,DN110,DP110,DR110,DT110,DV110,DX110,EB110,ED110,EF110,EH110,EJ110,EL110,EN110,EP110,ER110,ET110,EV110,EZ110,FB110,FD110,GB110,GD110),SUM(GH110,GJ110,GR110,GX110,GY110,AH110,AN110,AP110,AV110,BB110,BH110,BN110,BT110,BZ110,CF110,CL110,CR110,CX110,DD110,DJ110,DL110,DZ110,EX110,GF110,GL110,GN110,GP110,GQ110,GS110,GT110),GU110,GV110,GW110,GZ110,HA110,H110,J110,K110,S110,T110,)/101</f>
        <v>64.7865786578658</v>
      </c>
      <c r="HK110" s="33">
        <v>105</v>
      </c>
      <c r="HL110" s="33">
        <f>HK110-B110</f>
        <v>-3</v>
      </c>
      <c r="HM110" s="33">
        <f>SUM(SUM(F110,G110,H110,J110,K110,AD110,AF110,AJ110,AL110,AN110,AR110,AT110,AX110,AZ110,BD110,BF110,BJ110,BL110,BP110,BR110,BV110,BX110,CB110,CD110,CH110,CJ110,CN110,CP110,CT110,CV110),SUM(CZ110,DB110,DF110,DH110,DN110,DP110,DR110,DT110,DV110,DX110,EB110,ED110,EF110,EH110,EJ110,EL110,EN110,EP110,ER110,ET110,EV110,EZ110,FB110,FD110,GR110,GX110,GY110,I110,L110,AH110),AP110,AV110,BB110,BH110,BN110,BT110,BZ110,CF110,CL110,CR110,CX110,DD110,DJ110,DL110,DZ110,EX110,GP110,GQ110,GS110,GT110,GU110,GV110,GW110,GZ110,HA110)/85</f>
        <v>61.8562091503268</v>
      </c>
      <c r="HN110" s="33">
        <v>102</v>
      </c>
      <c r="HO110" s="33">
        <f>HN110-B110</f>
        <v>-6</v>
      </c>
      <c r="HP110" s="33">
        <f>SUM(SUM(AH110,AP110,AV110,BB110,BH110,BN110,BT110,BZ110,CF110,CL110,CR110,CX110,DD110,DJ110,DL110,DZ110,EX110,GP110,GQ110,GS110,GT110,GU110,GV110,GW110,GZ110,HA110,AD110,AF110,AR110,AT110),SUM(AX110,AZ110,BD110,BF110,BJ110,BL110,BP110,BR110,BV110,BX110,CB110,CD110,CH110,CJ110,CN110,CP110,CT110,CV110,CZ110,DB110,DF110,DH110,DN110,DP110,DR110,DT110,DV110,DX110,EB110,ED110),EF110,EH110,EJ110,EL110,EN110,EP110,ER110,ET110,EV110,EZ110,FB110,FD110,GR110,GX110,GY110)/75</f>
        <v>59.0059259259259</v>
      </c>
      <c r="HQ110" s="33">
        <v>102</v>
      </c>
      <c r="HR110" s="33">
        <f>HQ110-B110</f>
        <v>-6</v>
      </c>
      <c r="HS110" s="43">
        <f>AVERAGE(HD110-HB110,HG110-HB110,HJ110-HB110,HM110-HB110,HP110-HB110)</f>
        <v>-5.94238022114668</v>
      </c>
      <c r="HT110" s="33"/>
      <c r="HU110" s="33"/>
      <c r="HV110" s="33"/>
      <c r="HW110" s="33"/>
      <c r="HX110" s="33"/>
      <c r="HY110" s="33"/>
    </row>
    <row r="111" ht="32.45" customHeight="1">
      <c r="A111" t="s" s="31">
        <v>348</v>
      </c>
      <c r="B111" s="32">
        <v>109</v>
      </c>
      <c r="C111" s="33">
        <v>0</v>
      </c>
      <c r="D111" t="s" s="34">
        <v>232</v>
      </c>
      <c r="E111" s="33">
        <f>IF(D111="ACC",5,IF(D111="SEC",3,IF(D111="Pac12",4,IF(D111="Big 10",1,IF(D111="Big 12",2,IF(D111="Independent",7,IF(D111="American",6,IF(D111="MWC",9,IF(D111="Sun Belt",8,IF(D111="CUSA",11,10))))))))))</f>
        <v>5</v>
      </c>
      <c r="F111" s="33">
        <v>115</v>
      </c>
      <c r="G111" s="33">
        <f>F111</f>
        <v>115</v>
      </c>
      <c r="H111" s="33">
        <f>F111</f>
        <v>115</v>
      </c>
      <c r="I111" s="33">
        <v>89</v>
      </c>
      <c r="J111" s="33">
        <v>89</v>
      </c>
      <c r="K111" s="33">
        <v>23</v>
      </c>
      <c r="L111" s="35">
        <f>AVERAGE(F111:K111)</f>
        <v>91</v>
      </c>
      <c r="M111" s="46">
        <f>AVERAGE(N111:U111,F111:L111)</f>
        <v>97.375</v>
      </c>
      <c r="N111" s="19">
        <f>AVERAGE(O111:U111,F111:L111)</f>
        <v>97.375</v>
      </c>
      <c r="O111" s="37">
        <v>104</v>
      </c>
      <c r="P111" s="33">
        <v>99</v>
      </c>
      <c r="Q111" s="33">
        <f>AVERAGE(O111:P111)</f>
        <v>101.5</v>
      </c>
      <c r="R111" s="33">
        <v>110</v>
      </c>
      <c r="S111" s="33">
        <v>102</v>
      </c>
      <c r="T111" s="33">
        <f>AVERAGE(R111:S111)</f>
        <v>106</v>
      </c>
      <c r="U111" s="33">
        <f>AVERAGE(O111,P111,Q111,R111,S111,T111)</f>
        <v>103.75</v>
      </c>
      <c r="V111" s="33">
        <f>AVERAGE(F111:U111)</f>
        <v>97.375</v>
      </c>
      <c r="W111" s="33">
        <f>MEDIAN(F111:U111)</f>
        <v>101.75</v>
      </c>
      <c r="X111" s="33">
        <v>116</v>
      </c>
      <c r="Y111" s="33">
        <v>21</v>
      </c>
      <c r="Z111" s="33">
        <v>42</v>
      </c>
      <c r="AA111" s="33">
        <v>103</v>
      </c>
      <c r="AB111" s="33">
        <v>110</v>
      </c>
      <c r="AC111" s="33">
        <v>-14.9</v>
      </c>
      <c r="AD111" s="33">
        <v>106</v>
      </c>
      <c r="AE111" s="33">
        <v>-14.9</v>
      </c>
      <c r="AF111" s="33">
        <v>106</v>
      </c>
      <c r="AG111" s="33">
        <f>BM111-CQ111</f>
        <v>-2.4</v>
      </c>
      <c r="AH111" s="33">
        <v>22</v>
      </c>
      <c r="AI111" s="33">
        <v>0.945555555555555</v>
      </c>
      <c r="AJ111" s="33">
        <v>104</v>
      </c>
      <c r="AK111" s="33">
        <v>0.945555555555555</v>
      </c>
      <c r="AL111" s="33">
        <f>AJ111</f>
        <v>104</v>
      </c>
      <c r="AM111" s="33">
        <v>-0.032108455226543</v>
      </c>
      <c r="AN111" s="33">
        <v>88</v>
      </c>
      <c r="AO111" s="33">
        <v>23.14</v>
      </c>
      <c r="AP111" s="33">
        <v>89</v>
      </c>
      <c r="AQ111" s="33">
        <v>1</v>
      </c>
      <c r="AR111" s="33">
        <f>MAX($AQ$3:$AQ$132)-AQ111+1</f>
        <v>13</v>
      </c>
      <c r="AS111" s="33">
        <v>1</v>
      </c>
      <c r="AT111" s="33">
        <f>AR111</f>
        <v>13</v>
      </c>
      <c r="AU111" s="33">
        <v>5</v>
      </c>
      <c r="AV111" s="33">
        <f>MAX($AU$3:$AU$132)-AU111+1</f>
        <v>11</v>
      </c>
      <c r="AW111" s="33">
        <v>10</v>
      </c>
      <c r="AX111" s="33">
        <f>AW111+1</f>
        <v>11</v>
      </c>
      <c r="AY111" s="33">
        <v>10</v>
      </c>
      <c r="AZ111" s="33">
        <f>AX111</f>
        <v>11</v>
      </c>
      <c r="BA111" s="33">
        <v>7</v>
      </c>
      <c r="BB111" s="33">
        <f>BA111+1</f>
        <v>8</v>
      </c>
      <c r="BC111" s="33">
        <f>AQ111/(AQ111+AW111)</f>
        <v>0.0909090909090909</v>
      </c>
      <c r="BD111" s="33">
        <v>40</v>
      </c>
      <c r="BE111" s="33">
        <f>BC111</f>
        <v>0.0909090909090909</v>
      </c>
      <c r="BF111" s="33">
        <f>BD111</f>
        <v>40</v>
      </c>
      <c r="BG111" s="33">
        <f>AU111/(AU111+BA111)</f>
        <v>0.416666666666667</v>
      </c>
      <c r="BH111" s="33">
        <v>17</v>
      </c>
      <c r="BI111" s="33">
        <v>17.8</v>
      </c>
      <c r="BJ111" s="33">
        <v>94</v>
      </c>
      <c r="BK111" s="33">
        <v>17.8</v>
      </c>
      <c r="BL111" s="33">
        <v>94</v>
      </c>
      <c r="BM111" s="33">
        <v>28.3</v>
      </c>
      <c r="BN111" s="33">
        <v>56</v>
      </c>
      <c r="BO111" s="33">
        <v>265.3</v>
      </c>
      <c r="BP111" s="33">
        <v>122</v>
      </c>
      <c r="BQ111" s="33">
        <v>265.3</v>
      </c>
      <c r="BR111" s="33">
        <v>122</v>
      </c>
      <c r="BS111" s="33">
        <v>394.6</v>
      </c>
      <c r="BT111" s="33">
        <v>68</v>
      </c>
      <c r="BU111" s="33">
        <v>173.3</v>
      </c>
      <c r="BV111" s="33">
        <v>105</v>
      </c>
      <c r="BW111" s="33">
        <v>173.3</v>
      </c>
      <c r="BX111" s="33">
        <v>105</v>
      </c>
      <c r="BY111" s="33">
        <v>240.6</v>
      </c>
      <c r="BZ111" s="33">
        <v>56</v>
      </c>
      <c r="CA111" s="33">
        <v>92</v>
      </c>
      <c r="CB111" s="33">
        <v>114</v>
      </c>
      <c r="CC111" s="33">
        <v>92</v>
      </c>
      <c r="CD111" s="33">
        <v>114</v>
      </c>
      <c r="CE111" s="33">
        <v>154</v>
      </c>
      <c r="CF111" s="33">
        <v>68</v>
      </c>
      <c r="CG111" s="33">
        <v>0.0670938560120618</v>
      </c>
      <c r="CH111" s="33">
        <v>89</v>
      </c>
      <c r="CI111" s="33">
        <v>0.0670938560120618</v>
      </c>
      <c r="CJ111" s="33">
        <v>89</v>
      </c>
      <c r="CK111" s="33">
        <f>BM111/BS111</f>
        <v>0.0717181956411556</v>
      </c>
      <c r="CL111" s="33">
        <v>63</v>
      </c>
      <c r="CM111" s="33">
        <v>32.7</v>
      </c>
      <c r="CN111" s="33">
        <v>71</v>
      </c>
      <c r="CO111" s="33">
        <v>32.7</v>
      </c>
      <c r="CP111" s="33">
        <v>71</v>
      </c>
      <c r="CQ111" s="33">
        <v>30.7</v>
      </c>
      <c r="CR111" s="33">
        <v>68</v>
      </c>
      <c r="CS111" s="33">
        <v>463.9</v>
      </c>
      <c r="CT111" s="33">
        <v>109</v>
      </c>
      <c r="CU111" s="33">
        <v>463.9</v>
      </c>
      <c r="CV111" s="33">
        <v>109</v>
      </c>
      <c r="CW111" s="33">
        <v>464.1</v>
      </c>
      <c r="CX111" s="33">
        <v>112</v>
      </c>
      <c r="CY111" s="33">
        <v>254.8</v>
      </c>
      <c r="CZ111" s="33">
        <v>90</v>
      </c>
      <c r="DA111" s="33">
        <v>254.8</v>
      </c>
      <c r="DB111" s="33">
        <v>90</v>
      </c>
      <c r="DC111" s="33">
        <v>262.5</v>
      </c>
      <c r="DD111" s="33">
        <v>104</v>
      </c>
      <c r="DE111" s="33">
        <v>209.1</v>
      </c>
      <c r="DF111" s="33">
        <v>99</v>
      </c>
      <c r="DG111" s="33">
        <v>209.1</v>
      </c>
      <c r="DH111" s="33">
        <v>99</v>
      </c>
      <c r="DI111" s="33">
        <v>201.6</v>
      </c>
      <c r="DJ111" s="33">
        <v>104</v>
      </c>
      <c r="DK111" s="33">
        <v>1.18181818181818</v>
      </c>
      <c r="DL111" s="33">
        <v>17</v>
      </c>
      <c r="DM111" s="33">
        <v>1.63636363636364</v>
      </c>
      <c r="DN111" s="33">
        <v>5</v>
      </c>
      <c r="DO111" s="33">
        <v>65.40000000000001</v>
      </c>
      <c r="DP111" s="33">
        <v>71</v>
      </c>
      <c r="DQ111" s="33">
        <v>7.5</v>
      </c>
      <c r="DR111" s="33">
        <v>19</v>
      </c>
      <c r="DS111" s="33">
        <v>4.6</v>
      </c>
      <c r="DT111" s="33">
        <v>21</v>
      </c>
      <c r="DU111" s="33">
        <v>-198.6</v>
      </c>
      <c r="DV111" s="33">
        <v>122</v>
      </c>
      <c r="DW111" s="33">
        <v>-198.6</v>
      </c>
      <c r="DX111" s="33">
        <v>122</v>
      </c>
      <c r="DY111" s="33">
        <f>BS111-CW111</f>
        <v>-69.5</v>
      </c>
      <c r="DZ111" s="33">
        <v>106</v>
      </c>
      <c r="EA111" s="33">
        <v>2.36363636363636</v>
      </c>
      <c r="EB111" s="33">
        <v>36</v>
      </c>
      <c r="EC111" s="33">
        <v>14</v>
      </c>
      <c r="ED111" s="33">
        <v>61</v>
      </c>
      <c r="EE111" s="33">
        <v>23.4</v>
      </c>
      <c r="EF111" s="33">
        <v>24</v>
      </c>
      <c r="EG111" s="33">
        <v>0.0909090909090909</v>
      </c>
      <c r="EH111" s="33">
        <v>12</v>
      </c>
      <c r="EI111" s="33">
        <v>14.2</v>
      </c>
      <c r="EJ111" s="33">
        <v>11</v>
      </c>
      <c r="EK111" s="33">
        <v>0</v>
      </c>
      <c r="EL111" s="33">
        <v>12</v>
      </c>
      <c r="EM111" s="33">
        <v>81.8</v>
      </c>
      <c r="EN111" s="33">
        <v>14</v>
      </c>
      <c r="EO111" s="33">
        <v>100</v>
      </c>
      <c r="EP111" s="33">
        <v>1</v>
      </c>
      <c r="EQ111" s="33">
        <v>13.1818181818182</v>
      </c>
      <c r="ER111" s="33">
        <v>108</v>
      </c>
      <c r="ES111" s="33">
        <v>26</v>
      </c>
      <c r="ET111" s="33">
        <v>95</v>
      </c>
      <c r="EU111" s="33">
        <v>26</v>
      </c>
      <c r="EV111" s="33">
        <v>95</v>
      </c>
      <c r="EW111" s="33">
        <v>37.7</v>
      </c>
      <c r="EX111" s="33">
        <v>60</v>
      </c>
      <c r="EY111" s="33">
        <v>33.3</v>
      </c>
      <c r="EZ111" s="33">
        <v>63</v>
      </c>
      <c r="FA111" s="33">
        <v>7</v>
      </c>
      <c r="FB111" s="33">
        <v>64</v>
      </c>
      <c r="FC111" s="33">
        <v>66.8181818181818</v>
      </c>
      <c r="FD111" s="33">
        <v>105</v>
      </c>
      <c r="FE111" s="38"/>
      <c r="FF111" s="33">
        <v>102</v>
      </c>
      <c r="FG111" s="38"/>
      <c r="FH111" s="33">
        <v>102</v>
      </c>
      <c r="FI111" s="33">
        <v>44.73</v>
      </c>
      <c r="FJ111" s="33">
        <v>79</v>
      </c>
      <c r="FK111" s="38"/>
      <c r="FL111" s="33">
        <v>123</v>
      </c>
      <c r="FM111" s="38"/>
      <c r="FN111" s="33">
        <v>123</v>
      </c>
      <c r="FO111" s="33">
        <v>36.34</v>
      </c>
      <c r="FP111" s="33">
        <v>95</v>
      </c>
      <c r="FQ111" s="38"/>
      <c r="FR111" s="33">
        <v>69</v>
      </c>
      <c r="FS111" s="38"/>
      <c r="FT111" s="33">
        <v>69</v>
      </c>
      <c r="FU111" s="33">
        <v>52.24</v>
      </c>
      <c r="FV111" s="33">
        <v>63</v>
      </c>
      <c r="FW111" s="38"/>
      <c r="FX111" s="33">
        <v>5</v>
      </c>
      <c r="FY111" s="38"/>
      <c r="FZ111" s="33">
        <v>5</v>
      </c>
      <c r="GA111" s="33">
        <v>21.8</v>
      </c>
      <c r="GB111" s="39">
        <v>89</v>
      </c>
      <c r="GC111" s="24">
        <f>GA111</f>
        <v>21.8</v>
      </c>
      <c r="GD111" s="24">
        <f>GB111</f>
        <v>89</v>
      </c>
      <c r="GE111" s="24">
        <v>17.8</v>
      </c>
      <c r="GF111" s="24">
        <v>91</v>
      </c>
      <c r="GG111" s="24">
        <v>27.8</v>
      </c>
      <c r="GH111" s="24">
        <v>61</v>
      </c>
      <c r="GI111" s="24">
        <f>GG111</f>
        <v>27.8</v>
      </c>
      <c r="GJ111" s="24">
        <f>GH111</f>
        <v>61</v>
      </c>
      <c r="GK111" s="24">
        <v>32.3</v>
      </c>
      <c r="GL111" s="37">
        <v>77</v>
      </c>
      <c r="GM111" s="33">
        <v>1.8</v>
      </c>
      <c r="GN111" s="33">
        <v>3</v>
      </c>
      <c r="GO111" s="33">
        <v>3</v>
      </c>
      <c r="GP111" s="33">
        <f>IF(GO111=1,1,IF(GO111=2,20,40))</f>
        <v>40</v>
      </c>
      <c r="GQ111" s="33">
        <f>AVERAGE(41,130,GS111)</f>
        <v>78.3333333333333</v>
      </c>
      <c r="GR111" s="33">
        <f>GQ111</f>
        <v>78.3333333333333</v>
      </c>
      <c r="GS111" s="33">
        <v>64</v>
      </c>
      <c r="GT111" s="33">
        <f>GS111</f>
        <v>64</v>
      </c>
      <c r="GU111" s="33">
        <v>58</v>
      </c>
      <c r="GV111" s="33">
        <f>GU111</f>
        <v>58</v>
      </c>
      <c r="GW111" s="40">
        <f>GU111</f>
        <v>58</v>
      </c>
      <c r="GX111" s="28">
        <v>52</v>
      </c>
      <c r="GY111" s="28">
        <f>GX111</f>
        <v>52</v>
      </c>
      <c r="GZ111" s="42">
        <f>AVERAGE(GQ111,GS111,GU111)</f>
        <v>66.7777777777778</v>
      </c>
      <c r="HA111" s="33">
        <f>AVERAGE(GQ111:GW111)</f>
        <v>65.5238095238095</v>
      </c>
      <c r="HB111" s="33">
        <f>SUM(GX111,GY111,GZ111,HA111)/120</f>
        <v>72.5591104497354</v>
      </c>
      <c r="HC111" t="s" s="34">
        <f>IF(HB111=HB110,"YES","NOOOO")</f>
        <v>230</v>
      </c>
      <c r="HD111" s="33">
        <f>SUM(SUM(E111,F111,G111,I111,L111,M111,N111,O111,R111,U111,V111,W111,Y111,AH111,AN111,AP111,AV111,BB111,BH111,BN111,BT111,BZ111,CF111,CL111,CR111,CX111,DD111,DJ111,DL111,DZ111),SUM(EX111,FJ111,FP111,FV111,GF111,GL111,GN111,GP111,GQ111,GS111,GU111,GX111,GZ111,H111,J111,K111,P111,Q111,S111,T111,X111,Z111,AA111,AB111,AD111,AF111,AJ111,AL111,AR111,AT111),SUM(AX111,AZ111,BD111,BF111,BJ111,BL111,BP111,BR111,BV111,BX111,CB111,CD111,CH111,CJ111,CN111,CP111,CT111,CV111,CZ111,DB111,DF111,DH111,DN111,DP111,DR111,DT111,DV111,DX111,EB111,ED111),EF111,EH111,EJ111,EL111,EN111,EP111,ER111,ET111,EV111,EZ111,FB111,FD111,FF111,FH111,FL111,FN111,FR111,FT111,FX111,FZ111,GB111,GD111,GH111,GJ111)/114</f>
        <v>73.0810185185185</v>
      </c>
      <c r="HE111" s="33">
        <v>110</v>
      </c>
      <c r="HF111" s="33">
        <f>HE111-B111</f>
        <v>1</v>
      </c>
      <c r="HG111" s="33">
        <f>SUM(SUM(E111,F111,G111,I111,L111,M111,N111,O111,V111,W111,Y111,H111,J111,K111,P111,Q111,CH111,CJ111,CN111,CP111,CT111,CV111,CZ111,DB111,DF111,DH111,DN111,DP111,DR111,DT111),SUM(DV111,DX111,EB111,ED111,EF111,EH111,EJ111,EL111,EN111,EP111,ER111,ET111,EV111,EZ111,FB111,FD111,FF111,FH111,FL111,FN111,FR111,FT111,FX111,FZ111,GR111,GX111,GY111,X111,AA111,Z111),SUM(AB111,AD111,AF111,AJ111,AL111,AR111,AT111,AX111,AZ111,BD111,BF111,BJ111,BL111,BP111,BR111,BV111,BX111,CB111,CD111,AH111,AN111,AP111,AV111,BB111,BH111,BN111,BT111,BZ111,CF111,CL111),CR111,CX111,DD111,DJ111,DL111,DZ111,EX111,FJ111,FP111,FV111,GP111,GQ111,GS111,GT111,GU111,GV111,GW111,GZ111,HA111)/109</f>
        <v>71.69122251347019</v>
      </c>
      <c r="HH111" s="33">
        <v>109</v>
      </c>
      <c r="HI111" s="33">
        <f>HH111-B111</f>
        <v>0</v>
      </c>
      <c r="HJ111" s="33">
        <f>SUM(SUM(E111,F111,G111,I111,L111,M111,N111,R111,V111,W111,AD111,AF111,AJ111,AL111,AR111,AT111,AX111,AZ111,BD111,BF111,BJ111,BL111,BP111,BR111,BV111,BX111,CB111,CD111,CH111,CJ111),SUM(CN111,CP111,CT111,CV111,CZ111,DB111,DF111,DH111,DN111,DP111,DR111,DT111,DV111,DX111,EB111,ED111,EF111,EH111,EJ111,EL111,EN111,EP111,ER111,ET111,EV111,EZ111,FB111,FD111,GB111,GD111),SUM(GH111,GJ111,GR111,GX111,GY111,AH111,AN111,AP111,AV111,BB111,BH111,BN111,BT111,BZ111,CF111,CL111,CR111,CX111,DD111,DJ111,DL111,DZ111,EX111,GF111,GL111,GN111,GP111,GQ111,GS111,GT111),GU111,GV111,GW111,GZ111,HA111,H111,J111,K111,S111,T111,)/101</f>
        <v>70.0182500392896</v>
      </c>
      <c r="HK111" s="33">
        <v>112</v>
      </c>
      <c r="HL111" s="33">
        <f>HK111-B111</f>
        <v>3</v>
      </c>
      <c r="HM111" s="33">
        <f>SUM(SUM(F111,G111,H111,J111,K111,AD111,AF111,AJ111,AL111,AN111,AR111,AT111,AX111,AZ111,BD111,BF111,BJ111,BL111,BP111,BR111,BV111,BX111,CB111,CD111,CH111,CJ111,CN111,CP111,CT111,CV111),SUM(CZ111,DB111,DF111,DH111,DN111,DP111,DR111,DT111,DV111,DX111,EB111,ED111,EF111,EH111,EJ111,EL111,EN111,EP111,ER111,ET111,EV111,EZ111,FB111,FD111,GR111,GX111,GY111,I111,L111,AH111),AP111,AV111,BB111,BH111,BN111,BT111,BZ111,CF111,CL111,CR111,CX111,DD111,DJ111,DL111,DZ111,EX111,GP111,GQ111,GS111,GT111,GU111,GV111,GW111,GZ111,HA111)/85</f>
        <v>69.2231559290383</v>
      </c>
      <c r="HN111" s="33">
        <v>112</v>
      </c>
      <c r="HO111" s="33">
        <f>HN111-B111</f>
        <v>3</v>
      </c>
      <c r="HP111" s="33">
        <f>SUM(SUM(AH111,AP111,AV111,BB111,BH111,BN111,BT111,BZ111,CF111,CL111,CR111,CX111,DD111,DJ111,DL111,DZ111,EX111,GP111,GQ111,GS111,GT111,GU111,GV111,GW111,GZ111,HA111,AD111,AF111,AR111,AT111),SUM(AX111,AZ111,BD111,BF111,BJ111,BL111,BP111,BR111,BV111,BX111,CB111,CD111,CH111,CJ111,CN111,CP111,CT111,CV111,CZ111,DB111,DF111,DH111,DN111,DP111,DR111,DT111,DV111,DX111,EB111,ED111),EF111,EH111,EJ111,EL111,EN111,EP111,ER111,ET111,EV111,EZ111,FB111,FD111,GR111,GX111,GY111)/75</f>
        <v>66.0129100529101</v>
      </c>
      <c r="HQ111" s="33">
        <v>114</v>
      </c>
      <c r="HR111" s="33">
        <f>HQ111-B111</f>
        <v>5</v>
      </c>
      <c r="HS111" s="43">
        <f>AVERAGE(HD111-HB111,HG111-HB111,HJ111-HB111,HM111-HB111,HP111-HB111)</f>
        <v>-2.55379903909006</v>
      </c>
      <c r="HT111" t="s" s="44">
        <v>293</v>
      </c>
      <c r="HU111" s="33">
        <f>COUNTIF($D$3:$D$132,"CUSA")</f>
        <v>14</v>
      </c>
      <c r="HV111" s="33">
        <f>SUMIF($D$3:$D$132,"CUSA",$R$3:$R$132)</f>
        <v>1390</v>
      </c>
      <c r="HW111" s="33">
        <f>SUMIF($D$3:$D$132,"CUSA",$O$3:$O$132)</f>
        <v>1460</v>
      </c>
      <c r="HX111" s="33">
        <f>(HV111+HW111)/(HU111*2)</f>
        <v>101.785714285714</v>
      </c>
      <c r="HY111" s="33">
        <v>11</v>
      </c>
    </row>
    <row r="112" ht="44.45" customHeight="1">
      <c r="A112" t="s" s="31">
        <v>349</v>
      </c>
      <c r="B112" s="32">
        <v>110</v>
      </c>
      <c r="C112" s="33">
        <v>0</v>
      </c>
      <c r="D112" t="s" s="34">
        <v>293</v>
      </c>
      <c r="E112" s="33">
        <f>IF(D112="ACC",5,IF(D112="SEC",3,IF(D112="Pac12",4,IF(D112="Big 10",1,IF(D112="Big 12",2,IF(D112="Independent",7,IF(D112="American",6,IF(D112="MWC",9,IF(D112="Sun Belt",8,IF(D112="CUSA",11,10))))))))))</f>
        <v>11</v>
      </c>
      <c r="F112" s="33">
        <v>106</v>
      </c>
      <c r="G112" s="33">
        <f>F112</f>
        <v>106</v>
      </c>
      <c r="H112" s="33">
        <f>F112</f>
        <v>106</v>
      </c>
      <c r="I112" s="33">
        <v>99</v>
      </c>
      <c r="J112" s="33">
        <v>99</v>
      </c>
      <c r="K112" s="33">
        <v>78</v>
      </c>
      <c r="L112" s="35">
        <f>AVERAGE(F112:K112)</f>
        <v>99</v>
      </c>
      <c r="M112" s="46">
        <f>AVERAGE(N112:U112,F112:L112)</f>
        <v>107.125</v>
      </c>
      <c r="N112" s="19">
        <f>AVERAGE(O112:U112,F112:L112)</f>
        <v>107.125</v>
      </c>
      <c r="O112" s="37">
        <v>122</v>
      </c>
      <c r="P112" s="33">
        <v>116</v>
      </c>
      <c r="Q112" s="33">
        <f>AVERAGE(O112:P112)</f>
        <v>119</v>
      </c>
      <c r="R112" s="33">
        <v>113</v>
      </c>
      <c r="S112" s="33">
        <v>110</v>
      </c>
      <c r="T112" s="33">
        <f>AVERAGE(R112:S112)</f>
        <v>111.5</v>
      </c>
      <c r="U112" s="33">
        <f>AVERAGE(O112,P112,Q112,R112,S112,T112)</f>
        <v>115.25</v>
      </c>
      <c r="V112" s="33">
        <f>AVERAGE(F112:U112)</f>
        <v>107.125</v>
      </c>
      <c r="W112" s="33">
        <f>MEDIAN(F112:U112)</f>
        <v>107.125</v>
      </c>
      <c r="X112" s="33">
        <v>119</v>
      </c>
      <c r="Y112" s="33">
        <v>126</v>
      </c>
      <c r="Z112" s="33">
        <v>117</v>
      </c>
      <c r="AA112" s="33">
        <v>114</v>
      </c>
      <c r="AB112" s="33">
        <v>103</v>
      </c>
      <c r="AC112" s="33">
        <v>-10</v>
      </c>
      <c r="AD112" s="33">
        <v>95</v>
      </c>
      <c r="AE112" s="33">
        <v>-10</v>
      </c>
      <c r="AF112" s="33">
        <v>95</v>
      </c>
      <c r="AG112" s="33">
        <f>BM112-CQ112</f>
        <v>-0.8</v>
      </c>
      <c r="AH112" s="33">
        <v>29</v>
      </c>
      <c r="AI112" s="33">
        <v>2.57142857142857</v>
      </c>
      <c r="AJ112" s="33">
        <v>39</v>
      </c>
      <c r="AK112" s="33">
        <v>2.57142857142857</v>
      </c>
      <c r="AL112" s="33">
        <f>AJ112</f>
        <v>39</v>
      </c>
      <c r="AM112" s="33">
        <v>-0.008157118654702891</v>
      </c>
      <c r="AN112" s="33">
        <v>76</v>
      </c>
      <c r="AO112" s="33">
        <v>17.14</v>
      </c>
      <c r="AP112" s="33">
        <v>58</v>
      </c>
      <c r="AQ112" s="33">
        <v>0</v>
      </c>
      <c r="AR112" s="33">
        <f>MAX($AQ$3:$AQ$132)-AQ112+1</f>
        <v>14</v>
      </c>
      <c r="AS112" s="33">
        <v>0</v>
      </c>
      <c r="AT112" s="33">
        <f>AR112</f>
        <v>14</v>
      </c>
      <c r="AU112" s="33">
        <v>6</v>
      </c>
      <c r="AV112" s="33">
        <f>MAX($AU$3:$AU$132)-AU112+1</f>
        <v>10</v>
      </c>
      <c r="AW112" s="33">
        <v>5</v>
      </c>
      <c r="AX112" s="33">
        <f>AW112+1</f>
        <v>6</v>
      </c>
      <c r="AY112" s="33">
        <v>5</v>
      </c>
      <c r="AZ112" s="33">
        <f>AX112</f>
        <v>6</v>
      </c>
      <c r="BA112" s="33">
        <v>7</v>
      </c>
      <c r="BB112" s="33">
        <f>BA112+1</f>
        <v>8</v>
      </c>
      <c r="BC112" s="33">
        <f>AQ112/(AQ112+AW112)</f>
        <v>0</v>
      </c>
      <c r="BD112" s="33">
        <v>42</v>
      </c>
      <c r="BE112" s="33">
        <f>BC112</f>
        <v>0</v>
      </c>
      <c r="BF112" s="33">
        <f>BD112</f>
        <v>42</v>
      </c>
      <c r="BG112" s="33">
        <f>AU112/(AU112+BA112)</f>
        <v>0.461538461538462</v>
      </c>
      <c r="BH112" s="33">
        <v>16</v>
      </c>
      <c r="BI112" s="33">
        <v>22.4</v>
      </c>
      <c r="BJ112" s="33">
        <v>83</v>
      </c>
      <c r="BK112" s="33">
        <v>22.4</v>
      </c>
      <c r="BL112" s="33">
        <v>83</v>
      </c>
      <c r="BM112" s="33">
        <v>26.5</v>
      </c>
      <c r="BN112" s="33">
        <v>68</v>
      </c>
      <c r="BO112" s="33">
        <v>280.8</v>
      </c>
      <c r="BP112" s="33">
        <v>119</v>
      </c>
      <c r="BQ112" s="33">
        <v>280.8</v>
      </c>
      <c r="BR112" s="33">
        <v>119</v>
      </c>
      <c r="BS112" s="33">
        <v>377.1</v>
      </c>
      <c r="BT112" s="33">
        <v>86</v>
      </c>
      <c r="BU112" s="33">
        <v>123.4</v>
      </c>
      <c r="BV112" s="33">
        <v>116</v>
      </c>
      <c r="BW112" s="33">
        <v>123.4</v>
      </c>
      <c r="BX112" s="33">
        <v>116</v>
      </c>
      <c r="BY112" s="33">
        <v>211.8</v>
      </c>
      <c r="BZ112" s="33">
        <v>78</v>
      </c>
      <c r="CA112" s="33">
        <v>157.4</v>
      </c>
      <c r="CB112" s="33">
        <v>67</v>
      </c>
      <c r="CC112" s="33">
        <v>157.4</v>
      </c>
      <c r="CD112" s="33">
        <v>67</v>
      </c>
      <c r="CE112" s="33">
        <v>165.2</v>
      </c>
      <c r="CF112" s="33">
        <v>61</v>
      </c>
      <c r="CG112" s="33">
        <v>0.0797720797720798</v>
      </c>
      <c r="CH112" s="33">
        <v>22</v>
      </c>
      <c r="CI112" s="33">
        <v>0.0797720797720798</v>
      </c>
      <c r="CJ112" s="33">
        <v>22</v>
      </c>
      <c r="CK112" s="33">
        <f>BM112/BS112</f>
        <v>0.07027313709891279</v>
      </c>
      <c r="CL112" s="33">
        <v>68</v>
      </c>
      <c r="CM112" s="33">
        <v>32.4</v>
      </c>
      <c r="CN112" s="33">
        <v>68</v>
      </c>
      <c r="CO112" s="33">
        <v>32.4</v>
      </c>
      <c r="CP112" s="33">
        <v>68</v>
      </c>
      <c r="CQ112" s="33">
        <v>27.3</v>
      </c>
      <c r="CR112" s="33">
        <v>51</v>
      </c>
      <c r="CS112" s="33">
        <v>422.8</v>
      </c>
      <c r="CT112" s="33">
        <v>78</v>
      </c>
      <c r="CU112" s="33">
        <v>422.8</v>
      </c>
      <c r="CV112" s="33">
        <v>78</v>
      </c>
      <c r="CW112" s="33">
        <v>391</v>
      </c>
      <c r="CX112" s="33">
        <v>65</v>
      </c>
      <c r="CY112" s="33">
        <v>187.2</v>
      </c>
      <c r="CZ112" s="33">
        <v>15</v>
      </c>
      <c r="DA112" s="33">
        <v>187.2</v>
      </c>
      <c r="DB112" s="33">
        <v>15</v>
      </c>
      <c r="DC112" s="33">
        <v>195</v>
      </c>
      <c r="DD112" s="33">
        <v>16</v>
      </c>
      <c r="DE112" s="33">
        <v>235.6</v>
      </c>
      <c r="DF112" s="33">
        <v>111</v>
      </c>
      <c r="DG112" s="33">
        <v>235.6</v>
      </c>
      <c r="DH112" s="33">
        <v>111</v>
      </c>
      <c r="DI112" s="33">
        <v>196</v>
      </c>
      <c r="DJ112" s="33">
        <v>99</v>
      </c>
      <c r="DK112" s="33">
        <v>0.4</v>
      </c>
      <c r="DL112" s="33">
        <v>47</v>
      </c>
      <c r="DM112" s="33">
        <v>0.8</v>
      </c>
      <c r="DN112" s="33">
        <v>34</v>
      </c>
      <c r="DO112" s="33">
        <v>63.6</v>
      </c>
      <c r="DP112" s="33">
        <v>59</v>
      </c>
      <c r="DQ112" s="33">
        <v>6.7</v>
      </c>
      <c r="DR112" s="33">
        <v>11</v>
      </c>
      <c r="DS112" s="33">
        <v>5.2</v>
      </c>
      <c r="DT112" s="33">
        <v>27</v>
      </c>
      <c r="DU112" s="33">
        <v>-142</v>
      </c>
      <c r="DV112" s="33">
        <v>116</v>
      </c>
      <c r="DW112" s="33">
        <v>-142</v>
      </c>
      <c r="DX112" s="33">
        <v>116</v>
      </c>
      <c r="DY112" s="33">
        <f>BS112-CW112</f>
        <v>-13.9</v>
      </c>
      <c r="DZ112" s="33">
        <v>76</v>
      </c>
      <c r="EA112" s="33">
        <v>2</v>
      </c>
      <c r="EB112" s="33">
        <v>46</v>
      </c>
      <c r="EC112" s="33">
        <v>13.2</v>
      </c>
      <c r="ED112" s="33">
        <v>64</v>
      </c>
      <c r="EE112" s="33">
        <v>28.3</v>
      </c>
      <c r="EF112" s="33">
        <v>7</v>
      </c>
      <c r="EG112" s="33">
        <v>0.4</v>
      </c>
      <c r="EH112" s="33">
        <v>2</v>
      </c>
      <c r="EI112" s="33">
        <v>12.3</v>
      </c>
      <c r="EJ112" s="33">
        <v>18</v>
      </c>
      <c r="EK112" s="33">
        <v>0</v>
      </c>
      <c r="EL112" s="33">
        <v>12</v>
      </c>
      <c r="EM112" s="33">
        <v>75</v>
      </c>
      <c r="EN112" s="33">
        <v>21</v>
      </c>
      <c r="EO112" s="33">
        <v>91.7</v>
      </c>
      <c r="EP112" s="33">
        <v>31</v>
      </c>
      <c r="EQ112" s="33">
        <v>13.8</v>
      </c>
      <c r="ER112" s="33">
        <v>106</v>
      </c>
      <c r="ES112" s="33">
        <v>35.9</v>
      </c>
      <c r="ET112" s="33">
        <v>75</v>
      </c>
      <c r="EU112" s="33">
        <v>35.9</v>
      </c>
      <c r="EV112" s="33">
        <v>75</v>
      </c>
      <c r="EW112" s="33">
        <v>37.9</v>
      </c>
      <c r="EX112" s="33">
        <v>58</v>
      </c>
      <c r="EY112" s="33">
        <v>41.7</v>
      </c>
      <c r="EZ112" s="33">
        <v>52</v>
      </c>
      <c r="FA112" s="33">
        <v>6.2</v>
      </c>
      <c r="FB112" s="33">
        <v>50</v>
      </c>
      <c r="FC112" s="33">
        <v>47</v>
      </c>
      <c r="FD112" s="33">
        <v>43</v>
      </c>
      <c r="FE112" s="38"/>
      <c r="FF112" s="33">
        <v>122</v>
      </c>
      <c r="FG112" s="38"/>
      <c r="FH112" s="33">
        <v>122</v>
      </c>
      <c r="FI112" s="33">
        <v>35.61</v>
      </c>
      <c r="FJ112" s="33">
        <v>99</v>
      </c>
      <c r="FK112" s="38"/>
      <c r="FL112" s="33">
        <v>125</v>
      </c>
      <c r="FM112" s="38"/>
      <c r="FN112" s="33">
        <v>125</v>
      </c>
      <c r="FO112" s="33">
        <v>39.03</v>
      </c>
      <c r="FP112" s="33">
        <v>89</v>
      </c>
      <c r="FQ112" s="38"/>
      <c r="FR112" s="33">
        <v>117</v>
      </c>
      <c r="FS112" s="38"/>
      <c r="FT112" s="33">
        <v>117</v>
      </c>
      <c r="FU112" s="33">
        <v>37.41</v>
      </c>
      <c r="FV112" s="33">
        <v>97</v>
      </c>
      <c r="FW112" s="38"/>
      <c r="FX112" s="33">
        <v>17</v>
      </c>
      <c r="FY112" s="38"/>
      <c r="FZ112" s="33">
        <v>17</v>
      </c>
      <c r="GA112" s="33">
        <v>19.4</v>
      </c>
      <c r="GB112" s="39">
        <v>98</v>
      </c>
      <c r="GC112" s="24">
        <f>GA112</f>
        <v>19.4</v>
      </c>
      <c r="GD112" s="24">
        <f>GB112</f>
        <v>98</v>
      </c>
      <c r="GE112" s="25">
        <v>18.3</v>
      </c>
      <c r="GF112" s="25">
        <v>89</v>
      </c>
      <c r="GG112" s="25">
        <v>28.5</v>
      </c>
      <c r="GH112" s="25">
        <v>67</v>
      </c>
      <c r="GI112" s="24">
        <f>GG112</f>
        <v>28.5</v>
      </c>
      <c r="GJ112" s="24">
        <f>GH112</f>
        <v>67</v>
      </c>
      <c r="GK112" s="25">
        <v>32.7</v>
      </c>
      <c r="GL112" s="37">
        <v>80</v>
      </c>
      <c r="GM112" s="33">
        <v>0.1</v>
      </c>
      <c r="GN112" s="33">
        <v>17</v>
      </c>
      <c r="GO112" s="33">
        <v>3</v>
      </c>
      <c r="GP112" s="33">
        <f>IF(GO112=1,1,IF(GO112=2,20,40))</f>
        <v>40</v>
      </c>
      <c r="GQ112" s="33">
        <f>AVERAGE(41,130,GS112)</f>
        <v>91.3333333333333</v>
      </c>
      <c r="GR112" s="33">
        <f>GQ112</f>
        <v>91.3333333333333</v>
      </c>
      <c r="GS112" s="33">
        <f>AVERAGE(76,130)</f>
        <v>103</v>
      </c>
      <c r="GT112" s="33">
        <f>GS112</f>
        <v>103</v>
      </c>
      <c r="GU112" s="33">
        <f t="shared" si="3703"/>
        <v>103</v>
      </c>
      <c r="GV112" s="33">
        <f>GU112</f>
        <v>103</v>
      </c>
      <c r="GW112" s="40">
        <f>GU112</f>
        <v>103</v>
      </c>
      <c r="GX112" s="28">
        <v>64</v>
      </c>
      <c r="GY112" s="28">
        <f>GX112</f>
        <v>64</v>
      </c>
      <c r="GZ112" s="42">
        <f>AVERAGE(GQ112,GS112,GU112)</f>
        <v>99.1111111111111</v>
      </c>
      <c r="HA112" s="33">
        <f>AVERAGE(GQ112:GW112)</f>
        <v>99.6666666666667</v>
      </c>
      <c r="HB112" s="33">
        <f>SUM(GX112,GY112,GZ112,HA112)/120</f>
        <v>73.5891203703704</v>
      </c>
      <c r="HC112" t="s" s="34">
        <f>IF(HB112=HB111,"YES","NOOOO")</f>
        <v>230</v>
      </c>
      <c r="HD112" s="33">
        <f>SUM(SUM(E112,F112,G112,I112,L112,M112,N112,O112,R112,U112,V112,W112,Y112,AH112,AN112,AP112,AV112,BB112,BH112,BN112,BT112,BZ112,CF112,CL112,CR112,CX112,DD112,DJ112,DL112,DZ112),SUM(EX112,FJ112,FP112,FV112,GF112,GL112,GN112,GP112,GQ112,GS112,GU112,GX112,GZ112,H112,J112,K112,P112,Q112,S112,T112,X112,Z112,AA112,AB112,AD112,AF112,AJ112,AL112,AR112,AT112),SUM(AX112,AZ112,BD112,BF112,BJ112,BL112,BP112,BR112,BV112,BX112,CB112,CD112,CH112,CJ112,CN112,CP112,CT112,CV112,CZ112,DB112,DF112,DH112,DN112,DP112,DR112,DT112,DV112,DX112,EB112,ED112),EF112,EH112,EJ112,EL112,EN112,EP112,ER112,ET112,EV112,EZ112,FB112,FD112,FF112,FH112,FL112,FN112,FR112,FT112,FX112,FZ112,GB112,GD112,GH112,GJ112)/114</f>
        <v>72.5148635477583</v>
      </c>
      <c r="HE112" s="33">
        <v>109</v>
      </c>
      <c r="HF112" s="33">
        <f>HE112-B112</f>
        <v>-1</v>
      </c>
      <c r="HG112" s="33">
        <f>SUM(SUM(E112,F112,G112,I112,L112,M112,N112,O112,V112,W112,Y112,H112,J112,K112,P112,Q112,CH112,CJ112,CN112,CP112,CT112,CV112,CZ112,DB112,DF112,DH112,DN112,DP112,DR112,DT112),SUM(DV112,DX112,EB112,ED112,EF112,EH112,EJ112,EL112,EN112,EP112,ER112,ET112,EV112,EZ112,FB112,FD112,FF112,FH112,FL112,FN112,FR112,FT112,FX112,FZ112,GR112,GX112,GY112,X112,AA112,Z112),SUM(AB112,AD112,AF112,AJ112,AL112,AR112,AT112,AX112,AZ112,BD112,BF112,BJ112,BL112,BP112,BR112,BV112,BX112,CB112,CD112,AH112,AN112,AP112,AV112,BB112,BH112,BN112,BT112,BZ112,CF112,CL112),CR112,CX112,DD112,DJ112,DL112,DZ112,EX112,FJ112,FP112,FV112,GP112,GQ112,GS112,GT112,GU112,GV112,GW112,GZ112,HA112)/109</f>
        <v>72.1554536187564</v>
      </c>
      <c r="HH112" s="33">
        <v>110</v>
      </c>
      <c r="HI112" s="33">
        <f>HH112-B112</f>
        <v>0</v>
      </c>
      <c r="HJ112" s="33">
        <f>SUM(SUM(E112,F112,G112,I112,L112,M112,N112,R112,V112,W112,AD112,AF112,AJ112,AL112,AR112,AT112,AX112,AZ112,BD112,BF112,BJ112,BL112,BP112,BR112,BV112,BX112,CB112,CD112,CH112,CJ112),SUM(CN112,CP112,CT112,CV112,CZ112,DB112,DF112,DH112,DN112,DP112,DR112,DT112,DV112,DX112,EB112,ED112,EF112,EH112,EJ112,EL112,EN112,EP112,ER112,ET112,EV112,EZ112,FB112,FD112,GB112,GD112),SUM(GH112,GJ112,GR112,GX112,GY112,AH112,AN112,AP112,AV112,BB112,BH112,BN112,BT112,BZ112,CF112,CL112,CR112,CX112,DD112,DJ112,DL112,DZ112,EX112,GF112,GL112,GN112,GP112,GQ112,GS112,GT112),GU112,GV112,GW112,GZ112,HA112,H112,J112,K112,S112,T112,)/101</f>
        <v>66.6578657865787</v>
      </c>
      <c r="HK112" s="33">
        <v>108</v>
      </c>
      <c r="HL112" s="33">
        <f>HK112-B112</f>
        <v>-2</v>
      </c>
      <c r="HM112" s="33">
        <f>SUM(SUM(F112,G112,H112,J112,K112,AD112,AF112,AJ112,AL112,AN112,AR112,AT112,AX112,AZ112,BD112,BF112,BJ112,BL112,BP112,BR112,BV112,BX112,CB112,CD112,CH112,CJ112,CN112,CP112,CT112,CV112),SUM(CZ112,DB112,DF112,DH112,DN112,DP112,DR112,DT112,DV112,DX112,EB112,ED112,EF112,EH112,EJ112,EL112,EN112,EP112,ER112,ET112,EV112,EZ112,FB112,FD112,GR112,GX112,GY112,I112,L112,AH112),AP112,AV112,BB112,BH112,BN112,BT112,BZ112,CF112,CL112,CR112,CX112,DD112,DJ112,DL112,DZ112,EX112,GP112,GQ112,GS112,GT112,GU112,GV112,GW112,GZ112,HA112)/85</f>
        <v>64.0287581699346</v>
      </c>
      <c r="HN112" s="33">
        <v>105</v>
      </c>
      <c r="HO112" s="33">
        <f>HN112-B112</f>
        <v>-5</v>
      </c>
      <c r="HP112" s="33">
        <f>SUM(SUM(AH112,AP112,AV112,BB112,BH112,BN112,BT112,BZ112,CF112,CL112,CR112,CX112,DD112,DJ112,DL112,DZ112,EX112,GP112,GQ112,GS112,GT112,GU112,GV112,GW112,GZ112,HA112,AD112,AF112,AR112,AT112),SUM(AX112,AZ112,BD112,BF112,BJ112,BL112,BP112,BR112,BV112,BX112,CB112,CD112,CH112,CJ112,CN112,CP112,CT112,CV112,CZ112,DB112,DF112,DH112,DN112,DP112,DR112,DT112,DV112,DX112,EB112,ED112),EF112,EH112,EJ112,EL112,EN112,EP112,ER112,ET112,EV112,EZ112,FB112,FD112,GR112,GX112,GY112)/75</f>
        <v>61.2725925925926</v>
      </c>
      <c r="HQ112" s="33">
        <v>106</v>
      </c>
      <c r="HR112" s="33">
        <f>HQ112-B112</f>
        <v>-4</v>
      </c>
      <c r="HS112" s="43">
        <f>AVERAGE(HD112-HB112,HG112-HB112,HJ112-HB112,HM112-HB112,HP112-HB112)</f>
        <v>-6.26321362724628</v>
      </c>
      <c r="HT112" s="33"/>
      <c r="HU112" s="33"/>
      <c r="HV112" s="33"/>
      <c r="HW112" s="33"/>
      <c r="HX112" s="33"/>
      <c r="HY112" s="33"/>
    </row>
    <row r="113" ht="32.45" customHeight="1">
      <c r="A113" t="s" s="31">
        <v>350</v>
      </c>
      <c r="B113" s="32">
        <v>111</v>
      </c>
      <c r="C113" s="33">
        <v>0</v>
      </c>
      <c r="D113" t="s" s="34">
        <v>249</v>
      </c>
      <c r="E113" s="33">
        <f>IF(D113="ACC",5,IF(D113="SEC",3,IF(D113="Pac12",4,IF(D113="Big 10",1,IF(D113="Big 12",2,IF(D113="Independent",7,IF(D113="American",6,IF(D113="MWC",9,IF(D113="Sun Belt",8,IF(D113="CUSA",11,10))))))))))</f>
        <v>4</v>
      </c>
      <c r="F113" s="33">
        <v>120</v>
      </c>
      <c r="G113" s="33">
        <f>F113</f>
        <v>120</v>
      </c>
      <c r="H113" s="33">
        <f>F113</f>
        <v>120</v>
      </c>
      <c r="I113" s="33">
        <v>93</v>
      </c>
      <c r="J113" s="33">
        <v>93</v>
      </c>
      <c r="K113" s="33">
        <v>72</v>
      </c>
      <c r="L113" s="35">
        <f>AVERAGE(F113:K113)</f>
        <v>103</v>
      </c>
      <c r="M113" s="46">
        <f>AVERAGE(N113:U113,F113:L113)</f>
        <v>100.25</v>
      </c>
      <c r="N113" s="19">
        <f>AVERAGE(O113:U113,F113:L113)</f>
        <v>100.25</v>
      </c>
      <c r="O113" s="37">
        <v>98</v>
      </c>
      <c r="P113" s="33">
        <v>98</v>
      </c>
      <c r="Q113" s="33">
        <f>AVERAGE(O113:P113)</f>
        <v>98</v>
      </c>
      <c r="R113" s="33">
        <v>98</v>
      </c>
      <c r="S113" s="33">
        <v>96</v>
      </c>
      <c r="T113" s="33">
        <f>AVERAGE(R113:S113)</f>
        <v>97</v>
      </c>
      <c r="U113" s="33">
        <f>AVERAGE(O113,P113,Q113,R113,S113,T113)</f>
        <v>97.5</v>
      </c>
      <c r="V113" s="33">
        <f>AVERAGE(F113:U113)</f>
        <v>100.25</v>
      </c>
      <c r="W113" s="33">
        <f>MEDIAN(F113:U113)</f>
        <v>98</v>
      </c>
      <c r="X113" s="33">
        <v>119</v>
      </c>
      <c r="Y113" s="33">
        <v>77</v>
      </c>
      <c r="Z113" s="33">
        <v>55</v>
      </c>
      <c r="AA113" s="33">
        <v>91</v>
      </c>
      <c r="AB113" s="33">
        <v>121</v>
      </c>
      <c r="AC113" s="33">
        <v>-22.4</v>
      </c>
      <c r="AD113" s="33">
        <v>112</v>
      </c>
      <c r="AE113" s="33">
        <v>-22.4</v>
      </c>
      <c r="AF113" s="33">
        <v>112</v>
      </c>
      <c r="AG113" s="33">
        <f>BM113-CQ113</f>
        <v>-8.9</v>
      </c>
      <c r="AH113" s="33">
        <v>69</v>
      </c>
      <c r="AI113" s="33">
        <v>2.28235294117647</v>
      </c>
      <c r="AJ113" s="33">
        <v>44</v>
      </c>
      <c r="AK113" s="33">
        <v>2.28235294117647</v>
      </c>
      <c r="AL113" s="33">
        <f>AJ113</f>
        <v>44</v>
      </c>
      <c r="AM113" s="33">
        <v>-0.155914684885911</v>
      </c>
      <c r="AN113" s="33">
        <v>114</v>
      </c>
      <c r="AO113" s="33">
        <v>19</v>
      </c>
      <c r="AP113" s="33">
        <v>69</v>
      </c>
      <c r="AQ113" s="33">
        <v>0</v>
      </c>
      <c r="AR113" s="33">
        <f>MAX($AQ$3:$AQ$132)-AQ113+1</f>
        <v>14</v>
      </c>
      <c r="AS113" s="33">
        <v>0</v>
      </c>
      <c r="AT113" s="33">
        <f>AR113</f>
        <v>14</v>
      </c>
      <c r="AU113" s="33">
        <v>4</v>
      </c>
      <c r="AV113" s="33">
        <f>MAX($AU$3:$AU$132)-AU113+1</f>
        <v>12</v>
      </c>
      <c r="AW113" s="33">
        <v>5</v>
      </c>
      <c r="AX113" s="33">
        <f>AW113+1</f>
        <v>6</v>
      </c>
      <c r="AY113" s="33">
        <v>5</v>
      </c>
      <c r="AZ113" s="33">
        <f>AX113</f>
        <v>6</v>
      </c>
      <c r="BA113" s="33">
        <v>8</v>
      </c>
      <c r="BB113" s="33">
        <f>BA113+1</f>
        <v>9</v>
      </c>
      <c r="BC113" s="33">
        <f>AQ113/(AQ113+AW113)</f>
        <v>0</v>
      </c>
      <c r="BD113" s="33">
        <v>42</v>
      </c>
      <c r="BE113" s="33">
        <f>BC113</f>
        <v>0</v>
      </c>
      <c r="BF113" s="33">
        <f>BD113</f>
        <v>42</v>
      </c>
      <c r="BG113" s="33">
        <f>AU113/(AU113+BA113)</f>
        <v>0.333333333333333</v>
      </c>
      <c r="BH113" s="33">
        <v>19</v>
      </c>
      <c r="BI113" s="33">
        <v>17.4</v>
      </c>
      <c r="BJ113" s="33">
        <v>95</v>
      </c>
      <c r="BK113" s="33">
        <v>17.4</v>
      </c>
      <c r="BL113" s="33">
        <v>95</v>
      </c>
      <c r="BM113" s="33">
        <v>26.9</v>
      </c>
      <c r="BN113" s="33">
        <v>64</v>
      </c>
      <c r="BO113" s="33">
        <v>369.4</v>
      </c>
      <c r="BP113" s="33">
        <v>84</v>
      </c>
      <c r="BQ113" s="33">
        <v>369.4</v>
      </c>
      <c r="BR113" s="33">
        <v>84</v>
      </c>
      <c r="BS113" s="33">
        <v>440.1</v>
      </c>
      <c r="BT113" s="33">
        <v>30</v>
      </c>
      <c r="BU113" s="33">
        <v>213</v>
      </c>
      <c r="BV113" s="33">
        <v>74</v>
      </c>
      <c r="BW113" s="33">
        <v>213</v>
      </c>
      <c r="BX113" s="33">
        <v>74</v>
      </c>
      <c r="BY113" s="33">
        <v>266.1</v>
      </c>
      <c r="BZ113" s="33">
        <v>35</v>
      </c>
      <c r="CA113" s="33">
        <v>156.4</v>
      </c>
      <c r="CB113" s="33">
        <v>69</v>
      </c>
      <c r="CC113" s="33">
        <v>156.4</v>
      </c>
      <c r="CD113" s="33">
        <v>69</v>
      </c>
      <c r="CE113" s="33">
        <v>174</v>
      </c>
      <c r="CF113" s="33">
        <v>50</v>
      </c>
      <c r="CG113" s="33">
        <v>0.047103410936654</v>
      </c>
      <c r="CH113" s="33">
        <v>124</v>
      </c>
      <c r="CI113" s="33">
        <v>0.047103410936654</v>
      </c>
      <c r="CJ113" s="33">
        <v>124</v>
      </c>
      <c r="CK113" s="33">
        <f>BM113/BS113</f>
        <v>0.061122472165417</v>
      </c>
      <c r="CL113" s="33">
        <v>107</v>
      </c>
      <c r="CM113" s="33">
        <v>39.8</v>
      </c>
      <c r="CN113" s="33">
        <v>95</v>
      </c>
      <c r="CO113" s="33">
        <v>39.8</v>
      </c>
      <c r="CP113" s="33">
        <v>95</v>
      </c>
      <c r="CQ113" s="33">
        <v>35.8</v>
      </c>
      <c r="CR113" s="33">
        <v>86</v>
      </c>
      <c r="CS113" s="33">
        <v>473</v>
      </c>
      <c r="CT113" s="33">
        <v>113</v>
      </c>
      <c r="CU113" s="33">
        <v>473</v>
      </c>
      <c r="CV113" s="33">
        <v>113</v>
      </c>
      <c r="CW113" s="33">
        <v>471.4</v>
      </c>
      <c r="CX113" s="33">
        <v>117</v>
      </c>
      <c r="CY113" s="33">
        <v>202.4</v>
      </c>
      <c r="CZ113" s="33">
        <v>27</v>
      </c>
      <c r="DA113" s="33">
        <v>202.4</v>
      </c>
      <c r="DB113" s="33">
        <v>27</v>
      </c>
      <c r="DC113" s="33">
        <v>289.8</v>
      </c>
      <c r="DD113" s="33">
        <v>120</v>
      </c>
      <c r="DE113" s="33">
        <v>270.6</v>
      </c>
      <c r="DF113" s="33">
        <v>119</v>
      </c>
      <c r="DG113" s="33">
        <v>270.6</v>
      </c>
      <c r="DH113" s="33">
        <v>119</v>
      </c>
      <c r="DI113" s="33">
        <v>181.6</v>
      </c>
      <c r="DJ113" s="33">
        <v>84</v>
      </c>
      <c r="DK113" s="33">
        <v>0.4</v>
      </c>
      <c r="DL113" s="33">
        <v>47</v>
      </c>
      <c r="DM113" s="33">
        <v>0.4</v>
      </c>
      <c r="DN113" s="33">
        <v>51</v>
      </c>
      <c r="DO113" s="33">
        <v>65.59999999999999</v>
      </c>
      <c r="DP113" s="33">
        <v>72</v>
      </c>
      <c r="DQ113" s="33">
        <v>8.300000000000001</v>
      </c>
      <c r="DR113" s="33">
        <v>26</v>
      </c>
      <c r="DS113" s="33">
        <v>5.9</v>
      </c>
      <c r="DT113" s="33">
        <v>34</v>
      </c>
      <c r="DU113" s="33">
        <v>-103.6</v>
      </c>
      <c r="DV113" s="33">
        <v>109</v>
      </c>
      <c r="DW113" s="33">
        <v>-103.6</v>
      </c>
      <c r="DX113" s="33">
        <v>109</v>
      </c>
      <c r="DY113" s="33">
        <f>BS113-CW113</f>
        <v>-31.3</v>
      </c>
      <c r="DZ113" s="33">
        <v>86</v>
      </c>
      <c r="EA113" s="33">
        <v>0.4</v>
      </c>
      <c r="EB113" s="33">
        <v>78</v>
      </c>
      <c r="EC113" s="33">
        <v>0.6</v>
      </c>
      <c r="ED113" s="33">
        <v>113</v>
      </c>
      <c r="EE113" s="33">
        <v>17.1</v>
      </c>
      <c r="EF113" s="33">
        <v>66</v>
      </c>
      <c r="EG113" s="33">
        <v>0</v>
      </c>
      <c r="EH113" s="33">
        <v>14</v>
      </c>
      <c r="EI113" s="33">
        <v>7</v>
      </c>
      <c r="EJ113" s="33">
        <v>44</v>
      </c>
      <c r="EK113" s="33">
        <v>0</v>
      </c>
      <c r="EL113" s="33">
        <v>12</v>
      </c>
      <c r="EM113" s="33">
        <v>85.7</v>
      </c>
      <c r="EN113" s="33">
        <v>9</v>
      </c>
      <c r="EO113" s="33">
        <v>90</v>
      </c>
      <c r="EP113" s="33">
        <v>34</v>
      </c>
      <c r="EQ113" s="33">
        <v>21.2</v>
      </c>
      <c r="ER113" s="33">
        <v>54</v>
      </c>
      <c r="ES113" s="33">
        <v>32.9</v>
      </c>
      <c r="ET113" s="33">
        <v>84</v>
      </c>
      <c r="EU113" s="33">
        <v>32.9</v>
      </c>
      <c r="EV113" s="33">
        <v>84</v>
      </c>
      <c r="EW113" s="33">
        <v>44.1</v>
      </c>
      <c r="EX113" s="33">
        <v>23</v>
      </c>
      <c r="EY113" s="33">
        <v>25</v>
      </c>
      <c r="EZ113" s="33">
        <v>66</v>
      </c>
      <c r="FA113" s="33">
        <v>6.8</v>
      </c>
      <c r="FB113" s="33">
        <v>60</v>
      </c>
      <c r="FC113" s="33">
        <v>58.8</v>
      </c>
      <c r="FD113" s="33">
        <v>86</v>
      </c>
      <c r="FE113" s="38"/>
      <c r="FF113" s="33">
        <v>107</v>
      </c>
      <c r="FG113" s="38"/>
      <c r="FH113" s="33">
        <v>107</v>
      </c>
      <c r="FI113" s="33">
        <v>42.14</v>
      </c>
      <c r="FJ113" s="33">
        <v>86</v>
      </c>
      <c r="FK113" s="38"/>
      <c r="FL113" s="33">
        <v>105</v>
      </c>
      <c r="FM113" s="38"/>
      <c r="FN113" s="33">
        <v>105</v>
      </c>
      <c r="FO113" s="33">
        <v>54.98</v>
      </c>
      <c r="FP113" s="33">
        <v>49</v>
      </c>
      <c r="FQ113" s="38"/>
      <c r="FR113" s="33">
        <v>104</v>
      </c>
      <c r="FS113" s="38"/>
      <c r="FT113" s="33">
        <v>104</v>
      </c>
      <c r="FU113" s="33">
        <v>41.7</v>
      </c>
      <c r="FV113" s="33">
        <v>86</v>
      </c>
      <c r="FW113" s="38"/>
      <c r="FX113" s="33">
        <v>49</v>
      </c>
      <c r="FY113" s="38"/>
      <c r="FZ113" s="33">
        <v>49</v>
      </c>
      <c r="GA113" s="33">
        <v>28.3</v>
      </c>
      <c r="GB113" s="39">
        <v>63</v>
      </c>
      <c r="GC113" s="24">
        <f>GA113</f>
        <v>28.3</v>
      </c>
      <c r="GD113" s="24">
        <f>GB113</f>
        <v>63</v>
      </c>
      <c r="GE113" s="25">
        <v>27.3</v>
      </c>
      <c r="GF113" s="25">
        <v>54</v>
      </c>
      <c r="GG113" s="25">
        <v>33.2</v>
      </c>
      <c r="GH113" s="25">
        <v>87</v>
      </c>
      <c r="GI113" s="24">
        <f>GG113</f>
        <v>33.2</v>
      </c>
      <c r="GJ113" s="24">
        <f>GH113</f>
        <v>87</v>
      </c>
      <c r="GK113" s="25">
        <v>36.2</v>
      </c>
      <c r="GL113" s="37">
        <v>89</v>
      </c>
      <c r="GM113" s="33">
        <v>0.2</v>
      </c>
      <c r="GN113" s="33">
        <v>16</v>
      </c>
      <c r="GO113" s="33">
        <v>3</v>
      </c>
      <c r="GP113" s="33">
        <f>IF(GO113=1,1,IF(GO113=2,20,40))</f>
        <v>40</v>
      </c>
      <c r="GQ113" s="33">
        <f>AVERAGE(41,130,GS113)</f>
        <v>80.3333333333333</v>
      </c>
      <c r="GR113" s="33">
        <f>GQ113</f>
        <v>80.3333333333333</v>
      </c>
      <c r="GS113" s="33">
        <v>70</v>
      </c>
      <c r="GT113" s="33">
        <f>GS113</f>
        <v>70</v>
      </c>
      <c r="GU113" s="33">
        <v>57</v>
      </c>
      <c r="GV113" s="33">
        <f>GU113</f>
        <v>57</v>
      </c>
      <c r="GW113" s="40">
        <f>GU113</f>
        <v>57</v>
      </c>
      <c r="GX113" s="28">
        <v>63</v>
      </c>
      <c r="GY113" s="28">
        <f>GX113</f>
        <v>63</v>
      </c>
      <c r="GZ113" s="42">
        <f>AVERAGE(GQ113,GS113,GU113)</f>
        <v>69.1111111111111</v>
      </c>
      <c r="HA113" s="33">
        <f>AVERAGE(GQ113:GW113)</f>
        <v>67.38095238095239</v>
      </c>
      <c r="HB113" s="33">
        <f>SUM(GX113,GY113,GZ113,HA113)/120</f>
        <v>73.62840608465611</v>
      </c>
      <c r="HC113" t="s" s="34">
        <f>IF(HB113=HB112,"YES","NOOOO")</f>
        <v>230</v>
      </c>
      <c r="HD113" s="33">
        <f>SUM(SUM(E113,F113,G113,I113,L113,M113,N113,O113,R113,U113,V113,W113,Y113,AH113,AN113,AP113,AV113,BB113,BH113,BN113,BT113,BZ113,CF113,CL113,CR113,CX113,DD113,DJ113,DL113,DZ113),SUM(EX113,FJ113,FP113,FV113,GF113,GL113,GN113,GP113,GQ113,GS113,GU113,GX113,GZ113,H113,J113,K113,P113,Q113,S113,T113,X113,Z113,AA113,AB113,AD113,AF113,AJ113,AL113,AR113,AT113),SUM(AX113,AZ113,BD113,BF113,BJ113,BL113,BP113,BR113,BV113,BX113,CB113,CD113,CH113,CJ113,CN113,CP113,CT113,CV113,CZ113,DB113,DF113,DH113,DN113,DP113,DR113,DT113,DV113,DX113,EB113,ED113),EF113,EH113,EJ113,EL113,EN113,EP113,ER113,ET113,EV113,EZ113,FB113,FD113,FF113,FH113,FL113,FN113,FR113,FT113,FX113,FZ113,GB113,GD113,GH113,GJ113)/114</f>
        <v>74.04117933723199</v>
      </c>
      <c r="HE113" s="33">
        <v>111</v>
      </c>
      <c r="HF113" s="33">
        <f>HE113-B113</f>
        <v>0</v>
      </c>
      <c r="HG113" s="33">
        <f>SUM(SUM(E113,F113,G113,I113,L113,M113,N113,O113,V113,W113,Y113,H113,J113,K113,P113,Q113,CH113,CJ113,CN113,CP113,CT113,CV113,CZ113,DB113,DF113,DH113,DN113,DP113,DR113,DT113),SUM(DV113,DX113,EB113,ED113,EF113,EH113,EJ113,EL113,EN113,EP113,ER113,ET113,EV113,EZ113,FB113,FD113,FF113,FH113,FL113,FN113,FR113,FT113,FX113,FZ113,GR113,GX113,GY113,X113,AA113,Z113),SUM(AB113,AD113,AF113,AJ113,AL113,AR113,AT113,AX113,AZ113,BD113,BF113,BJ113,BL113,BP113,BR113,BV113,BX113,CB113,CD113,AH113,AN113,AP113,AV113,BB113,BH113,BN113,BT113,BZ113,CF113,CL113),CR113,CX113,DD113,DJ113,DL113,DZ113,EX113,FJ113,FP113,FV113,GP113,GQ113,GS113,GT113,GU113,GV113,GW113,GZ113,HA113)/109</f>
        <v>73.28356633173151</v>
      </c>
      <c r="HH113" s="33">
        <v>111</v>
      </c>
      <c r="HI113" s="33">
        <f>HH113-B113</f>
        <v>0</v>
      </c>
      <c r="HJ113" s="33">
        <f>SUM(SUM(E113,F113,G113,I113,L113,M113,N113,R113,V113,W113,AD113,AF113,AJ113,AL113,AR113,AT113,AX113,AZ113,BD113,BF113,BJ113,BL113,BP113,BR113,BV113,BX113,CB113,CD113,CH113,CJ113),SUM(CN113,CP113,CT113,CV113,CZ113,DB113,DF113,DH113,DN113,DP113,DR113,DT113,DV113,DX113,EB113,ED113,EF113,EH113,EJ113,EL113,EN113,EP113,ER113,ET113,EV113,EZ113,FB113,FD113,GB113,GD113),SUM(GH113,GJ113,GR113,GX113,GY113,AH113,AN113,AP113,AV113,BB113,BH113,BN113,BT113,BZ113,CF113,CL113,CR113,CX113,DD113,DJ113,DL113,DZ113,EX113,GF113,GL113,GN113,GP113,GQ113,GS113,GT113),GU113,GV113,GW113,GZ113,HA113,H113,J113,K113,S113,T113,)/101</f>
        <v>69.6030567342449</v>
      </c>
      <c r="HK113" s="33">
        <v>111</v>
      </c>
      <c r="HL113" s="33">
        <f>HK113-B113</f>
        <v>0</v>
      </c>
      <c r="HM113" s="33">
        <f>SUM(SUM(F113,G113,H113,J113,K113,AD113,AF113,AJ113,AL113,AN113,AR113,AT113,AX113,AZ113,BD113,BF113,BJ113,BL113,BP113,BR113,BV113,BX113,CB113,CD113,CH113,CJ113,CN113,CP113,CT113,CV113),SUM(CZ113,DB113,DF113,DH113,DN113,DP113,DR113,DT113,DV113,DX113,EB113,ED113,EF113,EH113,EJ113,EL113,EN113,EP113,ER113,ET113,EV113,EZ113,FB113,FD113,GR113,GX113,GY113,I113,L113,AH113),AP113,AV113,BB113,BH113,BN113,BT113,BZ113,CF113,CL113,CR113,CX113,DD113,DJ113,DL113,DZ113,EX113,GP113,GQ113,GS113,GT113,GU113,GV113,GW113,GZ113,HA113)/85</f>
        <v>69.1430438842204</v>
      </c>
      <c r="HN113" s="33">
        <v>111</v>
      </c>
      <c r="HO113" s="33">
        <f>HN113-B113</f>
        <v>0</v>
      </c>
      <c r="HP113" s="33">
        <f>SUM(SUM(AH113,AP113,AV113,BB113,BH113,BN113,BT113,BZ113,CF113,CL113,CR113,CX113,DD113,DJ113,DL113,DZ113,EX113,GP113,GQ113,GS113,GT113,GU113,GV113,GW113,GZ113,HA113,AD113,AF113,AR113,AT113),SUM(AX113,AZ113,BD113,BF113,BJ113,BL113,BP113,BR113,BV113,BX113,CB113,CD113,CH113,CJ113,CN113,CP113,CT113,CV113,CZ113,DB113,DF113,DH113,DN113,DP113,DR113,DT113,DV113,DX113,EB113,ED113),EF113,EH113,EJ113,EL113,EN113,EP113,ER113,ET113,EV113,EZ113,FB113,FD113,GR113,GX113,GY113)/75</f>
        <v>66.0554497354497</v>
      </c>
      <c r="HQ113" s="33">
        <v>115</v>
      </c>
      <c r="HR113" s="33">
        <f>HQ113-B113</f>
        <v>4</v>
      </c>
      <c r="HS113" s="43">
        <f>AVERAGE(HD113-HB113,HG113-HB113,HJ113-HB113,HM113-HB113,HP113-HB113)</f>
        <v>-3.2031468800804</v>
      </c>
      <c r="HT113" s="33"/>
      <c r="HU113" s="33"/>
      <c r="HV113" s="33"/>
      <c r="HW113" s="33"/>
      <c r="HX113" s="33"/>
      <c r="HY113" s="33"/>
    </row>
    <row r="114" ht="44.45" customHeight="1">
      <c r="A114" t="s" s="31">
        <v>351</v>
      </c>
      <c r="B114" s="32">
        <v>112</v>
      </c>
      <c r="C114" s="33">
        <v>0</v>
      </c>
      <c r="D114" t="s" s="34">
        <v>245</v>
      </c>
      <c r="E114" s="33">
        <f>IF(D114="ACC",5,IF(D114="SEC",3,IF(D114="Pac12",4,IF(D114="Big 10",1,IF(D114="Big 12",2,IF(D114="Independent",7,IF(D114="American",6,IF(D114="MWC",9,IF(D114="Sun Belt",8,IF(D114="CUSA",11,10))))))))))</f>
        <v>6</v>
      </c>
      <c r="F114" s="33">
        <v>112</v>
      </c>
      <c r="G114" s="33">
        <f>F114</f>
        <v>112</v>
      </c>
      <c r="H114" s="33">
        <f>F114</f>
        <v>112</v>
      </c>
      <c r="I114" s="33">
        <v>106</v>
      </c>
      <c r="J114" s="33">
        <v>106</v>
      </c>
      <c r="K114" s="33">
        <v>93</v>
      </c>
      <c r="L114" s="35">
        <f>AVERAGE(F114:K114)</f>
        <v>106.833333333333</v>
      </c>
      <c r="M114" s="46">
        <f>AVERAGE(N114:U114,F114:L114)</f>
        <v>104.791666666667</v>
      </c>
      <c r="N114" s="19">
        <f>AVERAGE(O114:U114,F114:L114)</f>
        <v>104.791666666667</v>
      </c>
      <c r="O114" s="37">
        <v>109</v>
      </c>
      <c r="P114" s="33">
        <v>96</v>
      </c>
      <c r="Q114" s="33">
        <f>AVERAGE(O114:P114)</f>
        <v>102.5</v>
      </c>
      <c r="R114" s="33">
        <v>107</v>
      </c>
      <c r="S114" s="33">
        <v>99</v>
      </c>
      <c r="T114" s="33">
        <f>AVERAGE(R114:S114)</f>
        <v>103</v>
      </c>
      <c r="U114" s="33">
        <f>AVERAGE(O114,P114,Q114,R114,S114,T114)</f>
        <v>102.75</v>
      </c>
      <c r="V114" s="33">
        <f>AVERAGE(F114:U114)</f>
        <v>104.791666666667</v>
      </c>
      <c r="W114" s="33">
        <f>MEDIAN(F114:U114)</f>
        <v>105.395833333334</v>
      </c>
      <c r="X114" s="33">
        <v>115</v>
      </c>
      <c r="Y114" s="33">
        <v>45</v>
      </c>
      <c r="Z114" s="33">
        <v>70</v>
      </c>
      <c r="AA114" s="33">
        <v>104</v>
      </c>
      <c r="AB114" s="33">
        <v>112</v>
      </c>
      <c r="AC114" s="33">
        <v>-16.8</v>
      </c>
      <c r="AD114" s="33">
        <v>107</v>
      </c>
      <c r="AE114" s="33">
        <v>-16.8</v>
      </c>
      <c r="AF114" s="33">
        <v>107</v>
      </c>
      <c r="AG114" s="33">
        <f>BM114-CQ114</f>
        <v>-8.1</v>
      </c>
      <c r="AH114" s="33">
        <v>75</v>
      </c>
      <c r="AI114" s="33">
        <v>0.885106382978723</v>
      </c>
      <c r="AJ114" s="33">
        <v>112</v>
      </c>
      <c r="AK114" s="33">
        <v>0.885106382978723</v>
      </c>
      <c r="AL114" s="33">
        <f>AJ114</f>
        <v>112</v>
      </c>
      <c r="AM114" s="33">
        <v>-0.112893297250839</v>
      </c>
      <c r="AN114" s="33">
        <v>106</v>
      </c>
      <c r="AO114" s="33">
        <v>23.88</v>
      </c>
      <c r="AP114" s="33">
        <v>92</v>
      </c>
      <c r="AQ114" s="33">
        <v>1</v>
      </c>
      <c r="AR114" s="33">
        <f>MAX($AQ$3:$AQ$132)-AQ114+1</f>
        <v>13</v>
      </c>
      <c r="AS114" s="33">
        <v>1</v>
      </c>
      <c r="AT114" s="33">
        <f>AR114</f>
        <v>13</v>
      </c>
      <c r="AU114" s="33">
        <v>4</v>
      </c>
      <c r="AV114" s="33">
        <f>MAX($AU$3:$AU$132)-AU114+1</f>
        <v>12</v>
      </c>
      <c r="AW114" s="33">
        <v>8</v>
      </c>
      <c r="AX114" s="33">
        <f>AW114+1</f>
        <v>9</v>
      </c>
      <c r="AY114" s="33">
        <v>8</v>
      </c>
      <c r="AZ114" s="33">
        <f>AX114</f>
        <v>9</v>
      </c>
      <c r="BA114" s="33">
        <v>8</v>
      </c>
      <c r="BB114" s="33">
        <f>BA114+1</f>
        <v>9</v>
      </c>
      <c r="BC114" s="33">
        <f>AQ114/(AQ114+AW114)</f>
        <v>0.111111111111111</v>
      </c>
      <c r="BD114" s="33">
        <v>39</v>
      </c>
      <c r="BE114" s="33">
        <f>BC114</f>
        <v>0.111111111111111</v>
      </c>
      <c r="BF114" s="33">
        <f>BD114</f>
        <v>39</v>
      </c>
      <c r="BG114" s="33">
        <f>AU114/(AU114+BA114)</f>
        <v>0.333333333333333</v>
      </c>
      <c r="BH114" s="33">
        <v>19</v>
      </c>
      <c r="BI114" s="33">
        <v>23.1</v>
      </c>
      <c r="BJ114" s="33">
        <v>80</v>
      </c>
      <c r="BK114" s="33">
        <v>23.1</v>
      </c>
      <c r="BL114" s="33">
        <v>80</v>
      </c>
      <c r="BM114" s="33">
        <v>20.8</v>
      </c>
      <c r="BN114" s="33">
        <v>87</v>
      </c>
      <c r="BO114" s="33">
        <v>365.3</v>
      </c>
      <c r="BP114" s="33">
        <v>88</v>
      </c>
      <c r="BQ114" s="33">
        <v>365.3</v>
      </c>
      <c r="BR114" s="33">
        <v>88</v>
      </c>
      <c r="BS114" s="33">
        <v>330.8</v>
      </c>
      <c r="BT114" s="33">
        <v>106</v>
      </c>
      <c r="BU114" s="33">
        <v>216.6</v>
      </c>
      <c r="BV114" s="33">
        <v>72</v>
      </c>
      <c r="BW114" s="33">
        <v>216.6</v>
      </c>
      <c r="BX114" s="33">
        <v>72</v>
      </c>
      <c r="BY114" s="33">
        <v>169.6</v>
      </c>
      <c r="BZ114" s="33">
        <v>110</v>
      </c>
      <c r="CA114" s="33">
        <v>148.8</v>
      </c>
      <c r="CB114" s="33">
        <v>75</v>
      </c>
      <c r="CC114" s="33">
        <v>148.8</v>
      </c>
      <c r="CD114" s="33">
        <v>75</v>
      </c>
      <c r="CE114" s="33">
        <v>161.3</v>
      </c>
      <c r="CF114" s="33">
        <v>64</v>
      </c>
      <c r="CG114" s="33">
        <v>0.063235696687654</v>
      </c>
      <c r="CH114" s="33">
        <v>104</v>
      </c>
      <c r="CI114" s="33">
        <v>0.063235696687654</v>
      </c>
      <c r="CJ114" s="33">
        <v>104</v>
      </c>
      <c r="CK114" s="33">
        <f>BM114/BS114</f>
        <v>0.0628778718258767</v>
      </c>
      <c r="CL114" s="33">
        <v>103</v>
      </c>
      <c r="CM114" s="33">
        <v>39.9</v>
      </c>
      <c r="CN114" s="33">
        <v>96</v>
      </c>
      <c r="CO114" s="33">
        <v>39.9</v>
      </c>
      <c r="CP114" s="33">
        <v>96</v>
      </c>
      <c r="CQ114" s="33">
        <v>28.9</v>
      </c>
      <c r="CR114" s="33">
        <v>58</v>
      </c>
      <c r="CS114" s="33">
        <v>441.4</v>
      </c>
      <c r="CT114" s="33">
        <v>91</v>
      </c>
      <c r="CU114" s="33">
        <v>441.4</v>
      </c>
      <c r="CV114" s="33">
        <v>91</v>
      </c>
      <c r="CW114" s="33">
        <v>398.1</v>
      </c>
      <c r="CX114" s="33">
        <v>69</v>
      </c>
      <c r="CY114" s="33">
        <v>229.1</v>
      </c>
      <c r="CZ114" s="33">
        <v>58</v>
      </c>
      <c r="DA114" s="33">
        <v>229.1</v>
      </c>
      <c r="DB114" s="33">
        <v>58</v>
      </c>
      <c r="DC114" s="33">
        <v>189.5</v>
      </c>
      <c r="DD114" s="33">
        <v>14</v>
      </c>
      <c r="DE114" s="33">
        <v>212.3</v>
      </c>
      <c r="DF114" s="33">
        <v>101</v>
      </c>
      <c r="DG114" s="33">
        <v>212.3</v>
      </c>
      <c r="DH114" s="33">
        <v>101</v>
      </c>
      <c r="DI114" s="33">
        <v>208.6</v>
      </c>
      <c r="DJ114" s="33">
        <v>109</v>
      </c>
      <c r="DK114" s="33">
        <v>1.11111111111111</v>
      </c>
      <c r="DL114" s="33">
        <v>20</v>
      </c>
      <c r="DM114" s="33">
        <v>0.888888888888889</v>
      </c>
      <c r="DN114" s="33">
        <v>28</v>
      </c>
      <c r="DO114" s="33">
        <v>60.7</v>
      </c>
      <c r="DP114" s="33">
        <v>40</v>
      </c>
      <c r="DQ114" s="33">
        <v>7.6</v>
      </c>
      <c r="DR114" s="33">
        <v>20</v>
      </c>
      <c r="DS114" s="33">
        <v>5</v>
      </c>
      <c r="DT114" s="33">
        <v>25</v>
      </c>
      <c r="DU114" s="33">
        <v>-76.09999999999999</v>
      </c>
      <c r="DV114" s="33">
        <v>102</v>
      </c>
      <c r="DW114" s="33">
        <v>-76.09999999999999</v>
      </c>
      <c r="DX114" s="33">
        <v>102</v>
      </c>
      <c r="DY114" s="33">
        <f>BS114-CW114</f>
        <v>-67.3</v>
      </c>
      <c r="DZ114" s="33">
        <v>104</v>
      </c>
      <c r="EA114" s="33">
        <v>0.777777777777778</v>
      </c>
      <c r="EB114" s="33">
        <v>76</v>
      </c>
      <c r="EC114" s="33">
        <v>2.77777777777778</v>
      </c>
      <c r="ED114" s="33">
        <v>112</v>
      </c>
      <c r="EE114" s="33">
        <v>20.9</v>
      </c>
      <c r="EF114" s="33">
        <v>37</v>
      </c>
      <c r="EG114" s="33">
        <v>0</v>
      </c>
      <c r="EH114" s="33">
        <v>14</v>
      </c>
      <c r="EI114" s="33">
        <v>8.9</v>
      </c>
      <c r="EJ114" s="33">
        <v>32</v>
      </c>
      <c r="EK114" s="33">
        <v>0.111111111111111</v>
      </c>
      <c r="EL114" s="33">
        <v>8</v>
      </c>
      <c r="EM114" s="33">
        <v>69.2</v>
      </c>
      <c r="EN114" s="33">
        <v>29</v>
      </c>
      <c r="EO114" s="33">
        <v>95.8</v>
      </c>
      <c r="EP114" s="33">
        <v>17</v>
      </c>
      <c r="EQ114" s="33">
        <v>20.7777777777778</v>
      </c>
      <c r="ER114" s="33">
        <v>60</v>
      </c>
      <c r="ES114" s="33">
        <v>30.7</v>
      </c>
      <c r="ET114" s="33">
        <v>89</v>
      </c>
      <c r="EU114" s="33">
        <v>30.7</v>
      </c>
      <c r="EV114" s="33">
        <v>89</v>
      </c>
      <c r="EW114" s="33">
        <v>39</v>
      </c>
      <c r="EX114" s="33">
        <v>51</v>
      </c>
      <c r="EY114" s="33">
        <v>29.2</v>
      </c>
      <c r="EZ114" s="33">
        <v>64</v>
      </c>
      <c r="FA114" s="33">
        <v>5.33333333333333</v>
      </c>
      <c r="FB114" s="33">
        <v>30</v>
      </c>
      <c r="FC114" s="33">
        <v>48.4444444444444</v>
      </c>
      <c r="FD114" s="33">
        <v>51</v>
      </c>
      <c r="FE114" s="38"/>
      <c r="FF114" s="33">
        <v>112</v>
      </c>
      <c r="FG114" s="38"/>
      <c r="FH114" s="33">
        <v>112</v>
      </c>
      <c r="FI114" s="33">
        <v>34.53</v>
      </c>
      <c r="FJ114" s="33">
        <v>103</v>
      </c>
      <c r="FK114" s="38"/>
      <c r="FL114" s="33">
        <v>108</v>
      </c>
      <c r="FM114" s="38"/>
      <c r="FN114" s="33">
        <v>108</v>
      </c>
      <c r="FO114" s="33">
        <v>26.83</v>
      </c>
      <c r="FP114" s="33">
        <v>113</v>
      </c>
      <c r="FQ114" s="38"/>
      <c r="FR114" s="33">
        <v>105</v>
      </c>
      <c r="FS114" s="38"/>
      <c r="FT114" s="33">
        <v>105</v>
      </c>
      <c r="FU114" s="33">
        <v>51.44</v>
      </c>
      <c r="FV114" s="33">
        <v>67</v>
      </c>
      <c r="FW114" s="38"/>
      <c r="FX114" s="33">
        <v>33</v>
      </c>
      <c r="FY114" s="38"/>
      <c r="FZ114" s="33">
        <v>33</v>
      </c>
      <c r="GA114" s="33">
        <v>21.7</v>
      </c>
      <c r="GB114" s="39">
        <v>90</v>
      </c>
      <c r="GC114" s="24">
        <f>GA114</f>
        <v>21.7</v>
      </c>
      <c r="GD114" s="24">
        <f>GB114</f>
        <v>90</v>
      </c>
      <c r="GE114" s="24">
        <v>19.6</v>
      </c>
      <c r="GF114" s="24">
        <v>86</v>
      </c>
      <c r="GG114" s="24">
        <v>27.5</v>
      </c>
      <c r="GH114" s="24">
        <v>60</v>
      </c>
      <c r="GI114" s="24">
        <f>GG114</f>
        <v>27.5</v>
      </c>
      <c r="GJ114" s="24">
        <f>GH114</f>
        <v>60</v>
      </c>
      <c r="GK114" s="24">
        <v>30.8</v>
      </c>
      <c r="GL114" s="37">
        <v>71</v>
      </c>
      <c r="GM114" s="33">
        <v>-0.2</v>
      </c>
      <c r="GN114" s="33">
        <v>20</v>
      </c>
      <c r="GO114" s="33">
        <v>3</v>
      </c>
      <c r="GP114" s="33">
        <f>IF(GO114=1,1,IF(GO114=2,20,40))</f>
        <v>40</v>
      </c>
      <c r="GQ114" s="33">
        <f>AVERAGE(41,130,GS114)</f>
        <v>91.3333333333333</v>
      </c>
      <c r="GR114" s="33">
        <f>GQ114</f>
        <v>91.3333333333333</v>
      </c>
      <c r="GS114" s="33">
        <f>AVERAGE(76,130)</f>
        <v>103</v>
      </c>
      <c r="GT114" s="33">
        <f>GS114</f>
        <v>103</v>
      </c>
      <c r="GU114" s="33">
        <v>72</v>
      </c>
      <c r="GV114" s="33">
        <f>GU114</f>
        <v>72</v>
      </c>
      <c r="GW114" s="40">
        <f>GU114</f>
        <v>72</v>
      </c>
      <c r="GX114" s="28">
        <v>55</v>
      </c>
      <c r="GY114" s="28">
        <f>GX114</f>
        <v>55</v>
      </c>
      <c r="GZ114" s="42">
        <f>AVERAGE(GQ114,GS114,GU114)</f>
        <v>88.7777777777778</v>
      </c>
      <c r="HA114" s="33">
        <f>AVERAGE(GQ114:GW114)</f>
        <v>86.38095238095239</v>
      </c>
      <c r="HB114" s="33">
        <f>SUM(GX114,GY114,GZ114,HA114)/120</f>
        <v>75.5639963624339</v>
      </c>
      <c r="HC114" t="s" s="34">
        <f>IF(HB114=HB113,"YES","NOOOO")</f>
        <v>230</v>
      </c>
      <c r="HD114" s="33">
        <f>SUM(SUM(E114,F114,G114,I114,L114,M114,N114,O114,R114,U114,V114,W114,Y114,AH114,AN114,AP114,AV114,BB114,BH114,BN114,BT114,BZ114,CF114,CL114,CR114,CX114,DD114,DJ114,DL114,DZ114),SUM(EX114,FJ114,FP114,FV114,GF114,GL114,GN114,GP114,GQ114,GS114,GU114,GX114,GZ114,H114,J114,K114,P114,Q114,S114,T114,X114,Z114,AA114,AB114,AD114,AF114,AJ114,AL114,AR114,AT114),SUM(AX114,AZ114,BD114,BF114,BJ114,BL114,BP114,BR114,BV114,BX114,CB114,CD114,CH114,CJ114,CN114,CP114,CT114,CV114,CZ114,DB114,DF114,DH114,DN114,DP114,DR114,DT114,DV114,DX114,EB114,ED114),EF114,EH114,EJ114,EL114,EN114,EP114,ER114,ET114,EV114,EZ114,FB114,FD114,FF114,FH114,FL114,FN114,FR114,FT114,FX114,FZ114,GB114,GD114,GH114,GJ114)/114</f>
        <v>75.3330287524367</v>
      </c>
      <c r="HE114" s="33">
        <v>113</v>
      </c>
      <c r="HF114" s="33">
        <f>HE114-B114</f>
        <v>1</v>
      </c>
      <c r="HG114" s="33">
        <f>SUM(SUM(E114,F114,G114,I114,L114,M114,N114,O114,V114,W114,Y114,H114,J114,K114,P114,Q114,CH114,CJ114,CN114,CP114,CT114,CV114,CZ114,DB114,DF114,DH114,DN114,DP114,DR114,DT114),SUM(DV114,DX114,EB114,ED114,EF114,EH114,EJ114,EL114,EN114,EP114,ER114,ET114,EV114,EZ114,FB114,FD114,FF114,FH114,FL114,FN114,FR114,FT114,FX114,FZ114,GR114,GX114,GY114,X114,AA114,Z114),SUM(AB114,AD114,AF114,AJ114,AL114,AR114,AT114,AX114,AZ114,BD114,BF114,BJ114,BL114,BP114,BR114,BV114,BX114,CB114,CD114,AH114,AN114,AP114,AV114,BB114,BH114,BN114,BT114,BZ114,CF114,CL114),CR114,CX114,DD114,DJ114,DL114,DZ114,EX114,FJ114,FP114,FV114,GP114,GQ114,GS114,GT114,GU114,GV114,GW114,GZ114,HA114)/109</f>
        <v>75.03605104121161</v>
      </c>
      <c r="HH114" s="33">
        <v>113</v>
      </c>
      <c r="HI114" s="33">
        <f>HH114-B114</f>
        <v>1</v>
      </c>
      <c r="HJ114" s="33">
        <f>SUM(SUM(E114,F114,G114,I114,L114,M114,N114,R114,V114,W114,AD114,AF114,AJ114,AL114,AR114,AT114,AX114,AZ114,BD114,BF114,BJ114,BL114,BP114,BR114,BV114,BX114,CB114,CD114,CH114,CJ114),SUM(CN114,CP114,CT114,CV114,CZ114,DB114,DF114,DH114,DN114,DP114,DR114,DT114,DV114,DX114,EB114,ED114,EF114,EH114,EJ114,EL114,EN114,EP114,ER114,ET114,EV114,EZ114,FB114,FD114,GB114,GD114),SUM(GH114,GJ114,GR114,GX114,GY114,AH114,AN114,AP114,AV114,BB114,BH114,BN114,BT114,BZ114,CF114,CL114,CR114,CX114,DD114,DJ114,DL114,DZ114,EX114,GF114,GL114,GN114,GP114,GQ114,GS114,GT114),GU114,GV114,GW114,GZ114,HA114,H114,J114,K114,S114,T114,)/101</f>
        <v>71.4101936979412</v>
      </c>
      <c r="HK114" s="33">
        <v>113</v>
      </c>
      <c r="HL114" s="33">
        <f>HK114-B114</f>
        <v>1</v>
      </c>
      <c r="HM114" s="33">
        <f>SUM(SUM(F114,G114,H114,J114,K114,AD114,AF114,AJ114,AL114,AN114,AR114,AT114,AX114,AZ114,BD114,BF114,BJ114,BL114,BP114,BR114,BV114,BX114,CB114,CD114,CH114,CJ114,CN114,CP114,CT114,CV114),SUM(CZ114,DB114,DF114,DH114,DN114,DP114,DR114,DT114,DV114,DX114,EB114,ED114,EF114,EH114,EJ114,EL114,EN114,EP114,ER114,ET114,EV114,EZ114,FB114,FD114,GR114,GX114,GY114,I114,L114,AH114),AP114,AV114,BB114,BH114,BN114,BT114,BZ114,CF114,CL114,CR114,CX114,DD114,DJ114,DL114,DZ114,EX114,GP114,GQ114,GS114,GT114,GU114,GV114,GW114,GZ114,HA114)/85</f>
        <v>70.59598506069089</v>
      </c>
      <c r="HN114" s="33">
        <v>114</v>
      </c>
      <c r="HO114" s="33">
        <f>HN114-B114</f>
        <v>2</v>
      </c>
      <c r="HP114" s="33">
        <f>SUM(SUM(AH114,AP114,AV114,BB114,BH114,BN114,BT114,BZ114,CF114,CL114,CR114,CX114,DD114,DJ114,DL114,DZ114,EX114,GP114,GQ114,GS114,GT114,GU114,GV114,GW114,GZ114,HA114,AD114,AF114,AR114,AT114),SUM(AX114,AZ114,BD114,BF114,BJ114,BL114,BP114,BR114,BV114,BX114,CB114,CD114,CH114,CJ114,CN114,CP114,CT114,CV114,CZ114,DB114,DF114,DH114,DN114,DP114,DR114,DT114,DV114,DX114,EB114,ED114),EF114,EH114,EJ114,EL114,EN114,EP114,ER114,ET114,EV114,EZ114,FB114,FD114,GR114,GX114,GY114)/75</f>
        <v>65.637671957672</v>
      </c>
      <c r="HQ114" s="33">
        <v>112</v>
      </c>
      <c r="HR114" s="33">
        <f>HQ114-B114</f>
        <v>0</v>
      </c>
      <c r="HS114" s="43">
        <f>AVERAGE(HD114-HB114,HG114-HB114,HJ114-HB114,HM114-HB114,HP114-HB114)</f>
        <v>-3.96141026044342</v>
      </c>
      <c r="HT114" s="33"/>
      <c r="HU114" s="33"/>
      <c r="HV114" s="33"/>
      <c r="HW114" s="33"/>
      <c r="HX114" s="33"/>
      <c r="HY114" s="33"/>
    </row>
    <row r="115" ht="32.45" customHeight="1">
      <c r="A115" t="s" s="31">
        <v>352</v>
      </c>
      <c r="B115" s="32">
        <v>113</v>
      </c>
      <c r="C115" s="33">
        <v>0</v>
      </c>
      <c r="D115" t="s" s="34">
        <v>245</v>
      </c>
      <c r="E115" s="33">
        <f>IF(D115="ACC",5,IF(D115="SEC",3,IF(D115="Pac12",4,IF(D115="Big 10",1,IF(D115="Big 12",2,IF(D115="Independent",7,IF(D115="American",6,IF(D115="MWC",9,IF(D115="Sun Belt",8,IF(D115="CUSA",11,10))))))))))</f>
        <v>6</v>
      </c>
      <c r="F115" s="33">
        <v>118</v>
      </c>
      <c r="G115" s="33">
        <f>F115</f>
        <v>118</v>
      </c>
      <c r="H115" s="33">
        <f>F115</f>
        <v>118</v>
      </c>
      <c r="I115" s="33">
        <v>70</v>
      </c>
      <c r="J115" s="33">
        <v>70</v>
      </c>
      <c r="K115" s="33">
        <v>51</v>
      </c>
      <c r="L115" s="35">
        <f>AVERAGE(F115:K115)</f>
        <v>90.8333333333333</v>
      </c>
      <c r="M115" s="46">
        <f>AVERAGE(N115:U115,F115:L115)</f>
        <v>100.041666666667</v>
      </c>
      <c r="N115" s="19">
        <f>AVERAGE(O115:U115,F115:L115)</f>
        <v>100.041666666667</v>
      </c>
      <c r="O115" s="37">
        <v>113</v>
      </c>
      <c r="P115" s="33">
        <v>114</v>
      </c>
      <c r="Q115" s="33">
        <f>AVERAGE(O115:P115)</f>
        <v>113.5</v>
      </c>
      <c r="R115" s="33">
        <v>105</v>
      </c>
      <c r="S115" s="33">
        <v>105</v>
      </c>
      <c r="T115" s="33">
        <f>AVERAGE(R115:S115)</f>
        <v>105</v>
      </c>
      <c r="U115" s="33">
        <f>AVERAGE(O115,P115,Q115,R115,S115,T115)</f>
        <v>109.25</v>
      </c>
      <c r="V115" s="33">
        <f>AVERAGE(F115:U115)</f>
        <v>100.041666666667</v>
      </c>
      <c r="W115" s="33">
        <f>MEDIAN(F115:U115)</f>
        <v>105</v>
      </c>
      <c r="X115" s="33">
        <v>111</v>
      </c>
      <c r="Y115" s="33">
        <v>85</v>
      </c>
      <c r="Z115" s="33">
        <v>98</v>
      </c>
      <c r="AA115" s="33">
        <v>112</v>
      </c>
      <c r="AB115" s="33">
        <v>119</v>
      </c>
      <c r="AC115" s="33">
        <v>-17.2</v>
      </c>
      <c r="AD115" s="33">
        <v>109</v>
      </c>
      <c r="AE115" s="33">
        <v>-17.2</v>
      </c>
      <c r="AF115" s="33">
        <v>109</v>
      </c>
      <c r="AG115" s="33">
        <f>BM115-CQ115</f>
        <v>0.4</v>
      </c>
      <c r="AH115" s="33">
        <v>28</v>
      </c>
      <c r="AI115" s="33">
        <v>0.678688524590164</v>
      </c>
      <c r="AJ115" s="33">
        <v>127</v>
      </c>
      <c r="AK115" s="33">
        <v>0.678688524590164</v>
      </c>
      <c r="AL115" s="33">
        <f>AJ115</f>
        <v>127</v>
      </c>
      <c r="AM115" s="33">
        <v>0.0050982391466332</v>
      </c>
      <c r="AN115" s="33">
        <v>65</v>
      </c>
      <c r="AO115" s="33">
        <v>25.2</v>
      </c>
      <c r="AP115" s="33">
        <v>96</v>
      </c>
      <c r="AQ115" s="33">
        <v>1</v>
      </c>
      <c r="AR115" s="33">
        <f>MAX($AQ$3:$AQ$132)-AQ115+1</f>
        <v>13</v>
      </c>
      <c r="AS115" s="33">
        <v>1</v>
      </c>
      <c r="AT115" s="33">
        <f>AR115</f>
        <v>13</v>
      </c>
      <c r="AU115" s="33">
        <v>8</v>
      </c>
      <c r="AV115" s="33">
        <f>MAX($AU$3:$AU$132)-AU115+1</f>
        <v>8</v>
      </c>
      <c r="AW115" s="33">
        <v>6</v>
      </c>
      <c r="AX115" s="33">
        <f>AW115+1</f>
        <v>7</v>
      </c>
      <c r="AY115" s="33">
        <v>6</v>
      </c>
      <c r="AZ115" s="33">
        <f>AX115</f>
        <v>7</v>
      </c>
      <c r="BA115" s="33">
        <v>5</v>
      </c>
      <c r="BB115" s="33">
        <f>BA115+1</f>
        <v>6</v>
      </c>
      <c r="BC115" s="33">
        <f>AQ115/(AQ115+AW115)</f>
        <v>0.142857142857143</v>
      </c>
      <c r="BD115" s="33">
        <v>38</v>
      </c>
      <c r="BE115" s="33">
        <f>BC115</f>
        <v>0.142857142857143</v>
      </c>
      <c r="BF115" s="33">
        <f>BD115</f>
        <v>38</v>
      </c>
      <c r="BG115" s="33">
        <f>AU115/(AU115+BA115)</f>
        <v>0.615384615384615</v>
      </c>
      <c r="BH115" s="33">
        <v>12</v>
      </c>
      <c r="BI115" s="33">
        <v>19.9</v>
      </c>
      <c r="BJ115" s="33">
        <v>90</v>
      </c>
      <c r="BK115" s="33">
        <v>19.9</v>
      </c>
      <c r="BL115" s="33">
        <v>90</v>
      </c>
      <c r="BM115" s="33">
        <v>26.3</v>
      </c>
      <c r="BN115" s="33">
        <v>70</v>
      </c>
      <c r="BO115" s="33">
        <v>348.3</v>
      </c>
      <c r="BP115" s="33">
        <v>96</v>
      </c>
      <c r="BQ115" s="33">
        <v>348.3</v>
      </c>
      <c r="BR115" s="33">
        <v>96</v>
      </c>
      <c r="BS115" s="33">
        <v>392</v>
      </c>
      <c r="BT115" s="33">
        <v>74</v>
      </c>
      <c r="BU115" s="33">
        <v>208</v>
      </c>
      <c r="BV115" s="33">
        <v>80</v>
      </c>
      <c r="BW115" s="33">
        <v>208</v>
      </c>
      <c r="BX115" s="33">
        <v>80</v>
      </c>
      <c r="BY115" s="33">
        <v>254.7</v>
      </c>
      <c r="BZ115" s="33">
        <v>43</v>
      </c>
      <c r="CA115" s="33">
        <v>140.3</v>
      </c>
      <c r="CB115" s="33">
        <v>81</v>
      </c>
      <c r="CC115" s="33">
        <v>140.3</v>
      </c>
      <c r="CD115" s="33">
        <v>81</v>
      </c>
      <c r="CE115" s="33">
        <v>137.3</v>
      </c>
      <c r="CF115" s="33">
        <v>93</v>
      </c>
      <c r="CG115" s="33">
        <v>0.0571346540338788</v>
      </c>
      <c r="CH115" s="33">
        <v>118</v>
      </c>
      <c r="CI115" s="33">
        <v>0.0571346540338788</v>
      </c>
      <c r="CJ115" s="33">
        <v>118</v>
      </c>
      <c r="CK115" s="33">
        <f>BM115/BS115</f>
        <v>0.0670918367346939</v>
      </c>
      <c r="CL115" s="33">
        <v>83</v>
      </c>
      <c r="CM115" s="33">
        <v>37.1</v>
      </c>
      <c r="CN115" s="33">
        <v>86</v>
      </c>
      <c r="CO115" s="33">
        <v>37.1</v>
      </c>
      <c r="CP115" s="33">
        <v>86</v>
      </c>
      <c r="CQ115" s="33">
        <v>25.9</v>
      </c>
      <c r="CR115" s="33">
        <v>42</v>
      </c>
      <c r="CS115" s="33">
        <v>433</v>
      </c>
      <c r="CT115" s="33">
        <v>85</v>
      </c>
      <c r="CU115" s="33">
        <v>433</v>
      </c>
      <c r="CV115" s="33">
        <v>85</v>
      </c>
      <c r="CW115" s="33">
        <v>377.8</v>
      </c>
      <c r="CX115" s="33">
        <v>53</v>
      </c>
      <c r="CY115" s="33">
        <v>224.4</v>
      </c>
      <c r="CZ115" s="33">
        <v>51</v>
      </c>
      <c r="DA115" s="33">
        <v>224.4</v>
      </c>
      <c r="DB115" s="33">
        <v>51</v>
      </c>
      <c r="DC115" s="33">
        <v>218.9</v>
      </c>
      <c r="DD115" s="33">
        <v>48</v>
      </c>
      <c r="DE115" s="33">
        <v>208.6</v>
      </c>
      <c r="DF115" s="33">
        <v>98</v>
      </c>
      <c r="DG115" s="33">
        <v>208.6</v>
      </c>
      <c r="DH115" s="33">
        <v>98</v>
      </c>
      <c r="DI115" s="33">
        <v>158.9</v>
      </c>
      <c r="DJ115" s="33">
        <v>65</v>
      </c>
      <c r="DK115" s="33">
        <v>0.428571428571428</v>
      </c>
      <c r="DL115" s="33">
        <v>46</v>
      </c>
      <c r="DM115" s="33">
        <v>2.14285714285714</v>
      </c>
      <c r="DN115" s="33">
        <v>1</v>
      </c>
      <c r="DO115" s="33">
        <v>56.5</v>
      </c>
      <c r="DP115" s="33">
        <v>20</v>
      </c>
      <c r="DQ115" s="33">
        <v>9.199999999999999</v>
      </c>
      <c r="DR115" s="33">
        <v>34</v>
      </c>
      <c r="DS115" s="33">
        <v>4.8</v>
      </c>
      <c r="DT115" s="33">
        <v>23</v>
      </c>
      <c r="DU115" s="33">
        <v>-84.7</v>
      </c>
      <c r="DV115" s="33">
        <v>106</v>
      </c>
      <c r="DW115" s="33">
        <v>-84.7</v>
      </c>
      <c r="DX115" s="33">
        <v>106</v>
      </c>
      <c r="DY115" s="33">
        <f>BS115-CW115</f>
        <v>14.2</v>
      </c>
      <c r="DZ115" s="33">
        <v>67</v>
      </c>
      <c r="EA115" s="33">
        <v>1.85714285714286</v>
      </c>
      <c r="EB115" s="33">
        <v>50</v>
      </c>
      <c r="EC115" s="33">
        <v>12.4285714285714</v>
      </c>
      <c r="ED115" s="33">
        <v>74</v>
      </c>
      <c r="EE115" s="33">
        <v>17.8</v>
      </c>
      <c r="EF115" s="33">
        <v>60</v>
      </c>
      <c r="EG115" s="33">
        <v>0</v>
      </c>
      <c r="EH115" s="33">
        <v>14</v>
      </c>
      <c r="EI115" s="33">
        <v>6.3</v>
      </c>
      <c r="EJ115" s="33">
        <v>49</v>
      </c>
      <c r="EK115" s="33">
        <v>0</v>
      </c>
      <c r="EL115" s="33">
        <v>12</v>
      </c>
      <c r="EM115" s="33">
        <v>81.8</v>
      </c>
      <c r="EN115" s="33">
        <v>14</v>
      </c>
      <c r="EO115" s="33">
        <v>90.90000000000001</v>
      </c>
      <c r="EP115" s="33">
        <v>33</v>
      </c>
      <c r="EQ115" s="33">
        <v>20.8571428571429</v>
      </c>
      <c r="ER115" s="33">
        <v>58</v>
      </c>
      <c r="ES115" s="33">
        <v>37.6</v>
      </c>
      <c r="ET115" s="33">
        <v>65</v>
      </c>
      <c r="EU115" s="33">
        <v>37.6</v>
      </c>
      <c r="EV115" s="33">
        <v>65</v>
      </c>
      <c r="EW115" s="33">
        <v>37.8</v>
      </c>
      <c r="EX115" s="33">
        <v>59</v>
      </c>
      <c r="EY115" s="33">
        <v>57.1</v>
      </c>
      <c r="EZ115" s="33">
        <v>30</v>
      </c>
      <c r="FA115" s="33">
        <v>5.42857142857143</v>
      </c>
      <c r="FB115" s="33">
        <v>33</v>
      </c>
      <c r="FC115" s="33">
        <v>45.8571428571428</v>
      </c>
      <c r="FD115" s="33">
        <v>35</v>
      </c>
      <c r="FE115" s="38"/>
      <c r="FF115" s="33">
        <v>116</v>
      </c>
      <c r="FG115" s="38"/>
      <c r="FH115" s="33">
        <v>116</v>
      </c>
      <c r="FI115" s="33">
        <v>45.78</v>
      </c>
      <c r="FJ115" s="33">
        <v>74</v>
      </c>
      <c r="FK115" s="38"/>
      <c r="FL115" s="33">
        <v>111</v>
      </c>
      <c r="FM115" s="38"/>
      <c r="FN115" s="33">
        <v>111</v>
      </c>
      <c r="FO115" s="33">
        <v>34.94</v>
      </c>
      <c r="FP115" s="33">
        <v>98</v>
      </c>
      <c r="FQ115" s="38"/>
      <c r="FR115" s="33">
        <v>100</v>
      </c>
      <c r="FS115" s="38"/>
      <c r="FT115" s="33">
        <v>100</v>
      </c>
      <c r="FU115" s="33">
        <v>61.87</v>
      </c>
      <c r="FV115" s="33">
        <v>42</v>
      </c>
      <c r="FW115" s="38"/>
      <c r="FX115" s="33">
        <v>117</v>
      </c>
      <c r="FY115" s="38"/>
      <c r="FZ115" s="33">
        <v>117</v>
      </c>
      <c r="GA115" s="33">
        <v>21.9</v>
      </c>
      <c r="GB115" s="39">
        <v>88</v>
      </c>
      <c r="GC115" s="24">
        <f>GA115</f>
        <v>21.9</v>
      </c>
      <c r="GD115" s="24">
        <f>GB115</f>
        <v>88</v>
      </c>
      <c r="GE115" s="24">
        <v>21.9</v>
      </c>
      <c r="GF115" s="24">
        <v>76</v>
      </c>
      <c r="GG115" s="24">
        <v>29.4</v>
      </c>
      <c r="GH115" s="24">
        <v>72</v>
      </c>
      <c r="GI115" s="24">
        <f>GG115</f>
        <v>29.4</v>
      </c>
      <c r="GJ115" s="24">
        <f>GH115</f>
        <v>72</v>
      </c>
      <c r="GK115" s="24">
        <v>31.6</v>
      </c>
      <c r="GL115" s="37">
        <v>73</v>
      </c>
      <c r="GM115" s="33">
        <v>-0.3</v>
      </c>
      <c r="GN115" s="33">
        <v>21</v>
      </c>
      <c r="GO115" s="33">
        <v>3</v>
      </c>
      <c r="GP115" s="33">
        <f>IF(GO115=1,1,IF(GO115=2,20,40))</f>
        <v>40</v>
      </c>
      <c r="GQ115" s="33">
        <f>AVERAGE(41,130,GS115)</f>
        <v>91.3333333333333</v>
      </c>
      <c r="GR115" s="33">
        <f>GQ115</f>
        <v>91.3333333333333</v>
      </c>
      <c r="GS115" s="33">
        <f>AVERAGE(76,130)</f>
        <v>103</v>
      </c>
      <c r="GT115" s="33">
        <f>GS115</f>
        <v>103</v>
      </c>
      <c r="GU115" s="33">
        <f t="shared" si="3703"/>
        <v>103</v>
      </c>
      <c r="GV115" s="33">
        <f>GU115</f>
        <v>103</v>
      </c>
      <c r="GW115" s="40">
        <f>GU115</f>
        <v>103</v>
      </c>
      <c r="GX115" s="28">
        <f t="shared" si="3703"/>
        <v>103</v>
      </c>
      <c r="GY115" s="28">
        <f>GX115</f>
        <v>103</v>
      </c>
      <c r="GZ115" s="42">
        <f>AVERAGE(GQ115,GS115,GU115)</f>
        <v>99.1111111111111</v>
      </c>
      <c r="HA115" s="33">
        <f>AVERAGE(GQ115:GW115)</f>
        <v>99.6666666666667</v>
      </c>
      <c r="HB115" s="33">
        <f>SUM(GX115,GY115,GZ115,HA115)/120</f>
        <v>75.5762731481482</v>
      </c>
      <c r="HC115" t="s" s="34">
        <f>IF(HB115=HB114,"YES","NOOOO")</f>
        <v>230</v>
      </c>
      <c r="HD115" s="33">
        <f>SUM(SUM(E115,F115,G115,I115,L115,M115,N115,O115,R115,U115,V115,W115,Y115,AH115,AN115,AP115,AV115,BB115,BH115,BN115,BT115,BZ115,CF115,CL115,CR115,CX115,DD115,DJ115,DL115,DZ115),SUM(EX115,FJ115,FP115,FV115,GF115,GL115,GN115,GP115,GQ115,GS115,GU115,GX115,GZ115,H115,J115,K115,P115,Q115,S115,T115,X115,Z115,AA115,AB115,AD115,AF115,AJ115,AL115,AR115,AT115),SUM(AX115,AZ115,BD115,BF115,BJ115,BL115,BP115,BR115,BV115,BX115,CB115,CD115,CH115,CJ115,CN115,CP115,CT115,CV115,CZ115,DB115,DF115,DH115,DN115,DP115,DR115,DT115,DV115,DX115,EB115,ED115),EF115,EH115,EJ115,EL115,EN115,EP115,ER115,ET115,EV115,EZ115,FB115,FD115,FF115,FH115,FL115,FN115,FR115,FT115,FX115,FZ115,GB115,GD115,GH115,GJ115)/114</f>
        <v>74.26449805068231</v>
      </c>
      <c r="HE115" s="33">
        <v>112</v>
      </c>
      <c r="HF115" s="33">
        <f>HE115-B115</f>
        <v>-1</v>
      </c>
      <c r="HG115" s="33">
        <f>SUM(SUM(E115,F115,G115,I115,L115,M115,N115,O115,V115,W115,Y115,H115,J115,K115,P115,Q115,CH115,CJ115,CN115,CP115,CT115,CV115,CZ115,DB115,DF115,DH115,DN115,DP115,DR115,DT115),SUM(DV115,DX115,EB115,ED115,EF115,EH115,EJ115,EL115,EN115,EP115,ER115,ET115,EV115,EZ115,FB115,FD115,FF115,FH115,FL115,FN115,FR115,FT115,FX115,FZ115,GR115,GX115,GY115,X115,AA115,Z115),SUM(AB115,AD115,AF115,AJ115,AL115,AR115,AT115,AX115,AZ115,BD115,BF115,BJ115,BL115,BP115,BR115,BV115,BX115,CB115,CD115,AH115,AN115,AP115,AV115,BB115,BH115,BN115,BT115,BZ115,CF115,CL115),CR115,CX115,DD115,DJ115,DL115,DZ115,EX115,FJ115,FP115,FV115,GP115,GQ115,GS115,GT115,GU115,GV115,GW115,GZ115,HA115)/109</f>
        <v>74.81562181447499</v>
      </c>
      <c r="HH115" s="33">
        <v>112</v>
      </c>
      <c r="HI115" s="33">
        <f>HH115-B115</f>
        <v>-1</v>
      </c>
      <c r="HJ115" s="33">
        <f>SUM(SUM(E115,F115,G115,I115,L115,M115,N115,R115,V115,W115,AD115,AF115,AJ115,AL115,AR115,AT115,AX115,AZ115,BD115,BF115,BJ115,BL115,BP115,BR115,BV115,BX115,CB115,CD115,CH115,CJ115),SUM(CN115,CP115,CT115,CV115,CZ115,DB115,DF115,DH115,DN115,DP115,DR115,DT115,DV115,DX115,EB115,ED115,EF115,EH115,EJ115,EL115,EN115,EP115,ER115,ET115,EV115,EZ115,FB115,FD115,GB115,GD115),SUM(GH115,GJ115,GR115,GX115,GY115,AH115,AN115,AP115,AV115,BB115,BH115,BN115,BT115,BZ115,CF115,CL115,CR115,CX115,DD115,DJ115,DL115,DZ115,EX115,GF115,GL115,GN115,GP115,GQ115,GS115,GT115),GU115,GV115,GW115,GZ115,HA115,H115,J115,K115,S115,T115,)/101</f>
        <v>69.23171067106711</v>
      </c>
      <c r="HK115" s="33">
        <v>110</v>
      </c>
      <c r="HL115" s="33">
        <f>HK115-B115</f>
        <v>-3</v>
      </c>
      <c r="HM115" s="33">
        <f>SUM(SUM(F115,G115,H115,J115,K115,AD115,AF115,AJ115,AL115,AN115,AR115,AT115,AX115,AZ115,BD115,BF115,BJ115,BL115,BP115,BR115,BV115,BX115,CB115,CD115,CH115,CJ115,CN115,CP115,CT115,CV115),SUM(CZ115,DB115,DF115,DH115,DN115,DP115,DR115,DT115,DV115,DX115,EB115,ED115,EF115,EH115,EJ115,EL115,EN115,EP115,ER115,ET115,EV115,EZ115,FB115,FD115,GR115,GX115,GY115,I115,L115,AH115),AP115,AV115,BB115,BH115,BN115,BT115,BZ115,CF115,CL115,CR115,CX115,DD115,DJ115,DL115,DZ115,EX115,GP115,GQ115,GS115,GT115,GU115,GV115,GW115,GZ115,HA115)/85</f>
        <v>67.9562091503268</v>
      </c>
      <c r="HN115" s="33">
        <v>109</v>
      </c>
      <c r="HO115" s="33">
        <f>HN115-B115</f>
        <v>-4</v>
      </c>
      <c r="HP115" s="33">
        <f>SUM(SUM(AH115,AP115,AV115,BB115,BH115,BN115,BT115,BZ115,CF115,CL115,CR115,CX115,DD115,DJ115,DL115,DZ115,EX115,GP115,GQ115,GS115,GT115,GU115,GV115,GW115,GZ115,HA115,AD115,AF115,AR115,AT115),SUM(AX115,AZ115,BD115,BF115,BJ115,BL115,BP115,BR115,BV115,BX115,CB115,CD115,CH115,CJ115,CN115,CP115,CT115,CV115,CZ115,DB115,DF115,DH115,DN115,DP115,DR115,DT115,DV115,DX115,EB115,ED115),EF115,EH115,EJ115,EL115,EN115,EP115,ER115,ET115,EV115,EZ115,FB115,FD115,GR115,GX115,GY115)/75</f>
        <v>64.28592592592589</v>
      </c>
      <c r="HQ115" s="33">
        <v>110</v>
      </c>
      <c r="HR115" s="33">
        <f>HQ115-B115</f>
        <v>-3</v>
      </c>
      <c r="HS115" s="43">
        <f>AVERAGE(HD115-HB115,HG115-HB115,HJ115-HB115,HM115-HB115,HP115-HB115)</f>
        <v>-5.46548002565278</v>
      </c>
      <c r="HT115" s="33"/>
      <c r="HU115" s="33"/>
      <c r="HV115" s="33"/>
      <c r="HW115" s="33"/>
      <c r="HX115" s="33"/>
      <c r="HY115" s="33"/>
    </row>
    <row r="116" ht="56.45" customHeight="1">
      <c r="A116" t="s" s="31">
        <v>353</v>
      </c>
      <c r="B116" s="32">
        <v>114</v>
      </c>
      <c r="C116" s="33">
        <v>0</v>
      </c>
      <c r="D116" t="s" s="34">
        <v>293</v>
      </c>
      <c r="E116" s="33">
        <f>IF(D116="ACC",5,IF(D116="SEC",3,IF(D116="Pac12",4,IF(D116="Big 10",1,IF(D116="Big 12",2,IF(D116="Independent",7,IF(D116="American",6,IF(D116="MWC",9,IF(D116="Sun Belt",8,IF(D116="CUSA",11,10))))))))))</f>
        <v>11</v>
      </c>
      <c r="F116" s="33">
        <v>114</v>
      </c>
      <c r="G116" s="33">
        <f>F116</f>
        <v>114</v>
      </c>
      <c r="H116" s="33">
        <f>F116</f>
        <v>114</v>
      </c>
      <c r="I116" s="33">
        <v>111</v>
      </c>
      <c r="J116" s="33">
        <v>111</v>
      </c>
      <c r="K116" s="33">
        <v>84</v>
      </c>
      <c r="L116" s="35">
        <f>AVERAGE(F116:K116)</f>
        <v>108</v>
      </c>
      <c r="M116" s="46">
        <f>AVERAGE(N116:U116,F116:L116)</f>
        <v>110</v>
      </c>
      <c r="N116" s="19">
        <f>AVERAGE(O116:U116,F116:L116)</f>
        <v>110</v>
      </c>
      <c r="O116" s="37">
        <v>119</v>
      </c>
      <c r="P116" s="33">
        <v>103</v>
      </c>
      <c r="Q116" s="33">
        <f>AVERAGE(O116:P116)</f>
        <v>111</v>
      </c>
      <c r="R116" s="33">
        <v>115</v>
      </c>
      <c r="S116" s="33">
        <v>111</v>
      </c>
      <c r="T116" s="33">
        <f>AVERAGE(R116:S116)</f>
        <v>113</v>
      </c>
      <c r="U116" s="33">
        <f>AVERAGE(O116,P116,Q116,R116,S116,T116)</f>
        <v>112</v>
      </c>
      <c r="V116" s="33">
        <f>AVERAGE(F116:U116)</f>
        <v>110</v>
      </c>
      <c r="W116" s="33">
        <f>MEDIAN(F116:U116)</f>
        <v>111</v>
      </c>
      <c r="X116" s="33">
        <v>108</v>
      </c>
      <c r="Y116" s="33">
        <v>102</v>
      </c>
      <c r="Z116" s="33">
        <v>115</v>
      </c>
      <c r="AA116" s="33">
        <v>120</v>
      </c>
      <c r="AB116" s="33">
        <v>102</v>
      </c>
      <c r="AC116" s="33">
        <v>-12.5</v>
      </c>
      <c r="AD116" s="33">
        <v>99</v>
      </c>
      <c r="AE116" s="33">
        <v>-12.5</v>
      </c>
      <c r="AF116" s="33">
        <v>99</v>
      </c>
      <c r="AG116" s="33">
        <f>BM116-CQ116</f>
        <v>-3.6</v>
      </c>
      <c r="AH116" s="33">
        <v>55</v>
      </c>
      <c r="AI116" s="33">
        <v>1.06707317073171</v>
      </c>
      <c r="AJ116" s="33">
        <v>93</v>
      </c>
      <c r="AK116" s="33">
        <v>1.06707317073171</v>
      </c>
      <c r="AL116" s="33">
        <f>AJ116</f>
        <v>93</v>
      </c>
      <c r="AM116" s="33">
        <v>-0.0403368877103214</v>
      </c>
      <c r="AN116" s="33">
        <v>90</v>
      </c>
      <c r="AO116" s="33">
        <v>15.88</v>
      </c>
      <c r="AP116" s="33">
        <v>52</v>
      </c>
      <c r="AQ116" s="33">
        <v>3</v>
      </c>
      <c r="AR116" s="33">
        <f>MAX($AQ$3:$AQ$132)-AQ116+1</f>
        <v>11</v>
      </c>
      <c r="AS116" s="33">
        <v>3</v>
      </c>
      <c r="AT116" s="33">
        <f>AR116</f>
        <v>11</v>
      </c>
      <c r="AU116" s="33">
        <v>4</v>
      </c>
      <c r="AV116" s="33">
        <f>MAX($AU$3:$AU$132)-AU116+1</f>
        <v>12</v>
      </c>
      <c r="AW116" s="33">
        <v>6</v>
      </c>
      <c r="AX116" s="33">
        <f>AW116+1</f>
        <v>7</v>
      </c>
      <c r="AY116" s="33">
        <v>6</v>
      </c>
      <c r="AZ116" s="33">
        <f>AX116</f>
        <v>7</v>
      </c>
      <c r="BA116" s="33">
        <v>8</v>
      </c>
      <c r="BB116" s="33">
        <f>BA116+1</f>
        <v>9</v>
      </c>
      <c r="BC116" s="33">
        <f>AQ116/(AQ116+AW116)</f>
        <v>0.333333333333333</v>
      </c>
      <c r="BD116" s="33">
        <v>30</v>
      </c>
      <c r="BE116" s="33">
        <f>BC116</f>
        <v>0.333333333333333</v>
      </c>
      <c r="BF116" s="33">
        <f>BD116</f>
        <v>30</v>
      </c>
      <c r="BG116" s="33">
        <f>AU116/(AU116+BA116)</f>
        <v>0.333333333333333</v>
      </c>
      <c r="BH116" s="33">
        <v>19</v>
      </c>
      <c r="BI116" s="33">
        <v>22.9</v>
      </c>
      <c r="BJ116" s="33">
        <v>82</v>
      </c>
      <c r="BK116" s="33">
        <v>22.9</v>
      </c>
      <c r="BL116" s="33">
        <v>82</v>
      </c>
      <c r="BM116" s="33">
        <v>26.3</v>
      </c>
      <c r="BN116" s="33">
        <v>70</v>
      </c>
      <c r="BO116" s="33">
        <v>365.9</v>
      </c>
      <c r="BP116" s="33">
        <v>87</v>
      </c>
      <c r="BQ116" s="33">
        <v>365.9</v>
      </c>
      <c r="BR116" s="33">
        <v>87</v>
      </c>
      <c r="BS116" s="33">
        <v>407.2</v>
      </c>
      <c r="BT116" s="33">
        <v>59</v>
      </c>
      <c r="BU116" s="33">
        <v>230.4</v>
      </c>
      <c r="BV116" s="33">
        <v>62</v>
      </c>
      <c r="BW116" s="33">
        <v>230.4</v>
      </c>
      <c r="BX116" s="33">
        <v>62</v>
      </c>
      <c r="BY116" s="33">
        <v>236.4</v>
      </c>
      <c r="BZ116" s="33">
        <v>59</v>
      </c>
      <c r="CA116" s="33">
        <v>135.4</v>
      </c>
      <c r="CB116" s="33">
        <v>84</v>
      </c>
      <c r="CC116" s="33">
        <v>135.4</v>
      </c>
      <c r="CD116" s="33">
        <v>84</v>
      </c>
      <c r="CE116" s="33">
        <v>170.8</v>
      </c>
      <c r="CF116" s="33">
        <v>52</v>
      </c>
      <c r="CG116" s="33">
        <v>0.0625854058485925</v>
      </c>
      <c r="CH116" s="33">
        <v>106</v>
      </c>
      <c r="CI116" s="33">
        <v>0.0625854058485925</v>
      </c>
      <c r="CJ116" s="33">
        <v>106</v>
      </c>
      <c r="CK116" s="33">
        <f>BM116/BS116</f>
        <v>0.0645874263261297</v>
      </c>
      <c r="CL116" s="33">
        <v>93</v>
      </c>
      <c r="CM116" s="33">
        <v>35.4</v>
      </c>
      <c r="CN116" s="33">
        <v>81</v>
      </c>
      <c r="CO116" s="33">
        <v>35.4</v>
      </c>
      <c r="CP116" s="33">
        <v>81</v>
      </c>
      <c r="CQ116" s="33">
        <v>29.9</v>
      </c>
      <c r="CR116" s="33">
        <v>63</v>
      </c>
      <c r="CS116" s="33">
        <v>446</v>
      </c>
      <c r="CT116" s="33">
        <v>97</v>
      </c>
      <c r="CU116" s="33">
        <v>446</v>
      </c>
      <c r="CV116" s="33">
        <v>97</v>
      </c>
      <c r="CW116" s="33">
        <v>459.3</v>
      </c>
      <c r="CX116" s="33">
        <v>111</v>
      </c>
      <c r="CY116" s="33">
        <v>224.1</v>
      </c>
      <c r="CZ116" s="33">
        <v>50</v>
      </c>
      <c r="DA116" s="33">
        <v>224.1</v>
      </c>
      <c r="DB116" s="33">
        <v>50</v>
      </c>
      <c r="DC116" s="33">
        <v>265.3</v>
      </c>
      <c r="DD116" s="33">
        <v>107</v>
      </c>
      <c r="DE116" s="33">
        <v>221.9</v>
      </c>
      <c r="DF116" s="33">
        <v>105</v>
      </c>
      <c r="DG116" s="33">
        <v>221.9</v>
      </c>
      <c r="DH116" s="33">
        <v>105</v>
      </c>
      <c r="DI116" s="33">
        <v>194</v>
      </c>
      <c r="DJ116" s="33">
        <v>96</v>
      </c>
      <c r="DK116" s="33">
        <v>0.888888888888889</v>
      </c>
      <c r="DL116" s="33">
        <v>27</v>
      </c>
      <c r="DM116" s="33">
        <v>1</v>
      </c>
      <c r="DN116" s="33">
        <v>24</v>
      </c>
      <c r="DO116" s="33">
        <v>59.4</v>
      </c>
      <c r="DP116" s="33">
        <v>34</v>
      </c>
      <c r="DQ116" s="33">
        <v>7.2</v>
      </c>
      <c r="DR116" s="33">
        <v>16</v>
      </c>
      <c r="DS116" s="33">
        <v>5.2</v>
      </c>
      <c r="DT116" s="33">
        <v>27</v>
      </c>
      <c r="DU116" s="33">
        <v>-80.09999999999999</v>
      </c>
      <c r="DV116" s="33">
        <v>105</v>
      </c>
      <c r="DW116" s="33">
        <v>-80.09999999999999</v>
      </c>
      <c r="DX116" s="33">
        <v>105</v>
      </c>
      <c r="DY116" s="33">
        <f>BS116-CW116</f>
        <v>-52.1</v>
      </c>
      <c r="DZ116" s="33">
        <v>99</v>
      </c>
      <c r="EA116" s="33">
        <v>2.11111111111111</v>
      </c>
      <c r="EB116" s="33">
        <v>43</v>
      </c>
      <c r="EC116" s="33">
        <v>15.5555555555556</v>
      </c>
      <c r="ED116" s="33">
        <v>45</v>
      </c>
      <c r="EE116" s="33">
        <v>18.8</v>
      </c>
      <c r="EF116" s="33">
        <v>55</v>
      </c>
      <c r="EG116" s="33">
        <v>0</v>
      </c>
      <c r="EH116" s="33">
        <v>14</v>
      </c>
      <c r="EI116" s="33">
        <v>2.6</v>
      </c>
      <c r="EJ116" s="33">
        <v>74</v>
      </c>
      <c r="EK116" s="33">
        <v>0</v>
      </c>
      <c r="EL116" s="33">
        <v>12</v>
      </c>
      <c r="EM116" s="33">
        <v>53.8</v>
      </c>
      <c r="EN116" s="33">
        <v>46</v>
      </c>
      <c r="EO116" s="33">
        <v>100</v>
      </c>
      <c r="EP116" s="33">
        <v>1</v>
      </c>
      <c r="EQ116" s="33">
        <v>20.2222222222222</v>
      </c>
      <c r="ER116" s="33">
        <v>68</v>
      </c>
      <c r="ES116" s="33">
        <v>42.3</v>
      </c>
      <c r="ET116" s="33">
        <v>39</v>
      </c>
      <c r="EU116" s="33">
        <v>42.3</v>
      </c>
      <c r="EV116" s="33">
        <v>39</v>
      </c>
      <c r="EW116" s="33">
        <v>34.9</v>
      </c>
      <c r="EX116" s="33">
        <v>74</v>
      </c>
      <c r="EY116" s="33">
        <v>50</v>
      </c>
      <c r="EZ116" s="33">
        <v>40</v>
      </c>
      <c r="FA116" s="33">
        <v>5.66666666666667</v>
      </c>
      <c r="FB116" s="33">
        <v>39</v>
      </c>
      <c r="FC116" s="33">
        <v>52.2222222222222</v>
      </c>
      <c r="FD116" s="33">
        <v>67</v>
      </c>
      <c r="FE116" s="38"/>
      <c r="FF116" s="33">
        <v>113</v>
      </c>
      <c r="FG116" s="38"/>
      <c r="FH116" s="33">
        <v>113</v>
      </c>
      <c r="FI116" s="33">
        <v>30.22</v>
      </c>
      <c r="FJ116" s="33">
        <v>109</v>
      </c>
      <c r="FK116" s="38"/>
      <c r="FL116" s="33">
        <v>96</v>
      </c>
      <c r="FM116" s="38"/>
      <c r="FN116" s="33">
        <v>96</v>
      </c>
      <c r="FO116" s="33">
        <v>46.72</v>
      </c>
      <c r="FP116" s="33">
        <v>76</v>
      </c>
      <c r="FQ116" s="38"/>
      <c r="FR116" s="33">
        <v>113</v>
      </c>
      <c r="FS116" s="38"/>
      <c r="FT116" s="33">
        <v>113</v>
      </c>
      <c r="FU116" s="33">
        <v>25.52</v>
      </c>
      <c r="FV116" s="33">
        <v>117</v>
      </c>
      <c r="FW116" s="38"/>
      <c r="FX116" s="33">
        <v>105</v>
      </c>
      <c r="FY116" s="38"/>
      <c r="FZ116" s="33">
        <v>105</v>
      </c>
      <c r="GA116" s="33">
        <v>23</v>
      </c>
      <c r="GB116" s="39">
        <v>83</v>
      </c>
      <c r="GC116" s="24">
        <f>GA116</f>
        <v>23</v>
      </c>
      <c r="GD116" s="24">
        <f>GB116</f>
        <v>83</v>
      </c>
      <c r="GE116" s="25">
        <v>22.7</v>
      </c>
      <c r="GF116" s="25">
        <v>73</v>
      </c>
      <c r="GG116" s="25">
        <v>32.4</v>
      </c>
      <c r="GH116" s="25">
        <v>83</v>
      </c>
      <c r="GI116" s="24">
        <f>GG116</f>
        <v>32.4</v>
      </c>
      <c r="GJ116" s="24">
        <f>GH116</f>
        <v>83</v>
      </c>
      <c r="GK116" s="25">
        <v>37</v>
      </c>
      <c r="GL116" s="37">
        <v>94</v>
      </c>
      <c r="GM116" s="33">
        <v>-0.2</v>
      </c>
      <c r="GN116" s="33">
        <v>20</v>
      </c>
      <c r="GO116" s="33">
        <v>3</v>
      </c>
      <c r="GP116" s="33">
        <f>IF(GO116=1,1,IF(GO116=2,20,40))</f>
        <v>40</v>
      </c>
      <c r="GQ116" s="33">
        <f>AVERAGE(41,130,GS116)</f>
        <v>91.3333333333333</v>
      </c>
      <c r="GR116" s="33">
        <f>GQ116</f>
        <v>91.3333333333333</v>
      </c>
      <c r="GS116" s="33">
        <f>AVERAGE(76,130)</f>
        <v>103</v>
      </c>
      <c r="GT116" s="33">
        <f>GS116</f>
        <v>103</v>
      </c>
      <c r="GU116" s="33">
        <f t="shared" si="3703"/>
        <v>103</v>
      </c>
      <c r="GV116" s="33">
        <f>GU116</f>
        <v>103</v>
      </c>
      <c r="GW116" s="40">
        <f>GU116</f>
        <v>103</v>
      </c>
      <c r="GX116" s="28">
        <f t="shared" si="3703"/>
        <v>103</v>
      </c>
      <c r="GY116" s="28">
        <f>GX116</f>
        <v>103</v>
      </c>
      <c r="GZ116" s="42">
        <f>AVERAGE(GQ116,GS116,GU116)</f>
        <v>99.1111111111111</v>
      </c>
      <c r="HA116" s="33">
        <f>AVERAGE(GQ116:GW116)</f>
        <v>99.6666666666667</v>
      </c>
      <c r="HB116" s="33">
        <f>SUM(GX116,GY116,GZ116,HA116)/120</f>
        <v>78.2037037037037</v>
      </c>
      <c r="HC116" t="s" s="34">
        <f>IF(HB116=HB115,"YES","NOOOO")</f>
        <v>230</v>
      </c>
      <c r="HD116" s="33">
        <f>SUM(SUM(E116,F116,G116,I116,L116,M116,N116,O116,R116,U116,V116,W116,Y116,AH116,AN116,AP116,AV116,BB116,BH116,BN116,BT116,BZ116,CF116,CL116,CR116,CX116,DD116,DJ116,DL116,DZ116),SUM(EX116,FJ116,FP116,FV116,GF116,GL116,GN116,GP116,GQ116,GS116,GU116,GX116,GZ116,H116,J116,K116,P116,Q116,S116,T116,X116,Z116,AA116,AB116,AD116,AF116,AJ116,AL116,AR116,AT116),SUM(AX116,AZ116,BD116,BF116,BJ116,BL116,BP116,BR116,BV116,BX116,CB116,CD116,CH116,CJ116,CN116,CP116,CT116,CV116,CZ116,DB116,DF116,DH116,DN116,DP116,DR116,DT116,DV116,DX116,EB116,ED116),EF116,EH116,EJ116,EL116,EN116,EP116,ER116,ET116,EV116,EZ116,FB116,FD116,FF116,FH116,FL116,FN116,FR116,FT116,FX116,FZ116,GB116,GD116,GH116,GJ116)/114</f>
        <v>77.0302144249513</v>
      </c>
      <c r="HE116" s="33">
        <v>114</v>
      </c>
      <c r="HF116" s="33">
        <f>HE116-B116</f>
        <v>0</v>
      </c>
      <c r="HG116" s="33">
        <f>SUM(SUM(E116,F116,G116,I116,L116,M116,N116,O116,V116,W116,Y116,H116,J116,K116,P116,Q116,CH116,CJ116,CN116,CP116,CT116,CV116,CZ116,DB116,DF116,DH116,DN116,DP116,DR116,DT116),SUM(DV116,DX116,EB116,ED116,EF116,EH116,EJ116,EL116,EN116,EP116,ER116,ET116,EV116,EZ116,FB116,FD116,FF116,FH116,FL116,FN116,FR116,FT116,FX116,FZ116,GR116,GX116,GY116,X116,AA116,Z116),SUM(AB116,AD116,AF116,AJ116,AL116,AR116,AT116,AX116,AZ116,BD116,BF116,BJ116,BL116,BP116,BR116,BV116,BX116,CB116,CD116,AH116,AN116,AP116,AV116,BB116,BH116,BN116,BT116,BZ116,CF116,CL116),CR116,CX116,DD116,DJ116,DL116,DZ116,EX116,FJ116,FP116,FV116,GP116,GQ116,GS116,GT116,GU116,GV116,GW116,GZ116,HA116)/109</f>
        <v>77.1967380224261</v>
      </c>
      <c r="HH116" s="33">
        <v>115</v>
      </c>
      <c r="HI116" s="33">
        <f>HH116-B116</f>
        <v>1</v>
      </c>
      <c r="HJ116" s="33">
        <f>SUM(SUM(E116,F116,G116,I116,L116,M116,N116,R116,V116,W116,AD116,AF116,AJ116,AL116,AR116,AT116,AX116,AZ116,BD116,BF116,BJ116,BL116,BP116,BR116,BV116,BX116,CB116,CD116,CH116,CJ116),SUM(CN116,CP116,CT116,CV116,CZ116,DB116,DF116,DH116,DN116,DP116,DR116,DT116,DV116,DX116,EB116,ED116,EF116,EH116,EJ116,EL116,EN116,EP116,ER116,ET116,EV116,EZ116,FB116,FD116,GB116,GD116),SUM(GH116,GJ116,GR116,GX116,GY116,AH116,AN116,AP116,AV116,BB116,BH116,BN116,BT116,BZ116,CF116,CL116,CR116,CX116,DD116,DJ116,DL116,DZ116,EX116,GF116,GL116,GN116,GP116,GQ116,GS116,GT116),GU116,GV116,GW116,GZ116,HA116,H116,J116,K116,S116,T116,)/101</f>
        <v>71.6479647964796</v>
      </c>
      <c r="HK116" s="33">
        <v>114</v>
      </c>
      <c r="HL116" s="33">
        <f>HK116-B116</f>
        <v>0</v>
      </c>
      <c r="HM116" s="33">
        <f>SUM(SUM(F116,G116,H116,J116,K116,AD116,AF116,AJ116,AL116,AN116,AR116,AT116,AX116,AZ116,BD116,BF116,BJ116,BL116,BP116,BR116,BV116,BX116,CB116,CD116,CH116,CJ116,CN116,CP116,CT116,CV116),SUM(CZ116,DB116,DF116,DH116,DN116,DP116,DR116,DT116,DV116,DX116,EB116,ED116,EF116,EH116,EJ116,EL116,EN116,EP116,ER116,ET116,EV116,EZ116,FB116,FD116,GR116,GX116,GY116,I116,L116,AH116),AP116,AV116,BB116,BH116,BN116,BT116,BZ116,CF116,CL116,CR116,CX116,DD116,DJ116,DL116,DZ116,EX116,GP116,GQ116,GS116,GT116,GU116,GV116,GW116,GZ116,HA116)/85</f>
        <v>69.72287581699349</v>
      </c>
      <c r="HN116" s="33">
        <v>113</v>
      </c>
      <c r="HO116" s="33">
        <f>HN116-B116</f>
        <v>-1</v>
      </c>
      <c r="HP116" s="33">
        <f>SUM(SUM(AH116,AP116,AV116,BB116,BH116,BN116,BT116,BZ116,CF116,CL116,CR116,CX116,DD116,DJ116,DL116,DZ116,EX116,GP116,GQ116,GS116,GT116,GU116,GV116,GW116,GZ116,HA116,AD116,AF116,AR116,AT116),SUM(AX116,AZ116,BD116,BF116,BJ116,BL116,BP116,BR116,BV116,BX116,CB116,CD116,CH116,CJ116,CN116,CP116,CT116,CV116,CZ116,DB116,DF116,DH116,DN116,DP116,DR116,DT116,DV116,DX116,EB116,ED116),EF116,EH116,EJ116,EL116,EN116,EP116,ER116,ET116,EV116,EZ116,FB116,FD116,GR116,GX116,GY116)/75</f>
        <v>65.2592592592593</v>
      </c>
      <c r="HQ116" s="33">
        <v>111</v>
      </c>
      <c r="HR116" s="33">
        <f>HQ116-B116</f>
        <v>-3</v>
      </c>
      <c r="HS116" s="43">
        <f>AVERAGE(HD116-HB116,HG116-HB116,HJ116-HB116,HM116-HB116,HP116-HB116)</f>
        <v>-6.03229323968174</v>
      </c>
      <c r="HT116" s="33"/>
      <c r="HU116" s="33"/>
      <c r="HV116" s="33"/>
      <c r="HW116" s="33"/>
      <c r="HX116" s="33"/>
      <c r="HY116" s="33"/>
    </row>
    <row r="117" ht="44.45" customHeight="1">
      <c r="A117" t="s" s="31">
        <v>354</v>
      </c>
      <c r="B117" s="32">
        <v>115</v>
      </c>
      <c r="C117" s="33">
        <v>0</v>
      </c>
      <c r="D117" t="s" s="34">
        <v>270</v>
      </c>
      <c r="E117" s="33">
        <f>IF(D117="ACC",5,IF(D117="SEC",3,IF(D117="Pac12",4,IF(D117="Big 10",1,IF(D117="Big 12",2,IF(D117="Independent",7,IF(D117="American",6,IF(D117="MWC",9,IF(D117="Sun Belt",8,IF(D117="CUSA",11,10))))))))))</f>
        <v>10</v>
      </c>
      <c r="F117" s="33">
        <v>116</v>
      </c>
      <c r="G117" s="33">
        <f>F117</f>
        <v>116</v>
      </c>
      <c r="H117" s="33">
        <f>F117</f>
        <v>116</v>
      </c>
      <c r="I117" s="33">
        <v>110</v>
      </c>
      <c r="J117" s="33">
        <v>110</v>
      </c>
      <c r="K117" s="33">
        <v>88</v>
      </c>
      <c r="L117" s="35">
        <f>AVERAGE(F117:K117)</f>
        <v>109.333333333333</v>
      </c>
      <c r="M117" s="46">
        <f>AVERAGE(N117:U117,F117:L117)</f>
        <v>110.291666666667</v>
      </c>
      <c r="N117" s="19">
        <f>AVERAGE(O117:U117,F117:L117)</f>
        <v>110.291666666667</v>
      </c>
      <c r="O117" s="37">
        <v>110</v>
      </c>
      <c r="P117" s="33">
        <v>102</v>
      </c>
      <c r="Q117" s="33">
        <f>AVERAGE(O117:P117)</f>
        <v>106</v>
      </c>
      <c r="R117" s="33">
        <v>117</v>
      </c>
      <c r="S117" s="33">
        <v>116</v>
      </c>
      <c r="T117" s="33">
        <f>AVERAGE(R117:S117)</f>
        <v>116.5</v>
      </c>
      <c r="U117" s="33">
        <f>AVERAGE(O117,P117,Q117,R117,S117,T117)</f>
        <v>111.25</v>
      </c>
      <c r="V117" s="33">
        <f>AVERAGE(F117:U117)</f>
        <v>110.291666666667</v>
      </c>
      <c r="W117" s="33">
        <f>MEDIAN(F117:U117)</f>
        <v>110.291666666667</v>
      </c>
      <c r="X117" s="33">
        <v>119</v>
      </c>
      <c r="Y117" s="33">
        <v>105</v>
      </c>
      <c r="Z117" s="33">
        <v>96</v>
      </c>
      <c r="AA117" s="33">
        <v>111</v>
      </c>
      <c r="AB117" s="33">
        <v>116</v>
      </c>
      <c r="AC117" s="33">
        <v>-13.9</v>
      </c>
      <c r="AD117" s="33">
        <v>104</v>
      </c>
      <c r="AE117" s="33">
        <v>-13.9</v>
      </c>
      <c r="AF117" s="33">
        <v>104</v>
      </c>
      <c r="AG117" s="33">
        <f>BM117-CQ117</f>
        <v>-5.4</v>
      </c>
      <c r="AH117" s="33">
        <v>70</v>
      </c>
      <c r="AI117" s="33">
        <v>0.887628865979381</v>
      </c>
      <c r="AJ117" s="33">
        <v>111</v>
      </c>
      <c r="AK117" s="33">
        <v>0.887628865979381</v>
      </c>
      <c r="AL117" s="33">
        <f>AJ117</f>
        <v>111</v>
      </c>
      <c r="AM117" s="33">
        <v>-0.0583247826321758</v>
      </c>
      <c r="AN117" s="33">
        <v>96</v>
      </c>
      <c r="AO117" s="33">
        <v>18.86</v>
      </c>
      <c r="AP117" s="33">
        <v>67</v>
      </c>
      <c r="AQ117" s="33">
        <v>0</v>
      </c>
      <c r="AR117" s="33">
        <f>MAX($AQ$3:$AQ$132)-AQ117+1</f>
        <v>14</v>
      </c>
      <c r="AS117" s="33">
        <v>0</v>
      </c>
      <c r="AT117" s="33">
        <f>AR117</f>
        <v>14</v>
      </c>
      <c r="AU117" s="33">
        <v>5</v>
      </c>
      <c r="AV117" s="33">
        <f>MAX($AU$3:$AU$132)-AU117+1</f>
        <v>11</v>
      </c>
      <c r="AW117" s="33">
        <v>6</v>
      </c>
      <c r="AX117" s="33">
        <f>AW117+1</f>
        <v>7</v>
      </c>
      <c r="AY117" s="33">
        <v>6</v>
      </c>
      <c r="AZ117" s="33">
        <f>AX117</f>
        <v>7</v>
      </c>
      <c r="BA117" s="33">
        <v>7</v>
      </c>
      <c r="BB117" s="33">
        <f>BA117+1</f>
        <v>8</v>
      </c>
      <c r="BC117" s="33">
        <f>AQ117/(AQ117+AW117)</f>
        <v>0</v>
      </c>
      <c r="BD117" s="33">
        <v>42</v>
      </c>
      <c r="BE117" s="33">
        <f>BC117</f>
        <v>0</v>
      </c>
      <c r="BF117" s="33">
        <f>BD117</f>
        <v>42</v>
      </c>
      <c r="BG117" s="33">
        <f>AU117/(AU117+BA117)</f>
        <v>0.416666666666667</v>
      </c>
      <c r="BH117" s="33">
        <v>17</v>
      </c>
      <c r="BI117" s="33">
        <v>24.8</v>
      </c>
      <c r="BJ117" s="33">
        <v>71</v>
      </c>
      <c r="BK117" s="33">
        <v>24.8</v>
      </c>
      <c r="BL117" s="33">
        <v>71</v>
      </c>
      <c r="BM117" s="33">
        <v>22.8</v>
      </c>
      <c r="BN117" s="33">
        <v>79</v>
      </c>
      <c r="BO117" s="33">
        <v>367.5</v>
      </c>
      <c r="BP117" s="33">
        <v>86</v>
      </c>
      <c r="BQ117" s="33">
        <v>367.5</v>
      </c>
      <c r="BR117" s="33">
        <v>86</v>
      </c>
      <c r="BS117" s="33">
        <v>358.7</v>
      </c>
      <c r="BT117" s="33">
        <v>98</v>
      </c>
      <c r="BU117" s="33">
        <v>240.5</v>
      </c>
      <c r="BV117" s="33">
        <v>51</v>
      </c>
      <c r="BW117" s="33">
        <v>240.5</v>
      </c>
      <c r="BX117" s="33">
        <v>51</v>
      </c>
      <c r="BY117" s="33">
        <v>217.6</v>
      </c>
      <c r="BZ117" s="33">
        <v>75</v>
      </c>
      <c r="CA117" s="33">
        <v>127</v>
      </c>
      <c r="CB117" s="33">
        <v>93</v>
      </c>
      <c r="CC117" s="33">
        <v>127</v>
      </c>
      <c r="CD117" s="33">
        <v>93</v>
      </c>
      <c r="CE117" s="33">
        <v>141.1</v>
      </c>
      <c r="CF117" s="33">
        <v>87</v>
      </c>
      <c r="CG117" s="33">
        <v>0.06748299319727891</v>
      </c>
      <c r="CH117" s="33">
        <v>87</v>
      </c>
      <c r="CI117" s="33">
        <v>0.06748299319727891</v>
      </c>
      <c r="CJ117" s="33">
        <v>87</v>
      </c>
      <c r="CK117" s="33">
        <f>BM117/BS117</f>
        <v>0.06356286590465569</v>
      </c>
      <c r="CL117" s="33">
        <v>99</v>
      </c>
      <c r="CM117" s="33">
        <v>38.7</v>
      </c>
      <c r="CN117" s="33">
        <v>94</v>
      </c>
      <c r="CO117" s="33">
        <v>38.7</v>
      </c>
      <c r="CP117" s="33">
        <v>94</v>
      </c>
      <c r="CQ117" s="33">
        <v>28.2</v>
      </c>
      <c r="CR117" s="33">
        <v>55</v>
      </c>
      <c r="CS117" s="33">
        <v>418.8</v>
      </c>
      <c r="CT117" s="33">
        <v>73</v>
      </c>
      <c r="CU117" s="33">
        <v>418.8</v>
      </c>
      <c r="CV117" s="33">
        <v>73</v>
      </c>
      <c r="CW117" s="33">
        <v>386.5</v>
      </c>
      <c r="CX117" s="33">
        <v>62</v>
      </c>
      <c r="CY117" s="33">
        <v>245.3</v>
      </c>
      <c r="CZ117" s="33">
        <v>77</v>
      </c>
      <c r="DA117" s="33">
        <v>245.3</v>
      </c>
      <c r="DB117" s="33">
        <v>77</v>
      </c>
      <c r="DC117" s="33">
        <v>208.6</v>
      </c>
      <c r="DD117" s="33">
        <v>37</v>
      </c>
      <c r="DE117" s="33">
        <v>173.5</v>
      </c>
      <c r="DF117" s="33">
        <v>71</v>
      </c>
      <c r="DG117" s="33">
        <v>173.5</v>
      </c>
      <c r="DH117" s="33">
        <v>71</v>
      </c>
      <c r="DI117" s="33">
        <v>177.9</v>
      </c>
      <c r="DJ117" s="33">
        <v>80</v>
      </c>
      <c r="DK117" s="33">
        <v>0.833333333333333</v>
      </c>
      <c r="DL117" s="33">
        <v>30</v>
      </c>
      <c r="DM117" s="33">
        <v>0.833333333333333</v>
      </c>
      <c r="DN117" s="33">
        <v>32</v>
      </c>
      <c r="DO117" s="33">
        <v>65</v>
      </c>
      <c r="DP117" s="33">
        <v>68</v>
      </c>
      <c r="DQ117" s="33">
        <v>9.199999999999999</v>
      </c>
      <c r="DR117" s="33">
        <v>34</v>
      </c>
      <c r="DS117" s="33">
        <v>4.8</v>
      </c>
      <c r="DT117" s="33">
        <v>23</v>
      </c>
      <c r="DU117" s="33">
        <v>-51.3</v>
      </c>
      <c r="DV117" s="33">
        <v>89</v>
      </c>
      <c r="DW117" s="33">
        <v>-51.3</v>
      </c>
      <c r="DX117" s="33">
        <v>89</v>
      </c>
      <c r="DY117" s="33">
        <f>BS117-CW117</f>
        <v>-27.8</v>
      </c>
      <c r="DZ117" s="33">
        <v>85</v>
      </c>
      <c r="EA117" s="33">
        <v>1.83333333333333</v>
      </c>
      <c r="EB117" s="33">
        <v>51</v>
      </c>
      <c r="EC117" s="33">
        <v>11</v>
      </c>
      <c r="ED117" s="33">
        <v>82</v>
      </c>
      <c r="EE117" s="33">
        <v>23.4</v>
      </c>
      <c r="EF117" s="33">
        <v>24</v>
      </c>
      <c r="EG117" s="33">
        <v>0</v>
      </c>
      <c r="EH117" s="33">
        <v>14</v>
      </c>
      <c r="EI117" s="33">
        <v>5.3</v>
      </c>
      <c r="EJ117" s="33">
        <v>56</v>
      </c>
      <c r="EK117" s="33">
        <v>0</v>
      </c>
      <c r="EL117" s="33">
        <v>12</v>
      </c>
      <c r="EM117" s="33">
        <v>77.8</v>
      </c>
      <c r="EN117" s="33">
        <v>18</v>
      </c>
      <c r="EO117" s="33">
        <v>100</v>
      </c>
      <c r="EP117" s="33">
        <v>1</v>
      </c>
      <c r="EQ117" s="33">
        <v>21.1666666666667</v>
      </c>
      <c r="ER117" s="33">
        <v>55</v>
      </c>
      <c r="ES117" s="33">
        <v>28.3</v>
      </c>
      <c r="ET117" s="33">
        <v>92</v>
      </c>
      <c r="EU117" s="33">
        <v>28.3</v>
      </c>
      <c r="EV117" s="33">
        <v>92</v>
      </c>
      <c r="EW117" s="33">
        <v>32</v>
      </c>
      <c r="EX117" s="33">
        <v>84</v>
      </c>
      <c r="EY117" s="33">
        <v>63.2</v>
      </c>
      <c r="EZ117" s="33">
        <v>21</v>
      </c>
      <c r="FA117" s="33">
        <v>6.83333333333333</v>
      </c>
      <c r="FB117" s="33">
        <v>61</v>
      </c>
      <c r="FC117" s="33">
        <v>68</v>
      </c>
      <c r="FD117" s="33">
        <v>107</v>
      </c>
      <c r="FE117" s="38"/>
      <c r="FF117" s="33">
        <v>114</v>
      </c>
      <c r="FG117" s="38"/>
      <c r="FH117" s="33">
        <v>114</v>
      </c>
      <c r="FI117" s="33">
        <v>34.72</v>
      </c>
      <c r="FJ117" s="33">
        <v>102</v>
      </c>
      <c r="FK117" s="38"/>
      <c r="FL117" s="33">
        <v>119</v>
      </c>
      <c r="FM117" s="38"/>
      <c r="FN117" s="33">
        <v>119</v>
      </c>
      <c r="FO117" s="33">
        <v>29.17</v>
      </c>
      <c r="FP117" s="33">
        <v>108</v>
      </c>
      <c r="FQ117" s="38"/>
      <c r="FR117" s="33">
        <v>101</v>
      </c>
      <c r="FS117" s="38"/>
      <c r="FT117" s="33">
        <v>101</v>
      </c>
      <c r="FU117" s="33">
        <v>44.38</v>
      </c>
      <c r="FV117" s="33">
        <v>79</v>
      </c>
      <c r="FW117" s="38"/>
      <c r="FX117" s="33">
        <v>52</v>
      </c>
      <c r="FY117" s="38"/>
      <c r="FZ117" s="33">
        <v>52</v>
      </c>
      <c r="GA117" s="33">
        <v>18.2</v>
      </c>
      <c r="GB117" s="39">
        <v>100</v>
      </c>
      <c r="GC117" s="24">
        <f>GA117</f>
        <v>18.2</v>
      </c>
      <c r="GD117" s="24">
        <f>GB117</f>
        <v>100</v>
      </c>
      <c r="GE117" s="24">
        <v>19.7</v>
      </c>
      <c r="GF117" s="24">
        <v>85</v>
      </c>
      <c r="GG117" s="24">
        <v>30.2</v>
      </c>
      <c r="GH117" s="24">
        <v>76</v>
      </c>
      <c r="GI117" s="24">
        <f>GG117</f>
        <v>30.2</v>
      </c>
      <c r="GJ117" s="24">
        <f>GH117</f>
        <v>76</v>
      </c>
      <c r="GK117" s="24">
        <v>36.5</v>
      </c>
      <c r="GL117" s="37">
        <v>91</v>
      </c>
      <c r="GM117" s="33">
        <v>-0.2</v>
      </c>
      <c r="GN117" s="33">
        <v>20</v>
      </c>
      <c r="GO117" s="33">
        <v>3</v>
      </c>
      <c r="GP117" s="33">
        <f>IF(GO117=1,1,IF(GO117=2,20,40))</f>
        <v>40</v>
      </c>
      <c r="GQ117" s="33">
        <f>AVERAGE(41,130,GS117)</f>
        <v>91.3333333333333</v>
      </c>
      <c r="GR117" s="33">
        <f>GQ117</f>
        <v>91.3333333333333</v>
      </c>
      <c r="GS117" s="33">
        <f>AVERAGE(76,130)</f>
        <v>103</v>
      </c>
      <c r="GT117" s="33">
        <f>GS117</f>
        <v>103</v>
      </c>
      <c r="GU117" s="33">
        <f t="shared" si="3703"/>
        <v>103</v>
      </c>
      <c r="GV117" s="33">
        <f>GU117</f>
        <v>103</v>
      </c>
      <c r="GW117" s="40">
        <f>GU117</f>
        <v>103</v>
      </c>
      <c r="GX117" s="28">
        <f t="shared" si="3703"/>
        <v>103</v>
      </c>
      <c r="GY117" s="28">
        <f>GX117</f>
        <v>103</v>
      </c>
      <c r="GZ117" s="42">
        <f>AVERAGE(GQ117,GS117,GU117)</f>
        <v>99.1111111111111</v>
      </c>
      <c r="HA117" s="33">
        <f>AVERAGE(GQ117:GW117)</f>
        <v>99.6666666666667</v>
      </c>
      <c r="HB117" s="33">
        <f>SUM(GX117,GY117,GZ117,HA117)/120</f>
        <v>78.47245370370371</v>
      </c>
      <c r="HC117" t="s" s="34">
        <f>IF(HB117=HB116,"YES","NOOOO")</f>
        <v>230</v>
      </c>
      <c r="HD117" s="33">
        <f>SUM(SUM(E117,F117,G117,I117,L117,M117,N117,O117,R117,U117,V117,W117,Y117,AH117,AN117,AP117,AV117,BB117,BH117,BN117,BT117,BZ117,CF117,CL117,CR117,CX117,DD117,DJ117,DL117,DZ117),SUM(EX117,FJ117,FP117,FV117,GF117,GL117,GN117,GP117,GQ117,GS117,GU117,GX117,GZ117,H117,J117,K117,P117,Q117,S117,T117,X117,Z117,AA117,AB117,AD117,AF117,AJ117,AL117,AR117,AT117),SUM(AX117,AZ117,BD117,BF117,BJ117,BL117,BP117,BR117,BV117,BX117,CB117,CD117,CH117,CJ117,CN117,CP117,CT117,CV117,CZ117,DB117,DF117,DH117,DN117,DP117,DR117,DT117,DV117,DX117,EB117,ED117),EF117,EH117,EJ117,EL117,EN117,EP117,ER117,ET117,EV117,EZ117,FB117,FD117,FF117,FH117,FL117,FN117,FR117,FT117,FX117,FZ117,GB117,GD117,GH117,GJ117)/114</f>
        <v>77.31310916179341</v>
      </c>
      <c r="HE117" s="33">
        <v>115</v>
      </c>
      <c r="HF117" s="33">
        <f>HE117-B117</f>
        <v>0</v>
      </c>
      <c r="HG117" s="33">
        <f>SUM(SUM(E117,F117,G117,I117,L117,M117,N117,O117,V117,W117,Y117,H117,J117,K117,P117,Q117,CH117,CJ117,CN117,CP117,CT117,CV117,CZ117,DB117,DF117,DH117,DN117,DP117,DR117,DT117),SUM(DV117,DX117,EB117,ED117,EF117,EH117,EJ117,EL117,EN117,EP117,ER117,ET117,EV117,EZ117,FB117,FD117,FF117,FH117,FL117,FN117,FR117,FT117,FX117,FZ117,GR117,GX117,GY117,X117,AA117,Z117),SUM(AB117,AD117,AF117,AJ117,AL117,AR117,AT117,AX117,AZ117,BD117,BF117,BJ117,BL117,BP117,BR117,BV117,BX117,CB117,CD117,AH117,AN117,AP117,AV117,BB117,BH117,BN117,BT117,BZ117,CF117,CL117),CR117,CX117,DD117,DJ117,DL117,DZ117,EX117,FJ117,FP117,FV117,GP117,GQ117,GS117,GT117,GU117,GV117,GW117,GZ117,HA117)/109</f>
        <v>77.1371049949032</v>
      </c>
      <c r="HH117" s="33">
        <v>114</v>
      </c>
      <c r="HI117" s="33">
        <f>HH117-B117</f>
        <v>-1</v>
      </c>
      <c r="HJ117" s="33">
        <f>SUM(SUM(E117,F117,G117,I117,L117,M117,N117,R117,V117,W117,AD117,AF117,AJ117,AL117,AR117,AT117,AX117,AZ117,BD117,BF117,BJ117,BL117,BP117,BR117,BV117,BX117,CB117,CD117,CH117,CJ117),SUM(CN117,CP117,CT117,CV117,CZ117,DB117,DF117,DH117,DN117,DP117,DR117,DT117,DV117,DX117,EB117,ED117,EF117,EH117,EJ117,EL117,EN117,EP117,ER117,ET117,EV117,EZ117,FB117,FD117,GB117,GD117),SUM(GH117,GJ117,GR117,GX117,GY117,AH117,AN117,AP117,AV117,BB117,BH117,BN117,BT117,BZ117,CF117,CL117,CR117,CX117,DD117,DJ117,DL117,DZ117,EX117,GF117,GL117,GN117,GP117,GQ117,GS117,GT117),GU117,GV117,GW117,GZ117,HA117,H117,J117,K117,S117,T117,)/101</f>
        <v>73.0638063806381</v>
      </c>
      <c r="HK117" s="33">
        <v>115</v>
      </c>
      <c r="HL117" s="33">
        <f>HK117-B117</f>
        <v>0</v>
      </c>
      <c r="HM117" s="33">
        <f>SUM(SUM(F117,G117,H117,J117,K117,AD117,AF117,AJ117,AL117,AN117,AR117,AT117,AX117,AZ117,BD117,BF117,BJ117,BL117,BP117,BR117,BV117,BX117,CB117,CD117,CH117,CJ117,CN117,CP117,CT117,CV117),SUM(CZ117,DB117,DF117,DH117,DN117,DP117,DR117,DT117,DV117,DX117,EB117,ED117,EF117,EH117,EJ117,EL117,EN117,EP117,ER117,ET117,EV117,EZ117,FB117,FD117,GR117,GX117,GY117,I117,L117,AH117),AP117,AV117,BB117,BH117,BN117,BT117,BZ117,CF117,CL117,CR117,CX117,DD117,DJ117,DL117,DZ117,EX117,GP117,GQ117,GS117,GT117,GU117,GV117,GW117,GZ117,HA117)/85</f>
        <v>70.9503267973856</v>
      </c>
      <c r="HN117" s="33">
        <v>115</v>
      </c>
      <c r="HO117" s="33">
        <f>HN117-B117</f>
        <v>0</v>
      </c>
      <c r="HP117" s="33">
        <f>SUM(SUM(AH117,AP117,AV117,BB117,BH117,BN117,BT117,BZ117,CF117,CL117,CR117,CX117,DD117,DJ117,DL117,DZ117,EX117,GP117,GQ117,GS117,GT117,GU117,GV117,GW117,GZ117,HA117,AD117,AF117,AR117,AT117),SUM(AX117,AZ117,BD117,BF117,BJ117,BL117,BP117,BR117,BV117,BX117,CB117,CD117,CH117,CJ117,CN117,CP117,CT117,CV117,CZ117,DB117,DF117,DH117,DN117,DP117,DR117,DT117,DV117,DX117,EB117,ED117),EF117,EH117,EJ117,EL117,EN117,EP117,ER117,ET117,EV117,EZ117,FB117,FD117,GR117,GX117,GY117)/75</f>
        <v>65.9659259259259</v>
      </c>
      <c r="HQ117" s="33">
        <v>113</v>
      </c>
      <c r="HR117" s="33">
        <f>HQ117-B117</f>
        <v>-2</v>
      </c>
      <c r="HS117" s="43">
        <f>AVERAGE(HD117-HB117,HG117-HB117,HJ117-HB117,HM117-HB117,HP117-HB117)</f>
        <v>-5.58639905157446</v>
      </c>
      <c r="HT117" s="33"/>
      <c r="HU117" s="33"/>
      <c r="HV117" s="33"/>
      <c r="HW117" s="33"/>
      <c r="HX117" s="33"/>
      <c r="HY117" s="33"/>
    </row>
    <row r="118" ht="32.45" customHeight="1">
      <c r="A118" t="s" s="31">
        <v>355</v>
      </c>
      <c r="B118" s="32">
        <v>116</v>
      </c>
      <c r="C118" s="33">
        <v>0</v>
      </c>
      <c r="D118" t="s" s="34">
        <v>268</v>
      </c>
      <c r="E118" s="33">
        <f>IF(D118="ACC",5,IF(D118="SEC",3,IF(D118="Pac12",4,IF(D118="Big 10",1,IF(D118="Big 12",2,IF(D118="Independent",7,IF(D118="American",6,IF(D118="MWC",9,IF(D118="Sun Belt",8,IF(D118="CUSA",11,10))))))))))</f>
        <v>9</v>
      </c>
      <c r="F118" s="33">
        <v>121</v>
      </c>
      <c r="G118" s="33">
        <f>F118</f>
        <v>121</v>
      </c>
      <c r="H118" s="33">
        <f>F118</f>
        <v>121</v>
      </c>
      <c r="I118" s="33">
        <v>81</v>
      </c>
      <c r="J118" s="33">
        <v>81</v>
      </c>
      <c r="K118" s="33">
        <v>32</v>
      </c>
      <c r="L118" s="35">
        <f>AVERAGE(F118:K118)</f>
        <v>92.8333333333333</v>
      </c>
      <c r="M118" s="46">
        <f>AVERAGE(N118:U118,F118:L118)</f>
        <v>104.291666666667</v>
      </c>
      <c r="N118" s="19">
        <f>AVERAGE(O118:U118,F118:L118)</f>
        <v>104.291666666667</v>
      </c>
      <c r="O118" s="37">
        <v>118</v>
      </c>
      <c r="P118" s="33">
        <v>113</v>
      </c>
      <c r="Q118" s="33">
        <f>AVERAGE(O118:P118)</f>
        <v>115.5</v>
      </c>
      <c r="R118" s="33">
        <v>118</v>
      </c>
      <c r="S118" s="33">
        <v>114</v>
      </c>
      <c r="T118" s="33">
        <f>AVERAGE(R118:S118)</f>
        <v>116</v>
      </c>
      <c r="U118" s="33">
        <f>AVERAGE(O118,P118,Q118,R118,S118,T118)</f>
        <v>115.75</v>
      </c>
      <c r="V118" s="33">
        <f>AVERAGE(F118:U118)</f>
        <v>104.291666666667</v>
      </c>
      <c r="W118" s="33">
        <f>MEDIAN(F118:U118)</f>
        <v>114.75</v>
      </c>
      <c r="X118" s="33">
        <v>107</v>
      </c>
      <c r="Y118" s="33">
        <v>104</v>
      </c>
      <c r="Z118" s="33">
        <v>127</v>
      </c>
      <c r="AA118" s="33">
        <v>113</v>
      </c>
      <c r="AB118" s="33">
        <v>114</v>
      </c>
      <c r="AC118" s="33">
        <v>-19.7</v>
      </c>
      <c r="AD118" s="33">
        <v>110</v>
      </c>
      <c r="AE118" s="33">
        <v>-19.7</v>
      </c>
      <c r="AF118" s="33">
        <v>110</v>
      </c>
      <c r="AG118" s="33">
        <f>BM118-CQ118</f>
        <v>-1.4</v>
      </c>
      <c r="AH118" s="33">
        <v>43</v>
      </c>
      <c r="AI118" s="33">
        <v>0.944705882352941</v>
      </c>
      <c r="AJ118" s="33">
        <v>105</v>
      </c>
      <c r="AK118" s="33">
        <v>0.944705882352941</v>
      </c>
      <c r="AL118" s="33">
        <f>AJ118</f>
        <v>105</v>
      </c>
      <c r="AM118" s="33">
        <v>-0.0175343943889938</v>
      </c>
      <c r="AN118" s="33">
        <v>80</v>
      </c>
      <c r="AO118" s="33">
        <v>22.67</v>
      </c>
      <c r="AP118" s="33">
        <v>86</v>
      </c>
      <c r="AQ118" s="33">
        <v>1</v>
      </c>
      <c r="AR118" s="33">
        <f>MAX($AQ$3:$AQ$132)-AQ118+1</f>
        <v>13</v>
      </c>
      <c r="AS118" s="33">
        <v>1</v>
      </c>
      <c r="AT118" s="33">
        <f>AR118</f>
        <v>13</v>
      </c>
      <c r="AU118" s="33">
        <v>7</v>
      </c>
      <c r="AV118" s="33">
        <f>MAX($AU$3:$AU$132)-AU118+1</f>
        <v>9</v>
      </c>
      <c r="AW118" s="33">
        <v>5</v>
      </c>
      <c r="AX118" s="33">
        <f>AW118+1</f>
        <v>6</v>
      </c>
      <c r="AY118" s="33">
        <v>5</v>
      </c>
      <c r="AZ118" s="33">
        <f>AX118</f>
        <v>6</v>
      </c>
      <c r="BA118" s="33">
        <v>6</v>
      </c>
      <c r="BB118" s="33">
        <f>BA118+1</f>
        <v>7</v>
      </c>
      <c r="BC118" s="33">
        <f>AQ118/(AQ118+AW118)</f>
        <v>0.166666666666667</v>
      </c>
      <c r="BD118" s="33">
        <v>37</v>
      </c>
      <c r="BE118" s="33">
        <f>BC118</f>
        <v>0.166666666666667</v>
      </c>
      <c r="BF118" s="33">
        <f>BD118</f>
        <v>37</v>
      </c>
      <c r="BG118" s="33">
        <f>AU118/(AU118+BA118)</f>
        <v>0.538461538461538</v>
      </c>
      <c r="BH118" s="33">
        <v>14</v>
      </c>
      <c r="BI118" s="33">
        <v>15.5</v>
      </c>
      <c r="BJ118" s="33">
        <v>101</v>
      </c>
      <c r="BK118" s="33">
        <v>15.5</v>
      </c>
      <c r="BL118" s="33">
        <v>101</v>
      </c>
      <c r="BM118" s="33">
        <v>29.3</v>
      </c>
      <c r="BN118" s="33">
        <v>52</v>
      </c>
      <c r="BO118" s="33">
        <v>275.8</v>
      </c>
      <c r="BP118" s="33">
        <v>120</v>
      </c>
      <c r="BQ118" s="33">
        <v>275.8</v>
      </c>
      <c r="BR118" s="33">
        <v>120</v>
      </c>
      <c r="BS118" s="33">
        <v>431.3</v>
      </c>
      <c r="BT118" s="33">
        <v>42</v>
      </c>
      <c r="BU118" s="33">
        <v>135.8</v>
      </c>
      <c r="BV118" s="33">
        <v>115</v>
      </c>
      <c r="BW118" s="33">
        <v>135.8</v>
      </c>
      <c r="BX118" s="33">
        <v>115</v>
      </c>
      <c r="BY118" s="33">
        <v>279.1</v>
      </c>
      <c r="BZ118" s="33">
        <v>31</v>
      </c>
      <c r="CA118" s="33">
        <v>140</v>
      </c>
      <c r="CB118" s="33">
        <v>82</v>
      </c>
      <c r="CC118" s="33">
        <v>140</v>
      </c>
      <c r="CD118" s="33">
        <v>82</v>
      </c>
      <c r="CE118" s="33">
        <v>152.3</v>
      </c>
      <c r="CF118" s="33">
        <v>70</v>
      </c>
      <c r="CG118" s="33">
        <v>0.0562001450326323</v>
      </c>
      <c r="CH118" s="33">
        <v>119</v>
      </c>
      <c r="CI118" s="33">
        <v>0.0562001450326323</v>
      </c>
      <c r="CJ118" s="33">
        <v>119</v>
      </c>
      <c r="CK118" s="33">
        <f>BM118/BS118</f>
        <v>0.0679341525620218</v>
      </c>
      <c r="CL118" s="33">
        <v>78</v>
      </c>
      <c r="CM118" s="33">
        <v>35.2</v>
      </c>
      <c r="CN118" s="33">
        <v>80</v>
      </c>
      <c r="CO118" s="33">
        <v>35.2</v>
      </c>
      <c r="CP118" s="33">
        <v>80</v>
      </c>
      <c r="CQ118" s="33">
        <v>30.7</v>
      </c>
      <c r="CR118" s="33">
        <v>68</v>
      </c>
      <c r="CS118" s="33">
        <v>485.3</v>
      </c>
      <c r="CT118" s="33">
        <v>117</v>
      </c>
      <c r="CU118" s="33">
        <v>485.3</v>
      </c>
      <c r="CV118" s="33">
        <v>117</v>
      </c>
      <c r="CW118" s="33">
        <v>440.5</v>
      </c>
      <c r="CX118" s="33">
        <v>100</v>
      </c>
      <c r="CY118" s="33">
        <v>260.7</v>
      </c>
      <c r="CZ118" s="33">
        <v>98</v>
      </c>
      <c r="DA118" s="33">
        <v>260.7</v>
      </c>
      <c r="DB118" s="33">
        <v>98</v>
      </c>
      <c r="DC118" s="33">
        <v>238.6</v>
      </c>
      <c r="DD118" s="33">
        <v>80</v>
      </c>
      <c r="DE118" s="33">
        <v>224.7</v>
      </c>
      <c r="DF118" s="33">
        <v>108</v>
      </c>
      <c r="DG118" s="33">
        <v>224.7</v>
      </c>
      <c r="DH118" s="33">
        <v>108</v>
      </c>
      <c r="DI118" s="33">
        <v>202</v>
      </c>
      <c r="DJ118" s="33">
        <v>105</v>
      </c>
      <c r="DK118" s="33">
        <v>0.333333333333333</v>
      </c>
      <c r="DL118" s="33">
        <v>49</v>
      </c>
      <c r="DM118" s="33">
        <v>0.666666666666667</v>
      </c>
      <c r="DN118" s="33">
        <v>40</v>
      </c>
      <c r="DO118" s="33">
        <v>67.7</v>
      </c>
      <c r="DP118" s="33">
        <v>82</v>
      </c>
      <c r="DQ118" s="33">
        <v>8.1</v>
      </c>
      <c r="DR118" s="33">
        <v>24</v>
      </c>
      <c r="DS118" s="33">
        <v>5.3</v>
      </c>
      <c r="DT118" s="33">
        <v>28</v>
      </c>
      <c r="DU118" s="33">
        <v>-209.5</v>
      </c>
      <c r="DV118" s="33">
        <v>124</v>
      </c>
      <c r="DW118" s="33">
        <v>-209.5</v>
      </c>
      <c r="DX118" s="33">
        <v>124</v>
      </c>
      <c r="DY118" s="33">
        <f>BS118-CW118</f>
        <v>-9.199999999999999</v>
      </c>
      <c r="DZ118" s="33">
        <v>73</v>
      </c>
      <c r="EA118" s="33">
        <v>2.66666666666667</v>
      </c>
      <c r="EB118" s="33">
        <v>26</v>
      </c>
      <c r="EC118" s="33">
        <v>18.3333333333333</v>
      </c>
      <c r="ED118" s="33">
        <v>27</v>
      </c>
      <c r="EE118" s="33">
        <v>24.5</v>
      </c>
      <c r="EF118" s="33">
        <v>17</v>
      </c>
      <c r="EG118" s="33">
        <v>0.166666666666667</v>
      </c>
      <c r="EH118" s="33">
        <v>7</v>
      </c>
      <c r="EI118" s="33">
        <v>4.4</v>
      </c>
      <c r="EJ118" s="33">
        <v>63</v>
      </c>
      <c r="EK118" s="33">
        <v>0</v>
      </c>
      <c r="EL118" s="33">
        <v>12</v>
      </c>
      <c r="EM118" s="33">
        <v>100</v>
      </c>
      <c r="EN118" s="33">
        <v>1</v>
      </c>
      <c r="EO118" s="33">
        <v>90.90000000000001</v>
      </c>
      <c r="EP118" s="33">
        <v>33</v>
      </c>
      <c r="EQ118" s="33">
        <v>13.6666666666667</v>
      </c>
      <c r="ER118" s="33">
        <v>107</v>
      </c>
      <c r="ES118" s="33">
        <v>37.6</v>
      </c>
      <c r="ET118" s="33">
        <v>65</v>
      </c>
      <c r="EU118" s="33">
        <v>37.6</v>
      </c>
      <c r="EV118" s="33">
        <v>65</v>
      </c>
      <c r="EW118" s="33">
        <v>42.7</v>
      </c>
      <c r="EX118" s="33">
        <v>26</v>
      </c>
      <c r="EY118" s="33">
        <v>50</v>
      </c>
      <c r="EZ118" s="33">
        <v>40</v>
      </c>
      <c r="FA118" s="33">
        <v>5.33333333333333</v>
      </c>
      <c r="FB118" s="33">
        <v>30</v>
      </c>
      <c r="FC118" s="33">
        <v>47.3333333333333</v>
      </c>
      <c r="FD118" s="33">
        <v>45</v>
      </c>
      <c r="FE118" s="38"/>
      <c r="FF118" s="33">
        <v>120</v>
      </c>
      <c r="FG118" s="38"/>
      <c r="FH118" s="33">
        <v>120</v>
      </c>
      <c r="FI118" s="33">
        <v>47.23</v>
      </c>
      <c r="FJ118" s="33">
        <v>69</v>
      </c>
      <c r="FK118" s="38"/>
      <c r="FL118" s="33">
        <v>118</v>
      </c>
      <c r="FM118" s="38"/>
      <c r="FN118" s="33">
        <v>118</v>
      </c>
      <c r="FO118" s="33">
        <v>40.03</v>
      </c>
      <c r="FP118" s="33">
        <v>87</v>
      </c>
      <c r="FQ118" s="38"/>
      <c r="FR118" s="33">
        <v>121</v>
      </c>
      <c r="FS118" s="38"/>
      <c r="FT118" s="33">
        <v>121</v>
      </c>
      <c r="FU118" s="33">
        <v>54.39</v>
      </c>
      <c r="FV118" s="33">
        <v>60</v>
      </c>
      <c r="FW118" s="38"/>
      <c r="FX118" s="33">
        <v>3</v>
      </c>
      <c r="FY118" s="38"/>
      <c r="FZ118" s="33">
        <v>3</v>
      </c>
      <c r="GA118" s="33">
        <v>23</v>
      </c>
      <c r="GB118" s="39">
        <v>83</v>
      </c>
      <c r="GC118" s="24">
        <f>GA118</f>
        <v>23</v>
      </c>
      <c r="GD118" s="24">
        <f>GB118</f>
        <v>83</v>
      </c>
      <c r="GE118" s="24">
        <v>20.1</v>
      </c>
      <c r="GF118" s="24">
        <v>83</v>
      </c>
      <c r="GG118" s="24">
        <v>33.8</v>
      </c>
      <c r="GH118" s="24">
        <v>89</v>
      </c>
      <c r="GI118" s="24">
        <f>GG118</f>
        <v>33.8</v>
      </c>
      <c r="GJ118" s="24">
        <f>GH118</f>
        <v>89</v>
      </c>
      <c r="GK118" s="24">
        <v>37</v>
      </c>
      <c r="GL118" s="37">
        <v>94</v>
      </c>
      <c r="GM118" s="33">
        <v>0.3</v>
      </c>
      <c r="GN118" s="33">
        <v>15</v>
      </c>
      <c r="GO118" s="33">
        <v>3</v>
      </c>
      <c r="GP118" s="33">
        <f>IF(GO118=1,1,IF(GO118=2,20,40))</f>
        <v>40</v>
      </c>
      <c r="GQ118" s="33">
        <f>AVERAGE(41,130,GS118)</f>
        <v>91.3333333333333</v>
      </c>
      <c r="GR118" s="33">
        <f>GQ118</f>
        <v>91.3333333333333</v>
      </c>
      <c r="GS118" s="33">
        <f>AVERAGE(76,130)</f>
        <v>103</v>
      </c>
      <c r="GT118" s="33">
        <f>GS118</f>
        <v>103</v>
      </c>
      <c r="GU118" s="33">
        <f t="shared" si="3703"/>
        <v>103</v>
      </c>
      <c r="GV118" s="33">
        <f>GU118</f>
        <v>103</v>
      </c>
      <c r="GW118" s="40">
        <f>GU118</f>
        <v>103</v>
      </c>
      <c r="GX118" s="28">
        <f t="shared" si="3703"/>
        <v>103</v>
      </c>
      <c r="GY118" s="28">
        <f>GX118</f>
        <v>103</v>
      </c>
      <c r="GZ118" s="42">
        <f>AVERAGE(GQ118,GS118,GU118)</f>
        <v>99.1111111111111</v>
      </c>
      <c r="HA118" s="33">
        <f>AVERAGE(GQ118:GW118)</f>
        <v>99.6666666666667</v>
      </c>
      <c r="HB118" s="33">
        <f>SUM(GX118,GY118,GZ118,HA118)/120</f>
        <v>78.9596064814815</v>
      </c>
      <c r="HC118" t="s" s="34">
        <f>IF(HB118=HB117,"YES","NOOOO")</f>
        <v>230</v>
      </c>
      <c r="HD118" s="33">
        <f>SUM(SUM(E118,F118,G118,I118,L118,M118,N118,O118,R118,U118,V118,W118,Y118,AH118,AN118,AP118,AV118,BB118,BH118,BN118,BT118,BZ118,CF118,CL118,CR118,CX118,DD118,DJ118,DL118,DZ118),SUM(EX118,FJ118,FP118,FV118,GF118,GL118,GN118,GP118,GQ118,GS118,GU118,GX118,GZ118,H118,J118,K118,P118,Q118,S118,T118,X118,Z118,AA118,AB118,AD118,AF118,AJ118,AL118,AR118,AT118),SUM(AX118,AZ118,BD118,BF118,BJ118,BL118,BP118,BR118,BV118,BX118,CB118,CD118,CH118,CJ118,CN118,CP118,CT118,CV118,CZ118,DB118,DF118,DH118,DN118,DP118,DR118,DT118,DV118,DX118,EB118,ED118),EF118,EH118,EJ118,EL118,EN118,EP118,ER118,ET118,EV118,EZ118,FB118,FD118,FF118,FH118,FL118,FN118,FR118,FT118,FX118,FZ118,GB118,GD118,GH118,GJ118)/114</f>
        <v>77.82590155945419</v>
      </c>
      <c r="HE118" s="33">
        <v>116</v>
      </c>
      <c r="HF118" s="33">
        <f>HE118-B118</f>
        <v>0</v>
      </c>
      <c r="HG118" s="33">
        <f>SUM(SUM(E118,F118,G118,I118,L118,M118,N118,O118,V118,W118,Y118,H118,J118,K118,P118,Q118,CH118,CJ118,CN118,CP118,CT118,CV118,CZ118,DB118,DF118,DH118,DN118,DP118,DR118,DT118),SUM(DV118,DX118,EB118,ED118,EF118,EH118,EJ118,EL118,EN118,EP118,ER118,ET118,EV118,EZ118,FB118,FD118,FF118,FH118,FL118,FN118,FR118,FT118,FX118,FZ118,GR118,GX118,GY118,X118,AA118,Z118),SUM(AB118,AD118,AF118,AJ118,AL118,AR118,AT118,AX118,AZ118,BD118,BF118,BJ118,BL118,BP118,BR118,BV118,BX118,CB118,CD118,AH118,AN118,AP118,AV118,BB118,BH118,BN118,BT118,BZ118,CF118,CL118),CR118,CX118,DD118,DJ118,DL118,DZ118,EX118,FJ118,FP118,FV118,GP118,GQ118,GS118,GT118,GU118,GV118,GW118,GZ118,HA118)/109</f>
        <v>77.7559887869521</v>
      </c>
      <c r="HH118" s="33">
        <v>117</v>
      </c>
      <c r="HI118" s="33">
        <f>HH118-B118</f>
        <v>1</v>
      </c>
      <c r="HJ118" s="33">
        <f>SUM(SUM(E118,F118,G118,I118,L118,M118,N118,R118,V118,W118,AD118,AF118,AJ118,AL118,AR118,AT118,AX118,AZ118,BD118,BF118,BJ118,BL118,BP118,BR118,BV118,BX118,CB118,CD118,CH118,CJ118),SUM(CN118,CP118,CT118,CV118,CZ118,DB118,DF118,DH118,DN118,DP118,DR118,DT118,DV118,DX118,EB118,ED118,EF118,EH118,EJ118,EL118,EN118,EP118,ER118,ET118,EV118,EZ118,FB118,FD118,GB118,GD118),SUM(GH118,GJ118,GR118,GX118,GY118,AH118,AN118,AP118,AV118,BB118,BH118,BN118,BT118,BZ118,CF118,CL118,CR118,CX118,DD118,DJ118,DL118,DZ118,EX118,GF118,GL118,GN118,GP118,GQ118,GS118,GT118),GU118,GV118,GW118,GZ118,HA118,H118,J118,K118,S118,T118,)/101</f>
        <v>74.3356710671067</v>
      </c>
      <c r="HK118" s="33">
        <v>118</v>
      </c>
      <c r="HL118" s="33">
        <f>HK118-B118</f>
        <v>2</v>
      </c>
      <c r="HM118" s="33">
        <f>SUM(SUM(F118,G118,H118,J118,K118,AD118,AF118,AJ118,AL118,AN118,AR118,AT118,AX118,AZ118,BD118,BF118,BJ118,BL118,BP118,BR118,BV118,BX118,CB118,CD118,CH118,CJ118,CN118,CP118,CT118,CV118),SUM(CZ118,DB118,DF118,DH118,DN118,DP118,DR118,DT118,DV118,DX118,EB118,ED118,EF118,EH118,EJ118,EL118,EN118,EP118,ER118,ET118,EV118,EZ118,FB118,FD118,GR118,GX118,GY118,I118,L118,AH118),AP118,AV118,BB118,BH118,BN118,BT118,BZ118,CF118,CL118,CR118,CX118,DD118,DJ118,DL118,DZ118,EX118,GP118,GQ118,GS118,GT118,GU118,GV118,GW118,GZ118,HA118)/85</f>
        <v>72.79150326797389</v>
      </c>
      <c r="HN118" s="33">
        <v>119</v>
      </c>
      <c r="HO118" s="33">
        <f>HN118-B118</f>
        <v>3</v>
      </c>
      <c r="HP118" s="33">
        <f>SUM(SUM(AH118,AP118,AV118,BB118,BH118,BN118,BT118,BZ118,CF118,CL118,CR118,CX118,DD118,DJ118,DL118,DZ118,EX118,GP118,GQ118,GS118,GT118,GU118,GV118,GW118,GZ118,HA118,AD118,AF118,AR118,AT118),SUM(AX118,AZ118,BD118,BF118,BJ118,BL118,BP118,BR118,BV118,BX118,CB118,CD118,CH118,CJ118,CN118,CP118,CT118,CV118,CZ118,DB118,DF118,DH118,DN118,DP118,DR118,DT118,DV118,DX118,EB118,ED118),EF118,EH118,EJ118,EL118,EN118,EP118,ER118,ET118,EV118,EZ118,FB118,FD118,GR118,GX118,GY118)/75</f>
        <v>69.9659259259259</v>
      </c>
      <c r="HQ118" s="33">
        <v>121</v>
      </c>
      <c r="HR118" s="33">
        <f>HQ118-B118</f>
        <v>5</v>
      </c>
      <c r="HS118" s="43">
        <f>AVERAGE(HD118-HB118,HG118-HB118,HJ118-HB118,HM118-HB118,HP118-HB118)</f>
        <v>-4.42460835999894</v>
      </c>
      <c r="HT118" s="33"/>
      <c r="HU118" s="33"/>
      <c r="HV118" s="33"/>
      <c r="HW118" s="33"/>
      <c r="HX118" s="33"/>
      <c r="HY118" s="33"/>
    </row>
    <row r="119" ht="44.45" customHeight="1">
      <c r="A119" t="s" s="31">
        <v>356</v>
      </c>
      <c r="B119" s="32">
        <v>117</v>
      </c>
      <c r="C119" s="33">
        <v>0</v>
      </c>
      <c r="D119" t="s" s="34">
        <v>268</v>
      </c>
      <c r="E119" s="33">
        <f>IF(D119="ACC",5,IF(D119="SEC",3,IF(D119="Pac12",4,IF(D119="Big 10",1,IF(D119="Big 12",2,IF(D119="Independent",7,IF(D119="American",6,IF(D119="MWC",9,IF(D119="Sun Belt",8,IF(D119="CUSA",11,10))))))))))</f>
        <v>9</v>
      </c>
      <c r="F119" s="33">
        <v>105</v>
      </c>
      <c r="G119" s="33">
        <f>F119</f>
        <v>105</v>
      </c>
      <c r="H119" s="33">
        <f>F119</f>
        <v>105</v>
      </c>
      <c r="I119" s="33">
        <v>121</v>
      </c>
      <c r="J119" s="33">
        <v>121</v>
      </c>
      <c r="K119" s="33">
        <v>106</v>
      </c>
      <c r="L119" s="35">
        <f>AVERAGE(F119:K119)</f>
        <v>110.5</v>
      </c>
      <c r="M119" s="46">
        <f>AVERAGE(N119:U119,F119:L119)</f>
        <v>113.75</v>
      </c>
      <c r="N119" s="19">
        <f>AVERAGE(O119:U119,F119:L119)</f>
        <v>113.75</v>
      </c>
      <c r="O119" s="37">
        <v>107</v>
      </c>
      <c r="P119" s="33">
        <v>121</v>
      </c>
      <c r="Q119" s="33">
        <f>AVERAGE(O119:P119)</f>
        <v>114</v>
      </c>
      <c r="R119" s="33">
        <v>119</v>
      </c>
      <c r="S119" s="33">
        <v>121</v>
      </c>
      <c r="T119" s="33">
        <f>AVERAGE(R119:S119)</f>
        <v>120</v>
      </c>
      <c r="U119" s="33">
        <f>AVERAGE(O119,P119,Q119,R119,S119,T119)</f>
        <v>117</v>
      </c>
      <c r="V119" s="33">
        <f>AVERAGE(F119:U119)</f>
        <v>113.75</v>
      </c>
      <c r="W119" s="33">
        <f>MEDIAN(F119:U119)</f>
        <v>113.875</v>
      </c>
      <c r="X119" s="33">
        <v>101</v>
      </c>
      <c r="Y119" s="33">
        <v>99</v>
      </c>
      <c r="Z119" s="33">
        <v>85</v>
      </c>
      <c r="AA119" s="33">
        <v>107</v>
      </c>
      <c r="AB119" s="33">
        <v>109</v>
      </c>
      <c r="AC119" s="33">
        <v>-8.699999999999999</v>
      </c>
      <c r="AD119" s="33">
        <v>93</v>
      </c>
      <c r="AE119" s="33">
        <v>-8.699999999999999</v>
      </c>
      <c r="AF119" s="33">
        <v>93</v>
      </c>
      <c r="AG119" s="33">
        <f>BM119-CQ119</f>
        <v>-14.9</v>
      </c>
      <c r="AH119" s="33">
        <v>92</v>
      </c>
      <c r="AI119" s="33">
        <v>1.28591549295775</v>
      </c>
      <c r="AJ119" s="33">
        <v>81</v>
      </c>
      <c r="AK119" s="33">
        <v>1.28591549295775</v>
      </c>
      <c r="AL119" s="33">
        <f>AJ119</f>
        <v>81</v>
      </c>
      <c r="AM119" s="33">
        <v>-0.170451295544243</v>
      </c>
      <c r="AN119" s="33">
        <v>117</v>
      </c>
      <c r="AO119" s="33">
        <v>19</v>
      </c>
      <c r="AP119" s="33">
        <v>69</v>
      </c>
      <c r="AQ119" s="33">
        <v>2</v>
      </c>
      <c r="AR119" s="33">
        <f>MAX($AQ$3:$AQ$132)-AQ119+1</f>
        <v>12</v>
      </c>
      <c r="AS119" s="33">
        <v>2</v>
      </c>
      <c r="AT119" s="33">
        <f>AR119</f>
        <v>12</v>
      </c>
      <c r="AU119" s="33">
        <v>2</v>
      </c>
      <c r="AV119" s="33">
        <f>MAX($AU$3:$AU$132)-AU119+1</f>
        <v>14</v>
      </c>
      <c r="AW119" s="33">
        <v>5</v>
      </c>
      <c r="AX119" s="33">
        <f>AW119+1</f>
        <v>6</v>
      </c>
      <c r="AY119" s="33">
        <v>5</v>
      </c>
      <c r="AZ119" s="33">
        <f>AX119</f>
        <v>6</v>
      </c>
      <c r="BA119" s="33">
        <v>10</v>
      </c>
      <c r="BB119" s="33">
        <f>BA119+1</f>
        <v>11</v>
      </c>
      <c r="BC119" s="33">
        <f>AQ119/(AQ119+AW119)</f>
        <v>0.285714285714286</v>
      </c>
      <c r="BD119" s="33">
        <v>32</v>
      </c>
      <c r="BE119" s="33">
        <f>BC119</f>
        <v>0.285714285714286</v>
      </c>
      <c r="BF119" s="33">
        <f>BD119</f>
        <v>32</v>
      </c>
      <c r="BG119" s="33">
        <f>AU119/(AU119+BA119)</f>
        <v>0.166666666666667</v>
      </c>
      <c r="BH119" s="33">
        <v>21</v>
      </c>
      <c r="BI119" s="33">
        <v>23.9</v>
      </c>
      <c r="BJ119" s="33">
        <v>75</v>
      </c>
      <c r="BK119" s="33">
        <v>23.9</v>
      </c>
      <c r="BL119" s="33">
        <v>75</v>
      </c>
      <c r="BM119" s="33">
        <v>22.3</v>
      </c>
      <c r="BN119" s="33">
        <v>81</v>
      </c>
      <c r="BO119" s="33">
        <v>393.7</v>
      </c>
      <c r="BP119" s="33">
        <v>63</v>
      </c>
      <c r="BQ119" s="33">
        <v>393.7</v>
      </c>
      <c r="BR119" s="33">
        <v>63</v>
      </c>
      <c r="BS119" s="33">
        <v>400.3</v>
      </c>
      <c r="BT119" s="33">
        <v>66</v>
      </c>
      <c r="BU119" s="33">
        <v>198</v>
      </c>
      <c r="BV119" s="33">
        <v>90</v>
      </c>
      <c r="BW119" s="33">
        <v>198</v>
      </c>
      <c r="BX119" s="33">
        <v>90</v>
      </c>
      <c r="BY119" s="33">
        <v>195</v>
      </c>
      <c r="BZ119" s="33">
        <v>95</v>
      </c>
      <c r="CA119" s="33">
        <v>195.7</v>
      </c>
      <c r="CB119" s="33">
        <v>35</v>
      </c>
      <c r="CC119" s="33">
        <v>195.7</v>
      </c>
      <c r="CD119" s="33">
        <v>35</v>
      </c>
      <c r="CE119" s="33">
        <v>205.3</v>
      </c>
      <c r="CF119" s="33">
        <v>27</v>
      </c>
      <c r="CG119" s="33">
        <v>0.0607061214122428</v>
      </c>
      <c r="CH119" s="33">
        <v>112</v>
      </c>
      <c r="CI119" s="33">
        <v>0.0607061214122428</v>
      </c>
      <c r="CJ119" s="33">
        <v>112</v>
      </c>
      <c r="CK119" s="33">
        <f>BM119/BS119</f>
        <v>0.0557082188358731</v>
      </c>
      <c r="CL119" s="33">
        <v>123</v>
      </c>
      <c r="CM119" s="33">
        <v>32.6</v>
      </c>
      <c r="CN119" s="33">
        <v>70</v>
      </c>
      <c r="CO119" s="33">
        <v>32.6</v>
      </c>
      <c r="CP119" s="33">
        <v>70</v>
      </c>
      <c r="CQ119" s="33">
        <v>37.2</v>
      </c>
      <c r="CR119" s="33">
        <v>93</v>
      </c>
      <c r="CS119" s="33">
        <v>447.1</v>
      </c>
      <c r="CT119" s="33">
        <v>98</v>
      </c>
      <c r="CU119" s="33">
        <v>447.1</v>
      </c>
      <c r="CV119" s="33">
        <v>98</v>
      </c>
      <c r="CW119" s="33">
        <v>485.7</v>
      </c>
      <c r="CX119" s="33">
        <v>126</v>
      </c>
      <c r="CY119" s="33">
        <v>283</v>
      </c>
      <c r="CZ119" s="33">
        <v>111</v>
      </c>
      <c r="DA119" s="33">
        <v>283</v>
      </c>
      <c r="DB119" s="33">
        <v>111</v>
      </c>
      <c r="DC119" s="33">
        <v>321.4</v>
      </c>
      <c r="DD119" s="33">
        <v>124</v>
      </c>
      <c r="DE119" s="33">
        <v>164.1</v>
      </c>
      <c r="DF119" s="33">
        <v>61</v>
      </c>
      <c r="DG119" s="33">
        <v>164.1</v>
      </c>
      <c r="DH119" s="33">
        <v>61</v>
      </c>
      <c r="DI119" s="33">
        <v>164.3</v>
      </c>
      <c r="DJ119" s="33">
        <v>72</v>
      </c>
      <c r="DK119" s="33">
        <v>0.857142857142857</v>
      </c>
      <c r="DL119" s="33">
        <v>29</v>
      </c>
      <c r="DM119" s="33">
        <v>0.857142857142857</v>
      </c>
      <c r="DN119" s="33">
        <v>30</v>
      </c>
      <c r="DO119" s="33">
        <v>65.3</v>
      </c>
      <c r="DP119" s="33">
        <v>70</v>
      </c>
      <c r="DQ119" s="33">
        <v>9</v>
      </c>
      <c r="DR119" s="33">
        <v>33</v>
      </c>
      <c r="DS119" s="33">
        <v>4.8</v>
      </c>
      <c r="DT119" s="33">
        <v>23</v>
      </c>
      <c r="DU119" s="33">
        <v>-53.4</v>
      </c>
      <c r="DV119" s="33">
        <v>91</v>
      </c>
      <c r="DW119" s="33">
        <v>-53.4</v>
      </c>
      <c r="DX119" s="33">
        <v>91</v>
      </c>
      <c r="DY119" s="33">
        <f>BS119-CW119</f>
        <v>-85.40000000000001</v>
      </c>
      <c r="DZ119" s="33">
        <v>114</v>
      </c>
      <c r="EA119" s="33">
        <v>2</v>
      </c>
      <c r="EB119" s="33">
        <v>46</v>
      </c>
      <c r="EC119" s="33">
        <v>15.4285714285714</v>
      </c>
      <c r="ED119" s="33">
        <v>47</v>
      </c>
      <c r="EE119" s="33">
        <v>20</v>
      </c>
      <c r="EF119" s="33">
        <v>44</v>
      </c>
      <c r="EG119" s="33">
        <v>0</v>
      </c>
      <c r="EH119" s="33">
        <v>14</v>
      </c>
      <c r="EI119" s="33">
        <v>5.3</v>
      </c>
      <c r="EJ119" s="33">
        <v>56</v>
      </c>
      <c r="EK119" s="33">
        <v>0</v>
      </c>
      <c r="EL119" s="33">
        <v>12</v>
      </c>
      <c r="EM119" s="33">
        <v>60</v>
      </c>
      <c r="EN119" s="33">
        <v>40</v>
      </c>
      <c r="EO119" s="33">
        <v>100</v>
      </c>
      <c r="EP119" s="33">
        <v>1</v>
      </c>
      <c r="EQ119" s="33">
        <v>21.5714285714286</v>
      </c>
      <c r="ER119" s="33">
        <v>47</v>
      </c>
      <c r="ES119" s="33">
        <v>42.1</v>
      </c>
      <c r="ET119" s="33">
        <v>41</v>
      </c>
      <c r="EU119" s="33">
        <v>42.1</v>
      </c>
      <c r="EV119" s="33">
        <v>41</v>
      </c>
      <c r="EW119" s="33">
        <v>36.7</v>
      </c>
      <c r="EX119" s="33">
        <v>66</v>
      </c>
      <c r="EY119" s="33">
        <v>25</v>
      </c>
      <c r="EZ119" s="33">
        <v>66</v>
      </c>
      <c r="FA119" s="33">
        <v>5.85714285714286</v>
      </c>
      <c r="FB119" s="33">
        <v>43</v>
      </c>
      <c r="FC119" s="33">
        <v>55.7142857142857</v>
      </c>
      <c r="FD119" s="33">
        <v>76</v>
      </c>
      <c r="FE119" s="38"/>
      <c r="FF119" s="33">
        <v>100</v>
      </c>
      <c r="FG119" s="38"/>
      <c r="FH119" s="33">
        <v>100</v>
      </c>
      <c r="FI119" s="33">
        <v>15.81</v>
      </c>
      <c r="FJ119" s="33">
        <v>123</v>
      </c>
      <c r="FK119" s="38"/>
      <c r="FL119" s="33">
        <v>75</v>
      </c>
      <c r="FM119" s="38"/>
      <c r="FN119" s="33">
        <v>75</v>
      </c>
      <c r="FO119" s="33">
        <v>23.54</v>
      </c>
      <c r="FP119" s="33">
        <v>118</v>
      </c>
      <c r="FQ119" s="38"/>
      <c r="FR119" s="33">
        <v>107</v>
      </c>
      <c r="FS119" s="38"/>
      <c r="FT119" s="33">
        <v>107</v>
      </c>
      <c r="FU119" s="33">
        <v>17.75</v>
      </c>
      <c r="FV119" s="33">
        <v>127</v>
      </c>
      <c r="FW119" s="38"/>
      <c r="FX119" s="33">
        <v>94</v>
      </c>
      <c r="FY119" s="38"/>
      <c r="FZ119" s="33">
        <v>94</v>
      </c>
      <c r="GA119" s="33">
        <v>23.8</v>
      </c>
      <c r="GB119" s="39">
        <v>80</v>
      </c>
      <c r="GC119" s="24">
        <f>GA119</f>
        <v>23.8</v>
      </c>
      <c r="GD119" s="24">
        <f>GB119</f>
        <v>80</v>
      </c>
      <c r="GE119" s="24">
        <v>23.1</v>
      </c>
      <c r="GF119" s="24">
        <v>71</v>
      </c>
      <c r="GG119" s="24">
        <v>37.4</v>
      </c>
      <c r="GH119" s="24">
        <v>96</v>
      </c>
      <c r="GI119" s="24">
        <f>GG119</f>
        <v>37.4</v>
      </c>
      <c r="GJ119" s="24">
        <f>GH119</f>
        <v>96</v>
      </c>
      <c r="GK119" s="24">
        <v>39.7</v>
      </c>
      <c r="GL119" s="37">
        <v>100</v>
      </c>
      <c r="GM119" s="33">
        <v>-0.2</v>
      </c>
      <c r="GN119" s="33">
        <v>20</v>
      </c>
      <c r="GO119" s="33">
        <v>3</v>
      </c>
      <c r="GP119" s="33">
        <f>IF(GO119=1,1,IF(GO119=2,20,40))</f>
        <v>40</v>
      </c>
      <c r="GQ119" s="33">
        <f>AVERAGE(41,130,GS119)</f>
        <v>91.3333333333333</v>
      </c>
      <c r="GR119" s="33">
        <f>GQ119</f>
        <v>91.3333333333333</v>
      </c>
      <c r="GS119" s="33">
        <f>AVERAGE(76,130)</f>
        <v>103</v>
      </c>
      <c r="GT119" s="33">
        <f>GS119</f>
        <v>103</v>
      </c>
      <c r="GU119" s="33">
        <f t="shared" si="3703"/>
        <v>103</v>
      </c>
      <c r="GV119" s="33">
        <f>GU119</f>
        <v>103</v>
      </c>
      <c r="GW119" s="40">
        <f>GU119</f>
        <v>103</v>
      </c>
      <c r="GX119" s="28">
        <f t="shared" si="3703"/>
        <v>103</v>
      </c>
      <c r="GY119" s="28">
        <f>GX119</f>
        <v>103</v>
      </c>
      <c r="GZ119" s="42">
        <f>AVERAGE(GQ119,GS119,GU119)</f>
        <v>99.1111111111111</v>
      </c>
      <c r="HA119" s="33">
        <f>AVERAGE(GQ119:GW119)</f>
        <v>99.6666666666667</v>
      </c>
      <c r="HB119" s="33">
        <f>SUM(GX119,GY119,GZ119,HA119)/120</f>
        <v>79.108912037037</v>
      </c>
      <c r="HC119" t="s" s="34">
        <f>IF(HB119=HB118,"YES","NOOOO")</f>
        <v>230</v>
      </c>
      <c r="HD119" s="33">
        <f>SUM(SUM(E119,F119,G119,I119,L119,M119,N119,O119,R119,U119,V119,W119,Y119,AH119,AN119,AP119,AV119,BB119,BH119,BN119,BT119,BZ119,CF119,CL119,CR119,CX119,DD119,DJ119,DL119,DZ119),SUM(EX119,FJ119,FP119,FV119,GF119,GL119,GN119,GP119,GQ119,GS119,GU119,GX119,GZ119,H119,J119,K119,P119,Q119,S119,T119,X119,Z119,AA119,AB119,AD119,AF119,AJ119,AL119,AR119,AT119),SUM(AX119,AZ119,BD119,BF119,BJ119,BL119,BP119,BR119,BV119,BX119,CB119,CD119,CH119,CJ119,CN119,CP119,CT119,CV119,CZ119,DB119,DF119,DH119,DN119,DP119,DR119,DT119,DV119,DX119,EB119,ED119),EF119,EH119,EJ119,EL119,EN119,EP119,ER119,ET119,EV119,EZ119,FB119,FD119,FF119,FH119,FL119,FN119,FR119,FT119,FX119,FZ119,GB119,GD119,GH119,GJ119)/114</f>
        <v>77.9830653021442</v>
      </c>
      <c r="HE119" s="33">
        <v>117</v>
      </c>
      <c r="HF119" s="33">
        <f>HE119-B119</f>
        <v>0</v>
      </c>
      <c r="HG119" s="33">
        <f>SUM(SUM(E119,F119,G119,I119,L119,M119,N119,O119,V119,W119,Y119,H119,J119,K119,P119,Q119,CH119,CJ119,CN119,CP119,CT119,CV119,CZ119,DB119,DF119,DH119,DN119,DP119,DR119,DT119),SUM(DV119,DX119,EB119,ED119,EF119,EH119,EJ119,EL119,EN119,EP119,ER119,ET119,EV119,EZ119,FB119,FD119,FF119,FH119,FL119,FN119,FR119,FT119,FX119,FZ119,GR119,GX119,GY119,X119,AA119,Z119),SUM(AB119,AD119,AF119,AJ119,AL119,AR119,AT119,AX119,AZ119,BD119,BF119,BJ119,BL119,BP119,BR119,BV119,BX119,CB119,CD119,AH119,AN119,AP119,AV119,BB119,BH119,BN119,BT119,BZ119,CF119,CL119),CR119,CX119,DD119,DJ119,DL119,DZ119,EX119,FJ119,FP119,FV119,GP119,GQ119,GS119,GT119,GU119,GV119,GW119,GZ119,HA119)/109</f>
        <v>77.7345820591233</v>
      </c>
      <c r="HH119" s="33">
        <v>116</v>
      </c>
      <c r="HI119" s="33">
        <f>HH119-B119</f>
        <v>-1</v>
      </c>
      <c r="HJ119" s="33">
        <f>SUM(SUM(E119,F119,G119,I119,L119,M119,N119,R119,V119,W119,AD119,AF119,AJ119,AL119,AR119,AT119,AX119,AZ119,BD119,BF119,BJ119,BL119,BP119,BR119,BV119,BX119,CB119,CD119,CH119,CJ119),SUM(CN119,CP119,CT119,CV119,CZ119,DB119,DF119,DH119,DN119,DP119,DR119,DT119,DV119,DX119,EB119,ED119,EF119,EH119,EJ119,EL119,EN119,EP119,ER119,ET119,EV119,EZ119,FB119,FD119,GB119,GD119),SUM(GH119,GJ119,GR119,GX119,GY119,AH119,AN119,AP119,AV119,BB119,BH119,BN119,BT119,BZ119,CF119,CL119,CR119,CX119,DD119,DJ119,DL119,DZ119,EX119,GF119,GL119,GN119,GP119,GQ119,GS119,GT119),GU119,GV119,GW119,GZ119,HA119,H119,J119,K119,S119,T119,)/101</f>
        <v>73.39672717271731</v>
      </c>
      <c r="HK119" s="33">
        <v>117</v>
      </c>
      <c r="HL119" s="33">
        <f>HK119-B119</f>
        <v>0</v>
      </c>
      <c r="HM119" s="33">
        <f>SUM(SUM(F119,G119,H119,J119,K119,AD119,AF119,AJ119,AL119,AN119,AR119,AT119,AX119,AZ119,BD119,BF119,BJ119,BL119,BP119,BR119,BV119,BX119,CB119,CD119,CH119,CJ119,CN119,CP119,CT119,CV119),SUM(CZ119,DB119,DF119,DH119,DN119,DP119,DR119,DT119,DV119,DX119,EB119,ED119,EF119,EH119,EJ119,EL119,EN119,EP119,ER119,ET119,EV119,EZ119,FB119,FD119,GR119,GX119,GY119,I119,L119,AH119),AP119,AV119,BB119,BH119,BN119,BT119,BZ119,CF119,CL119,CR119,CX119,DD119,DJ119,DL119,DZ119,EX119,GP119,GQ119,GS119,GT119,GU119,GV119,GW119,GZ119,HA119)/85</f>
        <v>71.1287581699346</v>
      </c>
      <c r="HN119" s="33">
        <v>116</v>
      </c>
      <c r="HO119" s="33">
        <f>HN119-B119</f>
        <v>-1</v>
      </c>
      <c r="HP119" s="33">
        <f>SUM(SUM(AH119,AP119,AV119,BB119,BH119,BN119,BT119,BZ119,CF119,CL119,CR119,CX119,DD119,DJ119,DL119,DZ119,EX119,GP119,GQ119,GS119,GT119,GU119,GV119,GW119,GZ119,HA119,AD119,AF119,AR119,AT119),SUM(AX119,AZ119,BD119,BF119,BJ119,BL119,BP119,BR119,BV119,BX119,CB119,CD119,CH119,CJ119,CN119,CP119,CT119,CV119,CZ119,DB119,DF119,DH119,DN119,DP119,DR119,DT119,DV119,DX119,EB119,ED119),EF119,EH119,EJ119,EL119,EN119,EP119,ER119,ET119,EV119,EZ119,FB119,FD119,GR119,GX119,GY119)/75</f>
        <v>66.5792592592593</v>
      </c>
      <c r="HQ119" s="33">
        <v>117</v>
      </c>
      <c r="HR119" s="33">
        <f>HQ119-B119</f>
        <v>0</v>
      </c>
      <c r="HS119" s="43">
        <f>AVERAGE(HD119-HB119,HG119-HB119,HJ119-HB119,HM119-HB119,HP119-HB119)</f>
        <v>-5.74443364440126</v>
      </c>
      <c r="HT119" s="33"/>
      <c r="HU119" s="33"/>
      <c r="HV119" s="33"/>
      <c r="HW119" s="33"/>
      <c r="HX119" s="33"/>
      <c r="HY119" s="33"/>
    </row>
    <row r="120" ht="44.45" customHeight="1">
      <c r="A120" t="s" s="31">
        <v>357</v>
      </c>
      <c r="B120" s="32">
        <v>118</v>
      </c>
      <c r="C120" s="33">
        <v>0</v>
      </c>
      <c r="D120" t="s" s="34">
        <v>229</v>
      </c>
      <c r="E120" s="33">
        <f>IF(D120="ACC",5,IF(D120="SEC",3,IF(D120="Pac12",4,IF(D120="Big 10",1,IF(D120="Big 12",2,IF(D120="Independent",7,IF(D120="American",6,IF(D120="MWC",9,IF(D120="Sun Belt",8,IF(D120="CUSA",11,10))))))))))</f>
        <v>3</v>
      </c>
      <c r="F120" s="33">
        <v>119</v>
      </c>
      <c r="G120" s="33">
        <f>F120</f>
        <v>119</v>
      </c>
      <c r="H120" s="33">
        <f>F120</f>
        <v>119</v>
      </c>
      <c r="I120" s="33">
        <v>112</v>
      </c>
      <c r="J120" s="33">
        <v>112</v>
      </c>
      <c r="K120" s="33">
        <v>47</v>
      </c>
      <c r="L120" s="35">
        <f>AVERAGE(F120:K120)</f>
        <v>104.666666666667</v>
      </c>
      <c r="M120" s="46">
        <f>AVERAGE(N120:U120,F120:L120)</f>
        <v>108.458333333333</v>
      </c>
      <c r="N120" s="19">
        <f>AVERAGE(O120:U120,F120:L120)</f>
        <v>108.458333333333</v>
      </c>
      <c r="O120" s="37">
        <v>112</v>
      </c>
      <c r="P120" s="33">
        <v>111</v>
      </c>
      <c r="Q120" s="33">
        <f>AVERAGE(O120:P120)</f>
        <v>111.5</v>
      </c>
      <c r="R120" s="33">
        <v>120</v>
      </c>
      <c r="S120" s="33">
        <v>106</v>
      </c>
      <c r="T120" s="33">
        <f>AVERAGE(R120:S120)</f>
        <v>113</v>
      </c>
      <c r="U120" s="33">
        <f>AVERAGE(O120,P120,Q120,R120,S120,T120)</f>
        <v>112.25</v>
      </c>
      <c r="V120" s="33">
        <f>AVERAGE(F120:U120)</f>
        <v>108.458333333333</v>
      </c>
      <c r="W120" s="33">
        <f>MEDIAN(F120:U120)</f>
        <v>112</v>
      </c>
      <c r="X120" s="33">
        <v>119</v>
      </c>
      <c r="Y120" s="33">
        <v>43</v>
      </c>
      <c r="Z120" s="33">
        <v>47</v>
      </c>
      <c r="AA120" s="33">
        <v>119</v>
      </c>
      <c r="AB120" s="33">
        <v>123</v>
      </c>
      <c r="AC120" s="33">
        <v>-22.5</v>
      </c>
      <c r="AD120" s="33">
        <v>113</v>
      </c>
      <c r="AE120" s="33">
        <v>-22.5</v>
      </c>
      <c r="AF120" s="33">
        <v>113</v>
      </c>
      <c r="AG120" s="33">
        <f>BM120-CQ120</f>
        <v>-15.3</v>
      </c>
      <c r="AH120" s="33">
        <v>51</v>
      </c>
      <c r="AI120" s="33">
        <v>2.87037037037037</v>
      </c>
      <c r="AJ120" s="33">
        <v>33</v>
      </c>
      <c r="AK120" s="33">
        <v>2.87037037037037</v>
      </c>
      <c r="AL120" s="33">
        <f>AJ120</f>
        <v>33</v>
      </c>
      <c r="AM120" s="33">
        <v>-0.270816431890258</v>
      </c>
      <c r="AN120" s="33">
        <v>127</v>
      </c>
      <c r="AO120" s="33">
        <v>26</v>
      </c>
      <c r="AP120" s="33">
        <v>99</v>
      </c>
      <c r="AQ120" s="33">
        <v>0</v>
      </c>
      <c r="AR120" s="33">
        <f>MAX($AQ$3:$AQ$132)-AQ120+1</f>
        <v>14</v>
      </c>
      <c r="AS120" s="33">
        <v>0</v>
      </c>
      <c r="AT120" s="33">
        <f>AR120</f>
        <v>14</v>
      </c>
      <c r="AU120" s="33">
        <v>3</v>
      </c>
      <c r="AV120" s="33">
        <f>MAX($AU$3:$AU$132)-AU120+1</f>
        <v>13</v>
      </c>
      <c r="AW120" s="33">
        <v>9</v>
      </c>
      <c r="AX120" s="33">
        <f>AW120+1</f>
        <v>10</v>
      </c>
      <c r="AY120" s="33">
        <v>9</v>
      </c>
      <c r="AZ120" s="33">
        <f>AX120</f>
        <v>10</v>
      </c>
      <c r="BA120" s="33">
        <v>9</v>
      </c>
      <c r="BB120" s="33">
        <f>BA120+1</f>
        <v>10</v>
      </c>
      <c r="BC120" s="33">
        <f>AQ120/(AQ120+AW120)</f>
        <v>0</v>
      </c>
      <c r="BD120" s="33">
        <v>42</v>
      </c>
      <c r="BE120" s="33">
        <f>BC120</f>
        <v>0</v>
      </c>
      <c r="BF120" s="33">
        <f>BD120</f>
        <v>42</v>
      </c>
      <c r="BG120" s="33">
        <f>AU120/(AU120+BA120)</f>
        <v>0.25</v>
      </c>
      <c r="BH120" s="33">
        <v>20</v>
      </c>
      <c r="BI120" s="33">
        <v>14.8</v>
      </c>
      <c r="BJ120" s="33">
        <v>102</v>
      </c>
      <c r="BK120" s="33">
        <v>14.8</v>
      </c>
      <c r="BL120" s="33">
        <v>102</v>
      </c>
      <c r="BM120" s="33">
        <v>16.5</v>
      </c>
      <c r="BN120" s="33">
        <v>96</v>
      </c>
      <c r="BO120" s="33">
        <v>328.8</v>
      </c>
      <c r="BP120" s="33">
        <v>107</v>
      </c>
      <c r="BQ120" s="33">
        <v>328.8</v>
      </c>
      <c r="BR120" s="33">
        <v>107</v>
      </c>
      <c r="BS120" s="33">
        <v>296.7</v>
      </c>
      <c r="BT120" s="33">
        <v>117</v>
      </c>
      <c r="BU120" s="33">
        <v>219.9</v>
      </c>
      <c r="BV120" s="33">
        <v>71</v>
      </c>
      <c r="BW120" s="33">
        <v>219.9</v>
      </c>
      <c r="BX120" s="33">
        <v>71</v>
      </c>
      <c r="BY120" s="33">
        <v>172</v>
      </c>
      <c r="BZ120" s="33">
        <v>109</v>
      </c>
      <c r="CA120" s="33">
        <v>108.9</v>
      </c>
      <c r="CB120" s="33">
        <v>106</v>
      </c>
      <c r="CC120" s="33">
        <v>108.9</v>
      </c>
      <c r="CD120" s="33">
        <v>106</v>
      </c>
      <c r="CE120" s="33">
        <v>124.7</v>
      </c>
      <c r="CF120" s="33">
        <v>107</v>
      </c>
      <c r="CG120" s="33">
        <v>0.0450121654501217</v>
      </c>
      <c r="CH120" s="33">
        <v>125</v>
      </c>
      <c r="CI120" s="33">
        <v>0.0450121654501217</v>
      </c>
      <c r="CJ120" s="33">
        <v>125</v>
      </c>
      <c r="CK120" s="33">
        <f>BM120/BS120</f>
        <v>0.0556117290192113</v>
      </c>
      <c r="CL120" s="33">
        <v>125</v>
      </c>
      <c r="CM120" s="33">
        <v>37.3</v>
      </c>
      <c r="CN120" s="33">
        <v>88</v>
      </c>
      <c r="CO120" s="33">
        <v>37.3</v>
      </c>
      <c r="CP120" s="33">
        <v>88</v>
      </c>
      <c r="CQ120" s="33">
        <v>31.8</v>
      </c>
      <c r="CR120" s="33">
        <v>72</v>
      </c>
      <c r="CS120" s="33">
        <v>487.4</v>
      </c>
      <c r="CT120" s="33">
        <v>118</v>
      </c>
      <c r="CU120" s="33">
        <v>487.4</v>
      </c>
      <c r="CV120" s="33">
        <v>118</v>
      </c>
      <c r="CW120" s="33">
        <v>436.6</v>
      </c>
      <c r="CX120" s="33">
        <v>98</v>
      </c>
      <c r="CY120" s="33">
        <v>296.4</v>
      </c>
      <c r="CZ120" s="33">
        <v>114</v>
      </c>
      <c r="DA120" s="33">
        <v>296.4</v>
      </c>
      <c r="DB120" s="33">
        <v>114</v>
      </c>
      <c r="DC120" s="33">
        <v>227.8</v>
      </c>
      <c r="DD120" s="33">
        <v>62</v>
      </c>
      <c r="DE120" s="33">
        <v>191</v>
      </c>
      <c r="DF120" s="33">
        <v>86</v>
      </c>
      <c r="DG120" s="33">
        <v>191</v>
      </c>
      <c r="DH120" s="33">
        <v>86</v>
      </c>
      <c r="DI120" s="33">
        <v>208.8</v>
      </c>
      <c r="DJ120" s="33">
        <v>110</v>
      </c>
      <c r="DK120" s="33">
        <v>0.222222222222222</v>
      </c>
      <c r="DL120" s="33">
        <v>52</v>
      </c>
      <c r="DM120" s="33">
        <v>0.888888888888889</v>
      </c>
      <c r="DN120" s="33">
        <v>28</v>
      </c>
      <c r="DO120" s="33">
        <v>73.40000000000001</v>
      </c>
      <c r="DP120" s="33">
        <v>87</v>
      </c>
      <c r="DQ120" s="33">
        <v>8.9</v>
      </c>
      <c r="DR120" s="33">
        <v>32</v>
      </c>
      <c r="DS120" s="33">
        <v>5.7</v>
      </c>
      <c r="DT120" s="33">
        <v>32</v>
      </c>
      <c r="DU120" s="33">
        <v>-158.6</v>
      </c>
      <c r="DV120" s="33">
        <v>119</v>
      </c>
      <c r="DW120" s="33">
        <v>-158.6</v>
      </c>
      <c r="DX120" s="33">
        <v>119</v>
      </c>
      <c r="DY120" s="33">
        <f>BS120-CW120</f>
        <v>-139.9</v>
      </c>
      <c r="DZ120" s="33">
        <v>124</v>
      </c>
      <c r="EA120" s="33">
        <v>1.55555555555556</v>
      </c>
      <c r="EB120" s="33">
        <v>62</v>
      </c>
      <c r="EC120" s="33">
        <v>11.4444444444444</v>
      </c>
      <c r="ED120" s="33">
        <v>79</v>
      </c>
      <c r="EE120" s="33">
        <v>22.4</v>
      </c>
      <c r="EF120" s="33">
        <v>30</v>
      </c>
      <c r="EG120" s="33">
        <v>0</v>
      </c>
      <c r="EH120" s="33">
        <v>14</v>
      </c>
      <c r="EI120" s="33">
        <v>9.199999999999999</v>
      </c>
      <c r="EJ120" s="33">
        <v>30</v>
      </c>
      <c r="EK120" s="33">
        <v>0</v>
      </c>
      <c r="EL120" s="33">
        <v>12</v>
      </c>
      <c r="EM120" s="33">
        <v>44.4</v>
      </c>
      <c r="EN120" s="33">
        <v>47</v>
      </c>
      <c r="EO120" s="33">
        <v>100</v>
      </c>
      <c r="EP120" s="33">
        <v>1</v>
      </c>
      <c r="EQ120" s="33">
        <v>20.2222222222222</v>
      </c>
      <c r="ER120" s="33">
        <v>68</v>
      </c>
      <c r="ES120" s="33">
        <v>39.9</v>
      </c>
      <c r="ET120" s="33">
        <v>52</v>
      </c>
      <c r="EU120" s="33">
        <v>39.9</v>
      </c>
      <c r="EV120" s="33">
        <v>52</v>
      </c>
      <c r="EW120" s="33">
        <v>28.6</v>
      </c>
      <c r="EX120" s="33">
        <v>92</v>
      </c>
      <c r="EY120" s="33">
        <v>60</v>
      </c>
      <c r="EZ120" s="33">
        <v>25</v>
      </c>
      <c r="FA120" s="33">
        <v>4.66666666666667</v>
      </c>
      <c r="FB120" s="33">
        <v>14</v>
      </c>
      <c r="FC120" s="33">
        <v>36.8888888888889</v>
      </c>
      <c r="FD120" s="33">
        <v>10</v>
      </c>
      <c r="FE120" s="38"/>
      <c r="FF120" s="33">
        <v>115</v>
      </c>
      <c r="FG120" s="38"/>
      <c r="FH120" s="33">
        <v>115</v>
      </c>
      <c r="FI120" s="33">
        <v>28.51</v>
      </c>
      <c r="FJ120" s="33">
        <v>114</v>
      </c>
      <c r="FK120" s="38"/>
      <c r="FL120" s="33">
        <v>99</v>
      </c>
      <c r="FM120" s="38"/>
      <c r="FN120" s="33">
        <v>99</v>
      </c>
      <c r="FO120" s="33">
        <v>30.39</v>
      </c>
      <c r="FP120" s="33">
        <v>106</v>
      </c>
      <c r="FQ120" s="38"/>
      <c r="FR120" s="33">
        <v>115</v>
      </c>
      <c r="FS120" s="38"/>
      <c r="FT120" s="33">
        <v>115</v>
      </c>
      <c r="FU120" s="33">
        <v>28.94</v>
      </c>
      <c r="FV120" s="33">
        <v>110</v>
      </c>
      <c r="FW120" s="38"/>
      <c r="FX120" s="33">
        <v>119</v>
      </c>
      <c r="FY120" s="38"/>
      <c r="FZ120" s="33">
        <v>119</v>
      </c>
      <c r="GA120" s="33">
        <v>22.3</v>
      </c>
      <c r="GB120" s="39">
        <v>85</v>
      </c>
      <c r="GC120" s="24">
        <f>GA120</f>
        <v>22.3</v>
      </c>
      <c r="GD120" s="24">
        <f>GB120</f>
        <v>85</v>
      </c>
      <c r="GE120" s="24">
        <v>17.5</v>
      </c>
      <c r="GF120" s="24">
        <v>92</v>
      </c>
      <c r="GG120" s="24">
        <v>30.1</v>
      </c>
      <c r="GH120" s="24">
        <v>75</v>
      </c>
      <c r="GI120" s="24">
        <f>GG120</f>
        <v>30.1</v>
      </c>
      <c r="GJ120" s="24">
        <f>GH120</f>
        <v>75</v>
      </c>
      <c r="GK120" s="24">
        <v>34.9</v>
      </c>
      <c r="GL120" s="37">
        <v>85</v>
      </c>
      <c r="GM120" s="33">
        <v>-0.3</v>
      </c>
      <c r="GN120" s="33">
        <v>21</v>
      </c>
      <c r="GO120" s="33">
        <v>3</v>
      </c>
      <c r="GP120" s="33">
        <f>IF(GO120=1,1,IF(GO120=2,20,40))</f>
        <v>40</v>
      </c>
      <c r="GQ120" s="33">
        <f>AVERAGE(41,130,GS120)</f>
        <v>76.3333333333333</v>
      </c>
      <c r="GR120" s="33">
        <f>GQ120</f>
        <v>76.3333333333333</v>
      </c>
      <c r="GS120" s="33">
        <v>58</v>
      </c>
      <c r="GT120" s="33">
        <f>GS120</f>
        <v>58</v>
      </c>
      <c r="GU120" s="33">
        <v>62</v>
      </c>
      <c r="GV120" s="33">
        <f>GU120</f>
        <v>62</v>
      </c>
      <c r="GW120" s="40">
        <f>GU120</f>
        <v>62</v>
      </c>
      <c r="GX120" s="28">
        <v>37</v>
      </c>
      <c r="GY120" s="28">
        <f>GX120</f>
        <v>37</v>
      </c>
      <c r="GZ120" s="42">
        <f>AVERAGE(GQ120,GS120,GU120)</f>
        <v>65.4444444444444</v>
      </c>
      <c r="HA120" s="33">
        <f>AVERAGE(GQ120:GW120)</f>
        <v>64.95238095238091</v>
      </c>
      <c r="HB120" s="33">
        <f>SUM(GX120,GY120,GZ120,HA120)/120</f>
        <v>79.2321263227513</v>
      </c>
      <c r="HC120" t="s" s="34">
        <f>IF(HB120=HB119,"YES","NOOOO")</f>
        <v>230</v>
      </c>
      <c r="HD120" s="33">
        <f>SUM(SUM(E120,F120,G120,I120,L120,M120,N120,O120,R120,U120,V120,W120,Y120,AH120,AN120,AP120,AV120,BB120,BH120,BN120,BT120,BZ120,CF120,CL120,CR120,CX120,DD120,DJ120,DL120,DZ120),SUM(EX120,FJ120,FP120,FV120,GF120,GL120,GN120,GP120,GQ120,GS120,GU120,GX120,GZ120,H120,J120,K120,P120,Q120,S120,T120,X120,Z120,AA120,AB120,AD120,AF120,AJ120,AL120,AR120,AT120),SUM(AX120,AZ120,BD120,BF120,BJ120,BL120,BP120,BR120,BV120,BX120,CB120,CD120,CH120,CJ120,CN120,CP120,CT120,CV120,CZ120,DB120,DF120,DH120,DN120,DP120,DR120,DT120,DV120,DX120,EB120,ED120),EF120,EH120,EJ120,EL120,EN120,EP120,ER120,ET120,EV120,EZ120,FB120,FD120,FF120,FH120,FL120,FN120,FR120,FT120,FX120,FZ120,GB120,GD120,GH120,GJ120)/114</f>
        <v>80.2418372319688</v>
      </c>
      <c r="HE120" s="33">
        <v>119</v>
      </c>
      <c r="HF120" s="33">
        <f>HE120-B120</f>
        <v>1</v>
      </c>
      <c r="HG120" s="33">
        <f>SUM(SUM(E120,F120,G120,I120,L120,M120,N120,O120,V120,W120,Y120,H120,J120,K120,P120,Q120,CH120,CJ120,CN120,CP120,CT120,CV120,CZ120,DB120,DF120,DH120,DN120,DP120,DR120,DT120),SUM(DV120,DX120,EB120,ED120,EF120,EH120,EJ120,EL120,EN120,EP120,ER120,ET120,EV120,EZ120,FB120,FD120,FF120,FH120,FL120,FN120,FR120,FT120,FX120,FZ120,GR120,GX120,GY120,X120,AA120,Z120),SUM(AB120,AD120,AF120,AJ120,AL120,AR120,AT120,AX120,AZ120,BD120,BF120,BJ120,BL120,BP120,BR120,BV120,BX120,CB120,CD120,AH120,AN120,AP120,AV120,BB120,BH120,BN120,BT120,BZ120,CF120,CL120),CR120,CX120,DD120,DJ120,DL120,DZ120,EX120,FJ120,FP120,FV120,GP120,GQ120,GS120,GT120,GU120,GV120,GW120,GZ120,HA120)/109</f>
        <v>78.3358271443134</v>
      </c>
      <c r="HH120" s="33">
        <v>118</v>
      </c>
      <c r="HI120" s="33">
        <f>HH120-B120</f>
        <v>0</v>
      </c>
      <c r="HJ120" s="33">
        <f>SUM(SUM(E120,F120,G120,I120,L120,M120,N120,R120,V120,W120,AD120,AF120,AJ120,AL120,AR120,AT120,AX120,AZ120,BD120,BF120,BJ120,BL120,BP120,BR120,BV120,BX120,CB120,CD120,CH120,CJ120),SUM(CN120,CP120,CT120,CV120,CZ120,DB120,DF120,DH120,DN120,DP120,DR120,DT120,DV120,DX120,EB120,ED120,EF120,EH120,EJ120,EL120,EN120,EP120,ER120,ET120,EV120,EZ120,FB120,FD120,GB120,GD120),SUM(GH120,GJ120,GR120,GX120,GY120,AH120,AN120,AP120,AV120,BB120,BH120,BN120,BT120,BZ120,CF120,CL120,CR120,CX120,DD120,DJ120,DL120,DZ120,EX120,GF120,GL120,GN120,GP120,GQ120,GS120,GT120),GU120,GV120,GW120,GZ120,HA120,H120,J120,K120,S120,T120,)/101</f>
        <v>73.1099520666352</v>
      </c>
      <c r="HK120" s="33">
        <v>116</v>
      </c>
      <c r="HL120" s="33">
        <f>HK120-B120</f>
        <v>-2</v>
      </c>
      <c r="HM120" s="33">
        <f>SUM(SUM(F120,G120,H120,J120,K120,AD120,AF120,AJ120,AL120,AN120,AR120,AT120,AX120,AZ120,BD120,BF120,BJ120,BL120,BP120,BR120,BV120,BX120,CB120,CD120,CH120,CJ120,CN120,CP120,CT120,CV120),SUM(CZ120,DB120,DF120,DH120,DN120,DP120,DR120,DT120,DV120,DX120,EB120,ED120,EF120,EH120,EJ120,EL120,EN120,EP120,ER120,ET120,EV120,EZ120,FB120,FD120,GR120,GX120,GY120,I120,L120,AH120),AP120,AV120,BB120,BH120,BN120,BT120,BZ120,CF120,CL120,CR120,CX120,DD120,DJ120,DL120,DZ120,EX120,GP120,GQ120,GS120,GT120,GU120,GV120,GW120,GZ120,HA120)/85</f>
        <v>71.60859010270779</v>
      </c>
      <c r="HN120" s="33">
        <v>118</v>
      </c>
      <c r="HO120" s="33">
        <f>HN120-B120</f>
        <v>0</v>
      </c>
      <c r="HP120" s="33">
        <f>SUM(SUM(AH120,AP120,AV120,BB120,BH120,BN120,BT120,BZ120,CF120,CL120,CR120,CX120,DD120,DJ120,DL120,DZ120,EX120,GP120,GQ120,GS120,GT120,GU120,GV120,GW120,GZ120,HA120,AD120,AF120,AR120,AT120),SUM(AX120,AZ120,BD120,BF120,BJ120,BL120,BP120,BR120,BV120,BX120,CB120,CD120,CH120,CJ120,CN120,CP120,CT120,CV120,CZ120,DB120,DF120,DH120,DN120,DP120,DR120,DT120,DV120,DX120,EB120,ED120),EF120,EH120,EJ120,EL120,EN120,EP120,ER120,ET120,EV120,EZ120,FB120,FD120,GR120,GX120,GY120)/75</f>
        <v>68.8141798941799</v>
      </c>
      <c r="HQ120" s="33">
        <v>119</v>
      </c>
      <c r="HR120" s="33">
        <f>HQ120-B120</f>
        <v>1</v>
      </c>
      <c r="HS120" s="43">
        <f>AVERAGE(HD120-HB120,HG120-HB120,HJ120-HB120,HM120-HB120,HP120-HB120)</f>
        <v>-4.81004903479028</v>
      </c>
      <c r="HT120" s="33"/>
      <c r="HU120" s="33"/>
      <c r="HV120" s="33"/>
      <c r="HW120" s="33"/>
      <c r="HX120" s="33"/>
      <c r="HY120" s="33"/>
    </row>
    <row r="121" ht="44.45" customHeight="1">
      <c r="A121" t="s" s="31">
        <v>358</v>
      </c>
      <c r="B121" s="32">
        <v>119</v>
      </c>
      <c r="C121" s="33">
        <v>0</v>
      </c>
      <c r="D121" t="s" s="34">
        <v>262</v>
      </c>
      <c r="E121" s="33">
        <f>IF(D121="ACC",5,IF(D121="SEC",3,IF(D121="Pac12",4,IF(D121="Big 10",1,IF(D121="Big 12",2,IF(D121="Independent",7,IF(D121="American",6,IF(D121="MWC",9,IF(D121="Sun Belt",8,IF(D121="CUSA",11,10))))))))))</f>
        <v>8</v>
      </c>
      <c r="F121" s="33">
        <v>111</v>
      </c>
      <c r="G121" s="33">
        <f>F121</f>
        <v>111</v>
      </c>
      <c r="H121" s="33">
        <f>F121</f>
        <v>111</v>
      </c>
      <c r="I121" s="33">
        <v>122</v>
      </c>
      <c r="J121" s="33">
        <v>122</v>
      </c>
      <c r="K121" s="33">
        <v>124</v>
      </c>
      <c r="L121" s="35">
        <f>AVERAGE(F121:K121)</f>
        <v>116.833333333333</v>
      </c>
      <c r="M121" s="46">
        <f>AVERAGE(N121:U121,F121:L121)</f>
        <v>117.041666666667</v>
      </c>
      <c r="N121" s="19">
        <f>AVERAGE(O121:U121,F121:L121)</f>
        <v>117.041666666667</v>
      </c>
      <c r="O121" s="37">
        <v>114</v>
      </c>
      <c r="P121" s="33">
        <v>119</v>
      </c>
      <c r="Q121" s="33">
        <f>AVERAGE(O121:P121)</f>
        <v>116.5</v>
      </c>
      <c r="R121" s="33">
        <v>116</v>
      </c>
      <c r="S121" s="33">
        <v>120</v>
      </c>
      <c r="T121" s="33">
        <f>AVERAGE(R121:S121)</f>
        <v>118</v>
      </c>
      <c r="U121" s="33">
        <f>AVERAGE(O121,P121,Q121,R121,S121,T121)</f>
        <v>117.25</v>
      </c>
      <c r="V121" s="33">
        <f>AVERAGE(F121:U121)</f>
        <v>117.041666666667</v>
      </c>
      <c r="W121" s="33">
        <f>MEDIAN(F121:U121)</f>
        <v>117.041666666667</v>
      </c>
      <c r="X121" s="33">
        <v>109</v>
      </c>
      <c r="Y121" s="33">
        <v>86</v>
      </c>
      <c r="Z121" s="33">
        <v>107</v>
      </c>
      <c r="AA121" s="33">
        <v>108</v>
      </c>
      <c r="AB121" s="33">
        <v>78</v>
      </c>
      <c r="AC121" s="33">
        <v>-7.4</v>
      </c>
      <c r="AD121" s="33">
        <v>87</v>
      </c>
      <c r="AE121" s="33">
        <v>-7.4</v>
      </c>
      <c r="AF121" s="33">
        <v>87</v>
      </c>
      <c r="AG121" s="33">
        <f>BM121-CQ121</f>
        <v>-12.3</v>
      </c>
      <c r="AH121" s="33">
        <v>101</v>
      </c>
      <c r="AI121" s="33">
        <v>0.7716666666666669</v>
      </c>
      <c r="AJ121" s="33">
        <v>123</v>
      </c>
      <c r="AK121" s="33">
        <v>0.7716666666666669</v>
      </c>
      <c r="AL121" s="33">
        <f>AJ121</f>
        <v>123</v>
      </c>
      <c r="AM121" s="33">
        <v>-0.139639170868771</v>
      </c>
      <c r="AN121" s="33">
        <v>108</v>
      </c>
      <c r="AO121" s="33">
        <v>17.4</v>
      </c>
      <c r="AP121" s="33">
        <v>60</v>
      </c>
      <c r="AQ121" s="33">
        <v>4</v>
      </c>
      <c r="AR121" s="33">
        <f>MAX($AQ$3:$AQ$132)-AQ121+1</f>
        <v>10</v>
      </c>
      <c r="AS121" s="33">
        <v>4</v>
      </c>
      <c r="AT121" s="33">
        <f>AR121</f>
        <v>10</v>
      </c>
      <c r="AU121" s="33">
        <v>2</v>
      </c>
      <c r="AV121" s="33">
        <f>MAX($AU$3:$AU$132)-AU121+1</f>
        <v>14</v>
      </c>
      <c r="AW121" s="33">
        <v>7</v>
      </c>
      <c r="AX121" s="33">
        <f>AW121+1</f>
        <v>8</v>
      </c>
      <c r="AY121" s="33">
        <v>7</v>
      </c>
      <c r="AZ121" s="33">
        <f>AX121</f>
        <v>8</v>
      </c>
      <c r="BA121" s="33">
        <v>10</v>
      </c>
      <c r="BB121" s="33">
        <f>BA121+1</f>
        <v>11</v>
      </c>
      <c r="BC121" s="33">
        <f>AQ121/(AQ121+AW121)</f>
        <v>0.363636363636364</v>
      </c>
      <c r="BD121" s="33">
        <v>29</v>
      </c>
      <c r="BE121" s="33">
        <f>BC121</f>
        <v>0.363636363636364</v>
      </c>
      <c r="BF121" s="33">
        <f>BD121</f>
        <v>29</v>
      </c>
      <c r="BG121" s="33">
        <f>AU121/(AU121+BA121)</f>
        <v>0.166666666666667</v>
      </c>
      <c r="BH121" s="33">
        <v>21</v>
      </c>
      <c r="BI121" s="33">
        <v>19.9</v>
      </c>
      <c r="BJ121" s="33">
        <v>90</v>
      </c>
      <c r="BK121" s="33">
        <v>19.9</v>
      </c>
      <c r="BL121" s="33">
        <v>90</v>
      </c>
      <c r="BM121" s="33">
        <v>18.4</v>
      </c>
      <c r="BN121" s="33">
        <v>93</v>
      </c>
      <c r="BO121" s="33">
        <v>358.5</v>
      </c>
      <c r="BP121" s="33">
        <v>92</v>
      </c>
      <c r="BQ121" s="33">
        <v>358.5</v>
      </c>
      <c r="BR121" s="33">
        <v>92</v>
      </c>
      <c r="BS121" s="33">
        <v>330.3</v>
      </c>
      <c r="BT121" s="33">
        <v>107</v>
      </c>
      <c r="BU121" s="33">
        <v>247.2</v>
      </c>
      <c r="BV121" s="33">
        <v>46</v>
      </c>
      <c r="BW121" s="33">
        <v>247.2</v>
      </c>
      <c r="BX121" s="33">
        <v>46</v>
      </c>
      <c r="BY121" s="33">
        <v>158.8</v>
      </c>
      <c r="BZ121" s="33">
        <v>113</v>
      </c>
      <c r="CA121" s="33">
        <v>111.4</v>
      </c>
      <c r="CB121" s="33">
        <v>105</v>
      </c>
      <c r="CC121" s="33">
        <v>111.4</v>
      </c>
      <c r="CD121" s="33">
        <v>105</v>
      </c>
      <c r="CE121" s="33">
        <v>171.4</v>
      </c>
      <c r="CF121" s="33">
        <v>51</v>
      </c>
      <c r="CG121" s="33">
        <v>0.0555090655509066</v>
      </c>
      <c r="CH121" s="33">
        <v>120</v>
      </c>
      <c r="CI121" s="33">
        <v>0.0555090655509066</v>
      </c>
      <c r="CJ121" s="33">
        <v>120</v>
      </c>
      <c r="CK121" s="33">
        <f>BM121/BS121</f>
        <v>0.0557069330911293</v>
      </c>
      <c r="CL121" s="33">
        <v>124</v>
      </c>
      <c r="CM121" s="33">
        <v>27.3</v>
      </c>
      <c r="CN121" s="33">
        <v>43</v>
      </c>
      <c r="CO121" s="33">
        <v>27.3</v>
      </c>
      <c r="CP121" s="33">
        <v>43</v>
      </c>
      <c r="CQ121" s="33">
        <v>30.7</v>
      </c>
      <c r="CR121" s="33">
        <v>68</v>
      </c>
      <c r="CS121" s="33">
        <v>436.4</v>
      </c>
      <c r="CT121" s="33">
        <v>89</v>
      </c>
      <c r="CU121" s="33">
        <v>436.4</v>
      </c>
      <c r="CV121" s="33">
        <v>89</v>
      </c>
      <c r="CW121" s="33">
        <v>408.8</v>
      </c>
      <c r="CX121" s="33">
        <v>76</v>
      </c>
      <c r="CY121" s="33">
        <v>261.9</v>
      </c>
      <c r="CZ121" s="33">
        <v>99</v>
      </c>
      <c r="DA121" s="33">
        <v>261.9</v>
      </c>
      <c r="DB121" s="33">
        <v>99</v>
      </c>
      <c r="DC121" s="33">
        <v>216.6</v>
      </c>
      <c r="DD121" s="33">
        <v>46</v>
      </c>
      <c r="DE121" s="33">
        <v>174.5</v>
      </c>
      <c r="DF121" s="33">
        <v>73</v>
      </c>
      <c r="DG121" s="33">
        <v>174.5</v>
      </c>
      <c r="DH121" s="33">
        <v>73</v>
      </c>
      <c r="DI121" s="33">
        <v>192.2</v>
      </c>
      <c r="DJ121" s="33">
        <v>92</v>
      </c>
      <c r="DK121" s="33">
        <v>0.636363636363636</v>
      </c>
      <c r="DL121" s="33">
        <v>38</v>
      </c>
      <c r="DM121" s="33">
        <v>1.18181818181818</v>
      </c>
      <c r="DN121" s="33">
        <v>15</v>
      </c>
      <c r="DO121" s="33">
        <v>66.09999999999999</v>
      </c>
      <c r="DP121" s="33">
        <v>75</v>
      </c>
      <c r="DQ121" s="33">
        <v>8.699999999999999</v>
      </c>
      <c r="DR121" s="33">
        <v>30</v>
      </c>
      <c r="DS121" s="33">
        <v>4.7</v>
      </c>
      <c r="DT121" s="33">
        <v>22</v>
      </c>
      <c r="DU121" s="33">
        <v>-77.90000000000001</v>
      </c>
      <c r="DV121" s="33">
        <v>104</v>
      </c>
      <c r="DW121" s="33">
        <v>-77.90000000000001</v>
      </c>
      <c r="DX121" s="33">
        <v>104</v>
      </c>
      <c r="DY121" s="33">
        <f>BS121-CW121</f>
        <v>-78.5</v>
      </c>
      <c r="DZ121" s="33">
        <v>110</v>
      </c>
      <c r="EA121" s="33">
        <v>1.18181818181818</v>
      </c>
      <c r="EB121" s="33">
        <v>70</v>
      </c>
      <c r="EC121" s="33">
        <v>6.45454545454545</v>
      </c>
      <c r="ED121" s="33">
        <v>106</v>
      </c>
      <c r="EE121" s="33">
        <v>16.8</v>
      </c>
      <c r="EF121" s="33">
        <v>67</v>
      </c>
      <c r="EG121" s="33">
        <v>0</v>
      </c>
      <c r="EH121" s="33">
        <v>14</v>
      </c>
      <c r="EI121" s="33">
        <v>5.1</v>
      </c>
      <c r="EJ121" s="33">
        <v>57</v>
      </c>
      <c r="EK121" s="33">
        <v>0</v>
      </c>
      <c r="EL121" s="33">
        <v>12</v>
      </c>
      <c r="EM121" s="33">
        <v>76.5</v>
      </c>
      <c r="EN121" s="33">
        <v>20</v>
      </c>
      <c r="EO121" s="33">
        <v>96</v>
      </c>
      <c r="EP121" s="33">
        <v>16</v>
      </c>
      <c r="EQ121" s="33">
        <v>19.8181818181818</v>
      </c>
      <c r="ER121" s="33">
        <v>74</v>
      </c>
      <c r="ES121" s="33">
        <v>39.1</v>
      </c>
      <c r="ET121" s="33">
        <v>58</v>
      </c>
      <c r="EU121" s="33">
        <v>39.1</v>
      </c>
      <c r="EV121" s="33">
        <v>58</v>
      </c>
      <c r="EW121" s="33">
        <v>30.2</v>
      </c>
      <c r="EX121" s="33">
        <v>89</v>
      </c>
      <c r="EY121" s="33">
        <v>47.1</v>
      </c>
      <c r="EZ121" s="33">
        <v>43</v>
      </c>
      <c r="FA121" s="33">
        <v>3.81818181818182</v>
      </c>
      <c r="FB121" s="33">
        <v>3</v>
      </c>
      <c r="FC121" s="33">
        <v>34.9090909090909</v>
      </c>
      <c r="FD121" s="33">
        <v>5</v>
      </c>
      <c r="FE121" s="38"/>
      <c r="FF121" s="33">
        <v>106</v>
      </c>
      <c r="FG121" s="38"/>
      <c r="FH121" s="33">
        <v>106</v>
      </c>
      <c r="FI121" s="33">
        <v>21.24</v>
      </c>
      <c r="FJ121" s="33">
        <v>120</v>
      </c>
      <c r="FK121" s="38"/>
      <c r="FL121" s="33">
        <v>104</v>
      </c>
      <c r="FM121" s="38"/>
      <c r="FN121" s="33">
        <v>104</v>
      </c>
      <c r="FO121" s="33">
        <v>16.63</v>
      </c>
      <c r="FP121" s="33">
        <v>125</v>
      </c>
      <c r="FQ121" s="38"/>
      <c r="FR121" s="33">
        <v>103</v>
      </c>
      <c r="FS121" s="38"/>
      <c r="FT121" s="33">
        <v>103</v>
      </c>
      <c r="FU121" s="33">
        <v>38.98</v>
      </c>
      <c r="FV121" s="33">
        <v>95</v>
      </c>
      <c r="FW121" s="38"/>
      <c r="FX121" s="33">
        <v>60</v>
      </c>
      <c r="FY121" s="38"/>
      <c r="FZ121" s="33">
        <v>60</v>
      </c>
      <c r="GA121" s="33">
        <v>19.7</v>
      </c>
      <c r="GB121" s="39">
        <v>97</v>
      </c>
      <c r="GC121" s="24">
        <f>GA121</f>
        <v>19.7</v>
      </c>
      <c r="GD121" s="24">
        <f>GB121</f>
        <v>97</v>
      </c>
      <c r="GE121" s="24">
        <v>20.3</v>
      </c>
      <c r="GF121" s="24">
        <v>82</v>
      </c>
      <c r="GG121" s="24">
        <v>33.1</v>
      </c>
      <c r="GH121" s="24">
        <v>86</v>
      </c>
      <c r="GI121" s="24">
        <f>GG121</f>
        <v>33.1</v>
      </c>
      <c r="GJ121" s="24">
        <f>GH121</f>
        <v>86</v>
      </c>
      <c r="GK121" s="24">
        <v>36.4</v>
      </c>
      <c r="GL121" s="37">
        <v>90</v>
      </c>
      <c r="GM121" s="33">
        <v>-0.2</v>
      </c>
      <c r="GN121" s="33">
        <v>20</v>
      </c>
      <c r="GO121" s="33">
        <v>3</v>
      </c>
      <c r="GP121" s="33">
        <f>IF(GO121=1,1,IF(GO121=2,20,40))</f>
        <v>40</v>
      </c>
      <c r="GQ121" s="33">
        <f>AVERAGE(41,130,GS121)</f>
        <v>91.3333333333333</v>
      </c>
      <c r="GR121" s="33">
        <f>GQ121</f>
        <v>91.3333333333333</v>
      </c>
      <c r="GS121" s="33">
        <f>AVERAGE(76,130)</f>
        <v>103</v>
      </c>
      <c r="GT121" s="33">
        <f>GS121</f>
        <v>103</v>
      </c>
      <c r="GU121" s="33">
        <f t="shared" si="3703"/>
        <v>103</v>
      </c>
      <c r="GV121" s="33">
        <f>GU121</f>
        <v>103</v>
      </c>
      <c r="GW121" s="40">
        <f>GU121</f>
        <v>103</v>
      </c>
      <c r="GX121" s="28">
        <f t="shared" si="3703"/>
        <v>103</v>
      </c>
      <c r="GY121" s="28">
        <f>GX121</f>
        <v>103</v>
      </c>
      <c r="GZ121" s="42">
        <f>AVERAGE(GQ121,GS121,GU121)</f>
        <v>99.1111111111111</v>
      </c>
      <c r="HA121" s="33">
        <f>AVERAGE(GQ121:GW121)</f>
        <v>99.6666666666667</v>
      </c>
      <c r="HB121" s="33">
        <f>SUM(GX121,GY121,GZ121,HA121)/120</f>
        <v>80.768287037037</v>
      </c>
      <c r="HC121" t="s" s="34">
        <f>IF(HB121=HB120,"YES","NOOOO")</f>
        <v>230</v>
      </c>
      <c r="HD121" s="33">
        <f>SUM(SUM(E121,F121,G121,I121,L121,M121,N121,O121,R121,U121,V121,W121,Y121,AH121,AN121,AP121,AV121,BB121,BH121,BN121,BT121,BZ121,CF121,CL121,CR121,CX121,DD121,DJ121,DL121,DZ121),SUM(EX121,FJ121,FP121,FV121,GF121,GL121,GN121,GP121,GQ121,GS121,GU121,GX121,GZ121,H121,J121,K121,P121,Q121,S121,T121,X121,Z121,AA121,AB121,AD121,AF121,AJ121,AL121,AR121,AT121),SUM(AX121,AZ121,BD121,BF121,BJ121,BL121,BP121,BR121,BV121,BX121,CB121,CD121,CH121,CJ121,CN121,CP121,CT121,CV121,CZ121,DB121,DF121,DH121,DN121,DP121,DR121,DT121,DV121,DX121,EB121,ED121),EF121,EH121,EJ121,EL121,EN121,EP121,ER121,ET121,EV121,EZ121,FB121,FD121,FF121,FH121,FL121,FN121,FR121,FT121,FX121,FZ121,GB121,GD121,GH121,GJ121)/114</f>
        <v>79.72977582846001</v>
      </c>
      <c r="HE121" s="33">
        <v>118</v>
      </c>
      <c r="HF121" s="33">
        <f>HE121-B121</f>
        <v>-1</v>
      </c>
      <c r="HG121" s="33">
        <f>SUM(SUM(E121,F121,G121,I121,L121,M121,N121,O121,V121,W121,Y121,H121,J121,K121,P121,Q121,CH121,CJ121,CN121,CP121,CT121,CV121,CZ121,DB121,DF121,DH121,DN121,DP121,DR121,DT121),SUM(DV121,DX121,EB121,ED121,EF121,EH121,EJ121,EL121,EN121,EP121,ER121,ET121,EV121,EZ121,FB121,FD121,FF121,FH121,FL121,FN121,FR121,FT121,FX121,FZ121,GR121,GX121,GY121,X121,AA121,Z121),SUM(AB121,AD121,AF121,AJ121,AL121,AR121,AT121,AX121,AZ121,BD121,BF121,BJ121,BL121,BP121,BR121,BV121,BX121,CB121,CD121,AH121,AN121,AP121,AV121,BB121,BH121,BN121,BT121,BZ121,CF121,CL121),CR121,CX121,DD121,DJ121,DL121,DZ121,EX121,FJ121,FP121,FV121,GP121,GQ121,GS121,GT121,GU121,GV121,GW121,GZ121,HA121)/109</f>
        <v>79.47655453618761</v>
      </c>
      <c r="HH121" s="33">
        <v>119</v>
      </c>
      <c r="HI121" s="33">
        <f>HH121-B121</f>
        <v>0</v>
      </c>
      <c r="HJ121" s="33">
        <f>SUM(SUM(E121,F121,G121,I121,L121,M121,N121,R121,V121,W121,AD121,AF121,AJ121,AL121,AR121,AT121,AX121,AZ121,BD121,BF121,BJ121,BL121,BP121,BR121,BV121,BX121,CB121,CD121,CH121,CJ121),SUM(CN121,CP121,CT121,CV121,CZ121,DB121,DF121,DH121,DN121,DP121,DR121,DT121,DV121,DX121,EB121,ED121,EF121,EH121,EJ121,EL121,EN121,EP121,ER121,ET121,EV121,EZ121,FB121,FD121,GB121,GD121),SUM(GH121,GJ121,GR121,GX121,GY121,AH121,AN121,AP121,AV121,BB121,BH121,BN121,BT121,BZ121,CF121,CL121,CR121,CX121,DD121,DJ121,DL121,DZ121,EX121,GF121,GL121,GN121,GP121,GQ121,GS121,GT121),GU121,GV121,GW121,GZ121,HA121,H121,J121,K121,S121,T121,)/101</f>
        <v>75.75687568756879</v>
      </c>
      <c r="HK121" s="33">
        <v>120</v>
      </c>
      <c r="HL121" s="33">
        <f>HK121-B121</f>
        <v>1</v>
      </c>
      <c r="HM121" s="33">
        <f>SUM(SUM(F121,G121,H121,J121,K121,AD121,AF121,AJ121,AL121,AN121,AR121,AT121,AX121,AZ121,BD121,BF121,BJ121,BL121,BP121,BR121,BV121,BX121,CB121,CD121,CH121,CJ121,CN121,CP121,CT121,CV121),SUM(CZ121,DB121,DF121,DH121,DN121,DP121,DR121,DT121,DV121,DX121,EB121,ED121,EF121,EH121,EJ121,EL121,EN121,EP121,ER121,ET121,EV121,EZ121,FB121,FD121,GR121,GX121,GY121,I121,L121,AH121),AP121,AV121,BB121,BH121,BN121,BT121,BZ121,CF121,CL121,CR121,CX121,DD121,DJ121,DL121,DZ121,EX121,GP121,GQ121,GS121,GT121,GU121,GV121,GW121,GZ121,HA121)/85</f>
        <v>73.6856209150327</v>
      </c>
      <c r="HN121" s="33">
        <v>120</v>
      </c>
      <c r="HO121" s="33">
        <f>HN121-B121</f>
        <v>1</v>
      </c>
      <c r="HP121" s="33">
        <f>SUM(SUM(AH121,AP121,AV121,BB121,BH121,BN121,BT121,BZ121,CF121,CL121,CR121,CX121,DD121,DJ121,DL121,DZ121,EX121,GP121,GQ121,GS121,GT121,GU121,GV121,GW121,GZ121,HA121,AD121,AF121,AR121,AT121),SUM(AX121,AZ121,BD121,BF121,BJ121,BL121,BP121,BR121,BV121,BX121,CB121,CD121,CH121,CJ121,CN121,CP121,CT121,CV121,CZ121,DB121,DF121,DH121,DN121,DP121,DR121,DT121,DV121,DX121,EB121,ED121),EF121,EH121,EJ121,EL121,EN121,EP121,ER121,ET121,EV121,EZ121,FB121,FD121,GR121,GX121,GY121)/75</f>
        <v>67.8859259259259</v>
      </c>
      <c r="HQ121" s="33">
        <v>118</v>
      </c>
      <c r="HR121" s="33">
        <f>HQ121-B121</f>
        <v>-1</v>
      </c>
      <c r="HS121" s="43">
        <f>AVERAGE(HD121-HB121,HG121-HB121,HJ121-HB121,HM121-HB121,HP121-HB121)</f>
        <v>-5.461336458402</v>
      </c>
      <c r="HT121" s="33"/>
      <c r="HU121" s="33"/>
      <c r="HV121" s="33"/>
      <c r="HW121" s="33"/>
      <c r="HX121" s="33"/>
      <c r="HY121" s="33"/>
    </row>
    <row r="122" ht="32.45" customHeight="1">
      <c r="A122" t="s" s="31">
        <v>359</v>
      </c>
      <c r="B122" s="32">
        <v>120</v>
      </c>
      <c r="C122" s="33">
        <v>0</v>
      </c>
      <c r="D122" t="s" s="34">
        <v>293</v>
      </c>
      <c r="E122" s="33">
        <f>IF(D122="ACC",5,IF(D122="SEC",3,IF(D122="Pac12",4,IF(D122="Big 10",1,IF(D122="Big 12",2,IF(D122="Independent",7,IF(D122="American",6,IF(D122="MWC",9,IF(D122="Sun Belt",8,IF(D122="CUSA",11,10))))))))))</f>
        <v>11</v>
      </c>
      <c r="F122" s="33">
        <v>110</v>
      </c>
      <c r="G122" s="33">
        <f>F122</f>
        <v>110</v>
      </c>
      <c r="H122" s="33">
        <f>F122</f>
        <v>110</v>
      </c>
      <c r="I122" s="33">
        <v>128</v>
      </c>
      <c r="J122" s="33">
        <v>128</v>
      </c>
      <c r="K122" s="33">
        <v>130</v>
      </c>
      <c r="L122" s="35">
        <f>AVERAGE(F122:K122)</f>
        <v>119.333333333333</v>
      </c>
      <c r="M122" s="46">
        <f>AVERAGE(N122:U122,F122:L122)</f>
        <v>121.666666666667</v>
      </c>
      <c r="N122" s="19">
        <f>AVERAGE(O122:U122,F122:L122)</f>
        <v>121.666666666667</v>
      </c>
      <c r="O122" s="37">
        <v>123</v>
      </c>
      <c r="P122" s="33">
        <v>123</v>
      </c>
      <c r="Q122" s="33">
        <f>AVERAGE(O122:P122)</f>
        <v>123</v>
      </c>
      <c r="R122" s="33">
        <v>125</v>
      </c>
      <c r="S122" s="33">
        <v>125</v>
      </c>
      <c r="T122" s="33">
        <f>AVERAGE(R122:S122)</f>
        <v>125</v>
      </c>
      <c r="U122" s="33">
        <f>AVERAGE(O122,P122,Q122,R122,S122,T122)</f>
        <v>124</v>
      </c>
      <c r="V122" s="33">
        <f>AVERAGE(F122:U122)</f>
        <v>121.666666666667</v>
      </c>
      <c r="W122" s="33">
        <f>MEDIAN(F122:U122)</f>
        <v>123</v>
      </c>
      <c r="X122" s="33">
        <v>112</v>
      </c>
      <c r="Y122" s="33">
        <v>81</v>
      </c>
      <c r="Z122" s="33">
        <v>126</v>
      </c>
      <c r="AA122" s="33">
        <v>115</v>
      </c>
      <c r="AB122" s="33">
        <v>94</v>
      </c>
      <c r="AC122" s="33">
        <v>-8</v>
      </c>
      <c r="AD122" s="33">
        <v>89</v>
      </c>
      <c r="AE122" s="33">
        <v>-8</v>
      </c>
      <c r="AF122" s="33">
        <v>89</v>
      </c>
      <c r="AG122" s="33">
        <f>BM122-CQ122</f>
        <v>-16.3</v>
      </c>
      <c r="AH122" s="33">
        <v>102</v>
      </c>
      <c r="AI122" s="33">
        <v>1.6140350877193</v>
      </c>
      <c r="AJ122" s="33">
        <v>63</v>
      </c>
      <c r="AK122" s="33">
        <v>1.6140350877193</v>
      </c>
      <c r="AL122" s="33">
        <f>AJ122</f>
        <v>63</v>
      </c>
      <c r="AM122" s="33">
        <v>-0.147405704811786</v>
      </c>
      <c r="AN122" s="33">
        <v>112</v>
      </c>
      <c r="AO122" s="33">
        <v>18.91</v>
      </c>
      <c r="AP122" s="33">
        <v>68</v>
      </c>
      <c r="AQ122" s="33">
        <v>3</v>
      </c>
      <c r="AR122" s="33">
        <f>MAX($AQ$3:$AQ$132)-AQ122+1</f>
        <v>11</v>
      </c>
      <c r="AS122" s="33">
        <v>3</v>
      </c>
      <c r="AT122" s="33">
        <f>AR122</f>
        <v>11</v>
      </c>
      <c r="AU122" s="33">
        <v>1</v>
      </c>
      <c r="AV122" s="33">
        <f>MAX($AU$3:$AU$132)-AU122+1</f>
        <v>15</v>
      </c>
      <c r="AW122" s="33">
        <v>5</v>
      </c>
      <c r="AX122" s="33">
        <f>AW122+1</f>
        <v>6</v>
      </c>
      <c r="AY122" s="33">
        <v>5</v>
      </c>
      <c r="AZ122" s="33">
        <f>AX122</f>
        <v>6</v>
      </c>
      <c r="BA122" s="33">
        <v>11</v>
      </c>
      <c r="BB122" s="33">
        <f>BA122+1</f>
        <v>12</v>
      </c>
      <c r="BC122" s="33">
        <f>AQ122/(AQ122+AW122)</f>
        <v>0.375</v>
      </c>
      <c r="BD122" s="33">
        <v>28</v>
      </c>
      <c r="BE122" s="33">
        <f>BC122</f>
        <v>0.375</v>
      </c>
      <c r="BF122" s="33">
        <f>BD122</f>
        <v>28</v>
      </c>
      <c r="BG122" s="33">
        <f>AU122/(AU122+BA122)</f>
        <v>0.0833333333333333</v>
      </c>
      <c r="BH122" s="33">
        <v>22</v>
      </c>
      <c r="BI122" s="33">
        <v>23</v>
      </c>
      <c r="BJ122" s="33">
        <v>81</v>
      </c>
      <c r="BK122" s="33">
        <v>23</v>
      </c>
      <c r="BL122" s="33">
        <v>81</v>
      </c>
      <c r="BM122" s="33">
        <v>19.6</v>
      </c>
      <c r="BN122" s="33">
        <v>91</v>
      </c>
      <c r="BO122" s="33">
        <v>348.1</v>
      </c>
      <c r="BP122" s="33">
        <v>97</v>
      </c>
      <c r="BQ122" s="33">
        <v>348.1</v>
      </c>
      <c r="BR122" s="33">
        <v>97</v>
      </c>
      <c r="BS122" s="33">
        <v>329.2</v>
      </c>
      <c r="BT122" s="33">
        <v>110</v>
      </c>
      <c r="BU122" s="33">
        <v>209.3</v>
      </c>
      <c r="BV122" s="33">
        <v>78</v>
      </c>
      <c r="BW122" s="33">
        <v>209.3</v>
      </c>
      <c r="BX122" s="33">
        <v>78</v>
      </c>
      <c r="BY122" s="33">
        <v>191</v>
      </c>
      <c r="BZ122" s="33">
        <v>98</v>
      </c>
      <c r="CA122" s="33">
        <v>138.9</v>
      </c>
      <c r="CB122" s="33">
        <v>83</v>
      </c>
      <c r="CC122" s="33">
        <v>138.9</v>
      </c>
      <c r="CD122" s="33">
        <v>83</v>
      </c>
      <c r="CE122" s="33">
        <v>138.2</v>
      </c>
      <c r="CF122" s="33">
        <v>91</v>
      </c>
      <c r="CG122" s="33">
        <v>0.0660729675380638</v>
      </c>
      <c r="CH122" s="33">
        <v>95</v>
      </c>
      <c r="CI122" s="33">
        <v>0.0660729675380638</v>
      </c>
      <c r="CJ122" s="33">
        <v>95</v>
      </c>
      <c r="CK122" s="33">
        <f>BM122/BS122</f>
        <v>0.0595382746051033</v>
      </c>
      <c r="CL122" s="33">
        <v>114</v>
      </c>
      <c r="CM122" s="33">
        <v>31</v>
      </c>
      <c r="CN122" s="33">
        <v>62</v>
      </c>
      <c r="CO122" s="33">
        <v>31</v>
      </c>
      <c r="CP122" s="33">
        <v>62</v>
      </c>
      <c r="CQ122" s="33">
        <v>35.9</v>
      </c>
      <c r="CR122" s="33">
        <v>87</v>
      </c>
      <c r="CS122" s="33">
        <v>381.3</v>
      </c>
      <c r="CT122" s="33">
        <v>45</v>
      </c>
      <c r="CU122" s="33">
        <v>381.3</v>
      </c>
      <c r="CV122" s="33">
        <v>45</v>
      </c>
      <c r="CW122" s="33">
        <v>430.8</v>
      </c>
      <c r="CX122" s="33">
        <v>92</v>
      </c>
      <c r="CY122" s="33">
        <v>240.9</v>
      </c>
      <c r="CZ122" s="33">
        <v>71</v>
      </c>
      <c r="DA122" s="33">
        <v>240.9</v>
      </c>
      <c r="DB122" s="33">
        <v>71</v>
      </c>
      <c r="DC122" s="33">
        <v>229.6</v>
      </c>
      <c r="DD122" s="33">
        <v>66</v>
      </c>
      <c r="DE122" s="33">
        <v>140.4</v>
      </c>
      <c r="DF122" s="33">
        <v>38</v>
      </c>
      <c r="DG122" s="33">
        <v>140.4</v>
      </c>
      <c r="DH122" s="33">
        <v>38</v>
      </c>
      <c r="DI122" s="33">
        <v>201.3</v>
      </c>
      <c r="DJ122" s="33">
        <v>103</v>
      </c>
      <c r="DK122" s="33">
        <v>0.25</v>
      </c>
      <c r="DL122" s="33">
        <v>51</v>
      </c>
      <c r="DM122" s="33">
        <v>0.75</v>
      </c>
      <c r="DN122" s="33">
        <v>36</v>
      </c>
      <c r="DO122" s="33">
        <v>63.6</v>
      </c>
      <c r="DP122" s="33">
        <v>59</v>
      </c>
      <c r="DQ122" s="33">
        <v>8.6</v>
      </c>
      <c r="DR122" s="33">
        <v>29</v>
      </c>
      <c r="DS122" s="33">
        <v>4.1</v>
      </c>
      <c r="DT122" s="33">
        <v>16</v>
      </c>
      <c r="DU122" s="33">
        <v>-33.2</v>
      </c>
      <c r="DV122" s="33">
        <v>82</v>
      </c>
      <c r="DW122" s="33">
        <v>-33.2</v>
      </c>
      <c r="DX122" s="33">
        <v>82</v>
      </c>
      <c r="DY122" s="33">
        <f>BS122-CW122</f>
        <v>-101.6</v>
      </c>
      <c r="DZ122" s="33">
        <v>118</v>
      </c>
      <c r="EA122" s="33">
        <v>1.625</v>
      </c>
      <c r="EB122" s="33">
        <v>58</v>
      </c>
      <c r="EC122" s="33">
        <v>10.5</v>
      </c>
      <c r="ED122" s="33">
        <v>84</v>
      </c>
      <c r="EE122" s="33">
        <v>25.7</v>
      </c>
      <c r="EF122" s="33">
        <v>13</v>
      </c>
      <c r="EG122" s="33">
        <v>0.125</v>
      </c>
      <c r="EH122" s="33">
        <v>9</v>
      </c>
      <c r="EI122" s="33">
        <v>3.3</v>
      </c>
      <c r="EJ122" s="33">
        <v>71</v>
      </c>
      <c r="EK122" s="33">
        <v>0</v>
      </c>
      <c r="EL122" s="33">
        <v>12</v>
      </c>
      <c r="EM122" s="33">
        <v>55.6</v>
      </c>
      <c r="EN122" s="33">
        <v>45</v>
      </c>
      <c r="EO122" s="33">
        <v>100</v>
      </c>
      <c r="EP122" s="33">
        <v>1</v>
      </c>
      <c r="EQ122" s="33">
        <v>18.5</v>
      </c>
      <c r="ER122" s="33">
        <v>87</v>
      </c>
      <c r="ES122" s="33">
        <v>43.6</v>
      </c>
      <c r="ET122" s="33">
        <v>34</v>
      </c>
      <c r="EU122" s="33">
        <v>43.6</v>
      </c>
      <c r="EV122" s="33">
        <v>34</v>
      </c>
      <c r="EW122" s="33">
        <v>35</v>
      </c>
      <c r="EX122" s="33">
        <v>73</v>
      </c>
      <c r="EY122" s="33">
        <v>46.2</v>
      </c>
      <c r="EZ122" s="33">
        <v>45</v>
      </c>
      <c r="FA122" s="33">
        <v>7.125</v>
      </c>
      <c r="FB122" s="33">
        <v>65</v>
      </c>
      <c r="FC122" s="33">
        <v>63.125</v>
      </c>
      <c r="FD122" s="33">
        <v>99</v>
      </c>
      <c r="FE122" s="38"/>
      <c r="FF122" s="33">
        <v>117</v>
      </c>
      <c r="FG122" s="38"/>
      <c r="FH122" s="33">
        <v>117</v>
      </c>
      <c r="FI122" s="33">
        <v>7.66</v>
      </c>
      <c r="FJ122" s="33">
        <v>128</v>
      </c>
      <c r="FK122" s="38"/>
      <c r="FL122" s="33">
        <v>110</v>
      </c>
      <c r="FM122" s="38"/>
      <c r="FN122" s="33">
        <v>110</v>
      </c>
      <c r="FO122" s="33">
        <v>18.02</v>
      </c>
      <c r="FP122" s="33">
        <v>122</v>
      </c>
      <c r="FQ122" s="38"/>
      <c r="FR122" s="33">
        <v>109</v>
      </c>
      <c r="FS122" s="38"/>
      <c r="FT122" s="33">
        <v>109</v>
      </c>
      <c r="FU122" s="33">
        <v>9.640000000000001</v>
      </c>
      <c r="FV122" s="33">
        <v>129</v>
      </c>
      <c r="FW122" s="38"/>
      <c r="FX122" s="33">
        <v>81</v>
      </c>
      <c r="FY122" s="38"/>
      <c r="FZ122" s="33">
        <v>81</v>
      </c>
      <c r="GA122" s="33">
        <v>21</v>
      </c>
      <c r="GB122" s="39">
        <v>93</v>
      </c>
      <c r="GC122" s="24">
        <f>GA122</f>
        <v>21</v>
      </c>
      <c r="GD122" s="24">
        <f>GB122</f>
        <v>93</v>
      </c>
      <c r="GE122" s="24">
        <v>16.6</v>
      </c>
      <c r="GF122" s="24">
        <v>94</v>
      </c>
      <c r="GG122" s="24">
        <v>40.6</v>
      </c>
      <c r="GH122" s="24">
        <v>102</v>
      </c>
      <c r="GI122" s="24">
        <f>GG122</f>
        <v>40.6</v>
      </c>
      <c r="GJ122" s="24">
        <f>GH122</f>
        <v>102</v>
      </c>
      <c r="GK122" s="24">
        <v>40.3</v>
      </c>
      <c r="GL122" s="37">
        <v>101</v>
      </c>
      <c r="GM122" s="33">
        <v>-0.3</v>
      </c>
      <c r="GN122" s="33">
        <v>21</v>
      </c>
      <c r="GO122" s="33">
        <v>3</v>
      </c>
      <c r="GP122" s="33">
        <f>IF(GO122=1,1,IF(GO122=2,20,40))</f>
        <v>40</v>
      </c>
      <c r="GQ122" s="33">
        <f>AVERAGE(41,130,GS122)</f>
        <v>91.3333333333333</v>
      </c>
      <c r="GR122" s="33">
        <f>GQ122</f>
        <v>91.3333333333333</v>
      </c>
      <c r="GS122" s="33">
        <f>AVERAGE(76,130)</f>
        <v>103</v>
      </c>
      <c r="GT122" s="33">
        <f>GS122</f>
        <v>103</v>
      </c>
      <c r="GU122" s="33">
        <f t="shared" si="3703"/>
        <v>103</v>
      </c>
      <c r="GV122" s="33">
        <f>GU122</f>
        <v>103</v>
      </c>
      <c r="GW122" s="40">
        <f>GU122</f>
        <v>103</v>
      </c>
      <c r="GX122" s="28">
        <f t="shared" si="3703"/>
        <v>103</v>
      </c>
      <c r="GY122" s="28">
        <f>GX122</f>
        <v>103</v>
      </c>
      <c r="GZ122" s="42">
        <f>AVERAGE(GQ122,GS122,GU122)</f>
        <v>99.1111111111111</v>
      </c>
      <c r="HA122" s="33">
        <f>AVERAGE(GQ122:GW122)</f>
        <v>99.6666666666667</v>
      </c>
      <c r="HB122" s="33">
        <f>SUM(GX122,GY122,GZ122,HA122)/120</f>
        <v>81.4314814814815</v>
      </c>
      <c r="HC122" t="s" s="34">
        <f>IF(HB122=HB121,"YES","NOOOO")</f>
        <v>230</v>
      </c>
      <c r="HD122" s="33">
        <f>SUM(SUM(E122,F122,G122,I122,L122,M122,N122,O122,R122,U122,V122,W122,Y122,AH122,AN122,AP122,AV122,BB122,BH122,BN122,BT122,BZ122,CF122,CL122,CR122,CX122,DD122,DJ122,DL122,DZ122),SUM(EX122,FJ122,FP122,FV122,GF122,GL122,GN122,GP122,GQ122,GS122,GU122,GX122,GZ122,H122,J122,K122,P122,Q122,S122,T122,X122,Z122,AA122,AB122,AD122,AF122,AJ122,AL122,AR122,AT122),SUM(AX122,AZ122,BD122,BF122,BJ122,BL122,BP122,BR122,BV122,BX122,CB122,CD122,CH122,CJ122,CN122,CP122,CT122,CV122,CZ122,DB122,DF122,DH122,DN122,DP122,DR122,DT122,DV122,DX122,EB122,ED122),EF122,EH122,EJ122,EL122,EN122,EP122,ER122,ET122,EV122,EZ122,FB122,FD122,FF122,FH122,FL122,FN122,FR122,FT122,FX122,FZ122,GB122,GD122,GH122,GJ122)/114</f>
        <v>80.4278752436647</v>
      </c>
      <c r="HE122" s="33">
        <v>120</v>
      </c>
      <c r="HF122" s="33">
        <f>HE122-B122</f>
        <v>0</v>
      </c>
      <c r="HG122" s="33">
        <f>SUM(SUM(E122,F122,G122,I122,L122,M122,N122,O122,V122,W122,Y122,H122,J122,K122,P122,Q122,CH122,CJ122,CN122,CP122,CT122,CV122,CZ122,DB122,DF122,DH122,DN122,DP122,DR122,DT122),SUM(DV122,DX122,EB122,ED122,EF122,EH122,EJ122,EL122,EN122,EP122,ER122,ET122,EV122,EZ122,FB122,FD122,FF122,FH122,FL122,FN122,FR122,FT122,FX122,FZ122,GR122,GX122,GY122,X122,AA122,Z122),SUM(AB122,AD122,AF122,AJ122,AL122,AR122,AT122,AX122,AZ122,BD122,BF122,BJ122,BL122,BP122,BR122,BV122,BX122,CB122,CD122,AH122,AN122,AP122,AV122,BB122,BH122,BN122,BT122,BZ122,CF122,CL122),CR122,CX122,DD122,DJ122,DL122,DZ122,EX122,FJ122,FP122,FV122,GP122,GQ122,GS122,GT122,GU122,GV122,GW122,GZ122,HA122)/109</f>
        <v>79.5117227319062</v>
      </c>
      <c r="HH122" s="33">
        <v>120</v>
      </c>
      <c r="HI122" s="33">
        <f>HH122-B122</f>
        <v>0</v>
      </c>
      <c r="HJ122" s="33">
        <f>SUM(SUM(E122,F122,G122,I122,L122,M122,N122,R122,V122,W122,AD122,AF122,AJ122,AL122,AR122,AT122,AX122,AZ122,BD122,BF122,BJ122,BL122,BP122,BR122,BV122,BX122,CB122,CD122,CH122,CJ122),SUM(CN122,CP122,CT122,CV122,CZ122,DB122,DF122,DH122,DN122,DP122,DR122,DT122,DV122,DX122,EB122,ED122,EF122,EH122,EJ122,EL122,EN122,EP122,ER122,ET122,EV122,EZ122,FB122,FD122,GB122,GD122),SUM(GH122,GJ122,GR122,GX122,GY122,AH122,AN122,AP122,AV122,BB122,BH122,BN122,BT122,BZ122,CF122,CL122,CR122,CX122,DD122,DJ122,DL122,DZ122,EX122,GF122,GL122,GN122,GP122,GQ122,GS122,GT122),GU122,GV122,GW122,GZ122,HA122,H122,J122,K122,S122,T122,)/101</f>
        <v>74.6314631463146</v>
      </c>
      <c r="HK122" s="33">
        <v>119</v>
      </c>
      <c r="HL122" s="33">
        <f>HK122-B122</f>
        <v>-1</v>
      </c>
      <c r="HM122" s="33">
        <f>SUM(SUM(F122,G122,H122,J122,K122,AD122,AF122,AJ122,AL122,AN122,AR122,AT122,AX122,AZ122,BD122,BF122,BJ122,BL122,BP122,BR122,BV122,BX122,CB122,CD122,CH122,CJ122,CN122,CP122,CT122,CV122),SUM(CZ122,DB122,DF122,DH122,DN122,DP122,DR122,DT122,DV122,DX122,EB122,ED122,EF122,EH122,EJ122,EL122,EN122,EP122,ER122,ET122,EV122,EZ122,FB122,FD122,GR122,GX122,GY122,I122,L122,AH122),AP122,AV122,BB122,BH122,BN122,BT122,BZ122,CF122,CL122,CR122,CX122,DD122,DJ122,DL122,DZ122,EX122,GP122,GQ122,GS122,GT122,GU122,GV122,GW122,GZ122,HA122)/85</f>
        <v>71.2679738562091</v>
      </c>
      <c r="HN122" s="33">
        <v>117</v>
      </c>
      <c r="HO122" s="33">
        <f>HN122-B122</f>
        <v>-3</v>
      </c>
      <c r="HP122" s="33">
        <f>SUM(SUM(AH122,AP122,AV122,BB122,BH122,BN122,BT122,BZ122,CF122,CL122,CR122,CX122,DD122,DJ122,DL122,DZ122,EX122,GP122,GQ122,GS122,GT122,GU122,GV122,GW122,GZ122,HA122,AD122,AF122,AR122,AT122),SUM(AX122,AZ122,BD122,BF122,BJ122,BL122,BP122,BR122,BV122,BX122,CB122,CD122,CH122,CJ122,CN122,CP122,CT122,CV122,CZ122,DB122,DF122,DH122,DN122,DP122,DR122,DT122,DV122,DX122,EB122,ED122),EF122,EH122,EJ122,EL122,EN122,EP122,ER122,ET122,EV122,EZ122,FB122,FD122,GR122,GX122,GY122)/75</f>
        <v>66.4592592592593</v>
      </c>
      <c r="HQ122" s="33">
        <v>116</v>
      </c>
      <c r="HR122" s="33">
        <f>HQ122-B122</f>
        <v>-4</v>
      </c>
      <c r="HS122" s="43">
        <f>AVERAGE(HD122-HB122,HG122-HB122,HJ122-HB122,HM122-HB122,HP122-HB122)</f>
        <v>-6.97182263401072</v>
      </c>
      <c r="HT122" s="33"/>
      <c r="HU122" s="33"/>
      <c r="HV122" s="33"/>
      <c r="HW122" s="33"/>
      <c r="HX122" s="33"/>
      <c r="HY122" s="33"/>
    </row>
    <row r="123" ht="32.45" customHeight="1">
      <c r="A123" t="s" s="31">
        <v>360</v>
      </c>
      <c r="B123" s="32">
        <v>121</v>
      </c>
      <c r="C123" s="33">
        <v>0</v>
      </c>
      <c r="D123" t="s" s="34">
        <v>234</v>
      </c>
      <c r="E123" s="33">
        <f>IF(D123="ACC",5,IF(D123="SEC",3,IF(D123="Pac12",4,IF(D123="Big 10",1,IF(D123="Big 12",2,IF(D123="Independent",7,IF(D123="American",6,IF(D123="MWC",9,IF(D123="Sun Belt",8,IF(D123="CUSA",11,10))))))))))</f>
        <v>2</v>
      </c>
      <c r="F123" s="33">
        <v>123</v>
      </c>
      <c r="G123" s="33">
        <f>F123</f>
        <v>123</v>
      </c>
      <c r="H123" s="33">
        <f>F123</f>
        <v>123</v>
      </c>
      <c r="I123" s="33">
        <v>108</v>
      </c>
      <c r="J123" s="33">
        <v>108</v>
      </c>
      <c r="K123" s="33">
        <v>96</v>
      </c>
      <c r="L123" s="35">
        <f>AVERAGE(F123:K123)</f>
        <v>113.5</v>
      </c>
      <c r="M123" s="46">
        <f>AVERAGE(N123:U123,F123:L123)</f>
        <v>116</v>
      </c>
      <c r="N123" s="19">
        <f>AVERAGE(O123:U123,F123:L123)</f>
        <v>116</v>
      </c>
      <c r="O123" s="37">
        <v>117</v>
      </c>
      <c r="P123" s="33">
        <v>117</v>
      </c>
      <c r="Q123" s="33">
        <f>AVERAGE(O123:P123)</f>
        <v>117</v>
      </c>
      <c r="R123" s="33">
        <v>121</v>
      </c>
      <c r="S123" s="33">
        <v>119</v>
      </c>
      <c r="T123" s="33">
        <f>AVERAGE(R123:S123)</f>
        <v>120</v>
      </c>
      <c r="U123" s="33">
        <f>AVERAGE(O123,P123,Q123,R123,S123,T123)</f>
        <v>118.5</v>
      </c>
      <c r="V123" s="33">
        <f>AVERAGE(F123:U123)</f>
        <v>116</v>
      </c>
      <c r="W123" s="33">
        <f>MEDIAN(F123:U123)</f>
        <v>117</v>
      </c>
      <c r="X123" s="33">
        <v>119</v>
      </c>
      <c r="Y123" s="33">
        <v>27</v>
      </c>
      <c r="Z123" s="33">
        <v>12</v>
      </c>
      <c r="AA123" s="33">
        <v>118</v>
      </c>
      <c r="AB123" s="33">
        <v>124</v>
      </c>
      <c r="AC123" s="33">
        <v>-30.2</v>
      </c>
      <c r="AD123" s="33">
        <v>116</v>
      </c>
      <c r="AE123" s="33">
        <v>-30.2</v>
      </c>
      <c r="AF123" s="33">
        <v>116</v>
      </c>
      <c r="AG123" s="33">
        <f>BM123-CQ123</f>
        <v>-12.6</v>
      </c>
      <c r="AH123" s="33">
        <v>83</v>
      </c>
      <c r="AI123" s="33">
        <v>2.90833333333333</v>
      </c>
      <c r="AJ123" s="33">
        <v>32</v>
      </c>
      <c r="AK123" s="33">
        <v>2.90833333333333</v>
      </c>
      <c r="AL123" s="33">
        <f>AJ123</f>
        <v>32</v>
      </c>
      <c r="AM123" s="33">
        <v>-0.230853792598021</v>
      </c>
      <c r="AN123" s="33">
        <v>122</v>
      </c>
      <c r="AO123" s="33">
        <v>20.56</v>
      </c>
      <c r="AP123" s="33">
        <v>75</v>
      </c>
      <c r="AQ123" s="33">
        <v>0</v>
      </c>
      <c r="AR123" s="33">
        <f>MAX($AQ$3:$AQ$132)-AQ123+1</f>
        <v>14</v>
      </c>
      <c r="AS123" s="33">
        <v>0</v>
      </c>
      <c r="AT123" s="33">
        <f>AR123</f>
        <v>14</v>
      </c>
      <c r="AU123" s="33">
        <v>3</v>
      </c>
      <c r="AV123" s="33">
        <f>MAX($AU$3:$AU$132)-AU123+1</f>
        <v>13</v>
      </c>
      <c r="AW123" s="33">
        <v>9</v>
      </c>
      <c r="AX123" s="33">
        <f>AW123+1</f>
        <v>10</v>
      </c>
      <c r="AY123" s="33">
        <v>9</v>
      </c>
      <c r="AZ123" s="33">
        <f>AX123</f>
        <v>10</v>
      </c>
      <c r="BA123" s="33">
        <v>9</v>
      </c>
      <c r="BB123" s="33">
        <f>BA123+1</f>
        <v>10</v>
      </c>
      <c r="BC123" s="33">
        <f>AQ123/(AQ123+AW123)</f>
        <v>0</v>
      </c>
      <c r="BD123" s="33">
        <v>42</v>
      </c>
      <c r="BE123" s="33">
        <f>BC123</f>
        <v>0</v>
      </c>
      <c r="BF123" s="33">
        <f>BD123</f>
        <v>42</v>
      </c>
      <c r="BG123" s="33">
        <f>AU123/(AU123+BA123)</f>
        <v>0.25</v>
      </c>
      <c r="BH123" s="33">
        <v>20</v>
      </c>
      <c r="BI123" s="33">
        <v>15.8</v>
      </c>
      <c r="BJ123" s="33">
        <v>100</v>
      </c>
      <c r="BK123" s="33">
        <v>15.8</v>
      </c>
      <c r="BL123" s="33">
        <v>100</v>
      </c>
      <c r="BM123" s="33">
        <v>23.5</v>
      </c>
      <c r="BN123" s="33">
        <v>77</v>
      </c>
      <c r="BO123" s="33">
        <v>259.2</v>
      </c>
      <c r="BP123" s="33">
        <v>123</v>
      </c>
      <c r="BQ123" s="33">
        <v>259.2</v>
      </c>
      <c r="BR123" s="33">
        <v>123</v>
      </c>
      <c r="BS123" s="33">
        <v>375.4</v>
      </c>
      <c r="BT123" s="33">
        <v>87</v>
      </c>
      <c r="BU123" s="33">
        <v>154.3</v>
      </c>
      <c r="BV123" s="33">
        <v>107</v>
      </c>
      <c r="BW123" s="33">
        <v>154.3</v>
      </c>
      <c r="BX123" s="33">
        <v>107</v>
      </c>
      <c r="BY123" s="33">
        <v>231.3</v>
      </c>
      <c r="BZ123" s="33">
        <v>62</v>
      </c>
      <c r="CA123" s="33">
        <v>104.9</v>
      </c>
      <c r="CB123" s="33">
        <v>109</v>
      </c>
      <c r="CC123" s="33">
        <v>104.9</v>
      </c>
      <c r="CD123" s="33">
        <v>109</v>
      </c>
      <c r="CE123" s="33">
        <v>144.2</v>
      </c>
      <c r="CF123" s="33">
        <v>82</v>
      </c>
      <c r="CG123" s="33">
        <v>0.0609567901234568</v>
      </c>
      <c r="CH123" s="33">
        <v>111</v>
      </c>
      <c r="CI123" s="33">
        <v>0.0609567901234568</v>
      </c>
      <c r="CJ123" s="33">
        <v>111</v>
      </c>
      <c r="CK123" s="33">
        <f>BM123/BS123</f>
        <v>0.06259989344698989</v>
      </c>
      <c r="CL123" s="33">
        <v>104</v>
      </c>
      <c r="CM123" s="33">
        <v>46</v>
      </c>
      <c r="CN123" s="33">
        <v>102</v>
      </c>
      <c r="CO123" s="33">
        <v>46</v>
      </c>
      <c r="CP123" s="33">
        <v>102</v>
      </c>
      <c r="CQ123" s="33">
        <v>36.1</v>
      </c>
      <c r="CR123" s="33">
        <v>88</v>
      </c>
      <c r="CS123" s="33">
        <v>459.2</v>
      </c>
      <c r="CT123" s="33">
        <v>105</v>
      </c>
      <c r="CU123" s="33">
        <v>459.2</v>
      </c>
      <c r="CV123" s="33">
        <v>105</v>
      </c>
      <c r="CW123" s="33">
        <v>475.2</v>
      </c>
      <c r="CX123" s="33">
        <v>119</v>
      </c>
      <c r="CY123" s="33">
        <v>223</v>
      </c>
      <c r="CZ123" s="33">
        <v>48</v>
      </c>
      <c r="DA123" s="33">
        <v>223</v>
      </c>
      <c r="DB123" s="33">
        <v>48</v>
      </c>
      <c r="DC123" s="33">
        <v>249.5</v>
      </c>
      <c r="DD123" s="33">
        <v>92</v>
      </c>
      <c r="DE123" s="33">
        <v>236.2</v>
      </c>
      <c r="DF123" s="33">
        <v>112</v>
      </c>
      <c r="DG123" s="33">
        <v>236.2</v>
      </c>
      <c r="DH123" s="33">
        <v>112</v>
      </c>
      <c r="DI123" s="33">
        <v>225.7</v>
      </c>
      <c r="DJ123" s="33">
        <v>119</v>
      </c>
      <c r="DK123" s="33">
        <v>0.444444444444444</v>
      </c>
      <c r="DL123" s="33">
        <v>45</v>
      </c>
      <c r="DM123" s="33">
        <v>0.888888888888889</v>
      </c>
      <c r="DN123" s="33">
        <v>28</v>
      </c>
      <c r="DO123" s="33">
        <v>61.9</v>
      </c>
      <c r="DP123" s="33">
        <v>48</v>
      </c>
      <c r="DQ123" s="33">
        <v>7.8</v>
      </c>
      <c r="DR123" s="33">
        <v>22</v>
      </c>
      <c r="DS123" s="33">
        <v>5.8</v>
      </c>
      <c r="DT123" s="33">
        <v>33</v>
      </c>
      <c r="DU123" s="33">
        <v>-200</v>
      </c>
      <c r="DV123" s="33">
        <v>123</v>
      </c>
      <c r="DW123" s="33">
        <v>-200</v>
      </c>
      <c r="DX123" s="33">
        <v>123</v>
      </c>
      <c r="DY123" s="33">
        <f>BS123-CW123</f>
        <v>-99.8</v>
      </c>
      <c r="DZ123" s="33">
        <v>117</v>
      </c>
      <c r="EA123" s="33">
        <v>1</v>
      </c>
      <c r="EB123" s="33">
        <v>74</v>
      </c>
      <c r="EC123" s="33">
        <v>8</v>
      </c>
      <c r="ED123" s="33">
        <v>100</v>
      </c>
      <c r="EE123" s="33">
        <v>22.2</v>
      </c>
      <c r="EF123" s="33">
        <v>31</v>
      </c>
      <c r="EG123" s="33">
        <v>0.222222222222222</v>
      </c>
      <c r="EH123" s="33">
        <v>5</v>
      </c>
      <c r="EI123" s="33">
        <v>-1.3</v>
      </c>
      <c r="EJ123" s="33">
        <v>79</v>
      </c>
      <c r="EK123" s="33">
        <v>0</v>
      </c>
      <c r="EL123" s="33">
        <v>12</v>
      </c>
      <c r="EM123" s="33">
        <v>66.7</v>
      </c>
      <c r="EN123" s="33">
        <v>33</v>
      </c>
      <c r="EO123" s="33">
        <v>100</v>
      </c>
      <c r="EP123" s="33">
        <v>1</v>
      </c>
      <c r="EQ123" s="33">
        <v>15.8888888888889</v>
      </c>
      <c r="ER123" s="33">
        <v>101</v>
      </c>
      <c r="ES123" s="33">
        <v>22.9</v>
      </c>
      <c r="ET123" s="33">
        <v>98</v>
      </c>
      <c r="EU123" s="33">
        <v>22.9</v>
      </c>
      <c r="EV123" s="33">
        <v>98</v>
      </c>
      <c r="EW123" s="33">
        <v>39.5</v>
      </c>
      <c r="EX123" s="33">
        <v>48</v>
      </c>
      <c r="EY123" s="33">
        <v>41.7</v>
      </c>
      <c r="EZ123" s="33">
        <v>52</v>
      </c>
      <c r="FA123" s="33">
        <v>5.66666666666667</v>
      </c>
      <c r="FB123" s="33">
        <v>39</v>
      </c>
      <c r="FC123" s="33">
        <v>46.4444444444444</v>
      </c>
      <c r="FD123" s="33">
        <v>39</v>
      </c>
      <c r="FE123" s="38"/>
      <c r="FF123" s="33">
        <v>119</v>
      </c>
      <c r="FG123" s="38"/>
      <c r="FH123" s="33">
        <v>119</v>
      </c>
      <c r="FI123" s="33">
        <v>34.92</v>
      </c>
      <c r="FJ123" s="33">
        <v>101</v>
      </c>
      <c r="FK123" s="38"/>
      <c r="FL123" s="33">
        <v>122</v>
      </c>
      <c r="FM123" s="38"/>
      <c r="FN123" s="33">
        <v>122</v>
      </c>
      <c r="FO123" s="33">
        <v>46.56</v>
      </c>
      <c r="FP123" s="33">
        <v>77</v>
      </c>
      <c r="FQ123" s="38"/>
      <c r="FR123" s="33">
        <v>89</v>
      </c>
      <c r="FS123" s="38"/>
      <c r="FT123" s="33">
        <v>89</v>
      </c>
      <c r="FU123" s="33">
        <v>33.02</v>
      </c>
      <c r="FV123" s="33">
        <v>105</v>
      </c>
      <c r="FW123" s="38"/>
      <c r="FX123" s="33">
        <v>121</v>
      </c>
      <c r="FY123" s="38"/>
      <c r="FZ123" s="33">
        <v>121</v>
      </c>
      <c r="GA123" s="33">
        <v>21.2</v>
      </c>
      <c r="GB123" s="39">
        <v>92</v>
      </c>
      <c r="GC123" s="24">
        <f>GA123</f>
        <v>21.2</v>
      </c>
      <c r="GD123" s="24">
        <f>GB123</f>
        <v>92</v>
      </c>
      <c r="GE123" s="25">
        <v>17.4</v>
      </c>
      <c r="GF123" s="25">
        <v>93</v>
      </c>
      <c r="GG123" s="25">
        <v>34.4</v>
      </c>
      <c r="GH123" s="25">
        <v>90</v>
      </c>
      <c r="GI123" s="24">
        <f>GG123</f>
        <v>34.4</v>
      </c>
      <c r="GJ123" s="24">
        <f>GH123</f>
        <v>90</v>
      </c>
      <c r="GK123" s="25">
        <v>35.3</v>
      </c>
      <c r="GL123" s="37">
        <v>87</v>
      </c>
      <c r="GM123" s="33">
        <v>-0.1</v>
      </c>
      <c r="GN123" s="33">
        <v>19</v>
      </c>
      <c r="GO123" s="33">
        <v>3</v>
      </c>
      <c r="GP123" s="33">
        <f>IF(GO123=1,1,IF(GO123=2,20,40))</f>
        <v>40</v>
      </c>
      <c r="GQ123" s="33">
        <f>AVERAGE(41,130,GS123)</f>
        <v>76.6666666666667</v>
      </c>
      <c r="GR123" s="33">
        <f>GQ123</f>
        <v>76.6666666666667</v>
      </c>
      <c r="GS123" s="33">
        <v>59</v>
      </c>
      <c r="GT123" s="33">
        <f>GS123</f>
        <v>59</v>
      </c>
      <c r="GU123" s="33">
        <v>67</v>
      </c>
      <c r="GV123" s="33">
        <f>GU123</f>
        <v>67</v>
      </c>
      <c r="GW123" s="40">
        <f>GU123</f>
        <v>67</v>
      </c>
      <c r="GX123" s="28">
        <v>68</v>
      </c>
      <c r="GY123" s="28">
        <f>GX123</f>
        <v>68</v>
      </c>
      <c r="GZ123" s="42">
        <f>AVERAGE(GQ123,GS123,GU123)</f>
        <v>67.5555555555556</v>
      </c>
      <c r="HA123" s="33">
        <f>AVERAGE(GQ123:GW123)</f>
        <v>67.4761904761905</v>
      </c>
      <c r="HB123" s="33">
        <f>SUM(GX123,GY123,GZ123,HA123)/120</f>
        <v>81.5530423280423</v>
      </c>
      <c r="HC123" t="s" s="34">
        <f>IF(HB123=HB122,"YES","NOOOO")</f>
        <v>230</v>
      </c>
      <c r="HD123" s="33">
        <f>SUM(SUM(E123,F123,G123,I123,L123,M123,N123,O123,R123,U123,V123,W123,Y123,AH123,AN123,AP123,AV123,BB123,BH123,BN123,BT123,BZ123,CF123,CL123,CR123,CX123,DD123,DJ123,DL123,DZ123),SUM(EX123,FJ123,FP123,FV123,GF123,GL123,GN123,GP123,GQ123,GS123,GU123,GX123,GZ123,H123,J123,K123,P123,Q123,S123,T123,X123,Z123,AA123,AB123,AD123,AF123,AJ123,AL123,AR123,AT123),SUM(AX123,AZ123,BD123,BF123,BJ123,BL123,BP123,BR123,BV123,BX123,CB123,CD123,CH123,CJ123,CN123,CP123,CT123,CV123,CZ123,DB123,DF123,DH123,DN123,DP123,DR123,DT123,DV123,DX123,EB123,ED123),EF123,EH123,EJ123,EL123,EN123,EP123,ER123,ET123,EV123,EZ123,FB123,FD123,FF123,FH123,FL123,FN123,FR123,FT123,FX123,FZ123,GB123,GD123,GH123,GJ123)/114</f>
        <v>82.2914230019493</v>
      </c>
      <c r="HE123" s="33">
        <v>122</v>
      </c>
      <c r="HF123" s="33">
        <f>HE123-B123</f>
        <v>1</v>
      </c>
      <c r="HG123" s="33">
        <f>SUM(SUM(E123,F123,G123,I123,L123,M123,N123,O123,V123,W123,Y123,H123,J123,K123,P123,Q123,CH123,CJ123,CN123,CP123,CT123,CV123,CZ123,DB123,DF123,DH123,DN123,DP123,DR123,DT123),SUM(DV123,DX123,EB123,ED123,EF123,EH123,EJ123,EL123,EN123,EP123,ER123,ET123,EV123,EZ123,FB123,FD123,FF123,FH123,FL123,FN123,FR123,FT123,FX123,FZ123,GR123,GX123,GY123,X123,AA123,Z123),SUM(AB123,AD123,AF123,AJ123,AL123,AR123,AT123,AX123,AZ123,BD123,BF123,BJ123,BL123,BP123,BR123,BV123,BX123,CB123,CD123,AH123,AN123,AP123,AV123,BB123,BH123,BN123,BT123,BZ123,CF123,CL123),CR123,CX123,DD123,DJ123,DL123,DZ123,EX123,FJ123,FP123,FV123,GP123,GQ123,GS123,GT123,GU123,GV123,GW123,GZ123,HA123)/109</f>
        <v>80.228119994175</v>
      </c>
      <c r="HH123" s="33">
        <v>121</v>
      </c>
      <c r="HI123" s="33">
        <f>HH123-B123</f>
        <v>0</v>
      </c>
      <c r="HJ123" s="33">
        <f>SUM(SUM(E123,F123,G123,I123,L123,M123,N123,R123,V123,W123,AD123,AF123,AJ123,AL123,AR123,AT123,AX123,AZ123,BD123,BF123,BJ123,BL123,BP123,BR123,BV123,BX123,CB123,CD123,CH123,CJ123),SUM(CN123,CP123,CT123,CV123,CZ123,DB123,DF123,DH123,DN123,DP123,DR123,DT123,DV123,DX123,EB123,ED123,EF123,EH123,EJ123,EL123,EN123,EP123,ER123,ET123,EV123,EZ123,FB123,FD123,GB123,GD123),SUM(GH123,GJ123,GR123,GX123,GY123,AH123,AN123,AP123,AV123,BB123,BH123,BN123,BT123,BZ123,CF123,CL123,CR123,CX123,DD123,DJ123,DL123,DZ123,EX123,GF123,GL123,GN123,GP123,GQ123,GS123,GT123),GU123,GV123,GW123,GZ123,HA123,H123,J123,K123,S123,T123,)/101</f>
        <v>76.5531195976741</v>
      </c>
      <c r="HK123" s="33">
        <v>121</v>
      </c>
      <c r="HL123" s="33">
        <f>HK123-B123</f>
        <v>0</v>
      </c>
      <c r="HM123" s="33">
        <f>SUM(SUM(F123,G123,H123,J123,K123,AD123,AF123,AJ123,AL123,AN123,AR123,AT123,AX123,AZ123,BD123,BF123,BJ123,BL123,BP123,BR123,BV123,BX123,CB123,CD123,CH123,CJ123,CN123,CP123,CT123,CV123),SUM(CZ123,DB123,DF123,DH123,DN123,DP123,DR123,DT123,DV123,DX123,EB123,ED123,EF123,EH123,EJ123,EL123,EN123,EP123,ER123,ET123,EV123,EZ123,FB123,FD123,GR123,GX123,GY123,I123,L123,AH123),AP123,AV123,BB123,BH123,BN123,BT123,BZ123,CF123,CL123,CR123,CX123,DD123,DJ123,DL123,DZ123,EX123,GP123,GQ123,GS123,GT123,GU123,GV123,GW123,GZ123,HA123)/85</f>
        <v>74.6101774042951</v>
      </c>
      <c r="HN123" s="33">
        <v>121</v>
      </c>
      <c r="HO123" s="33">
        <f>HN123-B123</f>
        <v>0</v>
      </c>
      <c r="HP123" s="33">
        <f>SUM(SUM(AH123,AP123,AV123,BB123,BH123,BN123,BT123,BZ123,CF123,CL123,CR123,CX123,DD123,DJ123,DL123,DZ123,EX123,GP123,GQ123,GS123,GT123,GU123,GV123,GW123,GZ123,HA123,AD123,AF123,AR123,AT123),SUM(AX123,AZ123,BD123,BF123,BJ123,BL123,BP123,BR123,BV123,BX123,CB123,CD123,CH123,CJ123,CN123,CP123,CT123,CV123,CZ123,DB123,DF123,DH123,DN123,DP123,DR123,DT123,DV123,DX123,EB123,ED123),EF123,EH123,EJ123,EL123,EN123,EP123,ER123,ET123,EV123,EZ123,FB123,FD123,GR123,GX123,GY123)/75</f>
        <v>71.4848677248677</v>
      </c>
      <c r="HQ123" s="33">
        <v>123</v>
      </c>
      <c r="HR123" s="33">
        <f>HQ123-B123</f>
        <v>2</v>
      </c>
      <c r="HS123" s="43">
        <f>AVERAGE(HD123-HB123,HG123-HB123,HJ123-HB123,HM123-HB123,HP123-HB123)</f>
        <v>-4.51950078345006</v>
      </c>
      <c r="HT123" s="33"/>
      <c r="HU123" s="33"/>
      <c r="HV123" s="33"/>
      <c r="HW123" s="33"/>
      <c r="HX123" s="33"/>
      <c r="HY123" s="33"/>
    </row>
    <row r="124" ht="32.45" customHeight="1">
      <c r="A124" t="s" s="31">
        <v>361</v>
      </c>
      <c r="B124" s="32">
        <v>122</v>
      </c>
      <c r="C124" s="33">
        <v>0</v>
      </c>
      <c r="D124" t="s" s="34">
        <v>262</v>
      </c>
      <c r="E124" s="33">
        <f>IF(D124="ACC",5,IF(D124="SEC",3,IF(D124="Pac12",4,IF(D124="Big 10",1,IF(D124="Big 12",2,IF(D124="Independent",7,IF(D124="American",6,IF(D124="MWC",9,IF(D124="Sun Belt",8,IF(D124="CUSA",11,10))))))))))</f>
        <v>8</v>
      </c>
      <c r="F124" s="33">
        <v>117</v>
      </c>
      <c r="G124" s="33">
        <f>F124</f>
        <v>117</v>
      </c>
      <c r="H124" s="33">
        <f>F124</f>
        <v>117</v>
      </c>
      <c r="I124" s="33">
        <v>119</v>
      </c>
      <c r="J124" s="33">
        <v>119</v>
      </c>
      <c r="K124" s="33">
        <v>122</v>
      </c>
      <c r="L124" s="35">
        <f>AVERAGE(F124:K124)</f>
        <v>118.5</v>
      </c>
      <c r="M124" s="46">
        <f>AVERAGE(N124:U124,F124:L124)</f>
        <v>115.625</v>
      </c>
      <c r="N124" s="19">
        <f>AVERAGE(O124:U124,F124:L124)</f>
        <v>115.625</v>
      </c>
      <c r="O124" s="37">
        <v>115</v>
      </c>
      <c r="P124" s="33">
        <v>106</v>
      </c>
      <c r="Q124" s="33">
        <f>AVERAGE(O124:P124)</f>
        <v>110.5</v>
      </c>
      <c r="R124" s="33">
        <v>112</v>
      </c>
      <c r="S124" s="33">
        <v>118</v>
      </c>
      <c r="T124" s="33">
        <f>AVERAGE(R124:S124)</f>
        <v>115</v>
      </c>
      <c r="U124" s="33">
        <f>AVERAGE(O124,P124,Q124,R124,S124,T124)</f>
        <v>112.75</v>
      </c>
      <c r="V124" s="33">
        <f>AVERAGE(F124:U124)</f>
        <v>115.625</v>
      </c>
      <c r="W124" s="33">
        <f>MEDIAN(F124:U124)</f>
        <v>116.3125</v>
      </c>
      <c r="X124" s="33">
        <v>118</v>
      </c>
      <c r="Y124" s="33">
        <v>57</v>
      </c>
      <c r="Z124" s="33">
        <v>109</v>
      </c>
      <c r="AA124" s="33">
        <v>122</v>
      </c>
      <c r="AB124" s="33">
        <v>108</v>
      </c>
      <c r="AC124" s="33">
        <v>-10.5</v>
      </c>
      <c r="AD124" s="33">
        <v>97</v>
      </c>
      <c r="AE124" s="33">
        <v>-10.5</v>
      </c>
      <c r="AF124" s="33">
        <v>97</v>
      </c>
      <c r="AG124" s="33">
        <f>BM124-CQ124</f>
        <v>-14.2</v>
      </c>
      <c r="AH124" s="33">
        <v>87</v>
      </c>
      <c r="AI124" s="33">
        <v>0.821100917431193</v>
      </c>
      <c r="AJ124" s="33">
        <v>120</v>
      </c>
      <c r="AK124" s="33">
        <v>0.821100917431193</v>
      </c>
      <c r="AL124" s="33">
        <f>AJ124</f>
        <v>120</v>
      </c>
      <c r="AM124" s="33">
        <v>-0.16229035115289</v>
      </c>
      <c r="AN124" s="33">
        <v>115</v>
      </c>
      <c r="AO124" s="33">
        <v>21.78</v>
      </c>
      <c r="AP124" s="33">
        <v>82</v>
      </c>
      <c r="AQ124" s="33">
        <v>2</v>
      </c>
      <c r="AR124" s="33">
        <f>MAX($AQ$3:$AQ$132)-AQ124+1</f>
        <v>12</v>
      </c>
      <c r="AS124" s="33">
        <v>2</v>
      </c>
      <c r="AT124" s="33">
        <f>AR124</f>
        <v>12</v>
      </c>
      <c r="AU124" s="33">
        <v>3</v>
      </c>
      <c r="AV124" s="33">
        <f>MAX($AU$3:$AU$132)-AU124+1</f>
        <v>13</v>
      </c>
      <c r="AW124" s="33">
        <v>10</v>
      </c>
      <c r="AX124" s="33">
        <f>AW124+1</f>
        <v>11</v>
      </c>
      <c r="AY124" s="33">
        <v>10</v>
      </c>
      <c r="AZ124" s="33">
        <f>AX124</f>
        <v>11</v>
      </c>
      <c r="BA124" s="33">
        <v>9</v>
      </c>
      <c r="BB124" s="33">
        <f>BA124+1</f>
        <v>10</v>
      </c>
      <c r="BC124" s="33">
        <f>AQ124/(AQ124+AW124)</f>
        <v>0.166666666666667</v>
      </c>
      <c r="BD124" s="33">
        <v>37</v>
      </c>
      <c r="BE124" s="33">
        <f>BC124</f>
        <v>0.166666666666667</v>
      </c>
      <c r="BF124" s="33">
        <f>BD124</f>
        <v>37</v>
      </c>
      <c r="BG124" s="33">
        <f>AU124/(AU124+BA124)</f>
        <v>0.25</v>
      </c>
      <c r="BH124" s="33">
        <v>20</v>
      </c>
      <c r="BI124" s="33">
        <v>27.7</v>
      </c>
      <c r="BJ124" s="33">
        <v>56</v>
      </c>
      <c r="BK124" s="33">
        <v>27.7</v>
      </c>
      <c r="BL124" s="33">
        <v>56</v>
      </c>
      <c r="BM124" s="33">
        <v>18.4</v>
      </c>
      <c r="BN124" s="33">
        <v>93</v>
      </c>
      <c r="BO124" s="33">
        <v>369.8</v>
      </c>
      <c r="BP124" s="33">
        <v>83</v>
      </c>
      <c r="BQ124" s="33">
        <v>369.8</v>
      </c>
      <c r="BR124" s="33">
        <v>83</v>
      </c>
      <c r="BS124" s="33">
        <v>317.8</v>
      </c>
      <c r="BT124" s="33">
        <v>114</v>
      </c>
      <c r="BU124" s="33">
        <v>238.4</v>
      </c>
      <c r="BV124" s="33">
        <v>56</v>
      </c>
      <c r="BW124" s="33">
        <v>238.4</v>
      </c>
      <c r="BX124" s="33">
        <v>56</v>
      </c>
      <c r="BY124" s="33">
        <v>241.1</v>
      </c>
      <c r="BZ124" s="33">
        <v>55</v>
      </c>
      <c r="CA124" s="33">
        <v>131.4</v>
      </c>
      <c r="CB124" s="33">
        <v>90</v>
      </c>
      <c r="CC124" s="33">
        <v>131.4</v>
      </c>
      <c r="CD124" s="33">
        <v>90</v>
      </c>
      <c r="CE124" s="33">
        <v>76.8</v>
      </c>
      <c r="CF124" s="33">
        <v>121</v>
      </c>
      <c r="CG124" s="33">
        <v>0.0749053542455381</v>
      </c>
      <c r="CH124" s="33">
        <v>45</v>
      </c>
      <c r="CI124" s="33">
        <v>0.0749053542455381</v>
      </c>
      <c r="CJ124" s="33">
        <v>45</v>
      </c>
      <c r="CK124" s="33">
        <f>BM124/BS124</f>
        <v>0.0578980490874764</v>
      </c>
      <c r="CL124" s="33">
        <v>121</v>
      </c>
      <c r="CM124" s="33">
        <v>38.2</v>
      </c>
      <c r="CN124" s="33">
        <v>91</v>
      </c>
      <c r="CO124" s="33">
        <v>38.2</v>
      </c>
      <c r="CP124" s="33">
        <v>91</v>
      </c>
      <c r="CQ124" s="33">
        <v>32.6</v>
      </c>
      <c r="CR124" s="33">
        <v>77</v>
      </c>
      <c r="CS124" s="33">
        <v>494.9</v>
      </c>
      <c r="CT124" s="33">
        <v>122</v>
      </c>
      <c r="CU124" s="33">
        <v>494.9</v>
      </c>
      <c r="CV124" s="33">
        <v>122</v>
      </c>
      <c r="CW124" s="33">
        <v>416</v>
      </c>
      <c r="CX124" s="33">
        <v>81</v>
      </c>
      <c r="CY124" s="33">
        <v>270.4</v>
      </c>
      <c r="CZ124" s="33">
        <v>107</v>
      </c>
      <c r="DA124" s="33">
        <v>270.4</v>
      </c>
      <c r="DB124" s="33">
        <v>107</v>
      </c>
      <c r="DC124" s="33">
        <v>199.3</v>
      </c>
      <c r="DD124" s="33">
        <v>24</v>
      </c>
      <c r="DE124" s="33">
        <v>224.5</v>
      </c>
      <c r="DF124" s="33">
        <v>107</v>
      </c>
      <c r="DG124" s="33">
        <v>224.5</v>
      </c>
      <c r="DH124" s="33">
        <v>107</v>
      </c>
      <c r="DI124" s="33">
        <v>216.8</v>
      </c>
      <c r="DJ124" s="33">
        <v>114</v>
      </c>
      <c r="DK124" s="33">
        <v>0.583333333333333</v>
      </c>
      <c r="DL124" s="33">
        <v>41</v>
      </c>
      <c r="DM124" s="33">
        <v>1</v>
      </c>
      <c r="DN124" s="33">
        <v>24</v>
      </c>
      <c r="DO124" s="33">
        <v>67.3</v>
      </c>
      <c r="DP124" s="33">
        <v>81</v>
      </c>
      <c r="DQ124" s="33">
        <v>7.9</v>
      </c>
      <c r="DR124" s="33">
        <v>23</v>
      </c>
      <c r="DS124" s="33">
        <v>5.1</v>
      </c>
      <c r="DT124" s="33">
        <v>26</v>
      </c>
      <c r="DU124" s="33">
        <v>-125.1</v>
      </c>
      <c r="DV124" s="33">
        <v>115</v>
      </c>
      <c r="DW124" s="33">
        <v>-125.1</v>
      </c>
      <c r="DX124" s="33">
        <v>115</v>
      </c>
      <c r="DY124" s="33">
        <f>BS124-CW124</f>
        <v>-98.2</v>
      </c>
      <c r="DZ124" s="33">
        <v>116</v>
      </c>
      <c r="EA124" s="33">
        <v>1</v>
      </c>
      <c r="EB124" s="33">
        <v>74</v>
      </c>
      <c r="EC124" s="33">
        <v>6</v>
      </c>
      <c r="ED124" s="33">
        <v>107</v>
      </c>
      <c r="EE124" s="33">
        <v>20.7</v>
      </c>
      <c r="EF124" s="33">
        <v>39</v>
      </c>
      <c r="EG124" s="33">
        <v>0.0833333333333333</v>
      </c>
      <c r="EH124" s="33">
        <v>13</v>
      </c>
      <c r="EI124" s="33">
        <v>12.3</v>
      </c>
      <c r="EJ124" s="33">
        <v>18</v>
      </c>
      <c r="EK124" s="33">
        <v>0.0833333333333333</v>
      </c>
      <c r="EL124" s="33">
        <v>11</v>
      </c>
      <c r="EM124" s="33">
        <v>75</v>
      </c>
      <c r="EN124" s="33">
        <v>21</v>
      </c>
      <c r="EO124" s="33">
        <v>95.3</v>
      </c>
      <c r="EP124" s="33">
        <v>20</v>
      </c>
      <c r="EQ124" s="33">
        <v>20.5</v>
      </c>
      <c r="ER124" s="33">
        <v>64</v>
      </c>
      <c r="ES124" s="33">
        <v>33.1</v>
      </c>
      <c r="ET124" s="33">
        <v>83</v>
      </c>
      <c r="EU124" s="33">
        <v>33.1</v>
      </c>
      <c r="EV124" s="33">
        <v>83</v>
      </c>
      <c r="EW124" s="33">
        <v>33.7</v>
      </c>
      <c r="EX124" s="33">
        <v>79</v>
      </c>
      <c r="EY124" s="33">
        <v>38.5</v>
      </c>
      <c r="EZ124" s="33">
        <v>57</v>
      </c>
      <c r="FA124" s="33">
        <v>5.16666666666667</v>
      </c>
      <c r="FB124" s="33">
        <v>24</v>
      </c>
      <c r="FC124" s="33">
        <v>49.3333333333333</v>
      </c>
      <c r="FD124" s="33">
        <v>54</v>
      </c>
      <c r="FE124" s="38"/>
      <c r="FF124" s="33">
        <v>109</v>
      </c>
      <c r="FG124" s="38"/>
      <c r="FH124" s="33">
        <v>109</v>
      </c>
      <c r="FI124" s="33">
        <v>21.91</v>
      </c>
      <c r="FJ124" s="33">
        <v>119</v>
      </c>
      <c r="FK124" s="38"/>
      <c r="FL124" s="33">
        <v>89</v>
      </c>
      <c r="FM124" s="38"/>
      <c r="FN124" s="33">
        <v>89</v>
      </c>
      <c r="FO124" s="33">
        <v>15.02</v>
      </c>
      <c r="FP124" s="33">
        <v>126</v>
      </c>
      <c r="FQ124" s="38"/>
      <c r="FR124" s="33">
        <v>116</v>
      </c>
      <c r="FS124" s="38"/>
      <c r="FT124" s="33">
        <v>116</v>
      </c>
      <c r="FU124" s="33">
        <v>37.25</v>
      </c>
      <c r="FV124" s="33">
        <v>99</v>
      </c>
      <c r="FW124" s="38"/>
      <c r="FX124" s="33">
        <v>47</v>
      </c>
      <c r="FY124" s="38"/>
      <c r="FZ124" s="33">
        <v>47</v>
      </c>
      <c r="GA124" s="33">
        <v>25.6</v>
      </c>
      <c r="GB124" s="39">
        <v>74</v>
      </c>
      <c r="GC124" s="24">
        <f>GA124</f>
        <v>25.6</v>
      </c>
      <c r="GD124" s="24">
        <f>GB124</f>
        <v>74</v>
      </c>
      <c r="GE124" s="24">
        <v>24.3</v>
      </c>
      <c r="GF124" s="24">
        <v>68</v>
      </c>
      <c r="GG124" s="24">
        <v>38.6</v>
      </c>
      <c r="GH124" s="24">
        <v>98</v>
      </c>
      <c r="GI124" s="24">
        <f>GG124</f>
        <v>38.6</v>
      </c>
      <c r="GJ124" s="24">
        <f>GH124</f>
        <v>98</v>
      </c>
      <c r="GK124" s="24">
        <v>39.1</v>
      </c>
      <c r="GL124" s="37">
        <v>98</v>
      </c>
      <c r="GM124" s="33">
        <v>0.7</v>
      </c>
      <c r="GN124" s="33">
        <v>11</v>
      </c>
      <c r="GO124" s="33">
        <v>3</v>
      </c>
      <c r="GP124" s="33">
        <f>IF(GO124=1,1,IF(GO124=2,20,40))</f>
        <v>40</v>
      </c>
      <c r="GQ124" s="33">
        <f>AVERAGE(41,130,GS124)</f>
        <v>91.3333333333333</v>
      </c>
      <c r="GR124" s="33">
        <f>GQ124</f>
        <v>91.3333333333333</v>
      </c>
      <c r="GS124" s="33">
        <f>AVERAGE(76,130)</f>
        <v>103</v>
      </c>
      <c r="GT124" s="33">
        <f>GS124</f>
        <v>103</v>
      </c>
      <c r="GU124" s="33">
        <f t="shared" si="3703"/>
        <v>103</v>
      </c>
      <c r="GV124" s="33">
        <f>GU124</f>
        <v>103</v>
      </c>
      <c r="GW124" s="40">
        <f>GU124</f>
        <v>103</v>
      </c>
      <c r="GX124" s="28">
        <f t="shared" si="3703"/>
        <v>103</v>
      </c>
      <c r="GY124" s="28">
        <f>GX124</f>
        <v>103</v>
      </c>
      <c r="GZ124" s="42">
        <f>AVERAGE(GQ124,GS124,GU124)</f>
        <v>99.1111111111111</v>
      </c>
      <c r="HA124" s="33">
        <f>AVERAGE(GQ124:GW124)</f>
        <v>99.6666666666667</v>
      </c>
      <c r="HB124" s="33">
        <f>SUM(GX124,GY124,GZ124,HA124)/120</f>
        <v>81.80318287037041</v>
      </c>
      <c r="HC124" t="s" s="34">
        <f>IF(HB124=HB123,"YES","NOOOO")</f>
        <v>230</v>
      </c>
      <c r="HD124" s="33">
        <f>SUM(SUM(E124,F124,G124,I124,L124,M124,N124,O124,R124,U124,V124,W124,Y124,AH124,AN124,AP124,AV124,BB124,BH124,BN124,BT124,BZ124,CF124,CL124,CR124,CX124,DD124,DJ124,DL124,DZ124),SUM(EX124,FJ124,FP124,FV124,GF124,GL124,GN124,GP124,GQ124,GS124,GU124,GX124,GZ124,H124,J124,K124,P124,Q124,S124,T124,X124,Z124,AA124,AB124,AD124,AF124,AJ124,AL124,AR124,AT124),SUM(AX124,AZ124,BD124,BF124,BJ124,BL124,BP124,BR124,BV124,BX124,CB124,CD124,CH124,CJ124,CN124,CP124,CT124,CV124,CZ124,DB124,DF124,DH124,DN124,DP124,DR124,DT124,DV124,DX124,EB124,ED124),EF124,EH124,EJ124,EL124,EN124,EP124,ER124,ET124,EV124,EZ124,FB124,FD124,FF124,FH124,FL124,FN124,FR124,FT124,FX124,FZ124,GB124,GD124,GH124,GJ124)/114</f>
        <v>80.8191398635478</v>
      </c>
      <c r="HE124" s="33">
        <v>121</v>
      </c>
      <c r="HF124" s="33">
        <f>HE124-B124</f>
        <v>-1</v>
      </c>
      <c r="HG124" s="33">
        <f>SUM(SUM(E124,F124,G124,I124,L124,M124,N124,O124,V124,W124,Y124,H124,J124,K124,P124,Q124,CH124,CJ124,CN124,CP124,CT124,CV124,CZ124,DB124,DF124,DH124,DN124,DP124,DR124,DT124),SUM(DV124,DX124,EB124,ED124,EF124,EH124,EJ124,EL124,EN124,EP124,ER124,ET124,EV124,EZ124,FB124,FD124,FF124,FH124,FL124,FN124,FR124,FT124,FX124,FZ124,GR124,GX124,GY124,X124,AA124,Z124),SUM(AB124,AD124,AF124,AJ124,AL124,AR124,AT124,AX124,AZ124,BD124,BF124,BJ124,BL124,BP124,BR124,BV124,BX124,CB124,CD124,AH124,AN124,AP124,AV124,BB124,BH124,BN124,BT124,BZ124,CF124,CL124),CR124,CX124,DD124,DJ124,DL124,DZ124,EX124,FJ124,FP124,FV124,GP124,GQ124,GS124,GT124,GU124,GV124,GW124,GZ124,HA124)/109</f>
        <v>81.0791921508665</v>
      </c>
      <c r="HH124" s="33">
        <v>122</v>
      </c>
      <c r="HI124" s="33">
        <f>HH124-B124</f>
        <v>0</v>
      </c>
      <c r="HJ124" s="33">
        <f>SUM(SUM(E124,F124,G124,I124,L124,M124,N124,R124,V124,W124,AD124,AF124,AJ124,AL124,AR124,AT124,AX124,AZ124,BD124,BF124,BJ124,BL124,BP124,BR124,BV124,BX124,CB124,CD124,CH124,CJ124),SUM(CN124,CP124,CT124,CV124,CZ124,DB124,DF124,DH124,DN124,DP124,DR124,DT124,DV124,DX124,EB124,ED124,EF124,EH124,EJ124,EL124,EN124,EP124,ER124,ET124,EV124,EZ124,FB124,FD124,GB124,GD124),SUM(GH124,GJ124,GR124,GX124,GY124,AH124,AN124,AP124,AV124,BB124,BH124,BN124,BT124,BZ124,CF124,CL124,CR124,CX124,DD124,DJ124,DL124,DZ124,EX124,GF124,GL124,GN124,GP124,GQ124,GS124,GT124),GU124,GV124,GW124,GZ124,HA124,H124,J124,K124,S124,T124,)/101</f>
        <v>77.1498212321232</v>
      </c>
      <c r="HK124" s="33">
        <v>122</v>
      </c>
      <c r="HL124" s="33">
        <f>HK124-B124</f>
        <v>0</v>
      </c>
      <c r="HM124" s="33">
        <f>SUM(SUM(F124,G124,H124,J124,K124,AD124,AF124,AJ124,AL124,AN124,AR124,AT124,AX124,AZ124,BD124,BF124,BJ124,BL124,BP124,BR124,BV124,BX124,CB124,CD124,CH124,CJ124,CN124,CP124,CT124,CV124),SUM(CZ124,DB124,DF124,DH124,DN124,DP124,DR124,DT124,DV124,DX124,EB124,ED124,EF124,EH124,EJ124,EL124,EN124,EP124,ER124,ET124,EV124,EZ124,FB124,FD124,GR124,GX124,GY124,I124,L124,AH124),AP124,AV124,BB124,BH124,BN124,BT124,BZ124,CF124,CL124,CR124,CX124,DD124,DJ124,DL124,DZ124,EX124,GP124,GQ124,GS124,GT124,GU124,GV124,GW124,GZ124,HA124)/85</f>
        <v>75.940522875817</v>
      </c>
      <c r="HN124" s="33">
        <v>124</v>
      </c>
      <c r="HO124" s="33">
        <f>HN124-B124</f>
        <v>2</v>
      </c>
      <c r="HP124" s="33">
        <f>SUM(SUM(AH124,AP124,AV124,BB124,BH124,BN124,BT124,BZ124,CF124,CL124,CR124,CX124,DD124,DJ124,DL124,DZ124,EX124,GP124,GQ124,GS124,GT124,GU124,GV124,GW124,GZ124,HA124,AD124,AF124,AR124,AT124),SUM(AX124,AZ124,BD124,BF124,BJ124,BL124,BP124,BR124,BV124,BX124,CB124,CD124,CH124,CJ124,CN124,CP124,CT124,CV124,CZ124,DB124,DF124,DH124,DN124,DP124,DR124,DT124,DV124,DX124,EB124,ED124),EF124,EH124,EJ124,EL124,EN124,EP124,ER124,ET124,EV124,EZ124,FB124,FD124,GR124,GX124,GY124)/75</f>
        <v>70.2725925925926</v>
      </c>
      <c r="HQ124" s="33">
        <v>122</v>
      </c>
      <c r="HR124" s="33">
        <f>HQ124-B124</f>
        <v>0</v>
      </c>
      <c r="HS124" s="43">
        <f>AVERAGE(HD124-HB124,HG124-HB124,HJ124-HB124,HM124-HB124,HP124-HB124)</f>
        <v>-4.75092912738098</v>
      </c>
      <c r="HT124" s="33"/>
      <c r="HU124" s="33"/>
      <c r="HV124" s="33"/>
      <c r="HW124" s="33"/>
      <c r="HX124" s="33"/>
      <c r="HY124" s="33"/>
    </row>
    <row r="125" ht="32.45" customHeight="1">
      <c r="A125" t="s" s="31">
        <v>362</v>
      </c>
      <c r="B125" s="32">
        <v>123</v>
      </c>
      <c r="C125" s="33">
        <v>0</v>
      </c>
      <c r="D125" t="s" s="34">
        <v>262</v>
      </c>
      <c r="E125" s="33">
        <f>IF(D125="ACC",5,IF(D125="SEC",3,IF(D125="Pac12",4,IF(D125="Big 10",1,IF(D125="Big 12",2,IF(D125="Independent",7,IF(D125="American",6,IF(D125="MWC",9,IF(D125="Sun Belt",8,IF(D125="CUSA",11,10))))))))))</f>
        <v>8</v>
      </c>
      <c r="F125" s="33">
        <v>126</v>
      </c>
      <c r="G125" s="33">
        <f>F125</f>
        <v>126</v>
      </c>
      <c r="H125" s="33">
        <f>F125</f>
        <v>126</v>
      </c>
      <c r="I125" s="33">
        <v>105</v>
      </c>
      <c r="J125" s="33">
        <v>105</v>
      </c>
      <c r="K125" s="33">
        <v>109</v>
      </c>
      <c r="L125" s="35">
        <f>AVERAGE(F125:K125)</f>
        <v>116.166666666667</v>
      </c>
      <c r="M125" s="46">
        <f>AVERAGE(N125:U125,F125:L125)</f>
        <v>119.708333333333</v>
      </c>
      <c r="N125" s="19">
        <f>AVERAGE(O125:U125,F125:L125)</f>
        <v>119.708333333333</v>
      </c>
      <c r="O125" s="37">
        <v>124</v>
      </c>
      <c r="P125" s="33">
        <v>124</v>
      </c>
      <c r="Q125" s="33">
        <f>AVERAGE(O125:P125)</f>
        <v>124</v>
      </c>
      <c r="R125" s="33">
        <v>122</v>
      </c>
      <c r="S125" s="33">
        <v>123</v>
      </c>
      <c r="T125" s="33">
        <f>AVERAGE(R125:S125)</f>
        <v>122.5</v>
      </c>
      <c r="U125" s="33">
        <f>AVERAGE(O125,P125,Q125,R125,S125,T125)</f>
        <v>123.25</v>
      </c>
      <c r="V125" s="33">
        <f>AVERAGE(F125:U125)</f>
        <v>119.708333333333</v>
      </c>
      <c r="W125" s="33">
        <f>MEDIAN(F125:U125)</f>
        <v>122.75</v>
      </c>
      <c r="X125" s="33">
        <v>119</v>
      </c>
      <c r="Y125" s="33">
        <v>96</v>
      </c>
      <c r="Z125" s="33">
        <v>77</v>
      </c>
      <c r="AA125" s="33">
        <v>124</v>
      </c>
      <c r="AB125" s="33">
        <v>125</v>
      </c>
      <c r="AC125" s="33">
        <v>-25.7</v>
      </c>
      <c r="AD125" s="33">
        <v>115</v>
      </c>
      <c r="AE125" s="33">
        <v>-25.7</v>
      </c>
      <c r="AF125" s="33">
        <v>115</v>
      </c>
      <c r="AG125" s="33">
        <f>BM125-CQ125</f>
        <v>-7.1</v>
      </c>
      <c r="AH125" s="33">
        <v>81</v>
      </c>
      <c r="AI125" s="33">
        <v>1.65111111111111</v>
      </c>
      <c r="AJ125" s="33">
        <v>61</v>
      </c>
      <c r="AK125" s="33">
        <v>1.65111111111111</v>
      </c>
      <c r="AL125" s="33">
        <f>AJ125</f>
        <v>61</v>
      </c>
      <c r="AM125" s="33">
        <v>-0.0845280023810705</v>
      </c>
      <c r="AN125" s="33">
        <v>99</v>
      </c>
      <c r="AO125" s="33">
        <v>21</v>
      </c>
      <c r="AP125" s="33">
        <v>76</v>
      </c>
      <c r="AQ125" s="33">
        <v>0</v>
      </c>
      <c r="AR125" s="33">
        <f>MAX($AQ$3:$AQ$132)-AQ125+1</f>
        <v>14</v>
      </c>
      <c r="AS125" s="33">
        <v>0</v>
      </c>
      <c r="AT125" s="33">
        <f>AR125</f>
        <v>14</v>
      </c>
      <c r="AU125" s="33">
        <v>5</v>
      </c>
      <c r="AV125" s="33">
        <f>MAX($AU$3:$AU$132)-AU125+1</f>
        <v>11</v>
      </c>
      <c r="AW125" s="33">
        <v>10</v>
      </c>
      <c r="AX125" s="33">
        <f>AW125+1</f>
        <v>11</v>
      </c>
      <c r="AY125" s="33">
        <v>10</v>
      </c>
      <c r="AZ125" s="33">
        <f>AX125</f>
        <v>11</v>
      </c>
      <c r="BA125" s="33">
        <v>7</v>
      </c>
      <c r="BB125" s="33">
        <f>BA125+1</f>
        <v>8</v>
      </c>
      <c r="BC125" s="33">
        <f>AQ125/(AQ125+AW125)</f>
        <v>0</v>
      </c>
      <c r="BD125" s="33">
        <v>42</v>
      </c>
      <c r="BE125" s="33">
        <f>BC125</f>
        <v>0</v>
      </c>
      <c r="BF125" s="33">
        <f>BD125</f>
        <v>42</v>
      </c>
      <c r="BG125" s="33">
        <f>AU125/(AU125+BA125)</f>
        <v>0.416666666666667</v>
      </c>
      <c r="BH125" s="33">
        <v>17</v>
      </c>
      <c r="BI125" s="33">
        <v>16.3</v>
      </c>
      <c r="BJ125" s="33">
        <v>99</v>
      </c>
      <c r="BK125" s="33">
        <v>16.3</v>
      </c>
      <c r="BL125" s="33">
        <v>99</v>
      </c>
      <c r="BM125" s="33">
        <v>31.6</v>
      </c>
      <c r="BN125" s="33">
        <v>38</v>
      </c>
      <c r="BO125" s="33">
        <v>305.7</v>
      </c>
      <c r="BP125" s="33">
        <v>116</v>
      </c>
      <c r="BQ125" s="33">
        <v>305.7</v>
      </c>
      <c r="BR125" s="33">
        <v>116</v>
      </c>
      <c r="BS125" s="33">
        <v>460.9</v>
      </c>
      <c r="BT125" s="33">
        <v>17</v>
      </c>
      <c r="BU125" s="33">
        <v>229.4</v>
      </c>
      <c r="BV125" s="33">
        <v>64</v>
      </c>
      <c r="BW125" s="33">
        <v>229.4</v>
      </c>
      <c r="BX125" s="33">
        <v>64</v>
      </c>
      <c r="BY125" s="33">
        <v>253.7</v>
      </c>
      <c r="BZ125" s="33">
        <v>44</v>
      </c>
      <c r="CA125" s="33">
        <v>76.3</v>
      </c>
      <c r="CB125" s="33">
        <v>118</v>
      </c>
      <c r="CC125" s="33">
        <v>76.3</v>
      </c>
      <c r="CD125" s="33">
        <v>118</v>
      </c>
      <c r="CE125" s="33">
        <v>207.3</v>
      </c>
      <c r="CF125" s="33">
        <v>26</v>
      </c>
      <c r="CG125" s="33">
        <v>0.0533202486097481</v>
      </c>
      <c r="CH125" s="33">
        <v>122</v>
      </c>
      <c r="CI125" s="33">
        <v>0.0533202486097481</v>
      </c>
      <c r="CJ125" s="33">
        <v>122</v>
      </c>
      <c r="CK125" s="33">
        <f>BM125/BS125</f>
        <v>0.0685615100889564</v>
      </c>
      <c r="CL125" s="33">
        <v>76</v>
      </c>
      <c r="CM125" s="33">
        <v>42</v>
      </c>
      <c r="CN125" s="33">
        <v>99</v>
      </c>
      <c r="CO125" s="33">
        <v>42</v>
      </c>
      <c r="CP125" s="33">
        <v>99</v>
      </c>
      <c r="CQ125" s="33">
        <v>38.7</v>
      </c>
      <c r="CR125" s="33">
        <v>95</v>
      </c>
      <c r="CS125" s="33">
        <v>464.6</v>
      </c>
      <c r="CT125" s="33">
        <v>110</v>
      </c>
      <c r="CU125" s="33">
        <v>464.6</v>
      </c>
      <c r="CV125" s="33">
        <v>110</v>
      </c>
      <c r="CW125" s="33">
        <v>483.5</v>
      </c>
      <c r="CX125" s="33">
        <v>125</v>
      </c>
      <c r="CY125" s="33">
        <v>215.3</v>
      </c>
      <c r="CZ125" s="33">
        <v>40</v>
      </c>
      <c r="DA125" s="33">
        <v>215.3</v>
      </c>
      <c r="DB125" s="33">
        <v>40</v>
      </c>
      <c r="DC125" s="33">
        <v>230.8</v>
      </c>
      <c r="DD125" s="33">
        <v>68</v>
      </c>
      <c r="DE125" s="33">
        <v>249.3</v>
      </c>
      <c r="DF125" s="33">
        <v>115</v>
      </c>
      <c r="DG125" s="33">
        <v>249.3</v>
      </c>
      <c r="DH125" s="33">
        <v>115</v>
      </c>
      <c r="DI125" s="33">
        <v>252.7</v>
      </c>
      <c r="DJ125" s="33">
        <v>123</v>
      </c>
      <c r="DK125" s="33">
        <v>0.4</v>
      </c>
      <c r="DL125" s="33">
        <v>47</v>
      </c>
      <c r="DM125" s="33">
        <v>0.8</v>
      </c>
      <c r="DN125" s="33">
        <v>34</v>
      </c>
      <c r="DO125" s="33">
        <v>58.1</v>
      </c>
      <c r="DP125" s="33">
        <v>27</v>
      </c>
      <c r="DQ125" s="33">
        <v>9.9</v>
      </c>
      <c r="DR125" s="33">
        <v>38</v>
      </c>
      <c r="DS125" s="33">
        <v>5.4</v>
      </c>
      <c r="DT125" s="33">
        <v>29</v>
      </c>
      <c r="DU125" s="33">
        <v>-158.9</v>
      </c>
      <c r="DV125" s="33">
        <v>120</v>
      </c>
      <c r="DW125" s="33">
        <v>-158.9</v>
      </c>
      <c r="DX125" s="33">
        <v>120</v>
      </c>
      <c r="DY125" s="33">
        <f>BS125-CW125</f>
        <v>-22.6</v>
      </c>
      <c r="DZ125" s="33">
        <v>83</v>
      </c>
      <c r="EA125" s="33">
        <v>1.3</v>
      </c>
      <c r="EB125" s="33">
        <v>68</v>
      </c>
      <c r="EC125" s="33">
        <v>7.6</v>
      </c>
      <c r="ED125" s="33">
        <v>104</v>
      </c>
      <c r="EE125" s="33">
        <v>18</v>
      </c>
      <c r="EF125" s="33">
        <v>59</v>
      </c>
      <c r="EG125" s="33">
        <v>0</v>
      </c>
      <c r="EH125" s="33">
        <v>14</v>
      </c>
      <c r="EI125" s="33">
        <v>5</v>
      </c>
      <c r="EJ125" s="33">
        <v>58</v>
      </c>
      <c r="EK125" s="33">
        <v>0</v>
      </c>
      <c r="EL125" s="33">
        <v>12</v>
      </c>
      <c r="EM125" s="33">
        <v>40</v>
      </c>
      <c r="EN125" s="33">
        <v>48</v>
      </c>
      <c r="EO125" s="33">
        <v>75</v>
      </c>
      <c r="EP125" s="33">
        <v>37</v>
      </c>
      <c r="EQ125" s="33">
        <v>16.5</v>
      </c>
      <c r="ER125" s="33">
        <v>99</v>
      </c>
      <c r="ES125" s="33">
        <v>25.6</v>
      </c>
      <c r="ET125" s="33">
        <v>96</v>
      </c>
      <c r="EU125" s="33">
        <v>25.6</v>
      </c>
      <c r="EV125" s="33">
        <v>96</v>
      </c>
      <c r="EW125" s="33">
        <v>40</v>
      </c>
      <c r="EX125" s="33">
        <v>44</v>
      </c>
      <c r="EY125" s="33">
        <v>51.5</v>
      </c>
      <c r="EZ125" s="33">
        <v>39</v>
      </c>
      <c r="FA125" s="33">
        <v>4.8</v>
      </c>
      <c r="FB125" s="33">
        <v>17</v>
      </c>
      <c r="FC125" s="33">
        <v>43.7</v>
      </c>
      <c r="FD125" s="33">
        <v>26</v>
      </c>
      <c r="FE125" s="38"/>
      <c r="FF125" s="33">
        <v>126</v>
      </c>
      <c r="FG125" s="38"/>
      <c r="FH125" s="33">
        <v>126</v>
      </c>
      <c r="FI125" s="33">
        <v>35.38</v>
      </c>
      <c r="FJ125" s="33">
        <v>100</v>
      </c>
      <c r="FK125" s="38"/>
      <c r="FL125" s="33">
        <v>124</v>
      </c>
      <c r="FM125" s="38"/>
      <c r="FN125" s="33">
        <v>124</v>
      </c>
      <c r="FO125" s="33">
        <v>57.67</v>
      </c>
      <c r="FP125" s="33">
        <v>43</v>
      </c>
      <c r="FQ125" s="38"/>
      <c r="FR125" s="33">
        <v>127</v>
      </c>
      <c r="FS125" s="38"/>
      <c r="FT125" s="33">
        <v>127</v>
      </c>
      <c r="FU125" s="33">
        <v>26.92</v>
      </c>
      <c r="FV125" s="33">
        <v>114</v>
      </c>
      <c r="FW125" s="38"/>
      <c r="FX125" s="33">
        <v>114</v>
      </c>
      <c r="FY125" s="38"/>
      <c r="FZ125" s="33">
        <v>114</v>
      </c>
      <c r="GA125" s="33">
        <v>20.8</v>
      </c>
      <c r="GB125" s="39">
        <v>95</v>
      </c>
      <c r="GC125" s="24">
        <f>GA125</f>
        <v>20.8</v>
      </c>
      <c r="GD125" s="24">
        <f>GB125</f>
        <v>95</v>
      </c>
      <c r="GE125" s="24">
        <v>19.8</v>
      </c>
      <c r="GF125" s="24">
        <v>84</v>
      </c>
      <c r="GG125" s="24">
        <v>37.8</v>
      </c>
      <c r="GH125" s="24">
        <v>97</v>
      </c>
      <c r="GI125" s="24">
        <f>GG125</f>
        <v>37.8</v>
      </c>
      <c r="GJ125" s="24">
        <f>GH125</f>
        <v>97</v>
      </c>
      <c r="GK125" s="24">
        <v>41.4</v>
      </c>
      <c r="GL125" s="37">
        <v>102</v>
      </c>
      <c r="GM125" s="33">
        <v>-0.5</v>
      </c>
      <c r="GN125" s="33">
        <v>23</v>
      </c>
      <c r="GO125" s="33">
        <v>3</v>
      </c>
      <c r="GP125" s="33">
        <f>IF(GO125=1,1,IF(GO125=2,20,40))</f>
        <v>40</v>
      </c>
      <c r="GQ125" s="33">
        <f>AVERAGE(41,130,GS125)</f>
        <v>91.3333333333333</v>
      </c>
      <c r="GR125" s="33">
        <f>GQ125</f>
        <v>91.3333333333333</v>
      </c>
      <c r="GS125" s="33">
        <f>AVERAGE(76,130)</f>
        <v>103</v>
      </c>
      <c r="GT125" s="33">
        <f>GS125</f>
        <v>103</v>
      </c>
      <c r="GU125" s="33">
        <f t="shared" si="3703"/>
        <v>103</v>
      </c>
      <c r="GV125" s="33">
        <f>GU125</f>
        <v>103</v>
      </c>
      <c r="GW125" s="40">
        <f>GU125</f>
        <v>103</v>
      </c>
      <c r="GX125" s="28">
        <f t="shared" si="3703"/>
        <v>103</v>
      </c>
      <c r="GY125" s="28">
        <f>GX125</f>
        <v>103</v>
      </c>
      <c r="GZ125" s="42">
        <f>AVERAGE(GQ125,GS125,GU125)</f>
        <v>99.1111111111111</v>
      </c>
      <c r="HA125" s="33">
        <f>AVERAGE(GQ125:GW125)</f>
        <v>99.6666666666667</v>
      </c>
      <c r="HB125" s="33">
        <f>SUM(GX125,GY125,GZ125,HA125)/120</f>
        <v>84.6019675925926</v>
      </c>
      <c r="HC125" t="s" s="34">
        <f>IF(HB125=HB124,"YES","NOOOO")</f>
        <v>230</v>
      </c>
      <c r="HD125" s="33">
        <f>SUM(SUM(E125,F125,G125,I125,L125,M125,N125,O125,R125,U125,V125,W125,Y125,AH125,AN125,AP125,AV125,BB125,BH125,BN125,BT125,BZ125,CF125,CL125,CR125,CX125,DD125,DJ125,DL125,DZ125),SUM(EX125,FJ125,FP125,FV125,GF125,GL125,GN125,GP125,GQ125,GS125,GU125,GX125,GZ125,H125,J125,K125,P125,Q125,S125,T125,X125,Z125,AA125,AB125,AD125,AF125,AJ125,AL125,AR125,AT125),SUM(AX125,AZ125,BD125,BF125,BJ125,BL125,BP125,BR125,BV125,BX125,CB125,CD125,CH125,CJ125,CN125,CP125,CT125,CV125,CZ125,DB125,DF125,DH125,DN125,DP125,DR125,DT125,DV125,DX125,EB125,ED125),EF125,EH125,EJ125,EL125,EN125,EP125,ER125,ET125,EV125,EZ125,FB125,FD125,FF125,FH125,FL125,FN125,FR125,FT125,FX125,FZ125,GB125,GD125,GH125,GJ125)/114</f>
        <v>83.7652290448343</v>
      </c>
      <c r="HE125" s="33">
        <v>123</v>
      </c>
      <c r="HF125" s="33">
        <f>HE125-B125</f>
        <v>0</v>
      </c>
      <c r="HG125" s="33">
        <f>SUM(SUM(E125,F125,G125,I125,L125,M125,N125,O125,V125,W125,Y125,H125,J125,K125,P125,Q125,CH125,CJ125,CN125,CP125,CT125,CV125,CZ125,DB125,DF125,DH125,DN125,DP125,DR125,DT125),SUM(DV125,DX125,EB125,ED125,EF125,EH125,EJ125,EL125,EN125,EP125,ER125,ET125,EV125,EZ125,FB125,FD125,FF125,FH125,FL125,FN125,FR125,FT125,FX125,FZ125,GR125,GX125,GY125,X125,AA125,Z125),SUM(AB125,AD125,AF125,AJ125,AL125,AR125,AT125,AX125,AZ125,BD125,BF125,BJ125,BL125,BP125,BR125,BV125,BX125,CB125,CD125,AH125,AN125,AP125,AV125,BB125,BH125,BN125,BT125,BZ125,CF125,CL125),CR125,CX125,DD125,DJ125,DL125,DZ125,EX125,FJ125,FP125,FV125,GP125,GQ125,GS125,GT125,GU125,GV125,GW125,GZ125,HA125)/109</f>
        <v>83.197120285423</v>
      </c>
      <c r="HH125" s="33">
        <v>124</v>
      </c>
      <c r="HI125" s="33">
        <f>HH125-B125</f>
        <v>1</v>
      </c>
      <c r="HJ125" s="33">
        <f>SUM(SUM(E125,F125,G125,I125,L125,M125,N125,R125,V125,W125,AD125,AF125,AJ125,AL125,AR125,AT125,AX125,AZ125,BD125,BF125,BJ125,BL125,BP125,BR125,BV125,BX125,CB125,CD125,CH125,CJ125),SUM(CN125,CP125,CT125,CV125,CZ125,DB125,DF125,DH125,DN125,DP125,DR125,DT125,DV125,DX125,EB125,ED125,EF125,EH125,EJ125,EL125,EN125,EP125,ER125,ET125,EV125,EZ125,FB125,FD125,GB125,GD125),SUM(GH125,GJ125,GR125,GX125,GY125,AH125,AN125,AP125,AV125,BB125,BH125,BN125,BT125,BZ125,CF125,CL125,CR125,CX125,DD125,DJ125,DL125,DZ125,EX125,GF125,GL125,GN125,GP125,GQ125,GS125,GT125),GU125,GV125,GW125,GZ125,HA125,H125,J125,K125,S125,T125,)/101</f>
        <v>77.9899614961496</v>
      </c>
      <c r="HK125" s="33">
        <v>123</v>
      </c>
      <c r="HL125" s="33">
        <f>HK125-B125</f>
        <v>0</v>
      </c>
      <c r="HM125" s="33">
        <f>SUM(SUM(F125,G125,H125,J125,K125,AD125,AF125,AJ125,AL125,AN125,AR125,AT125,AX125,AZ125,BD125,BF125,BJ125,BL125,BP125,BR125,BV125,BX125,CB125,CD125,CH125,CJ125,CN125,CP125,CT125,CV125),SUM(CZ125,DB125,DF125,DH125,DN125,DP125,DR125,DT125,DV125,DX125,EB125,ED125,EF125,EH125,EJ125,EL125,EN125,EP125,ER125,ET125,EV125,EZ125,FB125,FD125,GR125,GX125,GY125,I125,L125,AH125),AP125,AV125,BB125,BH125,BN125,BT125,BZ125,CF125,CL125,CR125,CX125,DD125,DJ125,DL125,DZ125,EX125,GP125,GQ125,GS125,GT125,GU125,GV125,GW125,GZ125,HA125)/85</f>
        <v>75.6071895424837</v>
      </c>
      <c r="HN125" s="33">
        <v>123</v>
      </c>
      <c r="HO125" s="33">
        <f>HN125-B125</f>
        <v>0</v>
      </c>
      <c r="HP125" s="33">
        <f>SUM(SUM(AH125,AP125,AV125,BB125,BH125,BN125,BT125,BZ125,CF125,CL125,CR125,CX125,DD125,DJ125,DL125,DZ125,EX125,GP125,GQ125,GS125,GT125,GU125,GV125,GW125,GZ125,HA125,AD125,AF125,AR125,AT125),SUM(AX125,AZ125,BD125,BF125,BJ125,BL125,BP125,BR125,BV125,BX125,CB125,CD125,CH125,CJ125,CN125,CP125,CT125,CV125,CZ125,DB125,DF125,DH125,DN125,DP125,DR125,DT125,DV125,DX125,EB125,ED125),EF125,EH125,EJ125,EL125,EN125,EP125,ER125,ET125,EV125,EZ125,FB125,FD125,GR125,GX125,GY125)/75</f>
        <v>71.8992592592593</v>
      </c>
      <c r="HQ125" s="33">
        <v>124</v>
      </c>
      <c r="HR125" s="33">
        <f>HQ125-B125</f>
        <v>1</v>
      </c>
      <c r="HS125" s="43">
        <f>AVERAGE(HD125-HB125,HG125-HB125,HJ125-HB125,HM125-HB125,HP125-HB125)</f>
        <v>-6.11021566696262</v>
      </c>
      <c r="HT125" s="33"/>
      <c r="HU125" s="33"/>
      <c r="HV125" s="33"/>
      <c r="HW125" s="33"/>
      <c r="HX125" s="33"/>
      <c r="HY125" s="33"/>
    </row>
    <row r="126" ht="44.45" customHeight="1">
      <c r="A126" t="s" s="31">
        <v>363</v>
      </c>
      <c r="B126" s="32">
        <v>124</v>
      </c>
      <c r="C126" s="33">
        <v>0</v>
      </c>
      <c r="D126" t="s" s="34">
        <v>293</v>
      </c>
      <c r="E126" s="33">
        <f>IF(D126="ACC",5,IF(D126="SEC",3,IF(D126="Pac12",4,IF(D126="Big 10",1,IF(D126="Big 12",2,IF(D126="Independent",7,IF(D126="American",6,IF(D126="MWC",9,IF(D126="Sun Belt",8,IF(D126="CUSA",11,10))))))))))</f>
        <v>11</v>
      </c>
      <c r="F126" s="33">
        <v>123</v>
      </c>
      <c r="G126" s="33">
        <f>F126</f>
        <v>123</v>
      </c>
      <c r="H126" s="33">
        <f>F126</f>
        <v>123</v>
      </c>
      <c r="I126" s="33">
        <v>123</v>
      </c>
      <c r="J126" s="33">
        <v>123</v>
      </c>
      <c r="K126" s="33">
        <v>108</v>
      </c>
      <c r="L126" s="35">
        <f>AVERAGE(F126:K126)</f>
        <v>120.5</v>
      </c>
      <c r="M126" s="46">
        <f>AVERAGE(N126:U126,F126:L126)</f>
        <v>123</v>
      </c>
      <c r="N126" s="19">
        <f>AVERAGE(O126:U126,F126:L126)</f>
        <v>123</v>
      </c>
      <c r="O126" s="37">
        <v>121</v>
      </c>
      <c r="P126" s="33">
        <v>128</v>
      </c>
      <c r="Q126" s="33">
        <f>AVERAGE(O126:P126)</f>
        <v>124.5</v>
      </c>
      <c r="R126" s="33">
        <v>125</v>
      </c>
      <c r="S126" s="33">
        <v>128</v>
      </c>
      <c r="T126" s="33">
        <f>AVERAGE(R126:S126)</f>
        <v>126.5</v>
      </c>
      <c r="U126" s="33">
        <f>AVERAGE(O126,P126,Q126,R126,S126,T126)</f>
        <v>125.5</v>
      </c>
      <c r="V126" s="33">
        <f>AVERAGE(F126:U126)</f>
        <v>123</v>
      </c>
      <c r="W126" s="33">
        <f>MEDIAN(F126:U126)</f>
        <v>123</v>
      </c>
      <c r="X126" s="33">
        <v>127</v>
      </c>
      <c r="Y126" s="33">
        <v>93</v>
      </c>
      <c r="Z126" s="33">
        <v>124</v>
      </c>
      <c r="AA126" s="33">
        <v>121</v>
      </c>
      <c r="AB126" s="33">
        <v>124</v>
      </c>
      <c r="AC126" s="33">
        <f>BI126-CM126</f>
        <v>-13.5</v>
      </c>
      <c r="AD126" s="33">
        <v>80</v>
      </c>
      <c r="AE126" s="33">
        <f>AC126</f>
        <v>-13.5</v>
      </c>
      <c r="AF126" s="33">
        <f>AD126</f>
        <v>80</v>
      </c>
      <c r="AG126" s="33">
        <f>BM126-CQ126</f>
        <v>-13.5</v>
      </c>
      <c r="AH126" s="33">
        <v>80</v>
      </c>
      <c r="AI126" s="33">
        <f>(AC126+100)/Y126</f>
        <v>0.93010752688172</v>
      </c>
      <c r="AJ126" s="33">
        <v>108</v>
      </c>
      <c r="AK126" s="33">
        <f>AI126</f>
        <v>0.93010752688172</v>
      </c>
      <c r="AL126" s="33">
        <f>AJ126</f>
        <v>108</v>
      </c>
      <c r="AM126" s="33">
        <v>-0.140498161382086</v>
      </c>
      <c r="AN126" s="33">
        <v>109</v>
      </c>
      <c r="AO126" s="33">
        <v>15.09</v>
      </c>
      <c r="AP126" s="33">
        <v>50</v>
      </c>
      <c r="AQ126" s="33">
        <v>1</v>
      </c>
      <c r="AR126" s="33">
        <f>MAX($AQ$3:$AQ$132)-AQ126+1</f>
        <v>13</v>
      </c>
      <c r="AS126" s="33">
        <v>1</v>
      </c>
      <c r="AT126" s="33">
        <f>AR126</f>
        <v>13</v>
      </c>
      <c r="AU126" s="33">
        <v>1</v>
      </c>
      <c r="AV126" s="33">
        <f>MAX($AU$3:$AU$132)-AU126+1</f>
        <v>15</v>
      </c>
      <c r="AW126" s="33">
        <v>11</v>
      </c>
      <c r="AX126" s="33">
        <f>AW126+1</f>
        <v>12</v>
      </c>
      <c r="AY126" s="33">
        <v>11</v>
      </c>
      <c r="AZ126" s="33">
        <f>AX126</f>
        <v>12</v>
      </c>
      <c r="BA126" s="33">
        <v>11</v>
      </c>
      <c r="BB126" s="33">
        <f>BA126+1</f>
        <v>12</v>
      </c>
      <c r="BC126" s="33">
        <f>AQ126/(AQ126+AW126)</f>
        <v>0.0833333333333333</v>
      </c>
      <c r="BD126" s="33">
        <v>41</v>
      </c>
      <c r="BE126" s="33">
        <f>BC126</f>
        <v>0.0833333333333333</v>
      </c>
      <c r="BF126" s="33">
        <f>BD126</f>
        <v>41</v>
      </c>
      <c r="BG126" s="33">
        <f>AU126/(AU126+BA126)</f>
        <v>0.0833333333333333</v>
      </c>
      <c r="BH126" s="33">
        <v>22</v>
      </c>
      <c r="BI126" s="33">
        <v>16.3</v>
      </c>
      <c r="BJ126" s="33">
        <v>97</v>
      </c>
      <c r="BK126" s="33">
        <v>16.3</v>
      </c>
      <c r="BL126" s="33">
        <v>97</v>
      </c>
      <c r="BM126" s="33">
        <v>16.3</v>
      </c>
      <c r="BN126" s="33">
        <v>97</v>
      </c>
      <c r="BO126" s="33">
        <v>273.8</v>
      </c>
      <c r="BP126" s="33">
        <v>121</v>
      </c>
      <c r="BQ126" s="33">
        <v>273.8</v>
      </c>
      <c r="BR126" s="33">
        <v>121</v>
      </c>
      <c r="BS126" s="33">
        <v>273.8</v>
      </c>
      <c r="BT126" s="33">
        <v>121</v>
      </c>
      <c r="BU126" s="33">
        <v>176.4</v>
      </c>
      <c r="BV126" s="33">
        <v>106</v>
      </c>
      <c r="BW126" s="33">
        <v>176.4</v>
      </c>
      <c r="BX126" s="33">
        <v>106</v>
      </c>
      <c r="BY126" s="33">
        <v>176.4</v>
      </c>
      <c r="BZ126" s="33">
        <v>106</v>
      </c>
      <c r="CA126" s="33">
        <v>97.3</v>
      </c>
      <c r="CB126" s="33">
        <v>118</v>
      </c>
      <c r="CC126" s="33">
        <v>97.3</v>
      </c>
      <c r="CD126" s="33">
        <v>118</v>
      </c>
      <c r="CE126" s="33">
        <v>97.3</v>
      </c>
      <c r="CF126" s="33">
        <v>118</v>
      </c>
      <c r="CG126" s="33">
        <v>0.0595325054784514</v>
      </c>
      <c r="CH126" s="33">
        <v>115</v>
      </c>
      <c r="CI126" s="33">
        <v>0.0595325054784514</v>
      </c>
      <c r="CJ126" s="33">
        <v>115</v>
      </c>
      <c r="CK126" s="33">
        <f>BM126/BS126</f>
        <v>0.0595325054784514</v>
      </c>
      <c r="CL126" s="33">
        <v>115</v>
      </c>
      <c r="CM126" s="33">
        <v>29.8</v>
      </c>
      <c r="CN126" s="33">
        <v>62</v>
      </c>
      <c r="CO126" s="33">
        <v>29.8</v>
      </c>
      <c r="CP126" s="33">
        <v>62</v>
      </c>
      <c r="CQ126" s="33">
        <v>29.8</v>
      </c>
      <c r="CR126" s="33">
        <v>62</v>
      </c>
      <c r="CS126" s="33">
        <v>371.1</v>
      </c>
      <c r="CT126" s="33">
        <v>46</v>
      </c>
      <c r="CU126" s="33">
        <v>371.1</v>
      </c>
      <c r="CV126" s="33">
        <v>46</v>
      </c>
      <c r="CW126" s="33">
        <v>371.1</v>
      </c>
      <c r="CX126" s="33">
        <v>46</v>
      </c>
      <c r="CY126" s="33">
        <v>223.5</v>
      </c>
      <c r="CZ126" s="33">
        <v>58</v>
      </c>
      <c r="DA126" s="33">
        <v>223.5</v>
      </c>
      <c r="DB126" s="33">
        <v>58</v>
      </c>
      <c r="DC126" s="33">
        <v>223.5</v>
      </c>
      <c r="DD126" s="33">
        <v>58</v>
      </c>
      <c r="DE126" s="33">
        <v>147.6</v>
      </c>
      <c r="DF126" s="33">
        <v>52</v>
      </c>
      <c r="DG126" s="33">
        <v>147.6</v>
      </c>
      <c r="DH126" s="33">
        <v>52</v>
      </c>
      <c r="DI126" s="33">
        <v>147.6</v>
      </c>
      <c r="DJ126" s="33">
        <v>52</v>
      </c>
      <c r="DK126" s="33">
        <f t="shared" si="6347" ref="DK126:DM129">9/12</f>
        <v>0.75</v>
      </c>
      <c r="DL126" s="33">
        <v>10</v>
      </c>
      <c r="DM126" s="33">
        <f>14/12</f>
        <v>1.16666666666667</v>
      </c>
      <c r="DN126" s="33">
        <v>5</v>
      </c>
      <c r="DO126" s="33">
        <v>63.6</v>
      </c>
      <c r="DP126" s="33">
        <v>59</v>
      </c>
      <c r="DQ126" s="33">
        <v>8.300000000000001</v>
      </c>
      <c r="DR126" s="33">
        <v>26</v>
      </c>
      <c r="DS126" s="33">
        <v>3.8</v>
      </c>
      <c r="DT126" s="33">
        <v>13</v>
      </c>
      <c r="DU126" s="33">
        <f>BO126-CS126</f>
        <v>-97.3</v>
      </c>
      <c r="DV126" s="33">
        <v>115</v>
      </c>
      <c r="DW126" s="33">
        <f>BQ126-CU126</f>
        <v>-97.3</v>
      </c>
      <c r="DX126" s="33">
        <v>115</v>
      </c>
      <c r="DY126" s="33">
        <f>BS126-CW126</f>
        <v>-97.3</v>
      </c>
      <c r="DZ126" s="33">
        <v>115</v>
      </c>
      <c r="EA126" s="33">
        <f>17/12</f>
        <v>1.41666666666667</v>
      </c>
      <c r="EB126" s="33">
        <v>64</v>
      </c>
      <c r="EC126" s="33">
        <f>118/12</f>
        <v>9.83333333333333</v>
      </c>
      <c r="ED126" s="33">
        <v>90</v>
      </c>
      <c r="EE126" s="33">
        <v>24.8</v>
      </c>
      <c r="EF126" s="33">
        <v>17</v>
      </c>
      <c r="EG126" s="33">
        <v>0</v>
      </c>
      <c r="EH126" s="33">
        <v>14</v>
      </c>
      <c r="EI126" s="33">
        <v>7.1</v>
      </c>
      <c r="EJ126" s="33">
        <v>44</v>
      </c>
      <c r="EK126" s="33">
        <v>0</v>
      </c>
      <c r="EL126" s="33">
        <v>12</v>
      </c>
      <c r="EM126" s="33">
        <v>75</v>
      </c>
      <c r="EN126" s="33">
        <v>21</v>
      </c>
      <c r="EO126" s="33">
        <v>100</v>
      </c>
      <c r="EP126" s="33">
        <v>1</v>
      </c>
      <c r="EQ126" s="33">
        <f>203/12</f>
        <v>16.9166666666667</v>
      </c>
      <c r="ER126" s="33">
        <v>97</v>
      </c>
      <c r="ES126" s="33">
        <v>31</v>
      </c>
      <c r="ET126" s="33">
        <v>90</v>
      </c>
      <c r="EU126" s="33">
        <v>31</v>
      </c>
      <c r="EV126" s="33">
        <v>90</v>
      </c>
      <c r="EW126" s="33">
        <v>31</v>
      </c>
      <c r="EX126" s="33">
        <v>87</v>
      </c>
      <c r="EY126" s="33">
        <v>58.8</v>
      </c>
      <c r="EZ126" s="33">
        <v>26</v>
      </c>
      <c r="FA126" s="33">
        <f>71/12</f>
        <v>5.91666666666667</v>
      </c>
      <c r="FB126" s="33">
        <v>45</v>
      </c>
      <c r="FC126" s="33">
        <f>729/12</f>
        <v>60.75</v>
      </c>
      <c r="FD126" s="33">
        <v>94</v>
      </c>
      <c r="FE126" s="33">
        <v>14.29</v>
      </c>
      <c r="FF126" s="33">
        <v>125</v>
      </c>
      <c r="FG126" s="33">
        <v>14.29</v>
      </c>
      <c r="FH126" s="33">
        <v>125</v>
      </c>
      <c r="FI126" s="33">
        <v>14.29</v>
      </c>
      <c r="FJ126" s="33">
        <v>125</v>
      </c>
      <c r="FK126" s="38"/>
      <c r="FL126" s="33">
        <v>129</v>
      </c>
      <c r="FM126" s="38"/>
      <c r="FN126" s="33">
        <v>129</v>
      </c>
      <c r="FO126" s="33">
        <v>9.789999999999999</v>
      </c>
      <c r="FP126" s="33">
        <v>129</v>
      </c>
      <c r="FQ126" s="38"/>
      <c r="FR126" s="33">
        <v>108</v>
      </c>
      <c r="FS126" s="38"/>
      <c r="FT126" s="33">
        <v>108</v>
      </c>
      <c r="FU126" s="33">
        <v>31.32</v>
      </c>
      <c r="FV126" s="33">
        <v>108</v>
      </c>
      <c r="FW126" s="38"/>
      <c r="FX126" s="33">
        <v>40</v>
      </c>
      <c r="FY126" s="38"/>
      <c r="FZ126" s="33">
        <v>40</v>
      </c>
      <c r="GA126" s="33">
        <v>11.2</v>
      </c>
      <c r="GB126" s="39">
        <v>108</v>
      </c>
      <c r="GC126" s="24">
        <f>GA126</f>
        <v>11.2</v>
      </c>
      <c r="GD126" s="24">
        <f>GB126</f>
        <v>108</v>
      </c>
      <c r="GE126" s="24">
        <v>10.6</v>
      </c>
      <c r="GF126" s="24">
        <v>129</v>
      </c>
      <c r="GG126" s="24">
        <v>35.8</v>
      </c>
      <c r="GH126" s="24">
        <v>94</v>
      </c>
      <c r="GI126" s="24">
        <f>GG126</f>
        <v>35.8</v>
      </c>
      <c r="GJ126" s="24">
        <f>GH126</f>
        <v>94</v>
      </c>
      <c r="GK126" s="24">
        <v>34.3</v>
      </c>
      <c r="GL126" s="37">
        <v>104</v>
      </c>
      <c r="GM126" s="33">
        <v>-0.7</v>
      </c>
      <c r="GN126" s="33">
        <v>25</v>
      </c>
      <c r="GO126" s="33">
        <v>3</v>
      </c>
      <c r="GP126" s="33">
        <f>IF(GO126=1,1,IF(GO126=2,20,40))</f>
        <v>40</v>
      </c>
      <c r="GQ126" s="33">
        <f>AVERAGE(41,130,GS126)</f>
        <v>91.3333333333333</v>
      </c>
      <c r="GR126" s="33">
        <f>GQ126</f>
        <v>91.3333333333333</v>
      </c>
      <c r="GS126" s="33">
        <f>AVERAGE(76,130)</f>
        <v>103</v>
      </c>
      <c r="GT126" s="33">
        <f>GS126</f>
        <v>103</v>
      </c>
      <c r="GU126" s="33">
        <f t="shared" si="3703"/>
        <v>103</v>
      </c>
      <c r="GV126" s="33">
        <f>GU126</f>
        <v>103</v>
      </c>
      <c r="GW126" s="40">
        <f>GU126</f>
        <v>103</v>
      </c>
      <c r="GX126" s="28">
        <f t="shared" si="3703"/>
        <v>103</v>
      </c>
      <c r="GY126" s="28">
        <f>GX126</f>
        <v>103</v>
      </c>
      <c r="GZ126" s="42">
        <f>AVERAGE(GQ126,GS126,GU126)</f>
        <v>99.1111111111111</v>
      </c>
      <c r="HA126" s="33">
        <f>AVERAGE(GQ126:GW126)</f>
        <v>99.6666666666667</v>
      </c>
      <c r="HB126" s="33">
        <f>SUM(GX126,GY126,GZ126,HA126)/120</f>
        <v>84.62870370370371</v>
      </c>
      <c r="HC126" t="s" s="34">
        <f>IF(HB126=HB125,"YES","NOOOO")</f>
        <v>230</v>
      </c>
      <c r="HD126" s="33">
        <f>SUM(SUM(E126,F126,G126,I126,L126,M126,N126,O126,R126,U126,V126,W126,Y126,AH126,AN126,AP126,AV126,BB126,BH126,BN126,BT126,BZ126,CF126,CL126,CR126,CX126,DD126,DJ126,DL126,DZ126),SUM(EX126,FJ126,FP126,FV126,GF126,GL126,GN126,GP126,GQ126,GS126,GU126,GX126,GZ126,H126,J126,K126,P126,Q126,S126,T126,X126,Z126,AA126,AB126,AD126,AF126,AJ126,AL126,AR126,AT126),SUM(AX126,AZ126,BD126,BF126,BJ126,BL126,BP126,BR126,BV126,BX126,CB126,CD126,CH126,CJ126,CN126,CP126,CT126,CV126,CZ126,DB126,DF126,DH126,DN126,DP126,DR126,DT126,DV126,DX126,EB126,ED126),EF126,EH126,EJ126,EL126,EN126,EP126,ER126,ET126,EV126,EZ126,FB126,FD126,FF126,FH126,FL126,FN126,FR126,FT126,FX126,FZ126,GB126,GD126,GH126,GJ126)/114</f>
        <v>83.7933723196881</v>
      </c>
      <c r="HE126" s="33">
        <v>124</v>
      </c>
      <c r="HF126" s="33">
        <f>HE126-B126</f>
        <v>0</v>
      </c>
      <c r="HG126" s="33">
        <f>SUM(SUM(E126,F126,G126,I126,L126,M126,N126,O126,V126,W126,Y126,H126,J126,K126,P126,Q126,CH126,CJ126,CN126,CP126,CT126,CV126,CZ126,DB126,DF126,DH126,DN126,DP126,DR126,DT126),SUM(DV126,DX126,EB126,ED126,EF126,EH126,EJ126,EL126,EN126,EP126,ER126,ET126,EV126,EZ126,FB126,FD126,FF126,FH126,FL126,FN126,FR126,FT126,FX126,FZ126,GR126,GX126,GY126,X126,AA126,Z126),SUM(AB126,AD126,AF126,AJ126,AL126,AR126,AT126,AX126,AZ126,BD126,BF126,BJ126,BL126,BP126,BR126,BV126,BX126,CB126,CD126,AH126,AN126,AP126,AV126,BB126,BH126,BN126,BT126,BZ126,CF126,CL126),CR126,CX126,DD126,DJ126,DL126,DZ126,EX126,FJ126,FP126,FV126,GP126,GQ126,GS126,GT126,GU126,GV126,GW126,GZ126,HA126)/109</f>
        <v>82.4627930682977</v>
      </c>
      <c r="HH126" s="33">
        <v>123</v>
      </c>
      <c r="HI126" s="33">
        <f>HH126-B126</f>
        <v>-1</v>
      </c>
      <c r="HJ126" s="33">
        <f>SUM(SUM(E126,F126,G126,I126,L126,M126,N126,R126,V126,W126,AD126,AF126,AJ126,AL126,AR126,AT126,AX126,AZ126,BD126,BF126,BJ126,BL126,BP126,BR126,BV126,BX126,CB126,CD126,CH126,CJ126),SUM(CN126,CP126,CT126,CV126,CZ126,DB126,DF126,DH126,DN126,DP126,DR126,DT126,DV126,DX126,EB126,ED126,EF126,EH126,EJ126,EL126,EN126,EP126,ER126,ET126,EV126,EZ126,FB126,FD126,GB126,GD126),SUM(GH126,GJ126,GR126,GX126,GY126,AH126,AN126,AP126,AV126,BB126,BH126,BN126,BT126,BZ126,CF126,CL126,CR126,CX126,DD126,DJ126,DL126,DZ126,EX126,GF126,GL126,GN126,GP126,GQ126,GS126,GT126),GU126,GV126,GW126,GZ126,HA126,H126,J126,K126,S126,T126,)/101</f>
        <v>78.2321232123212</v>
      </c>
      <c r="HK126" s="33">
        <v>124</v>
      </c>
      <c r="HL126" s="33">
        <f>HK126-B126</f>
        <v>0</v>
      </c>
      <c r="HM126" s="33">
        <f>SUM(SUM(F126,G126,H126,J126,K126,AD126,AF126,AJ126,AL126,AN126,AR126,AT126,AX126,AZ126,BD126,BF126,BJ126,BL126,BP126,BR126,BV126,BX126,CB126,CD126,CH126,CJ126,CN126,CP126,CT126,CV126),SUM(CZ126,DB126,DF126,DH126,DN126,DP126,DR126,DT126,DV126,DX126,EB126,ED126,EF126,EH126,EJ126,EL126,EN126,EP126,ER126,ET126,EV126,EZ126,FB126,FD126,GR126,GX126,GY126,I126,L126,AH126),AP126,AV126,BB126,BH126,BN126,BT126,BZ126,CF126,CL126,CR126,CX126,DD126,DJ126,DL126,DZ126,EX126,GP126,GQ126,GS126,GT126,GU126,GV126,GW126,GZ126,HA126)/85</f>
        <v>74.7875816993464</v>
      </c>
      <c r="HN126" s="33">
        <v>122</v>
      </c>
      <c r="HO126" s="33">
        <f>HN126-B126</f>
        <v>-2</v>
      </c>
      <c r="HP126" s="33">
        <f>SUM(SUM(AH126,AP126,AV126,BB126,BH126,BN126,BT126,BZ126,CF126,CL126,CR126,CX126,DD126,DJ126,DL126,DZ126,EX126,GP126,GQ126,GS126,GT126,GU126,GV126,GW126,GZ126,HA126,AD126,AF126,AR126,AT126),SUM(AX126,AZ126,BD126,BF126,BJ126,BL126,BP126,BR126,BV126,BX126,CB126,CD126,CH126,CJ126,CN126,CP126,CT126,CV126,CZ126,DB126,DF126,DH126,DN126,DP126,DR126,DT126,DV126,DX126,EB126,ED126),EF126,EH126,EJ126,EL126,EN126,EP126,ER126,ET126,EV126,EZ126,FB126,FD126,GR126,GX126,GY126)/75</f>
        <v>69.1792592592593</v>
      </c>
      <c r="HQ126" s="33">
        <v>120</v>
      </c>
      <c r="HR126" s="33">
        <f>HQ126-B126</f>
        <v>-4</v>
      </c>
      <c r="HS126" s="43">
        <f>AVERAGE(HD126-HB126,HG126-HB126,HJ126-HB126,HM126-HB126,HP126-HB126)</f>
        <v>-6.93767779192116</v>
      </c>
      <c r="HT126" s="33"/>
      <c r="HU126" s="33"/>
      <c r="HV126" s="33"/>
      <c r="HW126" s="33"/>
      <c r="HX126" s="33"/>
      <c r="HY126" s="33"/>
    </row>
    <row r="127" ht="32.45" customHeight="1">
      <c r="A127" t="s" s="31">
        <v>364</v>
      </c>
      <c r="B127" s="32">
        <v>125</v>
      </c>
      <c r="C127" s="33">
        <v>0</v>
      </c>
      <c r="D127" t="s" s="34">
        <v>268</v>
      </c>
      <c r="E127" s="33">
        <f>IF(D127="ACC",5,IF(D127="SEC",3,IF(D127="Pac12",4,IF(D127="Big 10",1,IF(D127="Big 12",2,IF(D127="Independent",7,IF(D127="American",6,IF(D127="MWC",9,IF(D127="Sun Belt",8,IF(D127="CUSA",11,10))))))))))</f>
        <v>9</v>
      </c>
      <c r="F127" s="33">
        <v>125</v>
      </c>
      <c r="G127" s="33">
        <f>F127</f>
        <v>125</v>
      </c>
      <c r="H127" s="33">
        <f>F127</f>
        <v>125</v>
      </c>
      <c r="I127" s="33">
        <v>120</v>
      </c>
      <c r="J127" s="33">
        <v>120</v>
      </c>
      <c r="K127" s="33">
        <v>113</v>
      </c>
      <c r="L127" s="35">
        <f>AVERAGE(F127:K127)</f>
        <v>121.333333333333</v>
      </c>
      <c r="M127" s="46">
        <f>AVERAGE(N127:U127,F127:L127)</f>
        <v>121.416666666667</v>
      </c>
      <c r="N127" s="19">
        <f>AVERAGE(O127:U127,F127:L127)</f>
        <v>121.416666666667</v>
      </c>
      <c r="O127" s="37">
        <v>121</v>
      </c>
      <c r="P127" s="33">
        <v>120</v>
      </c>
      <c r="Q127" s="33">
        <f>AVERAGE(O127:P127)</f>
        <v>120.5</v>
      </c>
      <c r="R127" s="33">
        <v>123</v>
      </c>
      <c r="S127" s="33">
        <v>122</v>
      </c>
      <c r="T127" s="33">
        <f>AVERAGE(R127:S127)</f>
        <v>122.5</v>
      </c>
      <c r="U127" s="33">
        <f>AVERAGE(O127,P127,Q127,R127,S127,T127)</f>
        <v>121.5</v>
      </c>
      <c r="V127" s="33">
        <f>AVERAGE(F127:U127)</f>
        <v>121.416666666667</v>
      </c>
      <c r="W127" s="33">
        <f>MEDIAN(F127:U127)</f>
        <v>121.416666666667</v>
      </c>
      <c r="X127" s="33">
        <v>119</v>
      </c>
      <c r="Y127" s="33">
        <v>106</v>
      </c>
      <c r="Z127" s="33">
        <v>92</v>
      </c>
      <c r="AA127" s="33">
        <v>123</v>
      </c>
      <c r="AB127" s="33">
        <v>122</v>
      </c>
      <c r="AC127" s="33">
        <v>-20.7</v>
      </c>
      <c r="AD127" s="33">
        <v>111</v>
      </c>
      <c r="AE127" s="33">
        <v>-20.7</v>
      </c>
      <c r="AF127" s="33">
        <v>111</v>
      </c>
      <c r="AG127" s="33">
        <f>BM127-CQ127</f>
        <v>-8.800000000000001</v>
      </c>
      <c r="AH127" s="33">
        <v>90</v>
      </c>
      <c r="AI127" s="33">
        <v>0.695614035087719</v>
      </c>
      <c r="AJ127" s="33">
        <v>126</v>
      </c>
      <c r="AK127" s="33">
        <v>0.695614035087719</v>
      </c>
      <c r="AL127" s="33">
        <f>AJ127</f>
        <v>126</v>
      </c>
      <c r="AM127" s="33">
        <v>-0.0956539067736735</v>
      </c>
      <c r="AN127" s="33">
        <v>103</v>
      </c>
      <c r="AO127" s="33">
        <v>21.13</v>
      </c>
      <c r="AP127" s="33">
        <v>77</v>
      </c>
      <c r="AQ127" s="33">
        <v>0</v>
      </c>
      <c r="AR127" s="33">
        <f>MAX($AQ$3:$AQ$132)-AQ127+1</f>
        <v>14</v>
      </c>
      <c r="AS127" s="33">
        <v>0</v>
      </c>
      <c r="AT127" s="33">
        <f>AR127</f>
        <v>14</v>
      </c>
      <c r="AU127" s="33">
        <v>4</v>
      </c>
      <c r="AV127" s="33">
        <f>MAX($AU$3:$AU$132)-AU127+1</f>
        <v>12</v>
      </c>
      <c r="AW127" s="33">
        <v>6</v>
      </c>
      <c r="AX127" s="33">
        <f>AW127+1</f>
        <v>7</v>
      </c>
      <c r="AY127" s="33">
        <v>6</v>
      </c>
      <c r="AZ127" s="33">
        <f>AX127</f>
        <v>7</v>
      </c>
      <c r="BA127" s="33">
        <v>8</v>
      </c>
      <c r="BB127" s="33">
        <f>BA127+1</f>
        <v>9</v>
      </c>
      <c r="BC127" s="33">
        <f>AQ127/(AQ127+AW127)</f>
        <v>0</v>
      </c>
      <c r="BD127" s="33">
        <v>42</v>
      </c>
      <c r="BE127" s="33">
        <f>BC127</f>
        <v>0</v>
      </c>
      <c r="BF127" s="33">
        <f>BD127</f>
        <v>42</v>
      </c>
      <c r="BG127" s="33">
        <f>AU127/(AU127+BA127)</f>
        <v>0.333333333333333</v>
      </c>
      <c r="BH127" s="33">
        <v>19</v>
      </c>
      <c r="BI127" s="33">
        <v>17.3</v>
      </c>
      <c r="BJ127" s="33">
        <v>96</v>
      </c>
      <c r="BK127" s="33">
        <v>17.3</v>
      </c>
      <c r="BL127" s="33">
        <v>96</v>
      </c>
      <c r="BM127" s="33">
        <v>24.2</v>
      </c>
      <c r="BN127" s="33">
        <v>76</v>
      </c>
      <c r="BO127" s="33">
        <v>330.5</v>
      </c>
      <c r="BP127" s="33">
        <v>105</v>
      </c>
      <c r="BQ127" s="33">
        <v>330.5</v>
      </c>
      <c r="BR127" s="33">
        <v>105</v>
      </c>
      <c r="BS127" s="33">
        <v>374.3</v>
      </c>
      <c r="BT127" s="33">
        <v>88</v>
      </c>
      <c r="BU127" s="33">
        <v>185.8</v>
      </c>
      <c r="BV127" s="33">
        <v>101</v>
      </c>
      <c r="BW127" s="33">
        <v>185.8</v>
      </c>
      <c r="BX127" s="33">
        <v>101</v>
      </c>
      <c r="BY127" s="33">
        <v>206.2</v>
      </c>
      <c r="BZ127" s="33">
        <v>83</v>
      </c>
      <c r="CA127" s="33">
        <v>144.7</v>
      </c>
      <c r="CB127" s="33">
        <v>78</v>
      </c>
      <c r="CC127" s="33">
        <v>144.7</v>
      </c>
      <c r="CD127" s="33">
        <v>78</v>
      </c>
      <c r="CE127" s="33">
        <v>168.2</v>
      </c>
      <c r="CF127" s="33">
        <v>56</v>
      </c>
      <c r="CG127" s="33">
        <v>0.0523449319213313</v>
      </c>
      <c r="CH127" s="33">
        <v>123</v>
      </c>
      <c r="CI127" s="33">
        <v>0.0523449319213313</v>
      </c>
      <c r="CJ127" s="33">
        <v>123</v>
      </c>
      <c r="CK127" s="33">
        <f>BM127/BS127</f>
        <v>0.0646540208388993</v>
      </c>
      <c r="CL127" s="33">
        <v>92</v>
      </c>
      <c r="CM127" s="33">
        <v>38</v>
      </c>
      <c r="CN127" s="33">
        <v>89</v>
      </c>
      <c r="CO127" s="33">
        <v>38</v>
      </c>
      <c r="CP127" s="33">
        <v>89</v>
      </c>
      <c r="CQ127" s="33">
        <v>33</v>
      </c>
      <c r="CR127" s="33">
        <v>78</v>
      </c>
      <c r="CS127" s="33">
        <v>482.2</v>
      </c>
      <c r="CT127" s="33">
        <v>116</v>
      </c>
      <c r="CU127" s="33">
        <v>482.2</v>
      </c>
      <c r="CV127" s="33">
        <v>116</v>
      </c>
      <c r="CW127" s="33">
        <v>442.3</v>
      </c>
      <c r="CX127" s="33">
        <v>102</v>
      </c>
      <c r="CY127" s="33">
        <v>227.2</v>
      </c>
      <c r="CZ127" s="33">
        <v>56</v>
      </c>
      <c r="DA127" s="33">
        <v>227.2</v>
      </c>
      <c r="DB127" s="33">
        <v>56</v>
      </c>
      <c r="DC127" s="33">
        <v>256.2</v>
      </c>
      <c r="DD127" s="33">
        <v>98</v>
      </c>
      <c r="DE127" s="33">
        <v>255</v>
      </c>
      <c r="DF127" s="33">
        <v>116</v>
      </c>
      <c r="DG127" s="33">
        <v>255</v>
      </c>
      <c r="DH127" s="33">
        <v>116</v>
      </c>
      <c r="DI127" s="33">
        <v>186.2</v>
      </c>
      <c r="DJ127" s="33">
        <v>87</v>
      </c>
      <c r="DK127" s="33">
        <v>0.333333333333333</v>
      </c>
      <c r="DL127" s="33">
        <v>49</v>
      </c>
      <c r="DM127" s="33">
        <v>0.333333333333333</v>
      </c>
      <c r="DN127" s="33">
        <v>52</v>
      </c>
      <c r="DO127" s="33">
        <v>60.7</v>
      </c>
      <c r="DP127" s="33">
        <v>40</v>
      </c>
      <c r="DQ127" s="33">
        <v>8.4</v>
      </c>
      <c r="DR127" s="33">
        <v>27</v>
      </c>
      <c r="DS127" s="33">
        <v>6.3</v>
      </c>
      <c r="DT127" s="33">
        <v>37</v>
      </c>
      <c r="DU127" s="33">
        <v>-151.7</v>
      </c>
      <c r="DV127" s="33">
        <v>118</v>
      </c>
      <c r="DW127" s="33">
        <v>-151.7</v>
      </c>
      <c r="DX127" s="33">
        <v>118</v>
      </c>
      <c r="DY127" s="33">
        <f>BS127-CW127</f>
        <v>-68</v>
      </c>
      <c r="DZ127" s="33">
        <v>105</v>
      </c>
      <c r="EA127" s="33">
        <v>2.33333333333333</v>
      </c>
      <c r="EB127" s="33">
        <v>37</v>
      </c>
      <c r="EC127" s="33">
        <v>13.6666666666667</v>
      </c>
      <c r="ED127" s="33">
        <v>62</v>
      </c>
      <c r="EE127" s="33">
        <v>19.5</v>
      </c>
      <c r="EF127" s="33">
        <v>48</v>
      </c>
      <c r="EG127" s="33">
        <v>0</v>
      </c>
      <c r="EH127" s="33">
        <v>14</v>
      </c>
      <c r="EI127" s="33">
        <v>7.8</v>
      </c>
      <c r="EJ127" s="33">
        <v>41</v>
      </c>
      <c r="EK127" s="33">
        <v>0</v>
      </c>
      <c r="EL127" s="33">
        <v>12</v>
      </c>
      <c r="EM127" s="33">
        <v>83.3</v>
      </c>
      <c r="EN127" s="33">
        <v>12</v>
      </c>
      <c r="EO127" s="33">
        <v>91.7</v>
      </c>
      <c r="EP127" s="33">
        <v>31</v>
      </c>
      <c r="EQ127" s="33">
        <v>18.8333333333333</v>
      </c>
      <c r="ER127" s="33">
        <v>83</v>
      </c>
      <c r="ES127" s="33">
        <v>37</v>
      </c>
      <c r="ET127" s="33">
        <v>69</v>
      </c>
      <c r="EU127" s="33">
        <v>37</v>
      </c>
      <c r="EV127" s="33">
        <v>69</v>
      </c>
      <c r="EW127" s="33">
        <v>28.4</v>
      </c>
      <c r="EX127" s="33">
        <v>93</v>
      </c>
      <c r="EY127" s="33">
        <v>66.7</v>
      </c>
      <c r="EZ127" s="33">
        <v>16</v>
      </c>
      <c r="FA127" s="33">
        <v>6.66666666666667</v>
      </c>
      <c r="FB127" s="33">
        <v>57</v>
      </c>
      <c r="FC127" s="33">
        <v>56.5</v>
      </c>
      <c r="FD127" s="33">
        <v>80</v>
      </c>
      <c r="FE127" s="38"/>
      <c r="FF127" s="33">
        <v>123</v>
      </c>
      <c r="FG127" s="38"/>
      <c r="FH127" s="33">
        <v>123</v>
      </c>
      <c r="FI127" s="33">
        <v>27.31</v>
      </c>
      <c r="FJ127" s="33">
        <v>117</v>
      </c>
      <c r="FK127" s="38"/>
      <c r="FL127" s="33">
        <v>112</v>
      </c>
      <c r="FM127" s="38"/>
      <c r="FN127" s="33">
        <v>112</v>
      </c>
      <c r="FO127" s="33">
        <v>29.99</v>
      </c>
      <c r="FP127" s="33">
        <v>107</v>
      </c>
      <c r="FQ127" s="38"/>
      <c r="FR127" s="33">
        <v>123</v>
      </c>
      <c r="FS127" s="38"/>
      <c r="FT127" s="33">
        <v>123</v>
      </c>
      <c r="FU127" s="33">
        <v>36.03</v>
      </c>
      <c r="FV127" s="33">
        <v>101</v>
      </c>
      <c r="FW127" s="38"/>
      <c r="FX127" s="33">
        <v>70</v>
      </c>
      <c r="FY127" s="38"/>
      <c r="FZ127" s="33">
        <v>70</v>
      </c>
      <c r="GA127" s="33">
        <v>20.9</v>
      </c>
      <c r="GB127" s="39">
        <v>94</v>
      </c>
      <c r="GC127" s="24">
        <f>GA127</f>
        <v>20.9</v>
      </c>
      <c r="GD127" s="24">
        <f>GB127</f>
        <v>94</v>
      </c>
      <c r="GE127" s="24">
        <v>20.4</v>
      </c>
      <c r="GF127" s="24">
        <v>81</v>
      </c>
      <c r="GG127" s="24">
        <v>36.5</v>
      </c>
      <c r="GH127" s="24">
        <v>95</v>
      </c>
      <c r="GI127" s="24">
        <f>GG127</f>
        <v>36.5</v>
      </c>
      <c r="GJ127" s="24">
        <f>GH127</f>
        <v>95</v>
      </c>
      <c r="GK127" s="24">
        <v>43.4</v>
      </c>
      <c r="GL127" s="37">
        <v>104</v>
      </c>
      <c r="GM127" s="33">
        <v>-0.1</v>
      </c>
      <c r="GN127" s="33">
        <v>19</v>
      </c>
      <c r="GO127" s="33">
        <v>3</v>
      </c>
      <c r="GP127" s="33">
        <f>IF(GO127=1,1,IF(GO127=2,20,40))</f>
        <v>40</v>
      </c>
      <c r="GQ127" s="33">
        <f>AVERAGE(41,130,GS127)</f>
        <v>91.3333333333333</v>
      </c>
      <c r="GR127" s="33">
        <f>GQ127</f>
        <v>91.3333333333333</v>
      </c>
      <c r="GS127" s="33">
        <f>AVERAGE(76,130)</f>
        <v>103</v>
      </c>
      <c r="GT127" s="33">
        <f>GS127</f>
        <v>103</v>
      </c>
      <c r="GU127" s="33">
        <f t="shared" si="3703"/>
        <v>103</v>
      </c>
      <c r="GV127" s="33">
        <f>GU127</f>
        <v>103</v>
      </c>
      <c r="GW127" s="40">
        <f>GU127</f>
        <v>103</v>
      </c>
      <c r="GX127" s="28">
        <f t="shared" si="3703"/>
        <v>103</v>
      </c>
      <c r="GY127" s="28">
        <f>GX127</f>
        <v>103</v>
      </c>
      <c r="GZ127" s="42">
        <f>AVERAGE(GQ127,GS127,GU127)</f>
        <v>99.1111111111111</v>
      </c>
      <c r="HA127" s="33">
        <f>AVERAGE(GQ127:GW127)</f>
        <v>99.6666666666667</v>
      </c>
      <c r="HB127" s="33">
        <f>SUM(GX127,GY127,GZ127,HA127)/120</f>
        <v>86.349537037037</v>
      </c>
      <c r="HC127" t="s" s="34">
        <f>IF(HB127=HB126,"YES","NOOOO")</f>
        <v>230</v>
      </c>
      <c r="HD127" s="33">
        <f>SUM(SUM(E127,F127,G127,I127,L127,M127,N127,O127,R127,U127,V127,W127,Y127,AH127,AN127,AP127,AV127,BB127,BH127,BN127,BT127,BZ127,CF127,CL127,CR127,CX127,DD127,DJ127,DL127,DZ127),SUM(EX127,FJ127,FP127,FV127,GF127,GL127,GN127,GP127,GQ127,GS127,GU127,GX127,GZ127,H127,J127,K127,P127,Q127,S127,T127,X127,Z127,AA127,AB127,AD127,AF127,AJ127,AL127,AR127,AT127),SUM(AX127,AZ127,BD127,BF127,BJ127,BL127,BP127,BR127,BV127,BX127,CB127,CD127,CH127,CJ127,CN127,CP127,CT127,CV127,CZ127,DB127,DF127,DH127,DN127,DP127,DR127,DT127,DV127,DX127,EB127,ED127),EF127,EH127,EJ127,EL127,EN127,EP127,ER127,ET127,EV127,EZ127,FB127,FD127,FF127,FH127,FL127,FN127,FR127,FT127,FX127,FZ127,GB127,GD127,GH127,GJ127)/114</f>
        <v>85.60477582846001</v>
      </c>
      <c r="HE127" s="33">
        <v>125</v>
      </c>
      <c r="HF127" s="33">
        <f>HE127-B127</f>
        <v>0</v>
      </c>
      <c r="HG127" s="33">
        <f>SUM(SUM(E127,F127,G127,I127,L127,M127,N127,O127,V127,W127,Y127,H127,J127,K127,P127,Q127,CH127,CJ127,CN127,CP127,CT127,CV127,CZ127,DB127,DF127,DH127,DN127,DP127,DR127,DT127),SUM(DV127,DX127,EB127,ED127,EF127,EH127,EJ127,EL127,EN127,EP127,ER127,ET127,EV127,EZ127,FB127,FD127,FF127,FH127,FL127,FN127,FR127,FT127,FX127,FZ127,GR127,GX127,GY127,X127,AA127,Z127),SUM(AB127,AD127,AF127,AJ127,AL127,AR127,AT127,AX127,AZ127,BD127,BF127,BJ127,BL127,BP127,BR127,BV127,BX127,CB127,CD127,AH127,AN127,AP127,AV127,BB127,BH127,BN127,BT127,BZ127,CF127,CL127),CR127,CX127,DD127,DJ127,DL127,DZ127,EX127,FJ127,FP127,FV127,GP127,GQ127,GS127,GT127,GU127,GV127,GW127,GZ127,HA127)/109</f>
        <v>85.2380224260958</v>
      </c>
      <c r="HH127" s="33">
        <v>125</v>
      </c>
      <c r="HI127" s="33">
        <f>HH127-B127</f>
        <v>0</v>
      </c>
      <c r="HJ127" s="33">
        <f>SUM(SUM(E127,F127,G127,I127,L127,M127,N127,R127,V127,W127,AD127,AF127,AJ127,AL127,AR127,AT127,AX127,AZ127,BD127,BF127,BJ127,BL127,BP127,BR127,BV127,BX127,CB127,CD127,CH127,CJ127),SUM(CN127,CP127,CT127,CV127,CZ127,DB127,DF127,DH127,DN127,DP127,DR127,DT127,DV127,DX127,EB127,ED127,EF127,EH127,EJ127,EL127,EN127,EP127,ER127,ET127,EV127,EZ127,FB127,FD127,GB127,GD127),SUM(GH127,GJ127,GR127,GX127,GY127,AH127,AN127,AP127,AV127,BB127,BH127,BN127,BT127,BZ127,CF127,CL127,CR127,CX127,DD127,DJ127,DL127,DZ127,EX127,GF127,GL127,GN127,GP127,GQ127,GS127,GT127),GU127,GV127,GW127,GZ127,HA127,H127,J127,K127,S127,T127,)/101</f>
        <v>80.5539053905391</v>
      </c>
      <c r="HK127" s="33">
        <v>125</v>
      </c>
      <c r="HL127" s="33">
        <f>HK127-B127</f>
        <v>0</v>
      </c>
      <c r="HM127" s="33">
        <f>SUM(SUM(F127,G127,H127,J127,K127,AD127,AF127,AJ127,AL127,AN127,AR127,AT127,AX127,AZ127,BD127,BF127,BJ127,BL127,BP127,BR127,BV127,BX127,CB127,CD127,CH127,CJ127,CN127,CP127,CT127,CV127),SUM(CZ127,DB127,DF127,DH127,DN127,DP127,DR127,DT127,DV127,DX127,EB127,ED127,EF127,EH127,EJ127,EL127,EN127,EP127,ER127,ET127,EV127,EZ127,FB127,FD127,GR127,GX127,GY127,I127,L127,AH127),AP127,AV127,BB127,BH127,BN127,BT127,BZ127,CF127,CL127,CR127,CX127,DD127,DJ127,DL127,DZ127,EX127,GP127,GQ127,GS127,GT127,GU127,GV127,GW127,GZ127,HA127)/85</f>
        <v>78.7267973856209</v>
      </c>
      <c r="HN127" s="33">
        <v>125</v>
      </c>
      <c r="HO127" s="33">
        <f>HN127-B127</f>
        <v>0</v>
      </c>
      <c r="HP127" s="33">
        <f>SUM(SUM(AH127,AP127,AV127,BB127,BH127,BN127,BT127,BZ127,CF127,CL127,CR127,CX127,DD127,DJ127,DL127,DZ127,EX127,GP127,GQ127,GS127,GT127,GU127,GV127,GW127,GZ127,HA127,AD127,AF127,AR127,AT127),SUM(AX127,AZ127,BD127,BF127,BJ127,BL127,BP127,BR127,BV127,BX127,CB127,CD127,CH127,CJ127,CN127,CP127,CT127,CV127,CZ127,DB127,DF127,DH127,DN127,DP127,DR127,DT127,DV127,DX127,EB127,ED127),EF127,EH127,EJ127,EL127,EN127,EP127,ER127,ET127,EV127,EZ127,FB127,FD127,GR127,GX127,GY127)/75</f>
        <v>73.1659259259259</v>
      </c>
      <c r="HQ127" s="33">
        <v>125</v>
      </c>
      <c r="HR127" s="33">
        <f>HQ127-B127</f>
        <v>0</v>
      </c>
      <c r="HS127" s="43">
        <f>AVERAGE(HD127-HB127,HG127-HB127,HJ127-HB127,HM127-HB127,HP127-HB127)</f>
        <v>-5.69165164570866</v>
      </c>
      <c r="HT127" s="33"/>
      <c r="HU127" s="33"/>
      <c r="HV127" s="33"/>
      <c r="HW127" s="33"/>
      <c r="HX127" s="33"/>
      <c r="HY127" s="33"/>
    </row>
    <row r="128" ht="20.45" customHeight="1">
      <c r="A128" t="s" s="31">
        <v>365</v>
      </c>
      <c r="B128" s="32">
        <v>126</v>
      </c>
      <c r="C128" s="33">
        <v>0</v>
      </c>
      <c r="D128" t="s" s="34">
        <v>270</v>
      </c>
      <c r="E128" s="33">
        <f>IF(D128="ACC",5,IF(D128="SEC",3,IF(D128="Pac12",4,IF(D128="Big 10",1,IF(D128="Big 12",2,IF(D128="Independent",7,IF(D128="American",6,IF(D128="MWC",9,IF(D128="Sun Belt",8,IF(D128="CUSA",11,10))))))))))</f>
        <v>10</v>
      </c>
      <c r="F128" s="33">
        <v>122</v>
      </c>
      <c r="G128" s="33">
        <f>F128</f>
        <v>122</v>
      </c>
      <c r="H128" s="33">
        <f>F128</f>
        <v>122</v>
      </c>
      <c r="I128" s="33">
        <v>129</v>
      </c>
      <c r="J128" s="33">
        <v>129</v>
      </c>
      <c r="K128" s="33">
        <v>111</v>
      </c>
      <c r="L128" s="35">
        <f>AVERAGE(F128:K128)</f>
        <v>122.5</v>
      </c>
      <c r="M128" s="46">
        <f>AVERAGE(N128:U128,F128:L128)</f>
        <v>123.625</v>
      </c>
      <c r="N128" s="19">
        <f>AVERAGE(O128:U128,F128:L128)</f>
        <v>123.625</v>
      </c>
      <c r="O128" s="37">
        <v>125</v>
      </c>
      <c r="P128" s="33">
        <v>126</v>
      </c>
      <c r="Q128" s="33">
        <f>AVERAGE(O128:P128)</f>
        <v>125.5</v>
      </c>
      <c r="R128" s="33">
        <v>124</v>
      </c>
      <c r="S128" s="33">
        <v>124</v>
      </c>
      <c r="T128" s="33">
        <f>AVERAGE(R128:S128)</f>
        <v>124</v>
      </c>
      <c r="U128" s="33">
        <f>AVERAGE(O128,P128,Q128,R128,S128,T128)</f>
        <v>124.75</v>
      </c>
      <c r="V128" s="33">
        <f>AVERAGE(F128:U128)</f>
        <v>123.625</v>
      </c>
      <c r="W128" s="33">
        <f>MEDIAN(F128:U128)</f>
        <v>124</v>
      </c>
      <c r="X128" s="33">
        <v>113</v>
      </c>
      <c r="Y128" s="33">
        <v>103</v>
      </c>
      <c r="Z128" s="33">
        <v>65</v>
      </c>
      <c r="AA128" s="33">
        <v>117</v>
      </c>
      <c r="AB128" s="33">
        <v>120</v>
      </c>
      <c r="AC128" s="33">
        <v>-24.1</v>
      </c>
      <c r="AD128" s="33">
        <v>114</v>
      </c>
      <c r="AE128" s="33">
        <v>-24.1</v>
      </c>
      <c r="AF128" s="33">
        <v>114</v>
      </c>
      <c r="AG128" s="33">
        <f>BM128-CQ128</f>
        <v>-25.8</v>
      </c>
      <c r="AH128" s="33">
        <v>89</v>
      </c>
      <c r="AI128" s="33">
        <v>5.06</v>
      </c>
      <c r="AJ128" s="33">
        <v>20</v>
      </c>
      <c r="AK128" s="33">
        <v>5.06</v>
      </c>
      <c r="AL128" s="33">
        <f>AJ128</f>
        <v>20</v>
      </c>
      <c r="AM128" s="33">
        <v>-0.263938618925831</v>
      </c>
      <c r="AN128" s="33">
        <v>125</v>
      </c>
      <c r="AO128" s="33">
        <v>25.75</v>
      </c>
      <c r="AP128" s="33">
        <v>98</v>
      </c>
      <c r="AQ128" s="33">
        <v>1</v>
      </c>
      <c r="AR128" s="33">
        <f>MAX($AQ$3:$AQ$132)-AQ128+1</f>
        <v>13</v>
      </c>
      <c r="AS128" s="33">
        <v>1</v>
      </c>
      <c r="AT128" s="33">
        <f>AR128</f>
        <v>13</v>
      </c>
      <c r="AU128" s="33">
        <v>0</v>
      </c>
      <c r="AV128" s="33">
        <f>MAX($AU$3:$AU$132)-AU128+1</f>
        <v>16</v>
      </c>
      <c r="AW128" s="33">
        <v>5</v>
      </c>
      <c r="AX128" s="33">
        <f>AW128+1</f>
        <v>6</v>
      </c>
      <c r="AY128" s="33">
        <v>5</v>
      </c>
      <c r="AZ128" s="33">
        <f>AX128</f>
        <v>6</v>
      </c>
      <c r="BA128" s="33">
        <v>12</v>
      </c>
      <c r="BB128" s="33">
        <f>BA128+1</f>
        <v>13</v>
      </c>
      <c r="BC128" s="33">
        <f>AQ128/(AQ128+AW128)</f>
        <v>0.166666666666667</v>
      </c>
      <c r="BD128" s="33">
        <v>37</v>
      </c>
      <c r="BE128" s="33">
        <f>BC128</f>
        <v>0.166666666666667</v>
      </c>
      <c r="BF128" s="33">
        <f>BD128</f>
        <v>37</v>
      </c>
      <c r="BG128" s="33">
        <f>AU128/(AU128+BA128)</f>
        <v>0</v>
      </c>
      <c r="BH128" s="33">
        <v>23</v>
      </c>
      <c r="BI128" s="33">
        <v>17.2</v>
      </c>
      <c r="BJ128" s="33">
        <v>97</v>
      </c>
      <c r="BK128" s="33">
        <v>17.2</v>
      </c>
      <c r="BL128" s="33">
        <v>97</v>
      </c>
      <c r="BM128" s="33">
        <v>10.5</v>
      </c>
      <c r="BN128" s="33">
        <v>100</v>
      </c>
      <c r="BO128" s="33">
        <v>281.2</v>
      </c>
      <c r="BP128" s="33">
        <v>118</v>
      </c>
      <c r="BQ128" s="33">
        <v>281.2</v>
      </c>
      <c r="BR128" s="33">
        <v>118</v>
      </c>
      <c r="BS128" s="33">
        <v>242.2</v>
      </c>
      <c r="BT128" s="33">
        <v>123</v>
      </c>
      <c r="BU128" s="33">
        <v>139.7</v>
      </c>
      <c r="BV128" s="33">
        <v>114</v>
      </c>
      <c r="BW128" s="33">
        <v>139.7</v>
      </c>
      <c r="BX128" s="33">
        <v>114</v>
      </c>
      <c r="BY128" s="33">
        <v>195.3</v>
      </c>
      <c r="BZ128" s="33">
        <v>94</v>
      </c>
      <c r="CA128" s="33">
        <v>141.5</v>
      </c>
      <c r="CB128" s="33">
        <v>80</v>
      </c>
      <c r="CC128" s="33">
        <v>141.5</v>
      </c>
      <c r="CD128" s="33">
        <v>80</v>
      </c>
      <c r="CE128" s="33">
        <v>46.8</v>
      </c>
      <c r="CF128" s="33">
        <v>124</v>
      </c>
      <c r="CG128" s="33">
        <v>0.0611664295874822</v>
      </c>
      <c r="CH128" s="33">
        <v>110</v>
      </c>
      <c r="CI128" s="33">
        <v>0.0611664295874822</v>
      </c>
      <c r="CJ128" s="33">
        <v>110</v>
      </c>
      <c r="CK128" s="33">
        <f>BM128/BS128</f>
        <v>0.0433526011560694</v>
      </c>
      <c r="CL128" s="33">
        <v>130</v>
      </c>
      <c r="CM128" s="33">
        <v>41.3</v>
      </c>
      <c r="CN128" s="33">
        <v>98</v>
      </c>
      <c r="CO128" s="33">
        <v>41.3</v>
      </c>
      <c r="CP128" s="33">
        <v>98</v>
      </c>
      <c r="CQ128" s="33">
        <v>36.3</v>
      </c>
      <c r="CR128" s="33">
        <v>90</v>
      </c>
      <c r="CS128" s="33">
        <v>459.8</v>
      </c>
      <c r="CT128" s="33">
        <v>107</v>
      </c>
      <c r="CU128" s="33">
        <v>459.8</v>
      </c>
      <c r="CV128" s="33">
        <v>107</v>
      </c>
      <c r="CW128" s="33">
        <v>413.9</v>
      </c>
      <c r="CX128" s="33">
        <v>80</v>
      </c>
      <c r="CY128" s="33">
        <v>211.7</v>
      </c>
      <c r="CZ128" s="33">
        <v>37</v>
      </c>
      <c r="DA128" s="33">
        <v>211.7</v>
      </c>
      <c r="DB128" s="33">
        <v>37</v>
      </c>
      <c r="DC128" s="33">
        <v>200.4</v>
      </c>
      <c r="DD128" s="33">
        <v>28</v>
      </c>
      <c r="DE128" s="33">
        <v>248.2</v>
      </c>
      <c r="DF128" s="33">
        <v>114</v>
      </c>
      <c r="DG128" s="33">
        <v>248.2</v>
      </c>
      <c r="DH128" s="33">
        <v>114</v>
      </c>
      <c r="DI128" s="33">
        <v>213.5</v>
      </c>
      <c r="DJ128" s="33">
        <v>111</v>
      </c>
      <c r="DK128" s="33">
        <v>0.333333333333333</v>
      </c>
      <c r="DL128" s="33">
        <v>49</v>
      </c>
      <c r="DM128" s="33">
        <v>0.5</v>
      </c>
      <c r="DN128" s="33">
        <v>47</v>
      </c>
      <c r="DO128" s="33">
        <v>66.90000000000001</v>
      </c>
      <c r="DP128" s="33">
        <v>79</v>
      </c>
      <c r="DQ128" s="33">
        <v>10</v>
      </c>
      <c r="DR128" s="33">
        <v>39</v>
      </c>
      <c r="DS128" s="33">
        <v>6.3</v>
      </c>
      <c r="DT128" s="33">
        <v>37</v>
      </c>
      <c r="DU128" s="33">
        <v>-178.6</v>
      </c>
      <c r="DV128" s="33">
        <v>121</v>
      </c>
      <c r="DW128" s="33">
        <v>-178.6</v>
      </c>
      <c r="DX128" s="33">
        <v>121</v>
      </c>
      <c r="DY128" s="33">
        <f>BS128-CW128</f>
        <v>-171.7</v>
      </c>
      <c r="DZ128" s="33">
        <v>127</v>
      </c>
      <c r="EA128" s="33">
        <v>1.5</v>
      </c>
      <c r="EB128" s="33">
        <v>63</v>
      </c>
      <c r="EC128" s="33">
        <v>9.66666666666667</v>
      </c>
      <c r="ED128" s="33">
        <v>92</v>
      </c>
      <c r="EE128" s="33">
        <v>19.8</v>
      </c>
      <c r="EF128" s="33">
        <v>46</v>
      </c>
      <c r="EG128" s="33">
        <v>0</v>
      </c>
      <c r="EH128" s="33">
        <v>14</v>
      </c>
      <c r="EI128" s="33">
        <v>-2.7</v>
      </c>
      <c r="EJ128" s="33">
        <v>80</v>
      </c>
      <c r="EK128" s="33">
        <v>0.166666666666667</v>
      </c>
      <c r="EL128" s="33">
        <v>5</v>
      </c>
      <c r="EM128" s="33">
        <v>80</v>
      </c>
      <c r="EN128" s="33">
        <v>16</v>
      </c>
      <c r="EO128" s="33">
        <v>100</v>
      </c>
      <c r="EP128" s="33">
        <v>1</v>
      </c>
      <c r="EQ128" s="33">
        <v>15.8333333333333</v>
      </c>
      <c r="ER128" s="33">
        <v>102</v>
      </c>
      <c r="ES128" s="33">
        <v>32.5</v>
      </c>
      <c r="ET128" s="33">
        <v>86</v>
      </c>
      <c r="EU128" s="33">
        <v>32.5</v>
      </c>
      <c r="EV128" s="33">
        <v>86</v>
      </c>
      <c r="EW128" s="33">
        <v>25.8</v>
      </c>
      <c r="EX128" s="33">
        <v>95</v>
      </c>
      <c r="EY128" s="33">
        <v>44.4</v>
      </c>
      <c r="EZ128" s="33">
        <v>48</v>
      </c>
      <c r="FA128" s="33">
        <v>4</v>
      </c>
      <c r="FB128" s="33">
        <v>4</v>
      </c>
      <c r="FC128" s="33">
        <v>31.6666666666667</v>
      </c>
      <c r="FD128" s="33">
        <v>2</v>
      </c>
      <c r="FE128" s="38"/>
      <c r="FF128" s="33">
        <v>124</v>
      </c>
      <c r="FG128" s="38"/>
      <c r="FH128" s="33">
        <v>124</v>
      </c>
      <c r="FI128" s="33">
        <v>4.51</v>
      </c>
      <c r="FJ128" s="33">
        <v>129</v>
      </c>
      <c r="FK128" s="38"/>
      <c r="FL128" s="33">
        <v>121</v>
      </c>
      <c r="FM128" s="38"/>
      <c r="FN128" s="33">
        <v>121</v>
      </c>
      <c r="FO128" s="33">
        <v>2.45</v>
      </c>
      <c r="FP128" s="33">
        <v>130</v>
      </c>
      <c r="FQ128" s="38"/>
      <c r="FR128" s="33">
        <v>125</v>
      </c>
      <c r="FS128" s="38"/>
      <c r="FT128" s="33">
        <v>125</v>
      </c>
      <c r="FU128" s="33">
        <v>21.6</v>
      </c>
      <c r="FV128" s="33">
        <v>125</v>
      </c>
      <c r="FW128" s="38"/>
      <c r="FX128" s="33">
        <v>43</v>
      </c>
      <c r="FY128" s="38"/>
      <c r="FZ128" s="33">
        <v>43</v>
      </c>
      <c r="GA128" s="33">
        <v>17.2</v>
      </c>
      <c r="GB128" s="39">
        <v>104</v>
      </c>
      <c r="GC128" s="24">
        <f>GA128</f>
        <v>17.2</v>
      </c>
      <c r="GD128" s="24">
        <f>GB128</f>
        <v>104</v>
      </c>
      <c r="GE128" s="25">
        <v>13.7</v>
      </c>
      <c r="GF128" s="25">
        <v>95</v>
      </c>
      <c r="GG128" s="25">
        <v>35.1</v>
      </c>
      <c r="GH128" s="25">
        <v>91</v>
      </c>
      <c r="GI128" s="24">
        <f>GG128</f>
        <v>35.1</v>
      </c>
      <c r="GJ128" s="24">
        <f>GH128</f>
        <v>91</v>
      </c>
      <c r="GK128" s="25">
        <v>36.9</v>
      </c>
      <c r="GL128" s="37">
        <v>93</v>
      </c>
      <c r="GM128" s="33">
        <v>-0.2</v>
      </c>
      <c r="GN128" s="33">
        <v>20</v>
      </c>
      <c r="GO128" s="33">
        <v>3</v>
      </c>
      <c r="GP128" s="33">
        <f>IF(GO128=1,1,IF(GO128=2,20,40))</f>
        <v>40</v>
      </c>
      <c r="GQ128" s="33">
        <f>AVERAGE(41,130,GS128)</f>
        <v>91.3333333333333</v>
      </c>
      <c r="GR128" s="33">
        <f>GQ128</f>
        <v>91.3333333333333</v>
      </c>
      <c r="GS128" s="33">
        <f>AVERAGE(76,130)</f>
        <v>103</v>
      </c>
      <c r="GT128" s="33">
        <f>GS128</f>
        <v>103</v>
      </c>
      <c r="GU128" s="33">
        <f t="shared" si="3703"/>
        <v>103</v>
      </c>
      <c r="GV128" s="33">
        <f>GU128</f>
        <v>103</v>
      </c>
      <c r="GW128" s="40">
        <f>GU128</f>
        <v>103</v>
      </c>
      <c r="GX128" s="28">
        <f t="shared" si="3703"/>
        <v>103</v>
      </c>
      <c r="GY128" s="28">
        <f>GX128</f>
        <v>103</v>
      </c>
      <c r="GZ128" s="42">
        <f>AVERAGE(GQ128,GS128,GU128)</f>
        <v>99.1111111111111</v>
      </c>
      <c r="HA128" s="33">
        <f>AVERAGE(GQ128:GW128)</f>
        <v>99.6666666666667</v>
      </c>
      <c r="HB128" s="33">
        <f>SUM(GX128,GY128,GZ128,HA128)/120</f>
        <v>86.983912037037</v>
      </c>
      <c r="HC128" t="s" s="34">
        <f>IF(HB128=HB127,"YES","NOOOO")</f>
        <v>230</v>
      </c>
      <c r="HD128" s="33">
        <f>SUM(SUM(E128,F128,G128,I128,L128,M128,N128,O128,R128,U128,V128,W128,Y128,AH128,AN128,AP128,AV128,BB128,BH128,BN128,BT128,BZ128,CF128,CL128,CR128,CX128,DD128,DJ128,DL128,DZ128),SUM(EX128,FJ128,FP128,FV128,GF128,GL128,GN128,GP128,GQ128,GS128,GU128,GX128,GZ128,H128,J128,K128,P128,Q128,S128,T128,X128,Z128,AA128,AB128,AD128,AF128,AJ128,AL128,AR128,AT128),SUM(AX128,AZ128,BD128,BF128,BJ128,BL128,BP128,BR128,BV128,BX128,CB128,CD128,CH128,CJ128,CN128,CP128,CT128,CV128,CZ128,DB128,DF128,DH128,DN128,DP128,DR128,DT128,DV128,DX128,EB128,ED128),EF128,EH128,EJ128,EL128,EN128,EP128,ER128,ET128,EV128,EZ128,FB128,FD128,FF128,FH128,FL128,FN128,FR128,FT128,FX128,FZ128,GB128,GD128,GH128,GJ128)/114</f>
        <v>86.2725389863548</v>
      </c>
      <c r="HE128" s="33">
        <v>126</v>
      </c>
      <c r="HF128" s="33">
        <f>HE128-B128</f>
        <v>0</v>
      </c>
      <c r="HG128" s="33">
        <f>SUM(SUM(E128,F128,G128,I128,L128,M128,N128,O128,V128,W128,Y128,H128,J128,K128,P128,Q128,CH128,CJ128,CN128,CP128,CT128,CV128,CZ128,DB128,DF128,DH128,DN128,DP128,DR128,DT128),SUM(DV128,DX128,EB128,ED128,EF128,EH128,EJ128,EL128,EN128,EP128,ER128,ET128,EV128,EZ128,FB128,FD128,FF128,FH128,FL128,FN128,FR128,FT128,FX128,FZ128,GR128,GX128,GY128,X128,AA128,Z128),SUM(AB128,AD128,AF128,AJ128,AL128,AR128,AT128,AX128,AZ128,BD128,BF128,BJ128,BL128,BP128,BR128,BV128,BX128,CB128,CD128,AH128,AN128,AP128,AV128,BB128,BH128,BN128,BT128,BZ128,CF128,CL128),CR128,CX128,DD128,DJ128,DL128,DZ128,EX128,FJ128,FP128,FV128,GP128,GQ128,GS128,GT128,GU128,GV128,GW128,GZ128,HA128)/109</f>
        <v>85.7185270132518</v>
      </c>
      <c r="HH128" s="33">
        <v>126</v>
      </c>
      <c r="HI128" s="33">
        <f>HH128-B128</f>
        <v>0</v>
      </c>
      <c r="HJ128" s="33">
        <f>SUM(SUM(E128,F128,G128,I128,L128,M128,N128,R128,V128,W128,AD128,AF128,AJ128,AL128,AR128,AT128,AX128,AZ128,BD128,BF128,BJ128,BL128,BP128,BR128,BV128,BX128,CB128,CD128,CH128,CJ128),SUM(CN128,CP128,CT128,CV128,CZ128,DB128,DF128,DH128,DN128,DP128,DR128,DT128,DV128,DX128,EB128,ED128,EF128,EH128,EJ128,EL128,EN128,EP128,ER128,ET128,EV128,EZ128,FB128,FD128,GB128,GD128),SUM(GH128,GJ128,GR128,GX128,GY128,AH128,AN128,AP128,AV128,BB128,BH128,BN128,BT128,BZ128,CF128,CL128,CR128,CX128,DD128,DJ128,DL128,DZ128,EX128,GF128,GL128,GN128,GP128,GQ128,GS128,GT128),GU128,GV128,GW128,GZ128,HA128,H128,J128,K128,S128,T128,)/101</f>
        <v>81.2754400440044</v>
      </c>
      <c r="HK128" s="33">
        <v>127</v>
      </c>
      <c r="HL128" s="33">
        <f>HK128-B128</f>
        <v>1</v>
      </c>
      <c r="HM128" s="33">
        <f>SUM(SUM(F128,G128,H128,J128,K128,AD128,AF128,AJ128,AL128,AN128,AR128,AT128,AX128,AZ128,BD128,BF128,BJ128,BL128,BP128,BR128,BV128,BX128,CB128,CD128,CH128,CJ128,CN128,CP128,CT128,CV128),SUM(CZ128,DB128,DF128,DH128,DN128,DP128,DR128,DT128,DV128,DX128,EB128,ED128,EF128,EH128,EJ128,EL128,EN128,EP128,ER128,ET128,EV128,EZ128,FB128,FD128,GR128,GX128,GY128,I128,L128,AH128),AP128,AV128,BB128,BH128,BN128,BT128,BZ128,CF128,CL128,CR128,CX128,DD128,DJ128,DL128,DZ128,EX128,GP128,GQ128,GS128,GT128,GU128,GV128,GW128,GZ128,HA128)/85</f>
        <v>79.22287581699349</v>
      </c>
      <c r="HN128" s="33">
        <v>127</v>
      </c>
      <c r="HO128" s="33">
        <f>HN128-B128</f>
        <v>1</v>
      </c>
      <c r="HP128" s="33">
        <f>SUM(SUM(AH128,AP128,AV128,BB128,BH128,BN128,BT128,BZ128,CF128,CL128,CR128,CX128,DD128,DJ128,DL128,DZ128,EX128,GP128,GQ128,GS128,GT128,GU128,GV128,GW128,GZ128,HA128,AD128,AF128,AR128,AT128),SUM(AX128,AZ128,BD128,BF128,BJ128,BL128,BP128,BR128,BV128,BX128,CB128,CD128,CH128,CJ128,CN128,CP128,CT128,CV128,CZ128,DB128,DF128,DH128,DN128,DP128,DR128,DT128,DV128,DX128,EB128,ED128),EF128,EH128,EJ128,EL128,EN128,EP128,ER128,ET128,EV128,EZ128,FB128,FD128,GR128,GX128,GY128)/75</f>
        <v>76.1525925925926</v>
      </c>
      <c r="HQ128" s="33">
        <v>128</v>
      </c>
      <c r="HR128" s="33">
        <f>HQ128-B128</f>
        <v>2</v>
      </c>
      <c r="HS128" s="43">
        <f>AVERAGE(HD128-HB128,HG128-HB128,HJ128-HB128,HM128-HB128,HP128-HB128)</f>
        <v>-5.25551714639758</v>
      </c>
      <c r="HT128" s="33"/>
      <c r="HU128" s="33"/>
      <c r="HV128" s="33"/>
      <c r="HW128" s="33"/>
      <c r="HX128" s="33"/>
      <c r="HY128" s="33"/>
    </row>
    <row r="129" ht="56.45" customHeight="1">
      <c r="A129" t="s" s="31">
        <v>366</v>
      </c>
      <c r="B129" s="32">
        <v>127</v>
      </c>
      <c r="C129" s="33">
        <v>0</v>
      </c>
      <c r="D129" t="s" s="34">
        <v>239</v>
      </c>
      <c r="E129" s="33">
        <f>IF(D129="ACC",5,IF(D129="SEC",3,IF(D129="Pac12",4,IF(D129="Big 10",1,IF(D129="Big 12",2,IF(D129="Independent",7,IF(D129="American",6,IF(D129="MWC",9,IF(D129="Sun Belt",8,IF(D129="CUSA",11,10))))))))))</f>
        <v>7</v>
      </c>
      <c r="F129" s="33">
        <v>125</v>
      </c>
      <c r="G129" s="33">
        <f>F129</f>
        <v>125</v>
      </c>
      <c r="H129" s="33">
        <f>F129</f>
        <v>125</v>
      </c>
      <c r="I129" s="33">
        <v>125</v>
      </c>
      <c r="J129" s="33">
        <v>125</v>
      </c>
      <c r="K129" s="33">
        <v>128</v>
      </c>
      <c r="L129" s="35">
        <f>AVERAGE(F129:K129)</f>
        <v>125.5</v>
      </c>
      <c r="M129" s="46">
        <f>AVERAGE(N129:U129,F129:L129)</f>
        <v>126.625</v>
      </c>
      <c r="N129" s="19">
        <f>AVERAGE(O129:U129,F129:L129)</f>
        <v>126.625</v>
      </c>
      <c r="O129" s="37">
        <v>128</v>
      </c>
      <c r="P129" s="33">
        <v>130</v>
      </c>
      <c r="Q129" s="33">
        <f>AVERAGE(O129:P129)</f>
        <v>129</v>
      </c>
      <c r="R129" s="33">
        <v>123</v>
      </c>
      <c r="S129" s="33">
        <v>130</v>
      </c>
      <c r="T129" s="33">
        <f>AVERAGE(R129:S129)</f>
        <v>126.5</v>
      </c>
      <c r="U129" s="33">
        <f>AVERAGE(O129,P129,Q129,R129,S129,T129)</f>
        <v>127.75</v>
      </c>
      <c r="V129" s="33">
        <f>AVERAGE(F129:U129)</f>
        <v>126.625</v>
      </c>
      <c r="W129" s="33">
        <f>MEDIAN(F129:U129)</f>
        <v>126.5625</v>
      </c>
      <c r="X129" s="33">
        <v>125</v>
      </c>
      <c r="Y129" s="33">
        <v>121</v>
      </c>
      <c r="Z129" s="33">
        <v>59</v>
      </c>
      <c r="AA129" s="33">
        <v>121</v>
      </c>
      <c r="AB129" s="33">
        <v>127</v>
      </c>
      <c r="AC129" s="33">
        <f>BI129-CM129</f>
        <v>-19.3</v>
      </c>
      <c r="AD129" s="33">
        <v>105</v>
      </c>
      <c r="AE129" s="33">
        <f>AC129</f>
        <v>-19.3</v>
      </c>
      <c r="AF129" s="33">
        <f>AD129</f>
        <v>105</v>
      </c>
      <c r="AG129" s="33">
        <f>BM129-CQ129</f>
        <v>-19.3</v>
      </c>
      <c r="AH129" s="33">
        <v>105</v>
      </c>
      <c r="AI129" s="33">
        <f>(AC129+100)/Y129</f>
        <v>0.666942148760331</v>
      </c>
      <c r="AJ129" s="33">
        <v>128</v>
      </c>
      <c r="AK129" s="33">
        <f>AI129</f>
        <v>0.666942148760331</v>
      </c>
      <c r="AL129" s="33">
        <f>AJ129</f>
        <v>128</v>
      </c>
      <c r="AM129" s="33">
        <v>-0.220994475138122</v>
      </c>
      <c r="AN129" s="33">
        <v>121</v>
      </c>
      <c r="AO129" s="33">
        <v>25.4</v>
      </c>
      <c r="AP129" s="33">
        <v>97</v>
      </c>
      <c r="AQ129" s="33">
        <v>2</v>
      </c>
      <c r="AR129" s="33">
        <f>MAX($AQ$3:$AQ$132)-AQ129+1</f>
        <v>12</v>
      </c>
      <c r="AS129" s="33">
        <v>2</v>
      </c>
      <c r="AT129" s="33">
        <f>AR129</f>
        <v>12</v>
      </c>
      <c r="AU129" s="33">
        <v>2</v>
      </c>
      <c r="AV129" s="33">
        <f>MAX($AU$3:$AU$132)-AU129+1</f>
        <v>14</v>
      </c>
      <c r="AW129" s="33">
        <v>10</v>
      </c>
      <c r="AX129" s="33">
        <f>AW129+1</f>
        <v>11</v>
      </c>
      <c r="AY129" s="33">
        <v>10</v>
      </c>
      <c r="AZ129" s="33">
        <f>AX129</f>
        <v>11</v>
      </c>
      <c r="BA129" s="33">
        <v>10</v>
      </c>
      <c r="BB129" s="33">
        <f>BA129+1</f>
        <v>11</v>
      </c>
      <c r="BC129" s="33">
        <f>AQ129/(AQ129+AW129)</f>
        <v>0.166666666666667</v>
      </c>
      <c r="BD129" s="33">
        <v>37</v>
      </c>
      <c r="BE129" s="33">
        <f>BC129</f>
        <v>0.166666666666667</v>
      </c>
      <c r="BF129" s="33">
        <f>BD129</f>
        <v>37</v>
      </c>
      <c r="BG129" s="33">
        <f>AU129/(AU129+BA129)</f>
        <v>0.166666666666667</v>
      </c>
      <c r="BH129" s="33">
        <v>21</v>
      </c>
      <c r="BI129" s="33">
        <v>21.7</v>
      </c>
      <c r="BJ129" s="33">
        <v>83</v>
      </c>
      <c r="BK129" s="33">
        <v>21.7</v>
      </c>
      <c r="BL129" s="33">
        <v>83</v>
      </c>
      <c r="BM129" s="33">
        <v>21.7</v>
      </c>
      <c r="BN129" s="33">
        <v>83</v>
      </c>
      <c r="BO129" s="33">
        <v>361.1</v>
      </c>
      <c r="BP129" s="33">
        <v>96</v>
      </c>
      <c r="BQ129" s="33">
        <v>361.1</v>
      </c>
      <c r="BR129" s="33">
        <v>96</v>
      </c>
      <c r="BS129" s="33">
        <v>361.1</v>
      </c>
      <c r="BT129" s="33">
        <v>96</v>
      </c>
      <c r="BU129" s="33">
        <v>217.6</v>
      </c>
      <c r="BV129" s="33">
        <v>75</v>
      </c>
      <c r="BW129" s="33">
        <v>217.6</v>
      </c>
      <c r="BX129" s="33">
        <v>75</v>
      </c>
      <c r="BY129" s="33">
        <v>217.6</v>
      </c>
      <c r="BZ129" s="33">
        <v>75</v>
      </c>
      <c r="CA129" s="33">
        <v>143.5</v>
      </c>
      <c r="CB129" s="33">
        <v>84</v>
      </c>
      <c r="CC129" s="33">
        <v>143.5</v>
      </c>
      <c r="CD129" s="33">
        <v>84</v>
      </c>
      <c r="CE129" s="33">
        <v>143.5</v>
      </c>
      <c r="CF129" s="33">
        <v>84</v>
      </c>
      <c r="CG129" s="33">
        <v>0.0600941567432844</v>
      </c>
      <c r="CH129" s="33">
        <v>112</v>
      </c>
      <c r="CI129" s="33">
        <v>0.0600941567432844</v>
      </c>
      <c r="CJ129" s="33">
        <v>112</v>
      </c>
      <c r="CK129" s="33">
        <f>BM129/BS129</f>
        <v>0.0600941567432844</v>
      </c>
      <c r="CL129" s="33">
        <v>112</v>
      </c>
      <c r="CM129" s="33">
        <v>41</v>
      </c>
      <c r="CN129" s="33">
        <v>97</v>
      </c>
      <c r="CO129" s="33">
        <v>41</v>
      </c>
      <c r="CP129" s="33">
        <v>97</v>
      </c>
      <c r="CQ129" s="33">
        <v>41</v>
      </c>
      <c r="CR129" s="33">
        <v>97</v>
      </c>
      <c r="CS129" s="33">
        <v>479.9</v>
      </c>
      <c r="CT129" s="33">
        <v>123</v>
      </c>
      <c r="CU129" s="33">
        <v>479.9</v>
      </c>
      <c r="CV129" s="33">
        <v>123</v>
      </c>
      <c r="CW129" s="33">
        <v>479.9</v>
      </c>
      <c r="CX129" s="33">
        <v>123</v>
      </c>
      <c r="CY129" s="33">
        <v>220.8</v>
      </c>
      <c r="CZ129" s="33">
        <v>53</v>
      </c>
      <c r="DA129" s="33">
        <v>220.8</v>
      </c>
      <c r="DB129" s="33">
        <v>53</v>
      </c>
      <c r="DC129" s="33">
        <v>220.8</v>
      </c>
      <c r="DD129" s="33">
        <v>53</v>
      </c>
      <c r="DE129" s="33">
        <v>259.2</v>
      </c>
      <c r="DF129" s="33">
        <v>124</v>
      </c>
      <c r="DG129" s="33">
        <v>259.2</v>
      </c>
      <c r="DH129" s="33">
        <v>124</v>
      </c>
      <c r="DI129" s="33">
        <v>259.2</v>
      </c>
      <c r="DJ129" s="33">
        <v>124</v>
      </c>
      <c r="DK129" s="33">
        <f>5/12</f>
        <v>0.416666666666667</v>
      </c>
      <c r="DL129" s="33">
        <v>14</v>
      </c>
      <c r="DM129" s="33">
        <f t="shared" si="6347"/>
        <v>0.75</v>
      </c>
      <c r="DN129" s="33">
        <v>10</v>
      </c>
      <c r="DO129" s="33">
        <v>60.8</v>
      </c>
      <c r="DP129" s="33">
        <v>41</v>
      </c>
      <c r="DQ129" s="33">
        <v>7.3</v>
      </c>
      <c r="DR129" s="33">
        <v>17</v>
      </c>
      <c r="DS129" s="33">
        <v>6.1</v>
      </c>
      <c r="DT129" s="33">
        <v>35</v>
      </c>
      <c r="DU129" s="33">
        <f>BO129-CS129</f>
        <v>-118.8</v>
      </c>
      <c r="DV129" s="33">
        <v>121</v>
      </c>
      <c r="DW129" s="33">
        <f>BQ129-CU129</f>
        <v>-118.8</v>
      </c>
      <c r="DX129" s="33">
        <v>121</v>
      </c>
      <c r="DY129" s="33">
        <f>BS129-CW129</f>
        <v>-118.8</v>
      </c>
      <c r="DZ129" s="33">
        <v>121</v>
      </c>
      <c r="EA129" s="33">
        <f>15/12</f>
        <v>1.25</v>
      </c>
      <c r="EB129" s="33">
        <v>69</v>
      </c>
      <c r="EC129" s="33">
        <f>105/12</f>
        <v>8.75</v>
      </c>
      <c r="ED129" s="33">
        <v>97</v>
      </c>
      <c r="EE129" s="33">
        <v>13.5</v>
      </c>
      <c r="EF129" s="33">
        <v>78</v>
      </c>
      <c r="EG129" s="33">
        <v>0</v>
      </c>
      <c r="EH129" s="33">
        <v>14</v>
      </c>
      <c r="EI129" s="33">
        <v>9.5</v>
      </c>
      <c r="EJ129" s="33">
        <v>28</v>
      </c>
      <c r="EK129" s="33">
        <f>1/12</f>
        <v>0.0833333333333333</v>
      </c>
      <c r="EL129" s="33">
        <v>11</v>
      </c>
      <c r="EM129" s="33">
        <v>62.5</v>
      </c>
      <c r="EN129" s="33">
        <v>36</v>
      </c>
      <c r="EO129" s="33">
        <v>100</v>
      </c>
      <c r="EP129" s="33">
        <v>1</v>
      </c>
      <c r="EQ129" s="33">
        <f>228/12</f>
        <v>19</v>
      </c>
      <c r="ER129" s="33">
        <v>82</v>
      </c>
      <c r="ES129" s="33">
        <v>32</v>
      </c>
      <c r="ET129" s="33">
        <v>88</v>
      </c>
      <c r="EU129" s="33">
        <v>32</v>
      </c>
      <c r="EV129" s="33">
        <v>88</v>
      </c>
      <c r="EW129" s="33">
        <v>32</v>
      </c>
      <c r="EX129" s="33">
        <v>84</v>
      </c>
      <c r="EY129" s="33">
        <v>61.5</v>
      </c>
      <c r="EZ129" s="33">
        <v>23</v>
      </c>
      <c r="FA129" s="33">
        <f>68/12</f>
        <v>5.66666666666667</v>
      </c>
      <c r="FB129" s="33">
        <v>39</v>
      </c>
      <c r="FC129" s="33">
        <f>531/12</f>
        <v>44.25</v>
      </c>
      <c r="FD129" s="33">
        <v>30</v>
      </c>
      <c r="FE129" s="33">
        <v>14.46</v>
      </c>
      <c r="FF129" s="33">
        <v>124</v>
      </c>
      <c r="FG129" s="33">
        <v>14.46</v>
      </c>
      <c r="FH129" s="33">
        <v>124</v>
      </c>
      <c r="FI129" s="33">
        <v>14.46</v>
      </c>
      <c r="FJ129" s="33">
        <v>124</v>
      </c>
      <c r="FK129" s="38"/>
      <c r="FL129" s="33">
        <v>121</v>
      </c>
      <c r="FM129" s="38"/>
      <c r="FN129" s="33">
        <v>121</v>
      </c>
      <c r="FO129" s="33">
        <v>19.69</v>
      </c>
      <c r="FP129" s="33">
        <v>121</v>
      </c>
      <c r="FQ129" s="38"/>
      <c r="FR129" s="33">
        <v>126</v>
      </c>
      <c r="FS129" s="38"/>
      <c r="FT129" s="33">
        <v>126</v>
      </c>
      <c r="FU129" s="33">
        <v>20.63</v>
      </c>
      <c r="FV129" s="33">
        <v>126</v>
      </c>
      <c r="FW129" s="38"/>
      <c r="FX129" s="33">
        <v>89</v>
      </c>
      <c r="FY129" s="38"/>
      <c r="FZ129" s="33">
        <v>89</v>
      </c>
      <c r="GA129" s="33">
        <v>12.2</v>
      </c>
      <c r="GB129" s="39">
        <v>107</v>
      </c>
      <c r="GC129" s="24">
        <f>GA129</f>
        <v>12.2</v>
      </c>
      <c r="GD129" s="24">
        <f>GB129</f>
        <v>107</v>
      </c>
      <c r="GE129" s="24">
        <v>19</v>
      </c>
      <c r="GF129" s="24">
        <v>87</v>
      </c>
      <c r="GG129" s="24">
        <v>43.8</v>
      </c>
      <c r="GH129" s="24">
        <v>103</v>
      </c>
      <c r="GI129" s="24">
        <f>GG129</f>
        <v>43.8</v>
      </c>
      <c r="GJ129" s="24">
        <f>GH129</f>
        <v>103</v>
      </c>
      <c r="GK129" s="24">
        <v>40.3</v>
      </c>
      <c r="GL129" s="37">
        <v>126</v>
      </c>
      <c r="GM129" s="33">
        <v>-0.6</v>
      </c>
      <c r="GN129" s="33">
        <v>24</v>
      </c>
      <c r="GO129" s="33">
        <v>3</v>
      </c>
      <c r="GP129" s="33">
        <f>IF(GO129=1,1,IF(GO129=2,20,40))</f>
        <v>40</v>
      </c>
      <c r="GQ129" s="33">
        <f>AVERAGE(41,130,GS129)</f>
        <v>91.3333333333333</v>
      </c>
      <c r="GR129" s="33">
        <f>GQ129</f>
        <v>91.3333333333333</v>
      </c>
      <c r="GS129" s="33">
        <f>AVERAGE(76,130)</f>
        <v>103</v>
      </c>
      <c r="GT129" s="33">
        <f>GS129</f>
        <v>103</v>
      </c>
      <c r="GU129" s="33">
        <f t="shared" si="3703"/>
        <v>103</v>
      </c>
      <c r="GV129" s="33">
        <f>GU129</f>
        <v>103</v>
      </c>
      <c r="GW129" s="40">
        <f>GU129</f>
        <v>103</v>
      </c>
      <c r="GX129" s="28">
        <f t="shared" si="3703"/>
        <v>103</v>
      </c>
      <c r="GY129" s="28">
        <f>GX129</f>
        <v>103</v>
      </c>
      <c r="GZ129" s="42">
        <f>AVERAGE(GQ129,GS129,GU129)</f>
        <v>99.1111111111111</v>
      </c>
      <c r="HA129" s="33">
        <f>AVERAGE(GQ129:GW129)</f>
        <v>99.6666666666667</v>
      </c>
      <c r="HB129" s="33">
        <f>SUM(GX129,GY129,GZ129,HA129)/120</f>
        <v>88.9469328703704</v>
      </c>
      <c r="HC129" t="s" s="34">
        <f>IF(HB129=HB128,"YES","NOOOO")</f>
        <v>230</v>
      </c>
      <c r="HD129" s="33">
        <f>SUM(SUM(E129,F129,G129,I129,L129,M129,N129,O129,R129,U129,V129,W129,Y129,AH129,AN129,AP129,AV129,BB129,BH129,BN129,BT129,BZ129,CF129,CL129,CR129,CX129,DD129,DJ129,DL129,DZ129),SUM(EX129,FJ129,FP129,FV129,GF129,GL129,GN129,GP129,GQ129,GS129,GU129,GX129,GZ129,H129,J129,K129,P129,Q129,S129,T129,X129,Z129,AA129,AB129,AD129,AF129,AJ129,AL129,AR129,AT129),SUM(AX129,AZ129,BD129,BF129,BJ129,BL129,BP129,BR129,BV129,BX129,CB129,CD129,CH129,CJ129,CN129,CP129,CT129,CV129,CZ129,DB129,DF129,DH129,DN129,DP129,DR129,DT129,DV129,DX129,EB129,ED129),EF129,EH129,EJ129,EL129,EN129,EP129,ER129,ET129,EV129,EZ129,FB129,FD129,FF129,FH129,FL129,FN129,FR129,FT129,FX129,FZ129,GB129,GD129,GH129,GJ129)/114</f>
        <v>88.33887670565301</v>
      </c>
      <c r="HE129" s="33">
        <v>127</v>
      </c>
      <c r="HF129" s="33">
        <f>HE129-B129</f>
        <v>0</v>
      </c>
      <c r="HG129" s="33">
        <f>SUM(SUM(E129,F129,G129,I129,L129,M129,N129,O129,V129,W129,Y129,H129,J129,K129,P129,Q129,CH129,CJ129,CN129,CP129,CT129,CV129,CZ129,DB129,DF129,DH129,DN129,DP129,DR129,DT129),SUM(DV129,DX129,EB129,ED129,EF129,EH129,EJ129,EL129,EN129,EP129,ER129,ET129,EV129,EZ129,FB129,FD129,FF129,FH129,FL129,FN129,FR129,FT129,FX129,FZ129,GR129,GX129,GY129,X129,AA129,Z129),SUM(AB129,AD129,AF129,AJ129,AL129,AR129,AT129,AX129,AZ129,BD129,BF129,BJ129,BL129,BP129,BR129,BV129,BX129,CB129,CD129,AH129,AN129,AP129,AV129,BB129,BH129,BN129,BT129,BZ129,CF129,CL129),CR129,CX129,DD129,DJ129,DL129,DZ129,EX129,FJ129,FP129,FV129,GP129,GQ129,GS129,GT129,GU129,GV129,GW129,GZ129,HA129)/109</f>
        <v>87.2420361875637</v>
      </c>
      <c r="HH129" s="33">
        <v>127</v>
      </c>
      <c r="HI129" s="33">
        <f>HH129-B129</f>
        <v>0</v>
      </c>
      <c r="HJ129" s="33">
        <f>SUM(SUM(E129,F129,G129,I129,L129,M129,N129,R129,V129,W129,AD129,AF129,AJ129,AL129,AR129,AT129,AX129,AZ129,BD129,BF129,BJ129,BL129,BP129,BR129,BV129,BX129,CB129,CD129,CH129,CJ129),SUM(CN129,CP129,CT129,CV129,CZ129,DB129,DF129,DH129,DN129,DP129,DR129,DT129,DV129,DX129,EB129,ED129,EF129,EH129,EJ129,EL129,EN129,EP129,ER129,ET129,EV129,EZ129,FB129,FD129,GB129,GD129),SUM(GH129,GJ129,GR129,GX129,GY129,AH129,AN129,AP129,AV129,BB129,BH129,BN129,BT129,BZ129,CF129,CL129,CR129,CX129,DD129,DJ129,DL129,DZ129,EX129,GF129,GL129,GN129,GP129,GQ129,GS129,GT129),GU129,GV129,GW129,GZ129,HA129,H129,J129,K129,S129,T129,)/101</f>
        <v>82.3255638063806</v>
      </c>
      <c r="HK129" s="33">
        <v>128</v>
      </c>
      <c r="HL129" s="33">
        <f>HK129-B129</f>
        <v>1</v>
      </c>
      <c r="HM129" s="33">
        <f>SUM(SUM(F129,G129,H129,J129,K129,AD129,AF129,AJ129,AL129,AN129,AR129,AT129,AX129,AZ129,BD129,BF129,BJ129,BL129,BP129,BR129,BV129,BX129,CB129,CD129,CH129,CJ129,CN129,CP129,CT129,CV129),SUM(CZ129,DB129,DF129,DH129,DN129,DP129,DR129,DT129,DV129,DX129,EB129,ED129,EF129,EH129,EJ129,EL129,EN129,EP129,ER129,ET129,EV129,EZ129,FB129,FD129,GR129,GX129,GY129,I129,L129,AH129),AP129,AV129,BB129,BH129,BN129,BT129,BZ129,CF129,CL129,CR129,CX129,DD129,DJ129,DL129,DZ129,EX129,GP129,GQ129,GS129,GT129,GU129,GV129,GW129,GZ129,HA129)/85</f>
        <v>79.5875816993464</v>
      </c>
      <c r="HN129" s="33">
        <v>128</v>
      </c>
      <c r="HO129" s="33">
        <f>HN129-B129</f>
        <v>1</v>
      </c>
      <c r="HP129" s="33">
        <f>SUM(SUM(AH129,AP129,AV129,BB129,BH129,BN129,BT129,BZ129,CF129,CL129,CR129,CX129,DD129,DJ129,DL129,DZ129,EX129,GP129,GQ129,GS129,GT129,GU129,GV129,GW129,GZ129,HA129,AD129,AF129,AR129,AT129),SUM(AX129,AZ129,BD129,BF129,BJ129,BL129,BP129,BR129,BV129,BX129,CB129,CD129,CH129,CJ129,CN129,CP129,CT129,CV129,CZ129,DB129,DF129,DH129,DN129,DP129,DR129,DT129,DV129,DX129,EB129,ED129),EF129,EH129,EJ129,EL129,EN129,EP129,ER129,ET129,EV129,EZ129,FB129,FD129,GR129,GX129,GY129)/75</f>
        <v>73.4592592592593</v>
      </c>
      <c r="HQ129" s="33">
        <v>126</v>
      </c>
      <c r="HR129" s="33">
        <f>HQ129-B129</f>
        <v>-1</v>
      </c>
      <c r="HS129" s="43">
        <f>AVERAGE(HD129-HB129,HG129-HB129,HJ129-HB129,HM129-HB129,HP129-HB129)</f>
        <v>-6.7562693387298</v>
      </c>
      <c r="HT129" s="33"/>
      <c r="HU129" s="33"/>
      <c r="HV129" s="33"/>
      <c r="HW129" s="33"/>
      <c r="HX129" s="33"/>
      <c r="HY129" s="33"/>
    </row>
    <row r="130" ht="44.45" customHeight="1">
      <c r="A130" t="s" s="31">
        <v>367</v>
      </c>
      <c r="B130" s="32">
        <v>128</v>
      </c>
      <c r="C130" s="33">
        <v>0</v>
      </c>
      <c r="D130" t="s" s="34">
        <v>270</v>
      </c>
      <c r="E130" s="33">
        <f>IF(D130="ACC",5,IF(D130="SEC",3,IF(D130="Pac12",4,IF(D130="Big 10",1,IF(D130="Big 12",2,IF(D130="Independent",7,IF(D130="American",6,IF(D130="MWC",9,IF(D130="Sun Belt",8,IF(D130="CUSA",11,10))))))))))</f>
        <v>10</v>
      </c>
      <c r="F130" s="33">
        <v>124</v>
      </c>
      <c r="G130" s="33">
        <f>F130</f>
        <v>124</v>
      </c>
      <c r="H130" s="33">
        <f>F130</f>
        <v>124</v>
      </c>
      <c r="I130" s="33">
        <v>127</v>
      </c>
      <c r="J130" s="33">
        <v>127</v>
      </c>
      <c r="K130" s="33">
        <v>121</v>
      </c>
      <c r="L130" s="35">
        <f>AVERAGE(F130:K130)</f>
        <v>124.5</v>
      </c>
      <c r="M130" s="46">
        <f>AVERAGE(N130:U130,F130:L130)</f>
        <v>125.375</v>
      </c>
      <c r="N130" s="19">
        <f>AVERAGE(O130:U130,F130:L130)</f>
        <v>125.375</v>
      </c>
      <c r="O130" s="37">
        <v>126</v>
      </c>
      <c r="P130" s="33">
        <v>127</v>
      </c>
      <c r="Q130" s="33">
        <f>AVERAGE(O130:P130)</f>
        <v>126.5</v>
      </c>
      <c r="R130" s="33">
        <v>126</v>
      </c>
      <c r="S130" s="33">
        <v>126</v>
      </c>
      <c r="T130" s="33">
        <f>AVERAGE(R130:S130)</f>
        <v>126</v>
      </c>
      <c r="U130" s="33">
        <f>AVERAGE(O130,P130,Q130,R130,S130,T130)</f>
        <v>126.25</v>
      </c>
      <c r="V130" s="33">
        <f>AVERAGE(F130:U130)</f>
        <v>125.375</v>
      </c>
      <c r="W130" s="33">
        <f>MEDIAN(F130:U130)</f>
        <v>126</v>
      </c>
      <c r="X130" s="33">
        <v>119</v>
      </c>
      <c r="Y130" s="33">
        <v>116</v>
      </c>
      <c r="Z130" s="33">
        <v>114</v>
      </c>
      <c r="AA130" s="33">
        <v>124</v>
      </c>
      <c r="AB130" s="33">
        <v>126</v>
      </c>
      <c r="AC130" s="33">
        <v>-33.6</v>
      </c>
      <c r="AD130" s="33">
        <v>117</v>
      </c>
      <c r="AE130" s="33">
        <v>-33.6</v>
      </c>
      <c r="AF130" s="33">
        <v>117</v>
      </c>
      <c r="AG130" s="33">
        <f>BM130-CQ130</f>
        <v>-22.6</v>
      </c>
      <c r="AH130" s="33">
        <v>104</v>
      </c>
      <c r="AI130" s="33">
        <v>3.68888888888889</v>
      </c>
      <c r="AJ130" s="33">
        <v>27</v>
      </c>
      <c r="AK130" s="33">
        <v>3.68888888888889</v>
      </c>
      <c r="AL130" s="33">
        <f>AJ130</f>
        <v>27</v>
      </c>
      <c r="AM130" s="33">
        <v>-0.249712260024861</v>
      </c>
      <c r="AN130" s="33">
        <v>124</v>
      </c>
      <c r="AO130" s="33">
        <v>39.56</v>
      </c>
      <c r="AP130" s="33">
        <v>106</v>
      </c>
      <c r="AQ130" s="33">
        <v>0</v>
      </c>
      <c r="AR130" s="33">
        <f>MAX($AQ$3:$AQ$132)-AQ130+1</f>
        <v>14</v>
      </c>
      <c r="AS130" s="33">
        <v>0</v>
      </c>
      <c r="AT130" s="33">
        <f>AR130</f>
        <v>14</v>
      </c>
      <c r="AU130" s="33">
        <v>3</v>
      </c>
      <c r="AV130" s="33">
        <f>MAX($AU$3:$AU$132)-AU130+1</f>
        <v>13</v>
      </c>
      <c r="AW130" s="33">
        <v>5</v>
      </c>
      <c r="AX130" s="33">
        <f>AW130+1</f>
        <v>6</v>
      </c>
      <c r="AY130" s="33">
        <v>5</v>
      </c>
      <c r="AZ130" s="33">
        <f>AX130</f>
        <v>6</v>
      </c>
      <c r="BA130" s="33">
        <v>9</v>
      </c>
      <c r="BB130" s="33">
        <f>BA130+1</f>
        <v>10</v>
      </c>
      <c r="BC130" s="33">
        <f>AQ130/(AQ130+AW130)</f>
        <v>0</v>
      </c>
      <c r="BD130" s="33">
        <v>42</v>
      </c>
      <c r="BE130" s="33">
        <f>BC130</f>
        <v>0</v>
      </c>
      <c r="BF130" s="33">
        <f>BD130</f>
        <v>42</v>
      </c>
      <c r="BG130" s="33">
        <f>AU130/(AU130+BA130)</f>
        <v>0.25</v>
      </c>
      <c r="BH130" s="33">
        <v>20</v>
      </c>
      <c r="BI130" s="33">
        <v>11.4</v>
      </c>
      <c r="BJ130" s="33">
        <v>103</v>
      </c>
      <c r="BK130" s="33">
        <v>11.4</v>
      </c>
      <c r="BL130" s="33">
        <v>103</v>
      </c>
      <c r="BM130" s="33">
        <v>16</v>
      </c>
      <c r="BN130" s="33">
        <v>98</v>
      </c>
      <c r="BO130" s="33">
        <v>326.4</v>
      </c>
      <c r="BP130" s="33">
        <v>108</v>
      </c>
      <c r="BQ130" s="33">
        <v>326.4</v>
      </c>
      <c r="BR130" s="33">
        <v>108</v>
      </c>
      <c r="BS130" s="33">
        <v>319.1</v>
      </c>
      <c r="BT130" s="33">
        <v>113</v>
      </c>
      <c r="BU130" s="33">
        <v>142.4</v>
      </c>
      <c r="BV130" s="33">
        <v>113</v>
      </c>
      <c r="BW130" s="33">
        <v>142.4</v>
      </c>
      <c r="BX130" s="33">
        <v>113</v>
      </c>
      <c r="BY130" s="33">
        <v>157.3</v>
      </c>
      <c r="BZ130" s="33">
        <v>114</v>
      </c>
      <c r="CA130" s="33">
        <v>184</v>
      </c>
      <c r="CB130" s="33">
        <v>44</v>
      </c>
      <c r="CC130" s="33">
        <v>184</v>
      </c>
      <c r="CD130" s="33">
        <v>44</v>
      </c>
      <c r="CE130" s="33">
        <v>161.8</v>
      </c>
      <c r="CF130" s="33">
        <v>63</v>
      </c>
      <c r="CG130" s="33">
        <v>0.0349264705882353</v>
      </c>
      <c r="CH130" s="33">
        <v>126</v>
      </c>
      <c r="CI130" s="33">
        <v>0.0349264705882353</v>
      </c>
      <c r="CJ130" s="33">
        <v>126</v>
      </c>
      <c r="CK130" s="33">
        <f>BM130/BS130</f>
        <v>0.0501410216233156</v>
      </c>
      <c r="CL130" s="33">
        <v>128</v>
      </c>
      <c r="CM130" s="33">
        <v>45</v>
      </c>
      <c r="CN130" s="33">
        <v>101</v>
      </c>
      <c r="CO130" s="33">
        <v>45</v>
      </c>
      <c r="CP130" s="33">
        <v>101</v>
      </c>
      <c r="CQ130" s="33">
        <v>38.6</v>
      </c>
      <c r="CR130" s="33">
        <v>94</v>
      </c>
      <c r="CS130" s="33">
        <v>475.8</v>
      </c>
      <c r="CT130" s="33">
        <v>114</v>
      </c>
      <c r="CU130" s="33">
        <v>475.8</v>
      </c>
      <c r="CV130" s="33">
        <v>114</v>
      </c>
      <c r="CW130" s="33">
        <v>467.2</v>
      </c>
      <c r="CX130" s="33">
        <v>114</v>
      </c>
      <c r="CY130" s="33">
        <v>165.6</v>
      </c>
      <c r="CZ130" s="33">
        <v>4</v>
      </c>
      <c r="DA130" s="33">
        <v>165.6</v>
      </c>
      <c r="DB130" s="33">
        <v>4</v>
      </c>
      <c r="DC130" s="33">
        <v>224.3</v>
      </c>
      <c r="DD130" s="33">
        <v>60</v>
      </c>
      <c r="DE130" s="33">
        <v>310.2</v>
      </c>
      <c r="DF130" s="33">
        <v>121</v>
      </c>
      <c r="DG130" s="33">
        <v>310.2</v>
      </c>
      <c r="DH130" s="33">
        <v>121</v>
      </c>
      <c r="DI130" s="33">
        <v>242.8</v>
      </c>
      <c r="DJ130" s="33">
        <v>121</v>
      </c>
      <c r="DK130" s="33">
        <v>0</v>
      </c>
      <c r="DL130" s="33">
        <v>53</v>
      </c>
      <c r="DM130" s="33">
        <v>1.2</v>
      </c>
      <c r="DN130" s="33">
        <v>14</v>
      </c>
      <c r="DO130" s="33">
        <v>64.90000000000001</v>
      </c>
      <c r="DP130" s="33">
        <v>67</v>
      </c>
      <c r="DQ130" s="33">
        <v>7.5</v>
      </c>
      <c r="DR130" s="33">
        <v>19</v>
      </c>
      <c r="DS130" s="33">
        <v>6.3</v>
      </c>
      <c r="DT130" s="33">
        <v>37</v>
      </c>
      <c r="DU130" s="33">
        <v>-149.4</v>
      </c>
      <c r="DV130" s="33">
        <v>117</v>
      </c>
      <c r="DW130" s="33">
        <v>-149.4</v>
      </c>
      <c r="DX130" s="33">
        <v>117</v>
      </c>
      <c r="DY130" s="33">
        <f>BS130-CW130</f>
        <v>-148.1</v>
      </c>
      <c r="DZ130" s="33">
        <v>125</v>
      </c>
      <c r="EA130" s="33">
        <v>1.4</v>
      </c>
      <c r="EB130" s="33">
        <v>65</v>
      </c>
      <c r="EC130" s="33">
        <v>9.800000000000001</v>
      </c>
      <c r="ED130" s="33">
        <v>91</v>
      </c>
      <c r="EE130" s="33">
        <v>25.3</v>
      </c>
      <c r="EF130" s="33">
        <v>15</v>
      </c>
      <c r="EG130" s="33">
        <v>0</v>
      </c>
      <c r="EH130" s="33">
        <v>14</v>
      </c>
      <c r="EI130" s="33">
        <v>5.3</v>
      </c>
      <c r="EJ130" s="33">
        <v>56</v>
      </c>
      <c r="EK130" s="33">
        <v>0</v>
      </c>
      <c r="EL130" s="33">
        <v>12</v>
      </c>
      <c r="EM130" s="33">
        <v>71.40000000000001</v>
      </c>
      <c r="EN130" s="33">
        <v>25</v>
      </c>
      <c r="EO130" s="33">
        <v>100</v>
      </c>
      <c r="EP130" s="33">
        <v>1</v>
      </c>
      <c r="EQ130" s="33">
        <v>15.6</v>
      </c>
      <c r="ER130" s="33">
        <v>103</v>
      </c>
      <c r="ES130" s="33">
        <v>26.2</v>
      </c>
      <c r="ET130" s="33">
        <v>94</v>
      </c>
      <c r="EU130" s="33">
        <v>26.2</v>
      </c>
      <c r="EV130" s="33">
        <v>94</v>
      </c>
      <c r="EW130" s="33">
        <v>33.2</v>
      </c>
      <c r="EX130" s="33">
        <v>81</v>
      </c>
      <c r="EY130" s="33">
        <v>21.4</v>
      </c>
      <c r="EZ130" s="33">
        <v>67</v>
      </c>
      <c r="FA130" s="33">
        <v>6</v>
      </c>
      <c r="FB130" s="33">
        <v>46</v>
      </c>
      <c r="FC130" s="33">
        <v>43.2</v>
      </c>
      <c r="FD130" s="33">
        <v>24</v>
      </c>
      <c r="FE130" s="38"/>
      <c r="FF130" s="33">
        <v>127</v>
      </c>
      <c r="FG130" s="38"/>
      <c r="FH130" s="33">
        <v>127</v>
      </c>
      <c r="FI130" s="33">
        <v>10.78</v>
      </c>
      <c r="FJ130" s="33">
        <v>126</v>
      </c>
      <c r="FK130" s="38"/>
      <c r="FL130" s="33">
        <v>127</v>
      </c>
      <c r="FM130" s="38"/>
      <c r="FN130" s="33">
        <v>127</v>
      </c>
      <c r="FO130" s="33">
        <v>10.76</v>
      </c>
      <c r="FP130" s="33">
        <v>127</v>
      </c>
      <c r="FQ130" s="38"/>
      <c r="FR130" s="33">
        <v>120</v>
      </c>
      <c r="FS130" s="38"/>
      <c r="FT130" s="33">
        <v>120</v>
      </c>
      <c r="FU130" s="33">
        <v>22.15</v>
      </c>
      <c r="FV130" s="33">
        <v>124</v>
      </c>
      <c r="FW130" s="38"/>
      <c r="FX130" s="33">
        <v>127</v>
      </c>
      <c r="FY130" s="38"/>
      <c r="FZ130" s="33">
        <v>127</v>
      </c>
      <c r="GA130" s="33">
        <v>13.3</v>
      </c>
      <c r="GB130" s="39">
        <v>106</v>
      </c>
      <c r="GC130" s="24">
        <f>GA130</f>
        <v>13.3</v>
      </c>
      <c r="GD130" s="24">
        <f>GB130</f>
        <v>106</v>
      </c>
      <c r="GE130" s="25">
        <v>13.4</v>
      </c>
      <c r="GF130" s="25">
        <v>96</v>
      </c>
      <c r="GG130" s="25">
        <v>33.5</v>
      </c>
      <c r="GH130" s="25">
        <v>88</v>
      </c>
      <c r="GI130" s="24">
        <f>GG130</f>
        <v>33.5</v>
      </c>
      <c r="GJ130" s="24">
        <f>GH130</f>
        <v>88</v>
      </c>
      <c r="GK130" s="25">
        <v>37.6</v>
      </c>
      <c r="GL130" s="37">
        <v>95</v>
      </c>
      <c r="GM130" s="33">
        <v>-0.2</v>
      </c>
      <c r="GN130" s="33">
        <v>20</v>
      </c>
      <c r="GO130" s="33">
        <v>3</v>
      </c>
      <c r="GP130" s="33">
        <f>IF(GO130=1,1,IF(GO130=2,20,40))</f>
        <v>40</v>
      </c>
      <c r="GQ130" s="33">
        <f>AVERAGE(41,130,GS130)</f>
        <v>91.3333333333333</v>
      </c>
      <c r="GR130" s="33">
        <f>GQ130</f>
        <v>91.3333333333333</v>
      </c>
      <c r="GS130" s="33">
        <f>AVERAGE(76,130)</f>
        <v>103</v>
      </c>
      <c r="GT130" s="33">
        <f>GS130</f>
        <v>103</v>
      </c>
      <c r="GU130" s="33">
        <f t="shared" si="3703"/>
        <v>103</v>
      </c>
      <c r="GV130" s="33">
        <f>GU130</f>
        <v>103</v>
      </c>
      <c r="GW130" s="40">
        <f>GU130</f>
        <v>103</v>
      </c>
      <c r="GX130" s="28">
        <f t="shared" si="3703"/>
        <v>103</v>
      </c>
      <c r="GY130" s="28">
        <f>GX130</f>
        <v>103</v>
      </c>
      <c r="GZ130" s="42">
        <f>AVERAGE(GQ130,GS130,GU130)</f>
        <v>99.1111111111111</v>
      </c>
      <c r="HA130" s="33">
        <f>AVERAGE(GQ130:GW130)</f>
        <v>99.6666666666667</v>
      </c>
      <c r="HB130" s="33">
        <f>SUM(GX130,GY130,GZ130,HA130)/120</f>
        <v>89.0484953703704</v>
      </c>
      <c r="HC130" t="s" s="34">
        <f>IF(HB130=HB129,"YES","NOOOO")</f>
        <v>230</v>
      </c>
      <c r="HD130" s="33">
        <f>SUM(SUM(E130,F130,G130,I130,L130,M130,N130,O130,R130,U130,V130,W130,Y130,AH130,AN130,AP130,AV130,BB130,BH130,BN130,BT130,BZ130,CF130,CL130,CR130,CX130,DD130,DJ130,DL130,DZ130),SUM(EX130,FJ130,FP130,FV130,GF130,GL130,GN130,GP130,GQ130,GS130,GU130,GX130,GZ130,H130,J130,K130,P130,Q130,S130,T130,X130,Z130,AA130,AB130,AD130,AF130,AJ130,AL130,AR130,AT130),SUM(AX130,AZ130,BD130,BF130,BJ130,BL130,BP130,BR130,BV130,BX130,CB130,CD130,CH130,CJ130,CN130,CP130,CT130,CV130,CZ130,DB130,DF130,DH130,DN130,DP130,DR130,DT130,DV130,DX130,EB130,ED130),EF130,EH130,EJ130,EL130,EN130,EP130,ER130,ET130,EV130,EZ130,FB130,FD130,FF130,FH130,FL130,FN130,FR130,FT130,FX130,FZ130,GB130,GD130,GH130,GJ130)/114</f>
        <v>88.4457846003899</v>
      </c>
      <c r="HE130" s="33">
        <v>128</v>
      </c>
      <c r="HF130" s="33">
        <f>HE130-B130</f>
        <v>0</v>
      </c>
      <c r="HG130" s="33">
        <f>SUM(SUM(E130,F130,G130,I130,L130,M130,N130,O130,V130,W130,Y130,H130,J130,K130,P130,Q130,CH130,CJ130,CN130,CP130,CT130,CV130,CZ130,DB130,DF130,DH130,DN130,DP130,DR130,DT130),SUM(DV130,DX130,EB130,ED130,EF130,EH130,EJ130,EL130,EN130,EP130,ER130,ET130,EV130,EZ130,FB130,FD130,FF130,FH130,FL130,FN130,FR130,FT130,FX130,FZ130,GR130,GX130,GY130,X130,AA130,Z130),SUM(AB130,AD130,AF130,AJ130,AL130,AR130,AT130,AX130,AZ130,BD130,BF130,BJ130,BL130,BP130,BR130,BV130,BX130,CB130,CD130,AH130,AN130,AP130,AV130,BB130,BH130,BN130,BT130,BZ130,CF130,CL130),CR130,CX130,DD130,DJ130,DL130,DZ130,EX130,FJ130,FP130,FV130,GP130,GQ130,GS130,GT130,GU130,GV130,GW130,GZ130,HA130)/109</f>
        <v>87.9134811416922</v>
      </c>
      <c r="HH130" s="33">
        <v>128</v>
      </c>
      <c r="HI130" s="33">
        <f>HH130-B130</f>
        <v>0</v>
      </c>
      <c r="HJ130" s="33">
        <f>SUM(SUM(E130,F130,G130,I130,L130,M130,N130,R130,V130,W130,AD130,AF130,AJ130,AL130,AR130,AT130,AX130,AZ130,BD130,BF130,BJ130,BL130,BP130,BR130,BV130,BX130,CB130,CD130,CH130,CJ130),SUM(CN130,CP130,CT130,CV130,CZ130,DB130,DF130,DH130,DN130,DP130,DR130,DT130,DV130,DX130,EB130,ED130,EF130,EH130,EJ130,EL130,EN130,EP130,ER130,ET130,EV130,EZ130,FB130,FD130,GB130,GD130),SUM(GH130,GJ130,GR130,GX130,GY130,AH130,AN130,AP130,AV130,BB130,BH130,BN130,BT130,BZ130,CF130,CL130,CR130,CX130,DD130,DJ130,DL130,DZ130,EX130,GF130,GL130,GN130,GP130,GQ130,GS130,GT130),GU130,GV130,GW130,GZ130,HA130,H130,J130,K130,S130,T130,)/101</f>
        <v>81.2086083608361</v>
      </c>
      <c r="HK130" s="33">
        <v>126</v>
      </c>
      <c r="HL130" s="33">
        <f>HK130-B130</f>
        <v>-2</v>
      </c>
      <c r="HM130" s="33">
        <f>SUM(SUM(F130,G130,H130,J130,K130,AD130,AF130,AJ130,AL130,AN130,AR130,AT130,AX130,AZ130,BD130,BF130,BJ130,BL130,BP130,BR130,BV130,BX130,CB130,CD130,CH130,CJ130,CN130,CP130,CT130,CV130),SUM(CZ130,DB130,DF130,DH130,DN130,DP130,DR130,DT130,DV130,DX130,EB130,ED130,EF130,EH130,EJ130,EL130,EN130,EP130,ER130,ET130,EV130,EZ130,FB130,FD130,GR130,GX130,GY130,I130,L130,AH130),AP130,AV130,BB130,BH130,BN130,BT130,BZ130,CF130,CL130,CR130,CX130,DD130,DJ130,DL130,DZ130,EX130,GP130,GQ130,GS130,GT130,GU130,GV130,GW130,GZ130,HA130)/85</f>
        <v>78.97581699346409</v>
      </c>
      <c r="HN130" s="33">
        <v>126</v>
      </c>
      <c r="HO130" s="33">
        <f>HN130-B130</f>
        <v>-2</v>
      </c>
      <c r="HP130" s="33">
        <f>SUM(SUM(AH130,AP130,AV130,BB130,BH130,BN130,BT130,BZ130,CF130,CL130,CR130,CX130,DD130,DJ130,DL130,DZ130,EX130,GP130,GQ130,GS130,GT130,GU130,GV130,GW130,GZ130,HA130,AD130,AF130,AR130,AT130),SUM(AX130,AZ130,BD130,BF130,BJ130,BL130,BP130,BR130,BV130,BX130,CB130,CD130,CH130,CJ130,CN130,CP130,CT130,CV130,CZ130,DB130,DF130,DH130,DN130,DP130,DR130,DT130,DV130,DX130,EB130,ED130),EF130,EH130,EJ130,EL130,EN130,EP130,ER130,ET130,EV130,EZ130,FB130,FD130,GR130,GX130,GY130)/75</f>
        <v>75.5125925925926</v>
      </c>
      <c r="HQ130" s="33">
        <v>127</v>
      </c>
      <c r="HR130" s="33">
        <f>HQ130-B130</f>
        <v>-1</v>
      </c>
      <c r="HS130" s="43">
        <f>AVERAGE(HD130-HB130,HG130-HB130,HJ130-HB130,HM130-HB130,HP130-HB130)</f>
        <v>-6.63723863257542</v>
      </c>
      <c r="HT130" s="33"/>
      <c r="HU130" s="33"/>
      <c r="HV130" s="33"/>
      <c r="HW130" s="33"/>
      <c r="HX130" s="33"/>
      <c r="HY130" s="33"/>
    </row>
    <row r="131" ht="32.45" customHeight="1">
      <c r="A131" t="s" s="31">
        <v>368</v>
      </c>
      <c r="B131" s="32">
        <v>129</v>
      </c>
      <c r="C131" s="33">
        <v>0</v>
      </c>
      <c r="D131" t="s" s="34">
        <v>239</v>
      </c>
      <c r="E131" s="33">
        <f>IF(D131="ACC",5,IF(D131="SEC",3,IF(D131="Pac12",4,IF(D131="Big 10",1,IF(D131="Big 12",2,IF(D131="Independent",7,IF(D131="American",6,IF(D131="MWC",9,IF(D131="Sun Belt",8,IF(D131="CUSA",11,10))))))))))</f>
        <v>7</v>
      </c>
      <c r="F131" s="33">
        <v>126</v>
      </c>
      <c r="G131" s="33">
        <f>F131</f>
        <v>126</v>
      </c>
      <c r="H131" s="33">
        <f>F131</f>
        <v>126</v>
      </c>
      <c r="I131" s="33">
        <v>126</v>
      </c>
      <c r="J131" s="33">
        <v>126</v>
      </c>
      <c r="K131" s="33">
        <v>126</v>
      </c>
      <c r="L131" s="35">
        <f>AVERAGE(F131:K131)</f>
        <v>126</v>
      </c>
      <c r="M131" s="46">
        <f>AVERAGE(N131:U131,F131:L131)</f>
        <v>125.75</v>
      </c>
      <c r="N131" s="19">
        <f>AVERAGE(O131:U131,F131:L131)</f>
        <v>125.75</v>
      </c>
      <c r="O131" s="37">
        <v>124</v>
      </c>
      <c r="P131" s="33">
        <v>125</v>
      </c>
      <c r="Q131" s="33">
        <f>AVERAGE(O131:P131)</f>
        <v>124.5</v>
      </c>
      <c r="R131" s="33">
        <v>126</v>
      </c>
      <c r="S131" s="33">
        <v>127</v>
      </c>
      <c r="T131" s="33">
        <f>AVERAGE(R131:S131)</f>
        <v>126.5</v>
      </c>
      <c r="U131" s="33">
        <f>AVERAGE(O131,P131,Q131,R131,S131,T131)</f>
        <v>125.5</v>
      </c>
      <c r="V131" s="33">
        <f>AVERAGE(F131:U131)</f>
        <v>125.75</v>
      </c>
      <c r="W131" s="33">
        <f>MEDIAN(F131:U131)</f>
        <v>126</v>
      </c>
      <c r="X131" s="33">
        <v>124</v>
      </c>
      <c r="Y131" s="33">
        <v>124</v>
      </c>
      <c r="Z131" s="33">
        <v>66</v>
      </c>
      <c r="AA131" s="33">
        <v>120</v>
      </c>
      <c r="AB131" s="33">
        <v>121</v>
      </c>
      <c r="AC131" s="33">
        <f>BI131-CM131</f>
        <v>-21.6</v>
      </c>
      <c r="AD131" s="33">
        <v>111</v>
      </c>
      <c r="AE131" s="33">
        <f>AC131</f>
        <v>-21.6</v>
      </c>
      <c r="AF131" s="33">
        <f>AD131</f>
        <v>111</v>
      </c>
      <c r="AG131" s="33">
        <f>BM131-CQ131</f>
        <v>-21.6</v>
      </c>
      <c r="AH131" s="33">
        <v>111</v>
      </c>
      <c r="AI131" s="33">
        <f>(AC131+100)/Y131</f>
        <v>0.632258064516129</v>
      </c>
      <c r="AJ131" s="33">
        <v>129</v>
      </c>
      <c r="AK131" s="33">
        <f>AI131</f>
        <v>0.632258064516129</v>
      </c>
      <c r="AL131" s="33">
        <f>AJ131</f>
        <v>129</v>
      </c>
      <c r="AM131" s="33">
        <v>-0.270281543274244</v>
      </c>
      <c r="AN131" s="33">
        <v>126</v>
      </c>
      <c r="AO131" s="33">
        <v>28.3</v>
      </c>
      <c r="AP131" s="33">
        <v>101</v>
      </c>
      <c r="AQ131" s="33">
        <v>2</v>
      </c>
      <c r="AR131" s="33">
        <f>MAX($AQ$3:$AQ$132)-AQ131+1</f>
        <v>12</v>
      </c>
      <c r="AS131" s="33">
        <v>2</v>
      </c>
      <c r="AT131" s="33">
        <f>AR131</f>
        <v>12</v>
      </c>
      <c r="AU131" s="33">
        <v>2</v>
      </c>
      <c r="AV131" s="33">
        <f>MAX($AU$3:$AU$132)-AU131+1</f>
        <v>14</v>
      </c>
      <c r="AW131" s="33">
        <v>10</v>
      </c>
      <c r="AX131" s="33">
        <f>AW131+1</f>
        <v>11</v>
      </c>
      <c r="AY131" s="33">
        <v>10</v>
      </c>
      <c r="AZ131" s="33">
        <f>AX131</f>
        <v>11</v>
      </c>
      <c r="BA131" s="33">
        <v>10</v>
      </c>
      <c r="BB131" s="33">
        <f>BA131+1</f>
        <v>11</v>
      </c>
      <c r="BC131" s="33">
        <f>AQ131/(AQ131+AW131)</f>
        <v>0.166666666666667</v>
      </c>
      <c r="BD131" s="33">
        <v>37</v>
      </c>
      <c r="BE131" s="33">
        <f>BC131</f>
        <v>0.166666666666667</v>
      </c>
      <c r="BF131" s="33">
        <f>BD131</f>
        <v>37</v>
      </c>
      <c r="BG131" s="33">
        <f>AU131/(AU131+BA131)</f>
        <v>0.166666666666667</v>
      </c>
      <c r="BH131" s="33">
        <v>21</v>
      </c>
      <c r="BI131" s="33">
        <v>18.9</v>
      </c>
      <c r="BJ131" s="33">
        <v>92</v>
      </c>
      <c r="BK131" s="33">
        <v>18.9</v>
      </c>
      <c r="BL131" s="33">
        <v>92</v>
      </c>
      <c r="BM131" s="33">
        <v>18.9</v>
      </c>
      <c r="BN131" s="33">
        <v>92</v>
      </c>
      <c r="BO131" s="33">
        <v>344.7</v>
      </c>
      <c r="BP131" s="33">
        <v>102</v>
      </c>
      <c r="BQ131" s="33">
        <v>344.7</v>
      </c>
      <c r="BR131" s="33">
        <v>102</v>
      </c>
      <c r="BS131" s="33">
        <v>344.7</v>
      </c>
      <c r="BT131" s="33">
        <v>102</v>
      </c>
      <c r="BU131" s="33">
        <v>216</v>
      </c>
      <c r="BV131" s="33">
        <v>76</v>
      </c>
      <c r="BW131" s="33">
        <v>216</v>
      </c>
      <c r="BX131" s="33">
        <v>76</v>
      </c>
      <c r="BY131" s="33">
        <v>216</v>
      </c>
      <c r="BZ131" s="33">
        <v>76</v>
      </c>
      <c r="CA131" s="33">
        <v>128.7</v>
      </c>
      <c r="CB131" s="33">
        <v>103</v>
      </c>
      <c r="CC131" s="33">
        <v>128.7</v>
      </c>
      <c r="CD131" s="33">
        <v>103</v>
      </c>
      <c r="CE131" s="33">
        <v>128.7</v>
      </c>
      <c r="CF131" s="33">
        <v>103</v>
      </c>
      <c r="CG131" s="33">
        <v>0.0548302872062663</v>
      </c>
      <c r="CH131" s="33">
        <v>127</v>
      </c>
      <c r="CI131" s="33">
        <v>0.0548302872062663</v>
      </c>
      <c r="CJ131" s="33">
        <v>127</v>
      </c>
      <c r="CK131" s="33">
        <f>BM131/BS131</f>
        <v>0.0548302872062663</v>
      </c>
      <c r="CL131" s="33">
        <v>127</v>
      </c>
      <c r="CM131" s="33">
        <v>40.5</v>
      </c>
      <c r="CN131" s="33">
        <v>96</v>
      </c>
      <c r="CO131" s="33">
        <v>40.5</v>
      </c>
      <c r="CP131" s="33">
        <v>96</v>
      </c>
      <c r="CQ131" s="33">
        <v>40.5</v>
      </c>
      <c r="CR131" s="33">
        <v>96</v>
      </c>
      <c r="CS131" s="33">
        <v>466.8</v>
      </c>
      <c r="CT131" s="33">
        <v>113</v>
      </c>
      <c r="CU131" s="33">
        <v>466.8</v>
      </c>
      <c r="CV131" s="33">
        <v>113</v>
      </c>
      <c r="CW131" s="33">
        <v>466.8</v>
      </c>
      <c r="CX131" s="33">
        <v>113</v>
      </c>
      <c r="CY131" s="33">
        <v>243.3</v>
      </c>
      <c r="CZ131" s="33">
        <v>87</v>
      </c>
      <c r="DA131" s="33">
        <v>243.3</v>
      </c>
      <c r="DB131" s="33">
        <v>87</v>
      </c>
      <c r="DC131" s="33">
        <v>243.3</v>
      </c>
      <c r="DD131" s="33">
        <v>87</v>
      </c>
      <c r="DE131" s="33">
        <v>223.6</v>
      </c>
      <c r="DF131" s="33">
        <v>118</v>
      </c>
      <c r="DG131" s="33">
        <v>223.6</v>
      </c>
      <c r="DH131" s="33">
        <v>118</v>
      </c>
      <c r="DI131" s="33">
        <v>223.6</v>
      </c>
      <c r="DJ131" s="33">
        <v>118</v>
      </c>
      <c r="DK131" s="33">
        <f>7/12</f>
        <v>0.583333333333333</v>
      </c>
      <c r="DL131" s="33">
        <v>12</v>
      </c>
      <c r="DM131" s="33">
        <f>6/12</f>
        <v>0.5</v>
      </c>
      <c r="DN131" s="33">
        <v>13</v>
      </c>
      <c r="DO131" s="33">
        <v>63.8</v>
      </c>
      <c r="DP131" s="33">
        <v>61</v>
      </c>
      <c r="DQ131" s="33">
        <v>8.5</v>
      </c>
      <c r="DR131" s="33">
        <v>28</v>
      </c>
      <c r="DS131" s="33">
        <v>5.9</v>
      </c>
      <c r="DT131" s="33">
        <v>34</v>
      </c>
      <c r="DU131" s="33">
        <f>BO131-CS131</f>
        <v>-122.1</v>
      </c>
      <c r="DV131" s="33">
        <v>122</v>
      </c>
      <c r="DW131" s="33">
        <f>BQ131-CU131</f>
        <v>-122.1</v>
      </c>
      <c r="DX131" s="33">
        <v>122</v>
      </c>
      <c r="DY131" s="33">
        <f>BS131-CW131</f>
        <v>-122.1</v>
      </c>
      <c r="DZ131" s="33">
        <v>122</v>
      </c>
      <c r="EA131" s="33">
        <f>19/12</f>
        <v>1.58333333333333</v>
      </c>
      <c r="EB131" s="33">
        <v>60</v>
      </c>
      <c r="EC131" s="33">
        <f>132/12</f>
        <v>11</v>
      </c>
      <c r="ED131" s="33">
        <v>82</v>
      </c>
      <c r="EE131" s="33">
        <v>20.3</v>
      </c>
      <c r="EF131" s="33">
        <v>43</v>
      </c>
      <c r="EG131" s="33">
        <v>0</v>
      </c>
      <c r="EH131" s="33">
        <v>14</v>
      </c>
      <c r="EI131" s="33">
        <v>11.9</v>
      </c>
      <c r="EJ131" s="33">
        <v>20</v>
      </c>
      <c r="EK131" s="33">
        <v>0</v>
      </c>
      <c r="EL131" s="33">
        <v>12</v>
      </c>
      <c r="EM131" s="33">
        <v>62.5</v>
      </c>
      <c r="EN131" s="33">
        <v>36</v>
      </c>
      <c r="EO131" s="33">
        <v>100</v>
      </c>
      <c r="EP131" s="33">
        <v>1</v>
      </c>
      <c r="EQ131" s="33">
        <f>223/12</f>
        <v>18.5833333333333</v>
      </c>
      <c r="ER131" s="33">
        <v>86</v>
      </c>
      <c r="ES131" s="33">
        <v>28.7</v>
      </c>
      <c r="ET131" s="33">
        <v>94</v>
      </c>
      <c r="EU131" s="33">
        <v>28.7</v>
      </c>
      <c r="EV131" s="33">
        <v>94</v>
      </c>
      <c r="EW131" s="33">
        <v>28.7</v>
      </c>
      <c r="EX131" s="33">
        <v>91</v>
      </c>
      <c r="EY131" s="33">
        <v>40</v>
      </c>
      <c r="EZ131" s="33">
        <v>54</v>
      </c>
      <c r="FA131" s="33">
        <f>74/12</f>
        <v>6.16666666666667</v>
      </c>
      <c r="FB131" s="33">
        <v>48</v>
      </c>
      <c r="FC131" s="33">
        <f>618/12</f>
        <v>51.5</v>
      </c>
      <c r="FD131" s="33">
        <v>63</v>
      </c>
      <c r="FE131" s="33">
        <v>10.01</v>
      </c>
      <c r="FF131" s="33">
        <v>127</v>
      </c>
      <c r="FG131" s="33">
        <v>10.01</v>
      </c>
      <c r="FH131" s="33">
        <v>127</v>
      </c>
      <c r="FI131" s="33">
        <v>10.01</v>
      </c>
      <c r="FJ131" s="33">
        <v>127</v>
      </c>
      <c r="FK131" s="38"/>
      <c r="FL131" s="33">
        <v>124</v>
      </c>
      <c r="FM131" s="38"/>
      <c r="FN131" s="33">
        <v>124</v>
      </c>
      <c r="FO131" s="33">
        <v>17.42</v>
      </c>
      <c r="FP131" s="33">
        <v>124</v>
      </c>
      <c r="FQ131" s="38"/>
      <c r="FR131" s="33">
        <v>128</v>
      </c>
      <c r="FS131" s="38"/>
      <c r="FT131" s="33">
        <v>128</v>
      </c>
      <c r="FU131" s="33">
        <v>12.62</v>
      </c>
      <c r="FV131" s="33">
        <v>128</v>
      </c>
      <c r="FW131" s="38"/>
      <c r="FX131" s="33">
        <v>70</v>
      </c>
      <c r="FY131" s="38"/>
      <c r="FZ131" s="33">
        <v>70</v>
      </c>
      <c r="GA131" s="33">
        <v>17.3</v>
      </c>
      <c r="GB131" s="39">
        <v>103</v>
      </c>
      <c r="GC131" s="24">
        <f>GA131</f>
        <v>17.3</v>
      </c>
      <c r="GD131" s="24">
        <f>GB131</f>
        <v>103</v>
      </c>
      <c r="GE131" s="24">
        <v>16.2</v>
      </c>
      <c r="GF131" s="24">
        <v>125</v>
      </c>
      <c r="GG131" s="24">
        <v>40.3</v>
      </c>
      <c r="GH131" s="24">
        <v>101</v>
      </c>
      <c r="GI131" s="24">
        <f>GG131</f>
        <v>40.3</v>
      </c>
      <c r="GJ131" s="24">
        <f>GH131</f>
        <v>101</v>
      </c>
      <c r="GK131" s="24">
        <v>39.7</v>
      </c>
      <c r="GL131" s="37">
        <v>125</v>
      </c>
      <c r="GM131" s="33">
        <v>-1</v>
      </c>
      <c r="GN131" s="33">
        <v>26</v>
      </c>
      <c r="GO131" s="33">
        <v>3</v>
      </c>
      <c r="GP131" s="33">
        <f>IF(GO131=1,1,IF(GO131=2,20,40))</f>
        <v>40</v>
      </c>
      <c r="GQ131" s="33">
        <f>AVERAGE(41,130,GS131)</f>
        <v>91.3333333333333</v>
      </c>
      <c r="GR131" s="33">
        <f>GQ131</f>
        <v>91.3333333333333</v>
      </c>
      <c r="GS131" s="33">
        <f>AVERAGE(76,130)</f>
        <v>103</v>
      </c>
      <c r="GT131" s="33">
        <f>GS131</f>
        <v>103</v>
      </c>
      <c r="GU131" s="33">
        <f t="shared" si="3703"/>
        <v>103</v>
      </c>
      <c r="GV131" s="33">
        <f>GU131</f>
        <v>103</v>
      </c>
      <c r="GW131" s="40">
        <f>GU131</f>
        <v>103</v>
      </c>
      <c r="GX131" s="28">
        <f t="shared" si="3703"/>
        <v>103</v>
      </c>
      <c r="GY131" s="28">
        <f>GX131</f>
        <v>103</v>
      </c>
      <c r="GZ131" s="42">
        <f>AVERAGE(GQ131,GS131,GU131)</f>
        <v>99.1111111111111</v>
      </c>
      <c r="HA131" s="33">
        <f>AVERAGE(GQ131:GW131)</f>
        <v>99.6666666666667</v>
      </c>
      <c r="HB131" s="33">
        <f>SUM(GX131,GY131,GZ131,HA131)/120</f>
        <v>91.393287037037</v>
      </c>
      <c r="HC131" t="s" s="34">
        <f>IF(HB131=HB130,"YES","NOOOO")</f>
        <v>230</v>
      </c>
      <c r="HD131" s="33">
        <f>SUM(SUM(E131,F131,G131,I131,L131,M131,N131,O131,R131,U131,V131,W131,Y131,AH131,AN131,AP131,AV131,BB131,BH131,BN131,BT131,BZ131,CF131,CL131,CR131,CX131,DD131,DJ131,DL131,DZ131),SUM(EX131,FJ131,FP131,FV131,GF131,GL131,GN131,GP131,GQ131,GS131,GU131,GX131,GZ131,H131,J131,K131,P131,Q131,S131,T131,X131,Z131,AA131,AB131,AD131,AF131,AJ131,AL131,AR131,AT131),SUM(AX131,AZ131,BD131,BF131,BJ131,BL131,BP131,BR131,BV131,BX131,CB131,CD131,CH131,CJ131,CN131,CP131,CT131,CV131,CZ131,DB131,DF131,DH131,DN131,DP131,DR131,DT131,DV131,DX131,EB131,ED131),EF131,EH131,EJ131,EL131,EN131,EP131,ER131,ET131,EV131,EZ131,FB131,FD131,FF131,FH131,FL131,FN131,FR131,FT131,FX131,FZ131,GB131,GD131,GH131,GJ131)/114</f>
        <v>90.9139863547758</v>
      </c>
      <c r="HE131" s="33">
        <v>129</v>
      </c>
      <c r="HF131" s="33">
        <f>HE131-B131</f>
        <v>0</v>
      </c>
      <c r="HG131" s="33">
        <f>SUM(SUM(E131,F131,G131,I131,L131,M131,N131,O131,V131,W131,Y131,H131,J131,K131,P131,Q131,CH131,CJ131,CN131,CP131,CT131,CV131,CZ131,DB131,DF131,DH131,DN131,DP131,DR131,DT131),SUM(DV131,DX131,EB131,ED131,EF131,EH131,EJ131,EL131,EN131,EP131,ER131,ET131,EV131,EZ131,FB131,FD131,FF131,FH131,FL131,FN131,FR131,FT131,FX131,FZ131,GR131,GX131,GY131,X131,AA131,Z131),SUM(AB131,AD131,AF131,AJ131,AL131,AR131,AT131,AX131,AZ131,BD131,BF131,BJ131,BL131,BP131,BR131,BV131,BX131,CB131,CD131,AH131,AN131,AP131,AV131,BB131,BH131,BN131,BT131,BZ131,CF131,CL131),CR131,CX131,DD131,DJ131,DL131,DZ131,EX131,FJ131,FP131,FV131,GP131,GQ131,GS131,GT131,GU131,GV131,GW131,GZ131,HA131)/109</f>
        <v>89.70820591233441</v>
      </c>
      <c r="HH131" s="33">
        <v>129</v>
      </c>
      <c r="HI131" s="33">
        <f>HH131-B131</f>
        <v>0</v>
      </c>
      <c r="HJ131" s="33">
        <f>SUM(SUM(E131,F131,G131,I131,L131,M131,N131,R131,V131,W131,AD131,AF131,AJ131,AL131,AR131,AT131,AX131,AZ131,BD131,BF131,BJ131,BL131,BP131,BR131,BV131,BX131,CB131,CD131,CH131,CJ131),SUM(CN131,CP131,CT131,CV131,CZ131,DB131,DF131,DH131,DN131,DP131,DR131,DT131,DV131,DX131,EB131,ED131,EF131,EH131,EJ131,EL131,EN131,EP131,ER131,ET131,EV131,EZ131,FB131,FD131,GB131,GD131),SUM(GH131,GJ131,GR131,GX131,GY131,AH131,AN131,AP131,AV131,BB131,BH131,BN131,BT131,BZ131,CF131,CL131,CR131,CX131,DD131,DJ131,DL131,DZ131,EX131,GF131,GL131,GN131,GP131,GQ131,GS131,GT131),GU131,GV131,GW131,GZ131,HA131,H131,J131,K131,S131,T131,)/101</f>
        <v>85.50687568756879</v>
      </c>
      <c r="HK131" s="33">
        <v>129</v>
      </c>
      <c r="HL131" s="33">
        <f>HK131-B131</f>
        <v>0</v>
      </c>
      <c r="HM131" s="33">
        <f>SUM(SUM(F131,G131,H131,J131,K131,AD131,AF131,AJ131,AL131,AN131,AR131,AT131,AX131,AZ131,BD131,BF131,BJ131,BL131,BP131,BR131,BV131,BX131,CB131,CD131,CH131,CJ131,CN131,CP131,CT131,CV131),SUM(CZ131,DB131,DF131,DH131,DN131,DP131,DR131,DT131,DV131,DX131,EB131,ED131,EF131,EH131,EJ131,EL131,EN131,EP131,ER131,ET131,EV131,EZ131,FB131,FD131,GR131,GX131,GY131,I131,L131,AH131),AP131,AV131,BB131,BH131,BN131,BT131,BZ131,CF131,CL131,CR131,CX131,DD131,DJ131,DL131,DZ131,EX131,GP131,GQ131,GS131,GT131,GU131,GV131,GW131,GZ131,HA131)/85</f>
        <v>83.0875816993464</v>
      </c>
      <c r="HN131" s="33">
        <v>129</v>
      </c>
      <c r="HO131" s="33">
        <f>HN131-B131</f>
        <v>0</v>
      </c>
      <c r="HP131" s="33">
        <f>SUM(SUM(AH131,AP131,AV131,BB131,BH131,BN131,BT131,BZ131,CF131,CL131,CR131,CX131,DD131,DJ131,DL131,DZ131,EX131,GP131,GQ131,GS131,GT131,GU131,GV131,GW131,GZ131,HA131,AD131,AF131,AR131,AT131),SUM(AX131,AZ131,BD131,BF131,BJ131,BL131,BP131,BR131,BV131,BX131,CB131,CD131,CH131,CJ131,CN131,CP131,CT131,CV131,CZ131,DB131,DF131,DH131,DN131,DP131,DR131,DT131,DV131,DX131,EB131,ED131),EF131,EH131,EJ131,EL131,EN131,EP131,ER131,ET131,EV131,EZ131,FB131,FD131,GR131,GX131,GY131)/75</f>
        <v>77.28592592592589</v>
      </c>
      <c r="HQ131" s="33">
        <v>129</v>
      </c>
      <c r="HR131" s="33">
        <f>HQ131-B131</f>
        <v>0</v>
      </c>
      <c r="HS131" s="43">
        <f>AVERAGE(HD131-HB131,HG131-HB131,HJ131-HB131,HM131-HB131,HP131-HB131)</f>
        <v>-6.09277192104674</v>
      </c>
      <c r="HT131" s="33"/>
      <c r="HU131" s="33"/>
      <c r="HV131" s="33"/>
      <c r="HW131" s="33"/>
      <c r="HX131" s="33"/>
      <c r="HY131" s="33"/>
    </row>
    <row r="132" ht="32.45" customHeight="1">
      <c r="A132" t="s" s="31">
        <v>369</v>
      </c>
      <c r="B132" s="32">
        <v>130</v>
      </c>
      <c r="C132" s="33">
        <v>0</v>
      </c>
      <c r="D132" t="s" s="34">
        <v>239</v>
      </c>
      <c r="E132" s="33">
        <f>IF(D132="ACC",5,IF(D132="SEC",3,IF(D132="Pac12",4,IF(D132="Big 10",1,IF(D132="Big 12",2,IF(D132="Independent",7,IF(D132="American",6,IF(D132="MWC",9,IF(D132="Sun Belt",8,IF(D132="CUSA",11,10))))))))))</f>
        <v>7</v>
      </c>
      <c r="F132" s="33">
        <v>127</v>
      </c>
      <c r="G132" s="33">
        <f>F132</f>
        <v>127</v>
      </c>
      <c r="H132" s="33">
        <f>F132</f>
        <v>127</v>
      </c>
      <c r="I132" s="33">
        <v>130</v>
      </c>
      <c r="J132" s="33">
        <v>130</v>
      </c>
      <c r="K132" s="33">
        <v>110</v>
      </c>
      <c r="L132" s="35">
        <f>AVERAGE(F132:K132)</f>
        <v>125.166666666667</v>
      </c>
      <c r="M132" s="46">
        <f>AVERAGE(N132:U132,F132:L132)</f>
        <v>126.583333333333</v>
      </c>
      <c r="N132" s="19">
        <f>AVERAGE(O132:U132,F132:L132)</f>
        <v>126.583333333333</v>
      </c>
      <c r="O132" s="37">
        <v>127</v>
      </c>
      <c r="P132" s="33">
        <v>129</v>
      </c>
      <c r="Q132" s="33">
        <f>AVERAGE(O132:P132)</f>
        <v>128</v>
      </c>
      <c r="R132" s="33">
        <v>127</v>
      </c>
      <c r="S132" s="33">
        <v>129</v>
      </c>
      <c r="T132" s="33">
        <f>AVERAGE(R132:S132)</f>
        <v>128</v>
      </c>
      <c r="U132" s="33">
        <f>AVERAGE(O132,P132,Q132,R132,S132,T132)</f>
        <v>128</v>
      </c>
      <c r="V132" s="33">
        <f>AVERAGE(F132:U132)</f>
        <v>126.583333333333</v>
      </c>
      <c r="W132" s="33">
        <f>MEDIAN(F132:U132)</f>
        <v>127</v>
      </c>
      <c r="X132" s="33">
        <v>119</v>
      </c>
      <c r="Y132" s="33">
        <v>113</v>
      </c>
      <c r="Z132" s="33">
        <v>93</v>
      </c>
      <c r="AA132" s="33">
        <v>121</v>
      </c>
      <c r="AB132" s="33">
        <v>127</v>
      </c>
      <c r="AC132" s="33">
        <v>-37.3</v>
      </c>
      <c r="AD132" s="33">
        <v>118</v>
      </c>
      <c r="AE132" s="33">
        <v>-37.3</v>
      </c>
      <c r="AF132" s="33">
        <v>118</v>
      </c>
      <c r="AG132" s="33">
        <f>BM132-CQ132</f>
        <v>-32.9</v>
      </c>
      <c r="AH132" s="33">
        <v>93</v>
      </c>
      <c r="AI132" s="33">
        <v>0.597142857142857</v>
      </c>
      <c r="AJ132" s="33">
        <v>130</v>
      </c>
      <c r="AK132" s="33">
        <v>0.597142857142857</v>
      </c>
      <c r="AL132" s="33">
        <f>AJ132</f>
        <v>130</v>
      </c>
      <c r="AM132" s="33">
        <v>-0.304387716552432</v>
      </c>
      <c r="AN132" s="33">
        <v>129</v>
      </c>
      <c r="AO132" s="33">
        <v>36.64</v>
      </c>
      <c r="AP132" s="33">
        <v>105</v>
      </c>
      <c r="AQ132" s="33">
        <v>0</v>
      </c>
      <c r="AR132" s="33">
        <f>MAX($AQ$3:$AQ$132)-AQ132+1</f>
        <v>14</v>
      </c>
      <c r="AS132" s="33">
        <v>0</v>
      </c>
      <c r="AT132" s="33">
        <f>AR132</f>
        <v>14</v>
      </c>
      <c r="AU132" s="33">
        <v>1</v>
      </c>
      <c r="AV132" s="33">
        <f>MAX($AU$3:$AU$132)-AU132+1</f>
        <v>15</v>
      </c>
      <c r="AW132" s="33">
        <v>4</v>
      </c>
      <c r="AX132" s="33">
        <f>AW132+1</f>
        <v>5</v>
      </c>
      <c r="AY132" s="33">
        <v>4</v>
      </c>
      <c r="AZ132" s="33">
        <f>AX132</f>
        <v>5</v>
      </c>
      <c r="BA132" s="33">
        <v>11</v>
      </c>
      <c r="BB132" s="33">
        <f>BA132+1</f>
        <v>12</v>
      </c>
      <c r="BC132" s="33">
        <f>AQ132/(AQ132+AW132)</f>
        <v>0</v>
      </c>
      <c r="BD132" s="33">
        <v>42</v>
      </c>
      <c r="BE132" s="33">
        <f>BC132</f>
        <v>0</v>
      </c>
      <c r="BF132" s="33">
        <f>BD132</f>
        <v>42</v>
      </c>
      <c r="BG132" s="33">
        <f>AU132/(AU132+BA132)</f>
        <v>0.0833333333333333</v>
      </c>
      <c r="BH132" s="33">
        <v>22</v>
      </c>
      <c r="BI132" s="33">
        <v>3</v>
      </c>
      <c r="BJ132" s="33">
        <v>104</v>
      </c>
      <c r="BK132" s="33">
        <v>3</v>
      </c>
      <c r="BL132" s="33">
        <v>104</v>
      </c>
      <c r="BM132" s="33">
        <v>19.8</v>
      </c>
      <c r="BN132" s="33">
        <v>90</v>
      </c>
      <c r="BO132" s="33">
        <v>187.5</v>
      </c>
      <c r="BP132" s="33">
        <v>124</v>
      </c>
      <c r="BQ132" s="33">
        <v>187.5</v>
      </c>
      <c r="BR132" s="33">
        <v>124</v>
      </c>
      <c r="BS132" s="33">
        <v>293.1</v>
      </c>
      <c r="BT132" s="33">
        <v>119</v>
      </c>
      <c r="BU132" s="33">
        <v>120.3</v>
      </c>
      <c r="BV132" s="33">
        <v>118</v>
      </c>
      <c r="BW132" s="33">
        <v>120.3</v>
      </c>
      <c r="BX132" s="33">
        <v>118</v>
      </c>
      <c r="BY132" s="33">
        <v>168.5</v>
      </c>
      <c r="BZ132" s="33">
        <v>111</v>
      </c>
      <c r="CA132" s="33">
        <v>67.3</v>
      </c>
      <c r="CB132" s="33">
        <v>119</v>
      </c>
      <c r="CC132" s="33">
        <v>67.3</v>
      </c>
      <c r="CD132" s="33">
        <v>119</v>
      </c>
      <c r="CE132" s="33">
        <v>124.6</v>
      </c>
      <c r="CF132" s="33">
        <v>108</v>
      </c>
      <c r="CG132" s="33">
        <v>0.016</v>
      </c>
      <c r="CH132" s="33">
        <v>127</v>
      </c>
      <c r="CI132" s="33">
        <v>0.016</v>
      </c>
      <c r="CJ132" s="33">
        <v>127</v>
      </c>
      <c r="CK132" s="33">
        <f>BM132/BS132</f>
        <v>0.06755373592630499</v>
      </c>
      <c r="CL132" s="33">
        <v>81</v>
      </c>
      <c r="CM132" s="33">
        <v>40.3</v>
      </c>
      <c r="CN132" s="33">
        <v>97</v>
      </c>
      <c r="CO132" s="33">
        <v>40.3</v>
      </c>
      <c r="CP132" s="33">
        <v>97</v>
      </c>
      <c r="CQ132" s="33">
        <v>52.7</v>
      </c>
      <c r="CR132" s="33">
        <v>98</v>
      </c>
      <c r="CS132" s="33">
        <v>482</v>
      </c>
      <c r="CT132" s="33">
        <v>115</v>
      </c>
      <c r="CU132" s="33">
        <v>482</v>
      </c>
      <c r="CV132" s="33">
        <v>115</v>
      </c>
      <c r="CW132" s="33">
        <v>559.5</v>
      </c>
      <c r="CX132" s="33">
        <v>127</v>
      </c>
      <c r="CY132" s="33">
        <v>208.5</v>
      </c>
      <c r="CZ132" s="33">
        <v>34</v>
      </c>
      <c r="DA132" s="33">
        <v>208.5</v>
      </c>
      <c r="DB132" s="33">
        <v>34</v>
      </c>
      <c r="DC132" s="33">
        <v>262.1</v>
      </c>
      <c r="DD132" s="33">
        <v>103</v>
      </c>
      <c r="DE132" s="33">
        <v>273.5</v>
      </c>
      <c r="DF132" s="33">
        <v>120</v>
      </c>
      <c r="DG132" s="33">
        <v>273.5</v>
      </c>
      <c r="DH132" s="33">
        <v>120</v>
      </c>
      <c r="DI132" s="33">
        <v>297.4</v>
      </c>
      <c r="DJ132" s="33">
        <v>125</v>
      </c>
      <c r="DK132" s="33">
        <v>0</v>
      </c>
      <c r="DL132" s="33">
        <v>53</v>
      </c>
      <c r="DM132" s="33">
        <v>1</v>
      </c>
      <c r="DN132" s="33">
        <v>24</v>
      </c>
      <c r="DO132" s="33">
        <v>59.1</v>
      </c>
      <c r="DP132" s="33">
        <v>33</v>
      </c>
      <c r="DQ132" s="33">
        <v>7.6</v>
      </c>
      <c r="DR132" s="33">
        <v>20</v>
      </c>
      <c r="DS132" s="33">
        <v>6.5</v>
      </c>
      <c r="DT132" s="33">
        <v>38</v>
      </c>
      <c r="DU132" s="33">
        <v>-294.5</v>
      </c>
      <c r="DV132" s="33">
        <v>125</v>
      </c>
      <c r="DW132" s="33">
        <v>-294.5</v>
      </c>
      <c r="DX132" s="33">
        <v>125</v>
      </c>
      <c r="DY132" s="33">
        <f>BS132-CW132</f>
        <v>-266.4</v>
      </c>
      <c r="DZ132" s="33">
        <v>128</v>
      </c>
      <c r="EA132" s="33">
        <v>2.25</v>
      </c>
      <c r="EB132" s="33">
        <v>39</v>
      </c>
      <c r="EC132" s="33">
        <v>16</v>
      </c>
      <c r="ED132" s="33">
        <v>42</v>
      </c>
      <c r="EE132" s="33">
        <v>14.8</v>
      </c>
      <c r="EF132" s="33">
        <v>74</v>
      </c>
      <c r="EG132" s="33">
        <v>0</v>
      </c>
      <c r="EH132" s="33">
        <v>14</v>
      </c>
      <c r="EI132" s="33">
        <v>13.8</v>
      </c>
      <c r="EJ132" s="33">
        <v>12</v>
      </c>
      <c r="EK132" s="33">
        <v>0</v>
      </c>
      <c r="EL132" s="33">
        <v>12</v>
      </c>
      <c r="EM132" s="33">
        <v>33.3</v>
      </c>
      <c r="EN132" s="33">
        <v>50</v>
      </c>
      <c r="EO132" s="33">
        <v>100</v>
      </c>
      <c r="EP132" s="33">
        <v>1</v>
      </c>
      <c r="EQ132" s="33">
        <v>10.25</v>
      </c>
      <c r="ER132" s="33">
        <v>109</v>
      </c>
      <c r="ES132" s="33">
        <v>25.5</v>
      </c>
      <c r="ET132" s="33">
        <v>97</v>
      </c>
      <c r="EU132" s="33">
        <v>25.5</v>
      </c>
      <c r="EV132" s="33">
        <v>97</v>
      </c>
      <c r="EW132" s="33">
        <v>34.4</v>
      </c>
      <c r="EX132" s="33">
        <v>77</v>
      </c>
      <c r="EY132" s="33">
        <v>44.4</v>
      </c>
      <c r="EZ132" s="33">
        <v>48</v>
      </c>
      <c r="FA132" s="33">
        <v>5.5</v>
      </c>
      <c r="FB132" s="33">
        <v>35</v>
      </c>
      <c r="FC132" s="33">
        <v>54</v>
      </c>
      <c r="FD132" s="33">
        <v>71</v>
      </c>
      <c r="FE132" s="38"/>
      <c r="FF132" s="33">
        <v>125</v>
      </c>
      <c r="FG132" s="38"/>
      <c r="FH132" s="33">
        <v>125</v>
      </c>
      <c r="FI132" s="33">
        <v>2.14</v>
      </c>
      <c r="FJ132" s="33">
        <v>130</v>
      </c>
      <c r="FK132" s="38"/>
      <c r="FL132" s="33">
        <v>126</v>
      </c>
      <c r="FM132" s="38"/>
      <c r="FN132" s="33">
        <v>126</v>
      </c>
      <c r="FO132" s="33">
        <v>10.21</v>
      </c>
      <c r="FP132" s="33">
        <v>128</v>
      </c>
      <c r="FQ132" s="38"/>
      <c r="FR132" s="33">
        <v>124</v>
      </c>
      <c r="FS132" s="38"/>
      <c r="FT132" s="33">
        <v>124</v>
      </c>
      <c r="FU132" s="33">
        <v>2.14</v>
      </c>
      <c r="FV132" s="33">
        <v>130</v>
      </c>
      <c r="FW132" s="38"/>
      <c r="FX132" s="33">
        <v>97</v>
      </c>
      <c r="FY132" s="38"/>
      <c r="FZ132" s="33">
        <v>97</v>
      </c>
      <c r="GA132" s="33">
        <v>18.2</v>
      </c>
      <c r="GB132" s="39">
        <v>100</v>
      </c>
      <c r="GC132" s="24">
        <f>GA132</f>
        <v>18.2</v>
      </c>
      <c r="GD132" s="24">
        <f>GB132</f>
        <v>100</v>
      </c>
      <c r="GE132" s="24">
        <v>12.4</v>
      </c>
      <c r="GF132" s="24">
        <v>97</v>
      </c>
      <c r="GG132" s="24">
        <v>44.4</v>
      </c>
      <c r="GH132" s="24">
        <v>104</v>
      </c>
      <c r="GI132" s="24">
        <f>GG132</f>
        <v>44.4</v>
      </c>
      <c r="GJ132" s="24">
        <f>GH132</f>
        <v>104</v>
      </c>
      <c r="GK132" s="24">
        <v>46.6</v>
      </c>
      <c r="GL132" s="37">
        <v>105</v>
      </c>
      <c r="GM132" s="33">
        <v>-0.4</v>
      </c>
      <c r="GN132" s="33">
        <v>22</v>
      </c>
      <c r="GO132" s="33">
        <v>3</v>
      </c>
      <c r="GP132" s="33">
        <f>IF(GO132=1,1,IF(GO132=2,20,40))</f>
        <v>40</v>
      </c>
      <c r="GQ132" s="33">
        <f>AVERAGE(41,130,GS132)</f>
        <v>91.3333333333333</v>
      </c>
      <c r="GR132" s="33">
        <f>GQ132</f>
        <v>91.3333333333333</v>
      </c>
      <c r="GS132" s="33">
        <f>AVERAGE(76,130)</f>
        <v>103</v>
      </c>
      <c r="GT132" s="33">
        <f>GS132</f>
        <v>103</v>
      </c>
      <c r="GU132" s="33">
        <f t="shared" si="3703"/>
        <v>103</v>
      </c>
      <c r="GV132" s="33">
        <f>GU132</f>
        <v>103</v>
      </c>
      <c r="GW132" s="40">
        <f>GU132</f>
        <v>103</v>
      </c>
      <c r="GX132" s="28">
        <f t="shared" si="3703"/>
        <v>103</v>
      </c>
      <c r="GY132" s="28">
        <f>GX132</f>
        <v>103</v>
      </c>
      <c r="GZ132" s="42">
        <f>AVERAGE(GQ132,GS132,GU132,GX132)</f>
        <v>100.083333333333</v>
      </c>
      <c r="HA132" s="33">
        <f>AVERAGE(GQ132:GY132)</f>
        <v>100.407407407407</v>
      </c>
      <c r="HB132" s="33">
        <f>SUM(GX132,GY132,GZ132,HA132)/120</f>
        <v>93.0256172839506</v>
      </c>
      <c r="HC132" t="s" s="34">
        <f>IF(HB132=HB131,"YES","NOOOO")</f>
        <v>230</v>
      </c>
      <c r="HD132" s="33">
        <f>SUM(SUM(E132,F132,G132,I132,L132,M132,N132,O132,R132,U132,V132,W132,Y132,AH132,AN132,AP132,AV132,BB132,BH132,BN132,BT132,BZ132,CF132,CL132,CR132,CX132,DD132,DJ132,DL132,DZ132),SUM(EX132,FJ132,FP132,FV132,GF132,GL132,GN132,GP132,GQ132,GS132,GU132,GX132,GZ132,H132,J132,K132,P132,Q132,S132,T132,X132,Z132,AA132,AB132,AD132,AF132,AJ132,AL132,AR132,AT132),SUM(AX132,AZ132,BD132,BF132,BJ132,BL132,BP132,BR132,BV132,BX132,CB132,CD132,CH132,CJ132,CN132,CP132,CT132,CV132,CZ132,DB132,DF132,DH132,DN132,DP132,DR132,DT132,DV132,DX132,EB132,ED132),EF132,EH132,EJ132,EL132,EN132,EP132,ER132,ET132,EV132,EZ132,FB132,FD132,FF132,FH132,FL132,FN132,FR132,FT132,FX132,FZ132,GB132,GD132,GH132,GJ132)/114</f>
        <v>92.62573099415199</v>
      </c>
      <c r="HE132" s="33">
        <v>130</v>
      </c>
      <c r="HF132" s="33">
        <f>HE132-B132</f>
        <v>0</v>
      </c>
      <c r="HG132" s="33">
        <f>SUM(SUM(E132,F132,G132,I132,L132,M132,N132,O132,V132,W132,Y132,H132,J132,K132,P132,Q132,CH132,CJ132,CN132,CP132,CT132,CV132,CZ132,DB132,DF132,DH132,DN132,DP132,DR132,DT132),SUM(DV132,DX132,EB132,ED132,EF132,EH132,EJ132,EL132,EN132,EP132,ER132,ET132,EV132,EZ132,FB132,FD132,FF132,FH132,FL132,FN132,FR132,FT132,FX132,FZ132,GR132,GX132,GY132,X132,AA132,Z132),SUM(AB132,AD132,AF132,AJ132,AL132,AR132,AT132,AX132,AZ132,BD132,BF132,BJ132,BL132,BP132,BR132,BV132,BX132,CB132,CD132,AH132,AN132,AP132,AV132,BB132,BH132,BN132,BT132,BZ132,CF132,CL132),CR132,CX132,DD132,DJ132,DL132,DZ132,EX132,FJ132,FP132,FV132,GP132,GQ132,GS132,GT132,GU132,GV132,GW132,GZ132,HA132)/109</f>
        <v>91.91811077132181</v>
      </c>
      <c r="HH132" s="33">
        <v>130</v>
      </c>
      <c r="HI132" s="33">
        <f>HH132-B132</f>
        <v>0</v>
      </c>
      <c r="HJ132" s="33">
        <f>SUM(SUM(E132,F132,G132,I132,L132,M132,N132,R132,V132,W132,AD132,AF132,AJ132,AL132,AR132,AT132,AX132,AZ132,BD132,BF132,BJ132,BL132,BP132,BR132,BV132,BX132,CB132,CD132,CH132,CJ132),SUM(CN132,CP132,CT132,CV132,CZ132,DB132,DF132,DH132,DN132,DP132,DR132,DT132,DV132,DX132,EB132,ED132,EF132,EH132,EJ132,EL132,EN132,EP132,ER132,ET132,EV132,EZ132,FB132,FD132,GB132,GD132),SUM(GH132,GJ132,GR132,GX132,GY132,AH132,AN132,AP132,AV132,BB132,BH132,BN132,BT132,BZ132,CF132,CL132,CR132,CX132,DD132,DJ132,DL132,DZ132,EX132,GF132,GL132,GN132,GP132,GQ132,GS132,GT132),GU132,GV132,GW132,GZ132,HA132,H132,J132,K132,S132,T132,)/101</f>
        <v>86.5947928126146</v>
      </c>
      <c r="HK132" s="33">
        <v>130</v>
      </c>
      <c r="HL132" s="33">
        <f>HK132-B132</f>
        <v>0</v>
      </c>
      <c r="HM132" s="33">
        <f>SUM(SUM(F132,G132,H132,J132,K132,AD132,AF132,AJ132,AL132,AN132,AR132,AT132,AX132,AZ132,BD132,BF132,BJ132,BL132,BP132,BR132,BV132,BX132,CB132,CD132,CH132,CJ132,CN132,CP132,CT132,CV132),SUM(CZ132,DB132,DF132,DH132,DN132,DP132,DR132,DT132,DV132,DX132,EB132,ED132,EF132,EH132,EJ132,EL132,EN132,EP132,ER132,ET132,EV132,EZ132,FB132,FD132,GR132,GX132,GY132,I132,L132,AH132),AP132,AV132,BB132,BH132,BN132,BT132,BZ132,CF132,CL132,CR132,CX132,DD132,DJ132,DL132,DZ132,EX132,GP132,GQ132,GS132,GT132,GU132,GV132,GW132,GZ132,HA132)/85</f>
        <v>84.8979302832244</v>
      </c>
      <c r="HN132" s="33">
        <v>130</v>
      </c>
      <c r="HO132" s="33">
        <f>HN132-B132</f>
        <v>0</v>
      </c>
      <c r="HP132" s="33">
        <f>SUM(SUM(AH132,AP132,AV132,BB132,BH132,BN132,BT132,BZ132,CF132,CL132,CR132,CX132,DD132,DJ132,DL132,DZ132,EX132,GP132,GQ132,GS132,GT132,GU132,GV132,GW132,GZ132,HA132,AD132,AF132,AR132,AT132),SUM(AX132,AZ132,BD132,BF132,BJ132,BL132,BP132,BR132,BV132,BX132,CB132,CD132,CH132,CJ132,CN132,CP132,CT132,CV132,CZ132,DB132,DF132,DH132,DN132,DP132,DR132,DT132,DV132,DX132,EB132,ED132),EF132,EH132,EJ132,EL132,EN132,EP132,ER132,ET132,EV132,EZ132,FB132,FD132,GR132,GX132,GY132)/75</f>
        <v>79.3487654320988</v>
      </c>
      <c r="HQ132" s="33">
        <v>130</v>
      </c>
      <c r="HR132" s="33">
        <f>HQ132-B132</f>
        <v>0</v>
      </c>
      <c r="HS132" s="43">
        <f>AVERAGE(HD132-HB132,HG132-HB132,HJ132-HB132,HM132-HB132,HP132-HB132)</f>
        <v>-5.94855122526828</v>
      </c>
      <c r="HT132" s="33"/>
      <c r="HU132" s="33"/>
      <c r="HV132" s="33"/>
      <c r="HW132" s="33"/>
      <c r="HX132" s="33"/>
      <c r="HY132" s="33"/>
    </row>
  </sheetData>
  <mergeCells count="1">
    <mergeCell ref="A1:HY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