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User\ADITYA_CODE\my_codes\PHASE-II\result_pahseII\"/>
    </mc:Choice>
  </mc:AlternateContent>
  <xr:revisionPtr revIDLastSave="0" documentId="13_ncr:1_{7F5FA717-3CC5-4F40-A5AC-1566A4ADD3ED}" xr6:coauthVersionLast="47" xr6:coauthVersionMax="47" xr10:uidLastSave="{00000000-0000-0000-0000-000000000000}"/>
  <bookViews>
    <workbookView xWindow="-108" yWindow="-108" windowWidth="23256" windowHeight="12456" xr2:uid="{4C8518A1-370F-4BE7-9AA0-C25ECDED1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14" i="1"/>
  <c r="G115" i="1"/>
  <c r="G116" i="1"/>
  <c r="G117" i="1"/>
  <c r="G118" i="1"/>
  <c r="O120" i="1"/>
  <c r="J119" i="1"/>
  <c r="K119" i="1"/>
  <c r="L119" i="1"/>
  <c r="M119" i="1"/>
  <c r="N119" i="1"/>
  <c r="G66" i="1"/>
  <c r="G65" i="1"/>
  <c r="G64" i="1"/>
  <c r="G63" i="1"/>
  <c r="G62" i="1"/>
  <c r="G61" i="1"/>
  <c r="G58" i="1"/>
  <c r="G57" i="1"/>
  <c r="G56" i="1"/>
  <c r="G55" i="1"/>
  <c r="G54" i="1"/>
  <c r="G53" i="1"/>
  <c r="G50" i="1"/>
  <c r="G49" i="1"/>
  <c r="G48" i="1"/>
  <c r="G47" i="1"/>
  <c r="G46" i="1"/>
  <c r="G45" i="1"/>
  <c r="G34" i="1"/>
  <c r="G33" i="1"/>
  <c r="G32" i="1"/>
  <c r="G31" i="1"/>
  <c r="G30" i="1"/>
  <c r="G29" i="1"/>
  <c r="G26" i="1"/>
  <c r="G25" i="1"/>
  <c r="G24" i="1"/>
  <c r="G23" i="1"/>
  <c r="G22" i="1"/>
  <c r="G21" i="1"/>
  <c r="G16" i="1"/>
  <c r="G18" i="1"/>
  <c r="G17" i="1"/>
  <c r="G15" i="1"/>
  <c r="G14" i="1"/>
  <c r="G13" i="1"/>
  <c r="G5" i="1"/>
  <c r="G7" i="1"/>
  <c r="G6" i="1"/>
  <c r="G4" i="1"/>
  <c r="G3" i="1"/>
  <c r="G2" i="1"/>
  <c r="G119" i="1" l="1"/>
  <c r="O119" i="1"/>
</calcChain>
</file>

<file path=xl/sharedStrings.xml><?xml version="1.0" encoding="utf-8"?>
<sst xmlns="http://schemas.openxmlformats.org/spreadsheetml/2006/main" count="237" uniqueCount="81">
  <si>
    <t xml:space="preserve">ALL THE FEATURES </t>
  </si>
  <si>
    <t>Blockage Accuarcy</t>
  </si>
  <si>
    <t>Blockage Levels</t>
  </si>
  <si>
    <t>B0</t>
  </si>
  <si>
    <t>B1</t>
  </si>
  <si>
    <t>B2</t>
  </si>
  <si>
    <t>B3</t>
  </si>
  <si>
    <t>B4</t>
  </si>
  <si>
    <t>B5</t>
  </si>
  <si>
    <t>μ,σ,S</t>
  </si>
  <si>
    <t>STD AND ENTROPY</t>
  </si>
  <si>
    <t>σ,S</t>
  </si>
  <si>
    <t>μ,σ</t>
  </si>
  <si>
    <t>STD AND MEAN</t>
  </si>
  <si>
    <t>S AND MEAN</t>
  </si>
  <si>
    <t>S</t>
  </si>
  <si>
    <t>σ</t>
  </si>
  <si>
    <t>μ</t>
  </si>
  <si>
    <t>Entropy (S) alone</t>
  </si>
  <si>
    <t>Standard deviation (Alone)</t>
  </si>
  <si>
    <t>Mean (Alone)</t>
  </si>
  <si>
    <t>RMSprop</t>
  </si>
  <si>
    <t>Adam</t>
  </si>
  <si>
    <t>Nadam</t>
  </si>
  <si>
    <t>Adadelta</t>
  </si>
  <si>
    <t>SDG</t>
  </si>
  <si>
    <t>Accuarcy</t>
  </si>
  <si>
    <t>Accuracy</t>
  </si>
  <si>
    <t>Activation Function</t>
  </si>
  <si>
    <t>Train-test ratio</t>
  </si>
  <si>
    <t>Optimizers Algorithms</t>
  </si>
  <si>
    <t>Relu</t>
  </si>
  <si>
    <t>tanh</t>
  </si>
  <si>
    <t>Linear</t>
  </si>
  <si>
    <t>Softplus</t>
  </si>
  <si>
    <t>Sigmoid</t>
  </si>
  <si>
    <t>Hard sigmoid</t>
  </si>
  <si>
    <t>25/75</t>
  </si>
  <si>
    <t>30/70</t>
  </si>
  <si>
    <t>50/50</t>
  </si>
  <si>
    <t>70/30</t>
  </si>
  <si>
    <t>80/20</t>
  </si>
  <si>
    <t>90/10</t>
  </si>
  <si>
    <t>Adagrad</t>
  </si>
  <si>
    <t>μ,S</t>
  </si>
  <si>
    <t>(1DCNN)</t>
  </si>
  <si>
    <t>(ANN)</t>
  </si>
  <si>
    <t>Predicted Levels</t>
  </si>
  <si>
    <t>Actual Levels</t>
  </si>
  <si>
    <t>ANN</t>
  </si>
  <si>
    <t>1DCNN</t>
  </si>
  <si>
    <t>Fault set Accuarcy</t>
  </si>
  <si>
    <t>Precision</t>
  </si>
  <si>
    <t>Recall</t>
  </si>
  <si>
    <t>f1-score</t>
  </si>
  <si>
    <t>Precision = TruePositives / (TruePositives + FalsePositives)</t>
  </si>
  <si>
    <t>Recall = TruePositives / (TruePositives + FalseNegatives)</t>
  </si>
  <si>
    <t>F-Measure = (2 * Precision * Recall) / (Precision + Recall)</t>
  </si>
  <si>
    <t>Filter size</t>
  </si>
  <si>
    <t>Kernel size</t>
  </si>
  <si>
    <t>CNN</t>
  </si>
  <si>
    <t>Epochs</t>
  </si>
  <si>
    <t xml:space="preserve">Training Accuracy </t>
  </si>
  <si>
    <t>Testing Accuracy</t>
  </si>
  <si>
    <t>Learning Rate</t>
  </si>
  <si>
    <t>Neurons</t>
  </si>
  <si>
    <t>16,8</t>
  </si>
  <si>
    <t>32,32</t>
  </si>
  <si>
    <t>32,32,32</t>
  </si>
  <si>
    <t>100,50</t>
  </si>
  <si>
    <t>50,30,10</t>
  </si>
  <si>
    <t>130,100,85,45</t>
  </si>
  <si>
    <t>130,100,85,46</t>
  </si>
  <si>
    <t>140,90,55,35</t>
  </si>
  <si>
    <t>X</t>
  </si>
  <si>
    <t>S.no.</t>
  </si>
  <si>
    <t>Dense layer</t>
  </si>
  <si>
    <t>Feature Selection by 1D CNN</t>
  </si>
  <si>
    <t>Κ</t>
  </si>
  <si>
    <t>χ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</si>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</sst>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rgb="FF555555"/>
      <name val="Arial"/>
      <family val="2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828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/>
    <xf numFmtId="46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12" fontId="0" fillId="0" borderId="0" xfId="0" applyNumberFormat="1"/>
    <xf numFmtId="2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textRotation="90"/>
    </xf>
    <xf numFmtId="1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8" fillId="2" borderId="0" xfId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6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blockage levels at all the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μ,σ,S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0.72735000000000005</c:v>
                </c:pt>
                <c:pt idx="1">
                  <c:v>0.86335099999999998</c:v>
                </c:pt>
                <c:pt idx="2">
                  <c:v>0.86782099999999995</c:v>
                </c:pt>
                <c:pt idx="3">
                  <c:v>0.87473800000000002</c:v>
                </c:pt>
                <c:pt idx="4">
                  <c:v>0.95238100000000003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0-4752-8FC6-13667464F181}"/>
            </c:ext>
          </c:extLst>
        </c:ser>
        <c:ser>
          <c:idx val="1"/>
          <c:order val="1"/>
          <c:tx>
            <c:strRef>
              <c:f>Sheet1!$L$1:$L$2</c:f>
              <c:strCache>
                <c:ptCount val="2"/>
                <c:pt idx="0">
                  <c:v>μ,σ,S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Sheet1!$L$4:$L$8</c:f>
              <c:numCache>
                <c:formatCode>General</c:formatCode>
                <c:ptCount val="5"/>
                <c:pt idx="0">
                  <c:v>0.9657</c:v>
                </c:pt>
                <c:pt idx="1">
                  <c:v>0.96830000000000005</c:v>
                </c:pt>
                <c:pt idx="2">
                  <c:v>0.97870000000000001</c:v>
                </c:pt>
                <c:pt idx="3">
                  <c:v>0.99180000000000001</c:v>
                </c:pt>
                <c:pt idx="4">
                  <c:v>0.99490000000000001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0-4752-8FC6-13667464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937199"/>
        <c:axId val="1420937679"/>
      </c:barChart>
      <c:catAx>
        <c:axId val="142093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37679"/>
        <c:crosses val="autoZero"/>
        <c:auto val="1"/>
        <c:lblAlgn val="ctr"/>
        <c:lblOffset val="100"/>
        <c:noMultiLvlLbl val="0"/>
      </c:catAx>
      <c:valAx>
        <c:axId val="14209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different Train-Test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Sheet1!$B$89:$B$90</c:f>
              <c:strCache>
                <c:ptCount val="2"/>
                <c:pt idx="0">
                  <c:v>Accuracy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Sheet1!$A$91:$A$96</c:f>
              <c:strCache>
                <c:ptCount val="6"/>
                <c:pt idx="0">
                  <c:v>25/75</c:v>
                </c:pt>
                <c:pt idx="1">
                  <c:v>30/70</c:v>
                </c:pt>
                <c:pt idx="2">
                  <c:v>50/50</c:v>
                </c:pt>
                <c:pt idx="3">
                  <c:v>70/30</c:v>
                </c:pt>
                <c:pt idx="4">
                  <c:v>80/20</c:v>
                </c:pt>
                <c:pt idx="5">
                  <c:v>90/10</c:v>
                </c:pt>
              </c:strCache>
            </c:strRef>
          </c:cat>
          <c:val>
            <c:numRef>
              <c:f>Sheet1!$B$91:$B$96</c:f>
              <c:numCache>
                <c:formatCode>General</c:formatCode>
                <c:ptCount val="6"/>
                <c:pt idx="0">
                  <c:v>80.31</c:v>
                </c:pt>
                <c:pt idx="1">
                  <c:v>68.87</c:v>
                </c:pt>
                <c:pt idx="2">
                  <c:v>51.97</c:v>
                </c:pt>
                <c:pt idx="3">
                  <c:v>71.56</c:v>
                </c:pt>
                <c:pt idx="4">
                  <c:v>78.63</c:v>
                </c:pt>
                <c:pt idx="5">
                  <c:v>75.69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5-43F3-82E8-F2C65A0F598F}"/>
            </c:ext>
          </c:extLst>
        </c:ser>
        <c:ser>
          <c:idx val="1"/>
          <c:order val="1"/>
          <c:tx>
            <c:strRef>
              <c:f>Sheet1!$C$89:$C$90</c:f>
              <c:strCache>
                <c:ptCount val="2"/>
                <c:pt idx="0">
                  <c:v>Accuracy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Sheet1!$A$91:$A$96</c:f>
              <c:strCache>
                <c:ptCount val="6"/>
                <c:pt idx="0">
                  <c:v>25/75</c:v>
                </c:pt>
                <c:pt idx="1">
                  <c:v>30/70</c:v>
                </c:pt>
                <c:pt idx="2">
                  <c:v>50/50</c:v>
                </c:pt>
                <c:pt idx="3">
                  <c:v>70/30</c:v>
                </c:pt>
                <c:pt idx="4">
                  <c:v>80/20</c:v>
                </c:pt>
                <c:pt idx="5">
                  <c:v>90/10</c:v>
                </c:pt>
              </c:strCache>
            </c:strRef>
          </c:cat>
          <c:val>
            <c:numRef>
              <c:f>Sheet1!$C$91:$C$96</c:f>
              <c:numCache>
                <c:formatCode>General</c:formatCode>
                <c:ptCount val="6"/>
                <c:pt idx="0">
                  <c:v>74.5</c:v>
                </c:pt>
                <c:pt idx="1">
                  <c:v>77.959999999999994</c:v>
                </c:pt>
                <c:pt idx="2">
                  <c:v>86.68</c:v>
                </c:pt>
                <c:pt idx="3">
                  <c:v>90.21</c:v>
                </c:pt>
                <c:pt idx="4">
                  <c:v>92.16</c:v>
                </c:pt>
                <c:pt idx="5">
                  <c:v>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5-43F3-82E8-F2C65A0F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413311"/>
        <c:axId val="1601867743"/>
      </c:barChart>
      <c:catAx>
        <c:axId val="174241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67743"/>
        <c:crosses val="autoZero"/>
        <c:auto val="1"/>
        <c:lblAlgn val="ctr"/>
        <c:lblOffset val="100"/>
        <c:noMultiLvlLbl val="0"/>
      </c:catAx>
      <c:valAx>
        <c:axId val="16018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Overall Fault set performance by different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Sheet1!$A$125</c:f>
              <c:strCache>
                <c:ptCount val="1"/>
                <c:pt idx="0">
                  <c:v>Fault set Accuarcy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Sheet1!$B$124:$C$124</c:f>
              <c:strCache>
                <c:ptCount val="2"/>
                <c:pt idx="0">
                  <c:v>1DCNN</c:v>
                </c:pt>
                <c:pt idx="1">
                  <c:v>ANN</c:v>
                </c:pt>
              </c:strCache>
            </c:strRef>
          </c:cat>
          <c:val>
            <c:numRef>
              <c:f>Sheet1!$B$125:$C$125</c:f>
              <c:numCache>
                <c:formatCode>0.00%</c:formatCode>
                <c:ptCount val="2"/>
                <c:pt idx="0">
                  <c:v>0.81989999999999996</c:v>
                </c:pt>
                <c:pt idx="1">
                  <c:v>0.97940000000000005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4-40F0-952D-85D466A462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658415"/>
        <c:axId val="601688175"/>
      </c:barChart>
      <c:catAx>
        <c:axId val="60165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Algorithms</a:t>
                </a:r>
                <a:r>
                  <a:rPr lang="en-GB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GB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8175"/>
        <c:crosses val="autoZero"/>
        <c:auto val="1"/>
        <c:lblAlgn val="ctr"/>
        <c:lblOffset val="100"/>
        <c:noMultiLvlLbl val="0"/>
      </c:catAx>
      <c:valAx>
        <c:axId val="6016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Accuarcy</a:t>
                </a:r>
                <a:endParaRPr lang="en-GB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Sheet1!$B$134:$B$135</c:f>
              <c:strCache>
                <c:ptCount val="2"/>
                <c:pt idx="0">
                  <c:v>Precision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Sheet1!$A$137:$A$141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Sheet1!$B$137:$B$141</c:f>
              <c:numCache>
                <c:formatCode>General</c:formatCode>
                <c:ptCount val="5"/>
                <c:pt idx="0">
                  <c:v>0.88</c:v>
                </c:pt>
                <c:pt idx="1">
                  <c:v>0.72</c:v>
                </c:pt>
                <c:pt idx="2">
                  <c:v>0.7</c:v>
                </c:pt>
                <c:pt idx="3">
                  <c:v>0.91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4-4CA5-B4E4-A610FCDDEE5F}"/>
            </c:ext>
          </c:extLst>
        </c:ser>
        <c:ser>
          <c:idx val="1"/>
          <c:order val="1"/>
          <c:tx>
            <c:strRef>
              <c:f>Sheet1!$C$134:$C$135</c:f>
              <c:strCache>
                <c:ptCount val="2"/>
                <c:pt idx="0">
                  <c:v>Precision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Sheet1!$A$137:$A$141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Sheet1!$C$137:$C$141</c:f>
              <c:numCache>
                <c:formatCode>General</c:formatCode>
                <c:ptCount val="5"/>
                <c:pt idx="0">
                  <c:v>0.98</c:v>
                </c:pt>
                <c:pt idx="1">
                  <c:v>1</c:v>
                </c:pt>
                <c:pt idx="2">
                  <c:v>0.9</c:v>
                </c:pt>
                <c:pt idx="3">
                  <c:v>0.99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4-4CA5-B4E4-A610FCDDE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130847"/>
        <c:axId val="805132287"/>
      </c:barChart>
      <c:catAx>
        <c:axId val="80513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32287"/>
        <c:crosses val="autoZero"/>
        <c:auto val="1"/>
        <c:lblAlgn val="ctr"/>
        <c:lblOffset val="100"/>
        <c:noMultiLvlLbl val="0"/>
      </c:catAx>
      <c:valAx>
        <c:axId val="8051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Sheet1!$B$147:$B$148</c:f>
              <c:strCache>
                <c:ptCount val="2"/>
                <c:pt idx="0">
                  <c:v>Recall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Sheet1!$A$150:$A$154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Sheet1!$B$150:$B$154</c:f>
              <c:numCache>
                <c:formatCode>General</c:formatCode>
                <c:ptCount val="5"/>
                <c:pt idx="0">
                  <c:v>0.86</c:v>
                </c:pt>
                <c:pt idx="1">
                  <c:v>0.87</c:v>
                </c:pt>
                <c:pt idx="2">
                  <c:v>0.53</c:v>
                </c:pt>
                <c:pt idx="3">
                  <c:v>0.73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BF6-88F4-44A77BD95018}"/>
            </c:ext>
          </c:extLst>
        </c:ser>
        <c:ser>
          <c:idx val="1"/>
          <c:order val="1"/>
          <c:tx>
            <c:strRef>
              <c:f>Sheet1!$C$147:$C$148</c:f>
              <c:strCache>
                <c:ptCount val="2"/>
                <c:pt idx="0">
                  <c:v>Recall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Sheet1!$A$150:$A$154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Sheet1!$C$150:$C$154</c:f>
              <c:numCache>
                <c:formatCode>General</c:formatCode>
                <c:ptCount val="5"/>
                <c:pt idx="0">
                  <c:v>0.99</c:v>
                </c:pt>
                <c:pt idx="1">
                  <c:v>0.89</c:v>
                </c:pt>
                <c:pt idx="2">
                  <c:v>0.99</c:v>
                </c:pt>
                <c:pt idx="3">
                  <c:v>0.99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BF6-88F4-44A77BD9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139487"/>
        <c:axId val="805139007"/>
      </c:barChart>
      <c:catAx>
        <c:axId val="80513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39007"/>
        <c:crosses val="autoZero"/>
        <c:auto val="1"/>
        <c:lblAlgn val="ctr"/>
        <c:lblOffset val="100"/>
        <c:noMultiLvlLbl val="0"/>
      </c:catAx>
      <c:valAx>
        <c:axId val="8051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Sheet1!$B$156:$B$157</c:f>
              <c:strCache>
                <c:ptCount val="2"/>
                <c:pt idx="0">
                  <c:v>f1-score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Sheet1!$A$159:$A$163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Sheet1!$B$159:$B$163</c:f>
              <c:numCache>
                <c:formatCode>General</c:formatCode>
                <c:ptCount val="5"/>
                <c:pt idx="0">
                  <c:v>0.87</c:v>
                </c:pt>
                <c:pt idx="1">
                  <c:v>0.79</c:v>
                </c:pt>
                <c:pt idx="2">
                  <c:v>0.61</c:v>
                </c:pt>
                <c:pt idx="3">
                  <c:v>0.81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9-4CB7-A3D3-177B97991B85}"/>
            </c:ext>
          </c:extLst>
        </c:ser>
        <c:ser>
          <c:idx val="1"/>
          <c:order val="1"/>
          <c:tx>
            <c:strRef>
              <c:f>Sheet1!$C$156:$C$157</c:f>
              <c:strCache>
                <c:ptCount val="2"/>
                <c:pt idx="0">
                  <c:v>f1-score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Sheet1!$A$159:$A$163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Sheet1!$C$159:$C$163</c:f>
              <c:numCache>
                <c:formatCode>General</c:formatCode>
                <c:ptCount val="5"/>
                <c:pt idx="0">
                  <c:v>0.99</c:v>
                </c:pt>
                <c:pt idx="1">
                  <c:v>0.94</c:v>
                </c:pt>
                <c:pt idx="2">
                  <c:v>0.94</c:v>
                </c:pt>
                <c:pt idx="3">
                  <c:v>0.99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9-4CB7-A3D3-177B9799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25727"/>
        <c:axId val="528726687"/>
      </c:barChart>
      <c:catAx>
        <c:axId val="5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6687"/>
        <c:crosses val="autoZero"/>
        <c:auto val="1"/>
        <c:lblAlgn val="ctr"/>
        <c:lblOffset val="100"/>
        <c:noMultiLvlLbl val="0"/>
      </c:catAx>
      <c:valAx>
        <c:axId val="5287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blockage levels by the combination of two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Sheet1!$K$11:$K$12</c:f>
              <c:strCache>
                <c:ptCount val="2"/>
                <c:pt idx="0">
                  <c:v>σ,S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Sheet1!$J$14:$J$18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Sheet1!$K$14:$K$18</c:f>
              <c:numCache>
                <c:formatCode>General</c:formatCode>
                <c:ptCount val="5"/>
                <c:pt idx="0">
                  <c:v>0.50845300000000004</c:v>
                </c:pt>
                <c:pt idx="1">
                  <c:v>0.51129199999999997</c:v>
                </c:pt>
                <c:pt idx="2">
                  <c:v>0.59325300000000003</c:v>
                </c:pt>
                <c:pt idx="3">
                  <c:v>0.78498100000000004</c:v>
                </c:pt>
                <c:pt idx="4">
                  <c:v>0.96604699999999999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1-44FC-9704-C0F379A512A4}"/>
            </c:ext>
          </c:extLst>
        </c:ser>
        <c:ser>
          <c:idx val="1"/>
          <c:order val="1"/>
          <c:tx>
            <c:strRef>
              <c:f>Sheet1!$L$11:$L$12</c:f>
              <c:strCache>
                <c:ptCount val="2"/>
                <c:pt idx="0">
                  <c:v>σ,S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Sheet1!$J$14:$J$18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Sheet1!$L$14:$L$18</c:f>
              <c:numCache>
                <c:formatCode>General</c:formatCode>
                <c:ptCount val="5"/>
                <c:pt idx="0">
                  <c:v>0.97140000000000004</c:v>
                </c:pt>
                <c:pt idx="1">
                  <c:v>0.9627</c:v>
                </c:pt>
                <c:pt idx="2">
                  <c:v>0.99180000000000001</c:v>
                </c:pt>
                <c:pt idx="3">
                  <c:v>0.97430000000000005</c:v>
                </c:pt>
                <c:pt idx="4">
                  <c:v>0.99160000000000004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1-44FC-9704-C0F379A5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025039"/>
        <c:axId val="2011015439"/>
      </c:barChart>
      <c:catAx>
        <c:axId val="201102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15439"/>
        <c:crosses val="autoZero"/>
        <c:auto val="1"/>
        <c:lblAlgn val="ctr"/>
        <c:lblOffset val="100"/>
        <c:noMultiLvlLbl val="0"/>
      </c:catAx>
      <c:valAx>
        <c:axId val="20110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blockage levels by the combination of two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Sheet1!$K$20:$K$21</c:f>
              <c:strCache>
                <c:ptCount val="2"/>
                <c:pt idx="0">
                  <c:v>μ,σ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Sheet1!$J$23:$J$27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Sheet1!$K$23:$K$27</c:f>
              <c:numCache>
                <c:formatCode>General</c:formatCode>
                <c:ptCount val="5"/>
                <c:pt idx="0">
                  <c:v>0.34274700000000002</c:v>
                </c:pt>
                <c:pt idx="1">
                  <c:v>0.39865299999999998</c:v>
                </c:pt>
                <c:pt idx="2">
                  <c:v>0.41374899999999998</c:v>
                </c:pt>
                <c:pt idx="3">
                  <c:v>0.43412800000000001</c:v>
                </c:pt>
                <c:pt idx="4">
                  <c:v>0.83984599999999998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F-460D-BF3B-5E1C7130BBF1}"/>
            </c:ext>
          </c:extLst>
        </c:ser>
        <c:ser>
          <c:idx val="1"/>
          <c:order val="1"/>
          <c:tx>
            <c:strRef>
              <c:f>Sheet1!$L$20:$L$21</c:f>
              <c:strCache>
                <c:ptCount val="2"/>
                <c:pt idx="0">
                  <c:v>μ,σ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Sheet1!$J$23:$J$27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Sheet1!$L$23:$L$27</c:f>
              <c:numCache>
                <c:formatCode>General</c:formatCode>
                <c:ptCount val="5"/>
                <c:pt idx="0">
                  <c:v>0.95550000000000002</c:v>
                </c:pt>
                <c:pt idx="1">
                  <c:v>0.95979999999999999</c:v>
                </c:pt>
                <c:pt idx="2">
                  <c:v>0.93369999999999997</c:v>
                </c:pt>
                <c:pt idx="3">
                  <c:v>0.96679999999999999</c:v>
                </c:pt>
                <c:pt idx="4">
                  <c:v>0.96950000000000003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F-460D-BF3B-5E1C7130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856655"/>
        <c:axId val="1870871055"/>
      </c:barChart>
      <c:catAx>
        <c:axId val="187085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71055"/>
        <c:crosses val="autoZero"/>
        <c:auto val="1"/>
        <c:lblAlgn val="ctr"/>
        <c:lblOffset val="100"/>
        <c:noMultiLvlLbl val="0"/>
      </c:catAx>
      <c:valAx>
        <c:axId val="18708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5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blockage levels by the combination of two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Sheet1!$K$29:$K$30</c:f>
              <c:strCache>
                <c:ptCount val="2"/>
                <c:pt idx="0">
                  <c:v>μ,S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Sheet1!$J$32:$J$36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Sheet1!$K$32:$K$36</c:f>
              <c:numCache>
                <c:formatCode>General</c:formatCode>
                <c:ptCount val="5"/>
                <c:pt idx="0">
                  <c:v>0.96053500000000003</c:v>
                </c:pt>
                <c:pt idx="1">
                  <c:v>0.98682599999999998</c:v>
                </c:pt>
                <c:pt idx="2">
                  <c:v>0.99294000000000004</c:v>
                </c:pt>
                <c:pt idx="3">
                  <c:v>0.99436400000000003</c:v>
                </c:pt>
                <c:pt idx="4">
                  <c:v>0.99871900000000002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18F-87F7-1B305EDFB6D2}"/>
            </c:ext>
          </c:extLst>
        </c:ser>
        <c:ser>
          <c:idx val="1"/>
          <c:order val="1"/>
          <c:tx>
            <c:strRef>
              <c:f>Sheet1!$L$29:$L$30</c:f>
              <c:strCache>
                <c:ptCount val="2"/>
                <c:pt idx="0">
                  <c:v>μ,S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Sheet1!$J$32:$J$36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Sheet1!$L$32:$L$36</c:f>
              <c:numCache>
                <c:formatCode>General</c:formatCode>
                <c:ptCount val="5"/>
                <c:pt idx="0">
                  <c:v>0.97950000000000004</c:v>
                </c:pt>
                <c:pt idx="1">
                  <c:v>0.99119999999999997</c:v>
                </c:pt>
                <c:pt idx="2">
                  <c:v>0.99670000000000003</c:v>
                </c:pt>
                <c:pt idx="3">
                  <c:v>0.99199999999999999</c:v>
                </c:pt>
                <c:pt idx="4">
                  <c:v>0.99329999999999996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6-418F-87F7-1B305EDF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858095"/>
        <c:axId val="1870867215"/>
      </c:barChart>
      <c:catAx>
        <c:axId val="187085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67215"/>
        <c:crosses val="autoZero"/>
        <c:auto val="1"/>
        <c:lblAlgn val="ctr"/>
        <c:lblOffset val="100"/>
        <c:noMultiLvlLbl val="0"/>
      </c:catAx>
      <c:valAx>
        <c:axId val="18708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blockage levels by a single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Sheet1!$K$45:$K$46</c:f>
              <c:strCache>
                <c:ptCount val="2"/>
                <c:pt idx="0">
                  <c:v>S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Sheet1!$J$48:$J$52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Sheet1!$K$48:$K$52</c:f>
              <c:numCache>
                <c:formatCode>General</c:formatCode>
                <c:ptCount val="5"/>
                <c:pt idx="0">
                  <c:v>0.95709200000000005</c:v>
                </c:pt>
                <c:pt idx="1">
                  <c:v>0.953905</c:v>
                </c:pt>
                <c:pt idx="2">
                  <c:v>0.71599999999999997</c:v>
                </c:pt>
                <c:pt idx="3">
                  <c:v>0.95739300000000005</c:v>
                </c:pt>
                <c:pt idx="4">
                  <c:v>0.98978299999999997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5-49A5-9DC0-C10A1F03D424}"/>
            </c:ext>
          </c:extLst>
        </c:ser>
        <c:ser>
          <c:idx val="1"/>
          <c:order val="1"/>
          <c:tx>
            <c:strRef>
              <c:f>Sheet1!$L$45:$L$46</c:f>
              <c:strCache>
                <c:ptCount val="2"/>
                <c:pt idx="0">
                  <c:v>S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Sheet1!$J$48:$J$52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Sheet1!$L$48:$L$52</c:f>
              <c:numCache>
                <c:formatCode>General</c:formatCode>
                <c:ptCount val="5"/>
                <c:pt idx="0">
                  <c:v>0.96130000000000004</c:v>
                </c:pt>
                <c:pt idx="1">
                  <c:v>0.97</c:v>
                </c:pt>
                <c:pt idx="2">
                  <c:v>0.98819999999999997</c:v>
                </c:pt>
                <c:pt idx="3">
                  <c:v>0.95230000000000004</c:v>
                </c:pt>
                <c:pt idx="4">
                  <c:v>0.9849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5-49A5-9DC0-C10A1F03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019759"/>
        <c:axId val="2011040399"/>
      </c:barChart>
      <c:catAx>
        <c:axId val="201101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40399"/>
        <c:crosses val="autoZero"/>
        <c:auto val="1"/>
        <c:lblAlgn val="ctr"/>
        <c:lblOffset val="100"/>
        <c:noMultiLvlLbl val="0"/>
      </c:catAx>
      <c:valAx>
        <c:axId val="20110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blockage levels by a single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Sheet1!$K$54:$K$55</c:f>
              <c:strCache>
                <c:ptCount val="2"/>
                <c:pt idx="0">
                  <c:v>σ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Sheet1!$J$57:$J$61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Sheet1!$K$57:$K$61</c:f>
              <c:numCache>
                <c:formatCode>General</c:formatCode>
                <c:ptCount val="5"/>
                <c:pt idx="0">
                  <c:v>0.96543500000000004</c:v>
                </c:pt>
                <c:pt idx="1">
                  <c:v>0.89116499999999998</c:v>
                </c:pt>
                <c:pt idx="2">
                  <c:v>0.73866699999999996</c:v>
                </c:pt>
                <c:pt idx="3">
                  <c:v>0.98997500000000005</c:v>
                </c:pt>
                <c:pt idx="4">
                  <c:v>0.98339699999999997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D-42A6-8884-1B95C93C9A5F}"/>
            </c:ext>
          </c:extLst>
        </c:ser>
        <c:ser>
          <c:idx val="1"/>
          <c:order val="1"/>
          <c:tx>
            <c:strRef>
              <c:f>Sheet1!$L$54:$L$55</c:f>
              <c:strCache>
                <c:ptCount val="2"/>
                <c:pt idx="0">
                  <c:v>σ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Sheet1!$J$57:$J$61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Sheet1!$L$57:$L$61</c:f>
              <c:numCache>
                <c:formatCode>General</c:formatCode>
                <c:ptCount val="5"/>
                <c:pt idx="0">
                  <c:v>0.99399999999999999</c:v>
                </c:pt>
                <c:pt idx="1">
                  <c:v>0.99829999999999997</c:v>
                </c:pt>
                <c:pt idx="2">
                  <c:v>0.98819999999999997</c:v>
                </c:pt>
                <c:pt idx="3">
                  <c:v>0.97929999999999995</c:v>
                </c:pt>
                <c:pt idx="4">
                  <c:v>0.96530000000000005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D-42A6-8884-1B95C93C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027919"/>
        <c:axId val="2011031279"/>
      </c:barChart>
      <c:catAx>
        <c:axId val="201102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31279"/>
        <c:crosses val="autoZero"/>
        <c:auto val="1"/>
        <c:lblAlgn val="ctr"/>
        <c:lblOffset val="100"/>
        <c:noMultiLvlLbl val="0"/>
      </c:catAx>
      <c:valAx>
        <c:axId val="20110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blockage levels by a single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Sheet1!$K$63:$K$64</c:f>
              <c:strCache>
                <c:ptCount val="2"/>
                <c:pt idx="0">
                  <c:v>μ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Sheet1!$J$66:$J$70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Sheet1!$K$66:$K$70</c:f>
              <c:numCache>
                <c:formatCode>General</c:formatCode>
                <c:ptCount val="5"/>
                <c:pt idx="0">
                  <c:v>0.91775899999999999</c:v>
                </c:pt>
                <c:pt idx="1">
                  <c:v>0.76184399999999997</c:v>
                </c:pt>
                <c:pt idx="2">
                  <c:v>0.60933300000000001</c:v>
                </c:pt>
                <c:pt idx="3">
                  <c:v>0.79448600000000003</c:v>
                </c:pt>
                <c:pt idx="4">
                  <c:v>0.76245200000000002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7-4D6C-837D-2A0909353E20}"/>
            </c:ext>
          </c:extLst>
        </c:ser>
        <c:ser>
          <c:idx val="1"/>
          <c:order val="1"/>
          <c:tx>
            <c:strRef>
              <c:f>Sheet1!$L$63:$L$64</c:f>
              <c:strCache>
                <c:ptCount val="2"/>
                <c:pt idx="0">
                  <c:v>μ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Sheet1!$J$66:$J$70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Sheet1!$L$66:$L$70</c:f>
              <c:numCache>
                <c:formatCode>General</c:formatCode>
                <c:ptCount val="5"/>
                <c:pt idx="0">
                  <c:v>0.89429999999999998</c:v>
                </c:pt>
                <c:pt idx="1">
                  <c:v>0.93659999999999999</c:v>
                </c:pt>
                <c:pt idx="2">
                  <c:v>0.99829999999999997</c:v>
                </c:pt>
                <c:pt idx="3">
                  <c:v>0.91110000000000002</c:v>
                </c:pt>
                <c:pt idx="4">
                  <c:v>0.95469999999999999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7-4D6C-837D-2A090935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020239"/>
        <c:axId val="2011037039"/>
      </c:barChart>
      <c:catAx>
        <c:axId val="201102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Blockage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37039"/>
        <c:crosses val="autoZero"/>
        <c:auto val="1"/>
        <c:lblAlgn val="ctr"/>
        <c:lblOffset val="100"/>
        <c:noMultiLvlLbl val="0"/>
      </c:catAx>
      <c:valAx>
        <c:axId val="20110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different Optimization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Sheet1!$B$79:$B$80</c:f>
              <c:strCache>
                <c:ptCount val="2"/>
                <c:pt idx="0">
                  <c:v>Accuarcy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Sheet1!$A$81:$A$86</c:f>
              <c:strCache>
                <c:ptCount val="6"/>
                <c:pt idx="0">
                  <c:v>RMSprop</c:v>
                </c:pt>
                <c:pt idx="1">
                  <c:v>Adam</c:v>
                </c:pt>
                <c:pt idx="2">
                  <c:v>Nadam</c:v>
                </c:pt>
                <c:pt idx="3">
                  <c:v>Adadelta</c:v>
                </c:pt>
                <c:pt idx="4">
                  <c:v>SDG</c:v>
                </c:pt>
                <c:pt idx="5">
                  <c:v>Adagrad</c:v>
                </c:pt>
              </c:strCache>
            </c:strRef>
          </c:cat>
          <c:val>
            <c:numRef>
              <c:f>Sheet1!$B$81:$B$86</c:f>
              <c:numCache>
                <c:formatCode>General</c:formatCode>
                <c:ptCount val="6"/>
                <c:pt idx="0">
                  <c:v>35.562610999999997</c:v>
                </c:pt>
                <c:pt idx="1">
                  <c:v>80.31</c:v>
                </c:pt>
                <c:pt idx="2">
                  <c:v>40.75</c:v>
                </c:pt>
                <c:pt idx="3">
                  <c:v>16.690000000000001</c:v>
                </c:pt>
                <c:pt idx="4">
                  <c:v>16.600000000000001</c:v>
                </c:pt>
                <c:pt idx="5">
                  <c:v>19.38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03C-93EF-8D2B1D6C0371}"/>
            </c:ext>
          </c:extLst>
        </c:ser>
        <c:ser>
          <c:idx val="1"/>
          <c:order val="1"/>
          <c:tx>
            <c:strRef>
              <c:f>Sheet1!$C$79:$C$80</c:f>
              <c:strCache>
                <c:ptCount val="2"/>
                <c:pt idx="0">
                  <c:v>Accuarcy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Sheet1!$A$81:$A$86</c:f>
              <c:strCache>
                <c:ptCount val="6"/>
                <c:pt idx="0">
                  <c:v>RMSprop</c:v>
                </c:pt>
                <c:pt idx="1">
                  <c:v>Adam</c:v>
                </c:pt>
                <c:pt idx="2">
                  <c:v>Nadam</c:v>
                </c:pt>
                <c:pt idx="3">
                  <c:v>Adadelta</c:v>
                </c:pt>
                <c:pt idx="4">
                  <c:v>SDG</c:v>
                </c:pt>
                <c:pt idx="5">
                  <c:v>Adagrad</c:v>
                </c:pt>
              </c:strCache>
            </c:strRef>
          </c:cat>
          <c:val>
            <c:numRef>
              <c:f>Sheet1!$C$81:$C$86</c:f>
              <c:numCache>
                <c:formatCode>General</c:formatCode>
                <c:ptCount val="6"/>
                <c:pt idx="0">
                  <c:v>89.41</c:v>
                </c:pt>
                <c:pt idx="1">
                  <c:v>89.41</c:v>
                </c:pt>
                <c:pt idx="2">
                  <c:v>89.89</c:v>
                </c:pt>
                <c:pt idx="3">
                  <c:v>26</c:v>
                </c:pt>
                <c:pt idx="4">
                  <c:v>68.69</c:v>
                </c:pt>
                <c:pt idx="5">
                  <c:v>28.92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03C-93EF-8D2B1D6C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382111"/>
        <c:axId val="1742384031"/>
      </c:barChart>
      <c:catAx>
        <c:axId val="174238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Optimization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84031"/>
        <c:crosses val="autoZero"/>
        <c:auto val="1"/>
        <c:lblAlgn val="ctr"/>
        <c:lblOffset val="100"/>
        <c:noMultiLvlLbl val="0"/>
      </c:catAx>
      <c:valAx>
        <c:axId val="17423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8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of different Activation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Sheet1!$B$98:$B$99</c:f>
              <c:strCache>
                <c:ptCount val="2"/>
                <c:pt idx="0">
                  <c:v>Accuracy</c:v>
                </c:pt>
                <c:pt idx="1">
                  <c:v>(1DCNN)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Sheet1!$A$100:$A$105</c:f>
              <c:strCache>
                <c:ptCount val="6"/>
                <c:pt idx="0">
                  <c:v>Relu</c:v>
                </c:pt>
                <c:pt idx="1">
                  <c:v>tanh</c:v>
                </c:pt>
                <c:pt idx="2">
                  <c:v>Linear</c:v>
                </c:pt>
                <c:pt idx="3">
                  <c:v>Softplus</c:v>
                </c:pt>
                <c:pt idx="4">
                  <c:v>Sigmoid</c:v>
                </c:pt>
                <c:pt idx="5">
                  <c:v>Hard sigmoid</c:v>
                </c:pt>
              </c:strCache>
            </c:strRef>
          </c:cat>
          <c:val>
            <c:numRef>
              <c:f>Sheet1!$B$100:$B$105</c:f>
              <c:numCache>
                <c:formatCode>General</c:formatCode>
                <c:ptCount val="6"/>
                <c:pt idx="0">
                  <c:v>80.31</c:v>
                </c:pt>
                <c:pt idx="1">
                  <c:v>74.81</c:v>
                </c:pt>
                <c:pt idx="2">
                  <c:v>73.569999999999993</c:v>
                </c:pt>
                <c:pt idx="3">
                  <c:v>19.280422999999999</c:v>
                </c:pt>
                <c:pt idx="4">
                  <c:v>71.319999999999993</c:v>
                </c:pt>
                <c:pt idx="5">
                  <c:v>74.23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8-4256-BC4B-40B2397A6347}"/>
            </c:ext>
          </c:extLst>
        </c:ser>
        <c:ser>
          <c:idx val="1"/>
          <c:order val="1"/>
          <c:tx>
            <c:strRef>
              <c:f>Sheet1!$C$98:$C$99</c:f>
              <c:strCache>
                <c:ptCount val="2"/>
                <c:pt idx="0">
                  <c:v>Accuracy</c:v>
                </c:pt>
                <c:pt idx="1">
                  <c:v>(ANN)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Sheet1!$A$100:$A$105</c:f>
              <c:strCache>
                <c:ptCount val="6"/>
                <c:pt idx="0">
                  <c:v>Relu</c:v>
                </c:pt>
                <c:pt idx="1">
                  <c:v>tanh</c:v>
                </c:pt>
                <c:pt idx="2">
                  <c:v>Linear</c:v>
                </c:pt>
                <c:pt idx="3">
                  <c:v>Softplus</c:v>
                </c:pt>
                <c:pt idx="4">
                  <c:v>Sigmoid</c:v>
                </c:pt>
                <c:pt idx="5">
                  <c:v>Hard sigmoid</c:v>
                </c:pt>
              </c:strCache>
            </c:strRef>
          </c:cat>
          <c:val>
            <c:numRef>
              <c:f>Sheet1!$C$100:$C$105</c:f>
              <c:numCache>
                <c:formatCode>General</c:formatCode>
                <c:ptCount val="6"/>
                <c:pt idx="0">
                  <c:v>97.41</c:v>
                </c:pt>
                <c:pt idx="1">
                  <c:v>97.02</c:v>
                </c:pt>
                <c:pt idx="2">
                  <c:v>77.540000000000006</c:v>
                </c:pt>
                <c:pt idx="3">
                  <c:v>96.48</c:v>
                </c:pt>
                <c:pt idx="4">
                  <c:v>88.29</c:v>
                </c:pt>
                <c:pt idx="5">
                  <c:v>91.89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8-4256-BC4B-40B2397A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400831"/>
        <c:axId val="1742403711"/>
      </c:barChart>
      <c:catAx>
        <c:axId val="174240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Activation Function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03711"/>
        <c:crosses val="autoZero"/>
        <c:auto val="1"/>
        <c:lblAlgn val="ctr"/>
        <c:lblOffset val="100"/>
        <c:noMultiLvlLbl val="0"/>
      </c:catAx>
      <c:valAx>
        <c:axId val="17424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0</xdr:row>
      <xdr:rowOff>91440</xdr:rowOff>
    </xdr:from>
    <xdr:to>
      <xdr:col>18</xdr:col>
      <xdr:colOff>441960</xdr:colOff>
      <xdr:row>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2C068-9C77-F169-845F-193EE6F93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205740</xdr:colOff>
      <xdr:row>8</xdr:row>
      <xdr:rowOff>160020</xdr:rowOff>
    </xdr:from>
    <xdr:to>
      <xdr:col>21</xdr:col>
      <xdr:colOff>350520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4DB4C-5186-F2DC-41E3-4DE3A243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17</xdr:row>
      <xdr:rowOff>175260</xdr:rowOff>
    </xdr:from>
    <xdr:to>
      <xdr:col>21</xdr:col>
      <xdr:colOff>411480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08424F-97C9-0420-5C6B-7195AB6FB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281940</xdr:colOff>
      <xdr:row>26</xdr:row>
      <xdr:rowOff>144780</xdr:rowOff>
    </xdr:from>
    <xdr:to>
      <xdr:col>21</xdr:col>
      <xdr:colOff>464820</xdr:colOff>
      <xdr:row>35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795A3-F4C8-1BE7-67FC-09EDB473C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</xdr:colOff>
      <xdr:row>40</xdr:row>
      <xdr:rowOff>0</xdr:rowOff>
    </xdr:from>
    <xdr:to>
      <xdr:col>20</xdr:col>
      <xdr:colOff>297180</xdr:colOff>
      <xdr:row>50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3A3E74-9DFF-5949-CD3C-70FAF743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</xdr:colOff>
      <xdr:row>50</xdr:row>
      <xdr:rowOff>175260</xdr:rowOff>
    </xdr:from>
    <xdr:to>
      <xdr:col>20</xdr:col>
      <xdr:colOff>335280</xdr:colOff>
      <xdr:row>60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EC1F7A-3FB0-D50E-9B28-F13BCB970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30480</xdr:colOff>
      <xdr:row>61</xdr:row>
      <xdr:rowOff>175260</xdr:rowOff>
    </xdr:from>
    <xdr:to>
      <xdr:col>20</xdr:col>
      <xdr:colOff>312420</xdr:colOff>
      <xdr:row>71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40202D-AA35-D569-7CF4-40BAB418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403860</xdr:colOff>
      <xdr:row>75</xdr:row>
      <xdr:rowOff>175260</xdr:rowOff>
    </xdr:from>
    <xdr:to>
      <xdr:col>10</xdr:col>
      <xdr:colOff>396240</xdr:colOff>
      <xdr:row>86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1D048C-D0A1-DE88-2C99-B2BA35003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495300</xdr:colOff>
      <xdr:row>98</xdr:row>
      <xdr:rowOff>60960</xdr:rowOff>
    </xdr:from>
    <xdr:to>
      <xdr:col>10</xdr:col>
      <xdr:colOff>327660</xdr:colOff>
      <xdr:row>108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CFA216-A71B-11C9-0285-E192349FF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441960</xdr:colOff>
      <xdr:row>87</xdr:row>
      <xdr:rowOff>99060</xdr:rowOff>
    </xdr:from>
    <xdr:to>
      <xdr:col>10</xdr:col>
      <xdr:colOff>365760</xdr:colOff>
      <xdr:row>97</xdr:row>
      <xdr:rowOff>91440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27EA8B-C6F2-BE64-5D16-D2F6773D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251460</xdr:colOff>
      <xdr:row>121</xdr:row>
      <xdr:rowOff>60960</xdr:rowOff>
    </xdr:from>
    <xdr:to>
      <xdr:col>9</xdr:col>
      <xdr:colOff>312420</xdr:colOff>
      <xdr:row>132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F56613-0D8E-DED0-3E00-FBA69471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548640</xdr:colOff>
      <xdr:row>132</xdr:row>
      <xdr:rowOff>1059180</xdr:rowOff>
    </xdr:from>
    <xdr:to>
      <xdr:col>9</xdr:col>
      <xdr:colOff>259080</xdr:colOff>
      <xdr:row>142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880BE3-15B3-60BB-ED07-A56CE0C5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449580</xdr:colOff>
      <xdr:row>144</xdr:row>
      <xdr:rowOff>129540</xdr:rowOff>
    </xdr:from>
    <xdr:to>
      <xdr:col>9</xdr:col>
      <xdr:colOff>198120</xdr:colOff>
      <xdr:row>154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885129-D6F8-7D6D-0AE7-2DAAD1C8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396240</xdr:colOff>
      <xdr:row>156</xdr:row>
      <xdr:rowOff>15240</xdr:rowOff>
    </xdr:from>
    <xdr:to>
      <xdr:col>9</xdr:col>
      <xdr:colOff>167640</xdr:colOff>
      <xdr:row>166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69FD02C-6338-1B2B-92FB-1BF833730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3887-D6AD-40DE-9186-F846F00B7284}">
  <dimension ref="A1:U201"/>
  <sheetViews>
    <sheetView tabSelected="1" topLeftCell="A152" workbookViewId="0">
      <selection activeCell="A185" sqref="A185"/>
    </sheetView>
  </sheetViews>
  <sheetFormatPr defaultRowHeight="14.4"/>
  <cols>
    <col min="3" max="3" width="10.6640625" customWidth="1"/>
    <col min="4" max="4" width="10.33203125" customWidth="1"/>
    <col min="5" max="5" width="12.33203125" customWidth="1"/>
    <col min="7" max="7" width="11.44140625" customWidth="1"/>
    <col min="8" max="8" width="15" customWidth="1"/>
    <col min="9" max="9" width="14.77734375" customWidth="1"/>
  </cols>
  <sheetData>
    <row r="1" spans="1:12" ht="15" thickBot="1">
      <c r="A1" t="s">
        <v>0</v>
      </c>
      <c r="G1" t="s">
        <v>1</v>
      </c>
      <c r="H1" t="s">
        <v>2</v>
      </c>
      <c r="J1" t="s">
        <v>2</v>
      </c>
      <c r="K1" s="23" t="s">
        <v>9</v>
      </c>
      <c r="L1" s="23"/>
    </row>
    <row r="2" spans="1:12" ht="15" thickBot="1">
      <c r="A2" s="1">
        <v>2088</v>
      </c>
      <c r="B2" s="2">
        <v>10</v>
      </c>
      <c r="C2" s="2">
        <v>109</v>
      </c>
      <c r="D2" s="2">
        <v>101</v>
      </c>
      <c r="E2" s="2">
        <v>79</v>
      </c>
      <c r="F2" s="2">
        <v>0</v>
      </c>
      <c r="G2">
        <f>2088/SUM(A2:F2)</f>
        <v>0.87473816506074575</v>
      </c>
      <c r="H2" t="s">
        <v>3</v>
      </c>
      <c r="K2" s="5" t="s">
        <v>45</v>
      </c>
      <c r="L2" s="5" t="s">
        <v>46</v>
      </c>
    </row>
    <row r="3" spans="1:12" ht="15" thickBot="1">
      <c r="A3" s="3">
        <v>29</v>
      </c>
      <c r="B3" s="4">
        <v>2066</v>
      </c>
      <c r="C3" s="4">
        <v>0</v>
      </c>
      <c r="D3" s="4">
        <v>87</v>
      </c>
      <c r="E3" s="4">
        <v>0</v>
      </c>
      <c r="F3" s="4">
        <v>211</v>
      </c>
      <c r="G3">
        <f>2066/SUM(A3:F3)</f>
        <v>0.8633514417049728</v>
      </c>
      <c r="H3" t="s">
        <v>4</v>
      </c>
      <c r="J3" t="s">
        <v>3</v>
      </c>
      <c r="K3">
        <v>0.53134300000000001</v>
      </c>
      <c r="L3">
        <v>0.93010000000000004</v>
      </c>
    </row>
    <row r="4" spans="1:12" ht="15" thickBot="1">
      <c r="A4" s="3">
        <v>46</v>
      </c>
      <c r="B4" s="4">
        <v>0</v>
      </c>
      <c r="C4" s="4">
        <v>2055</v>
      </c>
      <c r="D4" s="4">
        <v>209</v>
      </c>
      <c r="E4" s="4">
        <v>58</v>
      </c>
      <c r="F4" s="4">
        <v>0</v>
      </c>
      <c r="G4">
        <f>2055/SUM(A4:F4)</f>
        <v>0.86782094594594594</v>
      </c>
      <c r="H4" t="s">
        <v>5</v>
      </c>
      <c r="J4" t="s">
        <v>4</v>
      </c>
      <c r="K4">
        <v>0.72735000000000005</v>
      </c>
      <c r="L4">
        <v>0.9657</v>
      </c>
    </row>
    <row r="5" spans="1:12" ht="15" thickBot="1">
      <c r="A5" s="3">
        <v>50</v>
      </c>
      <c r="B5" s="4">
        <v>195</v>
      </c>
      <c r="C5" s="4">
        <v>512</v>
      </c>
      <c r="D5" s="4">
        <v>1246</v>
      </c>
      <c r="E5" s="4">
        <v>21</v>
      </c>
      <c r="F5" s="4">
        <v>321</v>
      </c>
      <c r="G5">
        <f>1246/SUM(A5:F5)</f>
        <v>0.5313432835820896</v>
      </c>
      <c r="H5" t="s">
        <v>6</v>
      </c>
      <c r="J5" t="s">
        <v>5</v>
      </c>
      <c r="K5">
        <v>0.86335099999999998</v>
      </c>
      <c r="L5">
        <v>0.96830000000000005</v>
      </c>
    </row>
    <row r="6" spans="1:12" ht="15" thickBot="1">
      <c r="A6" s="3">
        <v>324</v>
      </c>
      <c r="B6" s="4">
        <v>0</v>
      </c>
      <c r="C6" s="4">
        <v>189</v>
      </c>
      <c r="D6" s="4">
        <v>102</v>
      </c>
      <c r="E6" s="4">
        <v>1710</v>
      </c>
      <c r="F6" s="4">
        <v>26</v>
      </c>
      <c r="G6">
        <f>1710/SUM(A6:F6)</f>
        <v>0.72735006380263723</v>
      </c>
      <c r="H6" t="s">
        <v>7</v>
      </c>
      <c r="J6" t="s">
        <v>6</v>
      </c>
      <c r="K6">
        <v>0.86782099999999995</v>
      </c>
      <c r="L6">
        <v>0.97870000000000001</v>
      </c>
    </row>
    <row r="7" spans="1:12" ht="15" thickBot="1">
      <c r="A7" s="3">
        <v>0</v>
      </c>
      <c r="B7" s="4">
        <v>73</v>
      </c>
      <c r="C7" s="4">
        <v>0</v>
      </c>
      <c r="D7" s="4">
        <v>25</v>
      </c>
      <c r="E7" s="4">
        <v>13</v>
      </c>
      <c r="F7" s="4">
        <v>2220</v>
      </c>
      <c r="G7">
        <f>2220/SUM(A7:F7)</f>
        <v>0.95238095238095233</v>
      </c>
      <c r="H7" t="s">
        <v>8</v>
      </c>
      <c r="J7" t="s">
        <v>7</v>
      </c>
      <c r="K7">
        <v>0.87473800000000002</v>
      </c>
      <c r="L7">
        <v>0.99180000000000001</v>
      </c>
    </row>
    <row r="8" spans="1:12">
      <c r="J8" t="s">
        <v>8</v>
      </c>
      <c r="K8">
        <v>0.95238100000000003</v>
      </c>
      <c r="L8">
        <v>0.99490000000000001</v>
      </c>
    </row>
    <row r="11" spans="1:12">
      <c r="J11" t="s">
        <v>2</v>
      </c>
      <c r="K11" s="23" t="s">
        <v>11</v>
      </c>
      <c r="L11" s="23"/>
    </row>
    <row r="12" spans="1:12">
      <c r="A12" t="s">
        <v>10</v>
      </c>
      <c r="G12" t="s">
        <v>1</v>
      </c>
      <c r="H12" t="s">
        <v>2</v>
      </c>
      <c r="K12" s="5" t="s">
        <v>45</v>
      </c>
      <c r="L12" s="5" t="s">
        <v>46</v>
      </c>
    </row>
    <row r="13" spans="1:12">
      <c r="A13">
        <v>1547</v>
      </c>
      <c r="B13">
        <v>7</v>
      </c>
      <c r="C13">
        <v>1</v>
      </c>
      <c r="D13">
        <v>3</v>
      </c>
      <c r="E13">
        <v>0</v>
      </c>
      <c r="F13">
        <v>0</v>
      </c>
      <c r="G13">
        <f>1547/SUM(A13:F13)</f>
        <v>0.99293966623876762</v>
      </c>
      <c r="H13" t="s">
        <v>3</v>
      </c>
      <c r="J13" t="s">
        <v>3</v>
      </c>
      <c r="K13">
        <v>0.36328899999999997</v>
      </c>
      <c r="L13">
        <v>0.96160000000000001</v>
      </c>
    </row>
    <row r="14" spans="1:12">
      <c r="A14">
        <v>21</v>
      </c>
      <c r="B14">
        <v>1573</v>
      </c>
      <c r="C14">
        <v>0</v>
      </c>
      <c r="D14">
        <v>0</v>
      </c>
      <c r="E14">
        <v>0</v>
      </c>
      <c r="F14">
        <v>0</v>
      </c>
      <c r="G14">
        <f>1573/SUM(A14:F14)</f>
        <v>0.98682559598494357</v>
      </c>
      <c r="H14" t="s">
        <v>4</v>
      </c>
      <c r="J14" t="s">
        <v>4</v>
      </c>
      <c r="K14">
        <v>0.50845300000000004</v>
      </c>
      <c r="L14">
        <v>0.97140000000000004</v>
      </c>
    </row>
    <row r="15" spans="1:12">
      <c r="A15">
        <v>0</v>
      </c>
      <c r="B15">
        <v>0</v>
      </c>
      <c r="C15">
        <v>1509</v>
      </c>
      <c r="D15">
        <v>62</v>
      </c>
      <c r="E15">
        <v>0</v>
      </c>
      <c r="F15">
        <v>0</v>
      </c>
      <c r="G15">
        <f>1509/SUM(A15:F15)</f>
        <v>0.9605346912794398</v>
      </c>
      <c r="H15" t="s">
        <v>5</v>
      </c>
      <c r="J15" t="s">
        <v>5</v>
      </c>
      <c r="K15">
        <v>0.51129199999999997</v>
      </c>
      <c r="L15">
        <v>0.9627</v>
      </c>
    </row>
    <row r="16" spans="1:12">
      <c r="A16">
        <v>0</v>
      </c>
      <c r="B16">
        <v>0</v>
      </c>
      <c r="C16">
        <v>198</v>
      </c>
      <c r="D16">
        <v>1371</v>
      </c>
      <c r="E16">
        <v>0</v>
      </c>
      <c r="F16">
        <v>0</v>
      </c>
      <c r="G16">
        <f>1371/SUM(A16:F16)</f>
        <v>0.87380497131931167</v>
      </c>
      <c r="H16" t="s">
        <v>6</v>
      </c>
      <c r="J16" t="s">
        <v>6</v>
      </c>
      <c r="K16">
        <v>0.59325300000000003</v>
      </c>
      <c r="L16">
        <v>0.99180000000000001</v>
      </c>
    </row>
    <row r="17" spans="1:12">
      <c r="A17">
        <v>0</v>
      </c>
      <c r="B17">
        <v>0</v>
      </c>
      <c r="C17">
        <v>0</v>
      </c>
      <c r="D17">
        <v>3</v>
      </c>
      <c r="E17">
        <v>1588</v>
      </c>
      <c r="F17">
        <v>6</v>
      </c>
      <c r="G17">
        <f>1588/SUM(A17:F17)</f>
        <v>0.99436443331246083</v>
      </c>
      <c r="H17" t="s">
        <v>7</v>
      </c>
      <c r="J17" t="s">
        <v>7</v>
      </c>
      <c r="K17">
        <v>0.78498100000000004</v>
      </c>
      <c r="L17">
        <v>0.97430000000000005</v>
      </c>
    </row>
    <row r="18" spans="1:12">
      <c r="A18">
        <v>0</v>
      </c>
      <c r="B18">
        <v>0</v>
      </c>
      <c r="C18">
        <v>0</v>
      </c>
      <c r="D18">
        <v>0</v>
      </c>
      <c r="E18">
        <v>2</v>
      </c>
      <c r="F18">
        <v>1559</v>
      </c>
      <c r="G18">
        <f>1559/SUM(A18:F18)</f>
        <v>0.99871877001921849</v>
      </c>
      <c r="H18" t="s">
        <v>8</v>
      </c>
      <c r="J18" t="s">
        <v>8</v>
      </c>
      <c r="K18">
        <v>0.96604699999999999</v>
      </c>
      <c r="L18">
        <v>0.99160000000000004</v>
      </c>
    </row>
    <row r="20" spans="1:12">
      <c r="A20" t="s">
        <v>13</v>
      </c>
      <c r="G20" t="s">
        <v>1</v>
      </c>
      <c r="H20" t="s">
        <v>2</v>
      </c>
      <c r="J20" t="s">
        <v>2</v>
      </c>
      <c r="K20" s="23" t="s">
        <v>12</v>
      </c>
      <c r="L20" s="23"/>
    </row>
    <row r="21" spans="1:12">
      <c r="A21">
        <v>1223</v>
      </c>
      <c r="B21">
        <v>0</v>
      </c>
      <c r="C21">
        <v>160</v>
      </c>
      <c r="D21">
        <v>43</v>
      </c>
      <c r="E21">
        <v>132</v>
      </c>
      <c r="F21">
        <v>0</v>
      </c>
      <c r="G21">
        <f>1223/SUM(A21:F21)</f>
        <v>0.78498074454428757</v>
      </c>
      <c r="H21" t="s">
        <v>3</v>
      </c>
      <c r="K21" s="5" t="s">
        <v>45</v>
      </c>
      <c r="L21" s="5" t="s">
        <v>46</v>
      </c>
    </row>
    <row r="22" spans="1:12">
      <c r="A22">
        <v>37</v>
      </c>
      <c r="B22">
        <v>815</v>
      </c>
      <c r="C22">
        <v>0</v>
      </c>
      <c r="D22">
        <v>72</v>
      </c>
      <c r="E22">
        <v>0</v>
      </c>
      <c r="F22">
        <v>670</v>
      </c>
      <c r="G22">
        <f>815/SUM(A22:F22)</f>
        <v>0.51129234629861986</v>
      </c>
      <c r="H22" t="s">
        <v>4</v>
      </c>
      <c r="J22" t="s">
        <v>3</v>
      </c>
      <c r="K22">
        <v>0.269598</v>
      </c>
      <c r="L22">
        <v>0.80220000000000002</v>
      </c>
    </row>
    <row r="23" spans="1:12">
      <c r="A23">
        <v>458</v>
      </c>
      <c r="B23">
        <v>0</v>
      </c>
      <c r="C23">
        <v>932</v>
      </c>
      <c r="D23">
        <v>151</v>
      </c>
      <c r="E23">
        <v>30</v>
      </c>
      <c r="F23">
        <v>0</v>
      </c>
      <c r="G23">
        <f>932/SUM(A23:F23)</f>
        <v>0.59325270528325902</v>
      </c>
      <c r="H23" t="s">
        <v>5</v>
      </c>
      <c r="J23" t="s">
        <v>4</v>
      </c>
      <c r="K23">
        <v>0.34274700000000002</v>
      </c>
      <c r="L23">
        <v>0.95550000000000002</v>
      </c>
    </row>
    <row r="24" spans="1:12">
      <c r="A24">
        <v>103</v>
      </c>
      <c r="B24">
        <v>0</v>
      </c>
      <c r="C24">
        <v>364</v>
      </c>
      <c r="D24">
        <v>570</v>
      </c>
      <c r="E24">
        <v>8</v>
      </c>
      <c r="F24">
        <v>524</v>
      </c>
      <c r="G24">
        <f>570/SUM(A24:F24)</f>
        <v>0.3632887189292543</v>
      </c>
      <c r="H24" t="s">
        <v>6</v>
      </c>
      <c r="J24" t="s">
        <v>5</v>
      </c>
      <c r="K24">
        <v>0.39865299999999998</v>
      </c>
      <c r="L24">
        <v>0.95979999999999999</v>
      </c>
    </row>
    <row r="25" spans="1:12">
      <c r="A25">
        <v>520</v>
      </c>
      <c r="B25">
        <v>54</v>
      </c>
      <c r="C25">
        <v>152</v>
      </c>
      <c r="D25">
        <v>40</v>
      </c>
      <c r="E25">
        <v>812</v>
      </c>
      <c r="F25">
        <v>19</v>
      </c>
      <c r="G25">
        <f>812/SUM(A25:F25)</f>
        <v>0.50845335003130865</v>
      </c>
      <c r="H25" t="s">
        <v>7</v>
      </c>
      <c r="J25" t="s">
        <v>6</v>
      </c>
      <c r="K25">
        <v>0.41374899999999998</v>
      </c>
      <c r="L25">
        <v>0.93369999999999997</v>
      </c>
    </row>
    <row r="26" spans="1:12">
      <c r="A26">
        <v>0</v>
      </c>
      <c r="B26">
        <v>40</v>
      </c>
      <c r="C26">
        <v>0</v>
      </c>
      <c r="D26">
        <v>0</v>
      </c>
      <c r="E26">
        <v>13</v>
      </c>
      <c r="F26">
        <v>1508</v>
      </c>
      <c r="G26">
        <f>1508/SUM(A26:F26)</f>
        <v>0.96604740550928891</v>
      </c>
      <c r="H26" t="s">
        <v>8</v>
      </c>
      <c r="J26" t="s">
        <v>7</v>
      </c>
      <c r="K26">
        <v>0.43412800000000001</v>
      </c>
      <c r="L26">
        <v>0.96679999999999999</v>
      </c>
    </row>
    <row r="27" spans="1:12">
      <c r="J27" t="s">
        <v>8</v>
      </c>
      <c r="K27">
        <v>0.83984599999999998</v>
      </c>
      <c r="L27">
        <v>0.96950000000000003</v>
      </c>
    </row>
    <row r="28" spans="1:12">
      <c r="A28" t="s">
        <v>14</v>
      </c>
      <c r="G28" t="s">
        <v>1</v>
      </c>
      <c r="H28" t="s">
        <v>2</v>
      </c>
    </row>
    <row r="29" spans="1:12">
      <c r="A29">
        <v>534</v>
      </c>
      <c r="B29">
        <v>182</v>
      </c>
      <c r="C29">
        <v>17</v>
      </c>
      <c r="D29">
        <v>17</v>
      </c>
      <c r="E29">
        <v>22</v>
      </c>
      <c r="F29">
        <v>786</v>
      </c>
      <c r="G29">
        <f>534/SUM(A29:F29)</f>
        <v>0.34274711168164312</v>
      </c>
      <c r="H29" t="s">
        <v>3</v>
      </c>
      <c r="J29" t="s">
        <v>2</v>
      </c>
      <c r="K29" s="8" t="s">
        <v>44</v>
      </c>
      <c r="L29" s="8"/>
    </row>
    <row r="30" spans="1:12">
      <c r="A30">
        <v>114</v>
      </c>
      <c r="B30">
        <v>692</v>
      </c>
      <c r="C30">
        <v>0</v>
      </c>
      <c r="D30">
        <v>7</v>
      </c>
      <c r="E30">
        <v>0</v>
      </c>
      <c r="F30">
        <v>781</v>
      </c>
      <c r="G30">
        <f>692/SUM(A30:F30)</f>
        <v>0.43412797992471769</v>
      </c>
      <c r="H30" t="s">
        <v>4</v>
      </c>
      <c r="K30" s="5" t="s">
        <v>45</v>
      </c>
      <c r="L30" s="5" t="s">
        <v>46</v>
      </c>
    </row>
    <row r="31" spans="1:12">
      <c r="A31">
        <v>0</v>
      </c>
      <c r="B31">
        <v>0</v>
      </c>
      <c r="C31">
        <v>650</v>
      </c>
      <c r="D31">
        <v>141</v>
      </c>
      <c r="E31">
        <v>7</v>
      </c>
      <c r="F31">
        <v>773</v>
      </c>
      <c r="G31">
        <f>650/SUM(A31:F31)</f>
        <v>0.41374920432845319</v>
      </c>
      <c r="H31" t="s">
        <v>5</v>
      </c>
      <c r="J31" t="s">
        <v>3</v>
      </c>
      <c r="K31">
        <v>0.87380500000000005</v>
      </c>
      <c r="L31">
        <v>0.98329999999999995</v>
      </c>
    </row>
    <row r="32" spans="1:12">
      <c r="A32">
        <v>21</v>
      </c>
      <c r="B32">
        <v>0</v>
      </c>
      <c r="C32">
        <v>331</v>
      </c>
      <c r="D32">
        <v>423</v>
      </c>
      <c r="E32">
        <v>13</v>
      </c>
      <c r="F32">
        <v>781</v>
      </c>
      <c r="G32">
        <f>423/SUM(A32:F32)</f>
        <v>0.26959847036328871</v>
      </c>
      <c r="H32" t="s">
        <v>6</v>
      </c>
      <c r="J32" t="s">
        <v>4</v>
      </c>
      <c r="K32">
        <v>0.96053500000000003</v>
      </c>
      <c r="L32">
        <v>0.97950000000000004</v>
      </c>
    </row>
    <row r="33" spans="1:16">
      <c r="A33">
        <v>8</v>
      </c>
      <c r="B33">
        <v>0</v>
      </c>
      <c r="C33">
        <v>35</v>
      </c>
      <c r="D33">
        <v>0</v>
      </c>
      <c r="E33">
        <v>651</v>
      </c>
      <c r="F33">
        <v>939</v>
      </c>
      <c r="G33">
        <f>651/SUM(A33:F33)</f>
        <v>0.39865278628291489</v>
      </c>
      <c r="H33" t="s">
        <v>7</v>
      </c>
      <c r="J33" t="s">
        <v>5</v>
      </c>
      <c r="K33">
        <v>0.98682599999999998</v>
      </c>
      <c r="L33">
        <v>0.99119999999999997</v>
      </c>
    </row>
    <row r="34" spans="1:16">
      <c r="A34">
        <v>0</v>
      </c>
      <c r="B34">
        <v>0</v>
      </c>
      <c r="C34">
        <v>11</v>
      </c>
      <c r="D34">
        <v>0</v>
      </c>
      <c r="E34">
        <v>239</v>
      </c>
      <c r="F34">
        <v>1311</v>
      </c>
      <c r="G34">
        <f>1311/SUM(A34:F34)</f>
        <v>0.83984625240230626</v>
      </c>
      <c r="H34" t="s">
        <v>8</v>
      </c>
      <c r="J34" t="s">
        <v>6</v>
      </c>
      <c r="K34">
        <v>0.99294000000000004</v>
      </c>
      <c r="L34">
        <v>0.99670000000000003</v>
      </c>
      <c r="O34" s="5"/>
      <c r="P34" s="5"/>
    </row>
    <row r="35" spans="1:16">
      <c r="J35" t="s">
        <v>7</v>
      </c>
      <c r="K35">
        <v>0.99436400000000003</v>
      </c>
      <c r="L35">
        <v>0.99199999999999999</v>
      </c>
    </row>
    <row r="36" spans="1:16">
      <c r="J36" t="s">
        <v>8</v>
      </c>
      <c r="K36">
        <v>0.99871900000000002</v>
      </c>
      <c r="L36">
        <v>0.99329999999999996</v>
      </c>
    </row>
    <row r="44" spans="1:16">
      <c r="A44" t="s">
        <v>18</v>
      </c>
      <c r="G44" t="s">
        <v>1</v>
      </c>
      <c r="H44" t="s">
        <v>2</v>
      </c>
      <c r="N44" s="5"/>
    </row>
    <row r="45" spans="1:16">
      <c r="A45">
        <v>753</v>
      </c>
      <c r="B45">
        <v>9</v>
      </c>
      <c r="C45">
        <v>3</v>
      </c>
      <c r="D45">
        <v>0</v>
      </c>
      <c r="E45">
        <v>9</v>
      </c>
      <c r="F45">
        <v>0</v>
      </c>
      <c r="G45">
        <f>753/SUM(A45:F45)</f>
        <v>0.97286821705426352</v>
      </c>
      <c r="H45" t="s">
        <v>3</v>
      </c>
      <c r="J45" t="s">
        <v>2</v>
      </c>
      <c r="K45" s="23" t="s">
        <v>15</v>
      </c>
      <c r="L45" s="23"/>
    </row>
    <row r="46" spans="1:16">
      <c r="A46">
        <v>29</v>
      </c>
      <c r="B46">
        <v>803</v>
      </c>
      <c r="C46">
        <v>0</v>
      </c>
      <c r="D46">
        <v>7</v>
      </c>
      <c r="E46">
        <v>0</v>
      </c>
      <c r="F46">
        <v>0</v>
      </c>
      <c r="G46">
        <f>803/SUM(A46:F46)</f>
        <v>0.95709177592371875</v>
      </c>
      <c r="H46" t="s">
        <v>4</v>
      </c>
      <c r="K46" s="5" t="s">
        <v>45</v>
      </c>
      <c r="L46" s="5" t="s">
        <v>46</v>
      </c>
      <c r="O46" s="5"/>
      <c r="P46" s="5"/>
    </row>
    <row r="47" spans="1:16">
      <c r="A47">
        <v>1</v>
      </c>
      <c r="B47">
        <v>0</v>
      </c>
      <c r="C47">
        <v>745</v>
      </c>
      <c r="D47">
        <v>31</v>
      </c>
      <c r="E47">
        <v>3</v>
      </c>
      <c r="F47">
        <v>1</v>
      </c>
      <c r="G47">
        <f>745/SUM(A47:F47)</f>
        <v>0.95390524967989754</v>
      </c>
      <c r="H47" t="s">
        <v>5</v>
      </c>
      <c r="J47" t="s">
        <v>3</v>
      </c>
      <c r="K47">
        <v>0.97286799999999996</v>
      </c>
      <c r="L47">
        <v>0.99350000000000005</v>
      </c>
    </row>
    <row r="48" spans="1:16">
      <c r="A48">
        <v>0</v>
      </c>
      <c r="B48">
        <v>1</v>
      </c>
      <c r="C48">
        <v>212</v>
      </c>
      <c r="D48">
        <v>537</v>
      </c>
      <c r="E48">
        <v>0</v>
      </c>
      <c r="F48">
        <v>0</v>
      </c>
      <c r="G48">
        <f>537/SUM(A48:F48)</f>
        <v>0.71599999999999997</v>
      </c>
      <c r="H48" t="s">
        <v>6</v>
      </c>
      <c r="J48" t="s">
        <v>4</v>
      </c>
      <c r="K48">
        <v>0.95709200000000005</v>
      </c>
      <c r="L48">
        <v>0.96130000000000004</v>
      </c>
    </row>
    <row r="49" spans="1:16">
      <c r="A49">
        <v>14</v>
      </c>
      <c r="B49">
        <v>0</v>
      </c>
      <c r="C49">
        <v>12</v>
      </c>
      <c r="D49">
        <v>0</v>
      </c>
      <c r="E49">
        <v>764</v>
      </c>
      <c r="F49">
        <v>8</v>
      </c>
      <c r="G49">
        <f>764/SUM(A49:F49)</f>
        <v>0.95739348370927313</v>
      </c>
      <c r="H49" t="s">
        <v>7</v>
      </c>
      <c r="J49" t="s">
        <v>5</v>
      </c>
      <c r="K49">
        <v>0.953905</v>
      </c>
      <c r="L49">
        <v>0.97</v>
      </c>
    </row>
    <row r="50" spans="1:16">
      <c r="A50">
        <v>0</v>
      </c>
      <c r="B50">
        <v>0</v>
      </c>
      <c r="C50">
        <v>0</v>
      </c>
      <c r="D50">
        <v>0</v>
      </c>
      <c r="E50">
        <v>8</v>
      </c>
      <c r="F50">
        <v>775</v>
      </c>
      <c r="G50">
        <f>775/SUM(A50:F50)</f>
        <v>0.98978288633461042</v>
      </c>
      <c r="H50" t="s">
        <v>8</v>
      </c>
      <c r="J50" t="s">
        <v>6</v>
      </c>
      <c r="K50">
        <v>0.71599999999999997</v>
      </c>
      <c r="L50">
        <v>0.98819999999999997</v>
      </c>
    </row>
    <row r="51" spans="1:16">
      <c r="J51" t="s">
        <v>7</v>
      </c>
      <c r="K51">
        <v>0.95739300000000005</v>
      </c>
      <c r="L51">
        <v>0.95230000000000004</v>
      </c>
    </row>
    <row r="52" spans="1:16">
      <c r="A52" t="s">
        <v>19</v>
      </c>
      <c r="G52" t="s">
        <v>1</v>
      </c>
      <c r="H52" t="s">
        <v>2</v>
      </c>
      <c r="J52" t="s">
        <v>8</v>
      </c>
      <c r="K52">
        <v>0.98978299999999997</v>
      </c>
      <c r="L52">
        <v>0.9849</v>
      </c>
    </row>
    <row r="53" spans="1:16">
      <c r="A53">
        <v>761</v>
      </c>
      <c r="B53">
        <v>2</v>
      </c>
      <c r="C53">
        <v>11</v>
      </c>
      <c r="D53">
        <v>0</v>
      </c>
      <c r="E53">
        <v>0</v>
      </c>
      <c r="F53">
        <v>0</v>
      </c>
      <c r="G53">
        <f>761/SUM(A53:F53)</f>
        <v>0.98320413436692511</v>
      </c>
      <c r="H53" t="s">
        <v>3</v>
      </c>
    </row>
    <row r="54" spans="1:16">
      <c r="A54">
        <v>26</v>
      </c>
      <c r="B54">
        <v>810</v>
      </c>
      <c r="C54">
        <v>0</v>
      </c>
      <c r="D54">
        <v>3</v>
      </c>
      <c r="E54">
        <v>0</v>
      </c>
      <c r="F54">
        <v>0</v>
      </c>
      <c r="G54">
        <f>810/SUM(A54:F54)</f>
        <v>0.96543504171632899</v>
      </c>
      <c r="H54" t="s">
        <v>4</v>
      </c>
      <c r="J54" t="s">
        <v>2</v>
      </c>
      <c r="K54" s="23" t="s">
        <v>16</v>
      </c>
      <c r="L54" s="23"/>
    </row>
    <row r="55" spans="1:16">
      <c r="A55">
        <v>0</v>
      </c>
      <c r="B55">
        <v>0</v>
      </c>
      <c r="C55">
        <v>696</v>
      </c>
      <c r="D55">
        <v>85</v>
      </c>
      <c r="E55">
        <v>0</v>
      </c>
      <c r="F55">
        <v>0</v>
      </c>
      <c r="G55">
        <f>696/SUM(A55:F55)</f>
        <v>0.89116517285531371</v>
      </c>
      <c r="H55" t="s">
        <v>5</v>
      </c>
      <c r="K55" s="5" t="s">
        <v>45</v>
      </c>
      <c r="L55" s="5" t="s">
        <v>46</v>
      </c>
      <c r="M55" s="5"/>
      <c r="P55" s="5"/>
    </row>
    <row r="56" spans="1:16">
      <c r="A56">
        <v>0</v>
      </c>
      <c r="B56">
        <v>2</v>
      </c>
      <c r="C56">
        <v>191</v>
      </c>
      <c r="D56">
        <v>554</v>
      </c>
      <c r="E56">
        <v>3</v>
      </c>
      <c r="F56">
        <v>0</v>
      </c>
      <c r="G56">
        <f>554/SUM(A56:F56)</f>
        <v>0.73866666666666669</v>
      </c>
      <c r="H56" t="s">
        <v>6</v>
      </c>
      <c r="J56" t="s">
        <v>3</v>
      </c>
      <c r="K56">
        <v>0.98320399999999997</v>
      </c>
      <c r="L56">
        <v>0.99019999999999997</v>
      </c>
    </row>
    <row r="57" spans="1:16">
      <c r="A57">
        <v>1</v>
      </c>
      <c r="B57">
        <v>0</v>
      </c>
      <c r="C57">
        <v>1</v>
      </c>
      <c r="D57">
        <v>0</v>
      </c>
      <c r="E57">
        <v>790</v>
      </c>
      <c r="F57">
        <v>6</v>
      </c>
      <c r="G57">
        <f>790/SUM(A57:F57)</f>
        <v>0.9899749373433584</v>
      </c>
      <c r="H57" t="s">
        <v>7</v>
      </c>
      <c r="J57" t="s">
        <v>4</v>
      </c>
      <c r="K57">
        <v>0.96543500000000004</v>
      </c>
      <c r="L57">
        <v>0.99399999999999999</v>
      </c>
    </row>
    <row r="58" spans="1:16">
      <c r="A58">
        <v>0</v>
      </c>
      <c r="B58">
        <v>0</v>
      </c>
      <c r="C58">
        <v>0</v>
      </c>
      <c r="D58">
        <v>0</v>
      </c>
      <c r="E58">
        <v>13</v>
      </c>
      <c r="F58">
        <v>770</v>
      </c>
      <c r="G58">
        <f>770/SUM(A58:F58)</f>
        <v>0.98339719029374206</v>
      </c>
      <c r="H58" t="s">
        <v>8</v>
      </c>
      <c r="J58" t="s">
        <v>5</v>
      </c>
      <c r="K58">
        <v>0.89116499999999998</v>
      </c>
      <c r="L58">
        <v>0.99829999999999997</v>
      </c>
    </row>
    <row r="59" spans="1:16">
      <c r="J59" t="s">
        <v>6</v>
      </c>
      <c r="K59">
        <v>0.73866699999999996</v>
      </c>
      <c r="L59">
        <v>0.98819999999999997</v>
      </c>
    </row>
    <row r="60" spans="1:16">
      <c r="A60" t="s">
        <v>20</v>
      </c>
      <c r="G60" t="s">
        <v>1</v>
      </c>
      <c r="H60" t="s">
        <v>2</v>
      </c>
      <c r="J60" t="s">
        <v>7</v>
      </c>
      <c r="K60">
        <v>0.98997500000000005</v>
      </c>
      <c r="L60">
        <v>0.97929999999999995</v>
      </c>
    </row>
    <row r="61" spans="1:16">
      <c r="A61">
        <v>602</v>
      </c>
      <c r="B61">
        <v>52</v>
      </c>
      <c r="C61">
        <v>13</v>
      </c>
      <c r="D61">
        <v>3</v>
      </c>
      <c r="E61">
        <v>92</v>
      </c>
      <c r="F61">
        <v>12</v>
      </c>
      <c r="G61">
        <f>602/SUM(A61:F61)</f>
        <v>0.77777777777777779</v>
      </c>
      <c r="H61" t="s">
        <v>3</v>
      </c>
      <c r="J61" t="s">
        <v>8</v>
      </c>
      <c r="K61">
        <v>0.98339699999999997</v>
      </c>
      <c r="L61">
        <v>0.96530000000000005</v>
      </c>
    </row>
    <row r="62" spans="1:16">
      <c r="A62">
        <v>13</v>
      </c>
      <c r="B62">
        <v>770</v>
      </c>
      <c r="C62">
        <v>33</v>
      </c>
      <c r="D62">
        <v>9</v>
      </c>
      <c r="E62">
        <v>2</v>
      </c>
      <c r="F62">
        <v>12</v>
      </c>
      <c r="G62">
        <f>770/SUM(A62:F62)</f>
        <v>0.91775923718712749</v>
      </c>
      <c r="H62" t="s">
        <v>4</v>
      </c>
    </row>
    <row r="63" spans="1:16">
      <c r="A63">
        <v>45</v>
      </c>
      <c r="B63">
        <v>12</v>
      </c>
      <c r="C63">
        <v>595</v>
      </c>
      <c r="D63">
        <v>67</v>
      </c>
      <c r="E63">
        <v>35</v>
      </c>
      <c r="F63">
        <v>27</v>
      </c>
      <c r="G63">
        <f>595/SUM(A63:F63)</f>
        <v>0.76184379001280411</v>
      </c>
      <c r="H63" t="s">
        <v>5</v>
      </c>
      <c r="J63" t="s">
        <v>2</v>
      </c>
      <c r="K63" s="23" t="s">
        <v>17</v>
      </c>
      <c r="L63" s="23"/>
    </row>
    <row r="64" spans="1:16">
      <c r="A64">
        <v>11</v>
      </c>
      <c r="B64">
        <v>7</v>
      </c>
      <c r="C64">
        <v>210</v>
      </c>
      <c r="D64">
        <v>457</v>
      </c>
      <c r="E64">
        <v>11</v>
      </c>
      <c r="F64">
        <v>54</v>
      </c>
      <c r="G64">
        <f>457/SUM(A64:F64)</f>
        <v>0.60933333333333328</v>
      </c>
      <c r="H64" t="s">
        <v>6</v>
      </c>
      <c r="K64" s="5" t="s">
        <v>45</v>
      </c>
      <c r="L64" s="5" t="s">
        <v>46</v>
      </c>
      <c r="M64" s="5"/>
      <c r="O64" s="5"/>
      <c r="P64" s="5"/>
    </row>
    <row r="65" spans="1:12">
      <c r="A65">
        <v>65</v>
      </c>
      <c r="B65">
        <v>0</v>
      </c>
      <c r="C65">
        <v>34</v>
      </c>
      <c r="D65">
        <v>0</v>
      </c>
      <c r="E65">
        <v>634</v>
      </c>
      <c r="F65">
        <v>65</v>
      </c>
      <c r="G65">
        <f>634/SUM(A65:F65)</f>
        <v>0.79448621553884713</v>
      </c>
      <c r="H65" t="s">
        <v>7</v>
      </c>
      <c r="J65" t="s">
        <v>3</v>
      </c>
      <c r="K65">
        <v>0.77777799999999997</v>
      </c>
      <c r="L65">
        <v>0.91890000000000005</v>
      </c>
    </row>
    <row r="66" spans="1:12">
      <c r="A66">
        <v>5</v>
      </c>
      <c r="B66">
        <v>19</v>
      </c>
      <c r="C66">
        <v>51</v>
      </c>
      <c r="D66">
        <v>43</v>
      </c>
      <c r="E66">
        <v>68</v>
      </c>
      <c r="F66">
        <v>597</v>
      </c>
      <c r="G66">
        <f>597/SUM(A66:F66)</f>
        <v>0.76245210727969348</v>
      </c>
      <c r="H66" t="s">
        <v>8</v>
      </c>
      <c r="J66" t="s">
        <v>4</v>
      </c>
      <c r="K66">
        <v>0.91775899999999999</v>
      </c>
      <c r="L66">
        <v>0.89429999999999998</v>
      </c>
    </row>
    <row r="67" spans="1:12">
      <c r="J67" t="s">
        <v>5</v>
      </c>
      <c r="K67">
        <v>0.76184399999999997</v>
      </c>
      <c r="L67">
        <v>0.93659999999999999</v>
      </c>
    </row>
    <row r="68" spans="1:12">
      <c r="J68" t="s">
        <v>6</v>
      </c>
      <c r="K68">
        <v>0.60933300000000001</v>
      </c>
      <c r="L68">
        <v>0.99829999999999997</v>
      </c>
    </row>
    <row r="69" spans="1:12">
      <c r="J69" t="s">
        <v>7</v>
      </c>
      <c r="K69">
        <v>0.79448600000000003</v>
      </c>
      <c r="L69">
        <v>0.91110000000000002</v>
      </c>
    </row>
    <row r="70" spans="1:12">
      <c r="J70" t="s">
        <v>8</v>
      </c>
      <c r="K70">
        <v>0.76245200000000002</v>
      </c>
      <c r="L70">
        <v>0.95469999999999999</v>
      </c>
    </row>
    <row r="79" spans="1:12">
      <c r="A79" t="s">
        <v>30</v>
      </c>
      <c r="B79" s="23" t="s">
        <v>26</v>
      </c>
      <c r="C79" s="23"/>
    </row>
    <row r="80" spans="1:12">
      <c r="B80" s="5" t="s">
        <v>45</v>
      </c>
      <c r="C80" s="5" t="s">
        <v>46</v>
      </c>
    </row>
    <row r="81" spans="1:9">
      <c r="A81" t="s">
        <v>21</v>
      </c>
      <c r="B81" s="7">
        <v>35.562610999999997</v>
      </c>
      <c r="C81">
        <v>89.41</v>
      </c>
    </row>
    <row r="82" spans="1:9">
      <c r="A82" t="s">
        <v>22</v>
      </c>
      <c r="B82">
        <v>80.31</v>
      </c>
      <c r="C82">
        <v>89.41</v>
      </c>
    </row>
    <row r="83" spans="1:9">
      <c r="A83" t="s">
        <v>23</v>
      </c>
      <c r="B83">
        <v>40.75</v>
      </c>
      <c r="C83">
        <v>89.89</v>
      </c>
    </row>
    <row r="84" spans="1:9">
      <c r="A84" t="s">
        <v>24</v>
      </c>
      <c r="B84">
        <v>16.690000000000001</v>
      </c>
      <c r="C84">
        <v>26</v>
      </c>
    </row>
    <row r="85" spans="1:9">
      <c r="A85" t="s">
        <v>25</v>
      </c>
      <c r="B85">
        <v>16.600000000000001</v>
      </c>
      <c r="C85">
        <v>68.69</v>
      </c>
    </row>
    <row r="86" spans="1:9">
      <c r="A86" t="s">
        <v>43</v>
      </c>
      <c r="B86">
        <v>19.38</v>
      </c>
      <c r="C86">
        <v>28.92</v>
      </c>
    </row>
    <row r="89" spans="1:9">
      <c r="A89" t="s">
        <v>29</v>
      </c>
      <c r="B89" s="23" t="s">
        <v>27</v>
      </c>
      <c r="C89" s="23"/>
    </row>
    <row r="90" spans="1:9">
      <c r="B90" s="5" t="s">
        <v>45</v>
      </c>
      <c r="C90" s="5" t="s">
        <v>46</v>
      </c>
    </row>
    <row r="91" spans="1:9">
      <c r="A91" t="s">
        <v>37</v>
      </c>
      <c r="B91">
        <v>80.31</v>
      </c>
      <c r="C91">
        <v>74.5</v>
      </c>
      <c r="I91" s="9"/>
    </row>
    <row r="92" spans="1:9">
      <c r="A92" t="s">
        <v>38</v>
      </c>
      <c r="B92">
        <v>68.87</v>
      </c>
      <c r="C92">
        <v>77.959999999999994</v>
      </c>
    </row>
    <row r="93" spans="1:9">
      <c r="A93" s="6" t="s">
        <v>39</v>
      </c>
      <c r="B93">
        <v>51.97</v>
      </c>
      <c r="C93">
        <v>86.68</v>
      </c>
      <c r="I93" s="10"/>
    </row>
    <row r="94" spans="1:9">
      <c r="A94" s="6" t="s">
        <v>40</v>
      </c>
      <c r="B94">
        <v>71.56</v>
      </c>
      <c r="C94">
        <v>90.21</v>
      </c>
    </row>
    <row r="95" spans="1:9">
      <c r="A95" t="s">
        <v>41</v>
      </c>
      <c r="B95">
        <v>78.63</v>
      </c>
      <c r="C95">
        <v>92.16</v>
      </c>
    </row>
    <row r="96" spans="1:9">
      <c r="A96" t="s">
        <v>42</v>
      </c>
      <c r="B96">
        <v>75.69</v>
      </c>
      <c r="C96">
        <v>87.6</v>
      </c>
    </row>
    <row r="98" spans="1:12">
      <c r="A98" t="s">
        <v>28</v>
      </c>
      <c r="B98" s="23" t="s">
        <v>27</v>
      </c>
      <c r="C98" s="23"/>
    </row>
    <row r="99" spans="1:12">
      <c r="B99" s="5" t="s">
        <v>45</v>
      </c>
      <c r="C99" s="5" t="s">
        <v>46</v>
      </c>
    </row>
    <row r="100" spans="1:12">
      <c r="A100" t="s">
        <v>31</v>
      </c>
      <c r="B100">
        <v>80.31</v>
      </c>
      <c r="C100">
        <v>97.41</v>
      </c>
    </row>
    <row r="101" spans="1:12">
      <c r="A101" t="s">
        <v>32</v>
      </c>
      <c r="B101">
        <v>74.81</v>
      </c>
      <c r="C101">
        <v>97.02</v>
      </c>
    </row>
    <row r="102" spans="1:12">
      <c r="A102" t="s">
        <v>33</v>
      </c>
      <c r="B102">
        <v>73.569999999999993</v>
      </c>
      <c r="C102">
        <v>77.540000000000006</v>
      </c>
    </row>
    <row r="103" spans="1:12">
      <c r="A103" t="s">
        <v>34</v>
      </c>
      <c r="B103">
        <v>19.280422999999999</v>
      </c>
      <c r="C103">
        <v>96.48</v>
      </c>
    </row>
    <row r="104" spans="1:12">
      <c r="A104" t="s">
        <v>35</v>
      </c>
      <c r="B104">
        <v>71.319999999999993</v>
      </c>
      <c r="C104">
        <v>88.29</v>
      </c>
    </row>
    <row r="105" spans="1:12">
      <c r="A105" t="s">
        <v>36</v>
      </c>
      <c r="B105">
        <v>74.23</v>
      </c>
      <c r="C105">
        <v>91.89</v>
      </c>
    </row>
    <row r="112" spans="1:12" ht="15" thickBot="1">
      <c r="D112" t="s">
        <v>49</v>
      </c>
      <c r="L112" t="s">
        <v>50</v>
      </c>
    </row>
    <row r="113" spans="1:15" ht="28.2" customHeight="1" thickBot="1">
      <c r="A113" s="25" t="s">
        <v>48</v>
      </c>
      <c r="B113" s="24" t="s">
        <v>47</v>
      </c>
      <c r="C113" s="24"/>
      <c r="D113" s="24"/>
      <c r="E113" s="24"/>
      <c r="F113" s="24"/>
      <c r="I113" s="25" t="s">
        <v>48</v>
      </c>
      <c r="J113" s="24" t="s">
        <v>47</v>
      </c>
      <c r="K113" s="24"/>
      <c r="L113" s="24"/>
      <c r="M113" s="24"/>
      <c r="N113" s="24"/>
    </row>
    <row r="114" spans="1:15" ht="15" customHeight="1" thickBot="1">
      <c r="A114" s="26"/>
      <c r="B114" s="13">
        <v>2369</v>
      </c>
      <c r="C114" s="14">
        <v>0</v>
      </c>
      <c r="D114" s="14">
        <v>32</v>
      </c>
      <c r="E114" s="14">
        <v>0</v>
      </c>
      <c r="F114" s="14">
        <v>52</v>
      </c>
      <c r="G114">
        <f>SUM(B114:F114)</f>
        <v>2453</v>
      </c>
      <c r="I114" s="26"/>
      <c r="J114" s="13">
        <v>2066</v>
      </c>
      <c r="K114" s="14">
        <v>0</v>
      </c>
      <c r="L114" s="14">
        <v>87</v>
      </c>
      <c r="M114" s="14">
        <v>0</v>
      </c>
      <c r="N114" s="14">
        <v>211</v>
      </c>
    </row>
    <row r="115" spans="1:15" ht="15" thickBot="1">
      <c r="A115" s="26"/>
      <c r="B115" s="11">
        <v>0</v>
      </c>
      <c r="C115" s="11">
        <v>2365</v>
      </c>
      <c r="D115" s="15">
        <v>26</v>
      </c>
      <c r="E115" s="15">
        <v>43</v>
      </c>
      <c r="F115" s="15">
        <v>7</v>
      </c>
      <c r="G115">
        <f>SUM(B115:F115)</f>
        <v>2441</v>
      </c>
      <c r="I115" s="26"/>
      <c r="J115" s="11">
        <v>0</v>
      </c>
      <c r="K115" s="11">
        <v>2055</v>
      </c>
      <c r="L115" s="15">
        <v>209</v>
      </c>
      <c r="M115" s="15">
        <v>58</v>
      </c>
      <c r="N115" s="15">
        <v>0</v>
      </c>
    </row>
    <row r="116" spans="1:15" ht="15" thickBot="1">
      <c r="A116" s="26"/>
      <c r="B116" s="12">
        <v>0</v>
      </c>
      <c r="C116" s="16">
        <v>25</v>
      </c>
      <c r="D116" s="12">
        <v>2246</v>
      </c>
      <c r="E116" s="16">
        <v>0</v>
      </c>
      <c r="F116" s="16">
        <v>25</v>
      </c>
      <c r="G116">
        <f>SUM(B116:F116)</f>
        <v>2296</v>
      </c>
      <c r="I116" s="26"/>
      <c r="J116" s="12">
        <v>195</v>
      </c>
      <c r="K116" s="16">
        <v>512</v>
      </c>
      <c r="L116" s="12">
        <v>1246</v>
      </c>
      <c r="M116" s="16">
        <v>21</v>
      </c>
      <c r="N116" s="16">
        <v>321</v>
      </c>
    </row>
    <row r="117" spans="1:15" ht="15" thickBot="1">
      <c r="A117" s="26"/>
      <c r="B117" s="11">
        <v>9</v>
      </c>
      <c r="C117" s="15">
        <v>2</v>
      </c>
      <c r="D117" s="15">
        <v>9</v>
      </c>
      <c r="E117" s="11">
        <v>2286</v>
      </c>
      <c r="F117" s="15">
        <v>0</v>
      </c>
      <c r="G117">
        <f>SUM(B117:F117)</f>
        <v>2306</v>
      </c>
      <c r="I117" s="26"/>
      <c r="J117" s="11">
        <v>0</v>
      </c>
      <c r="K117" s="15">
        <v>189</v>
      </c>
      <c r="L117" s="15">
        <v>102</v>
      </c>
      <c r="M117" s="11">
        <v>1710</v>
      </c>
      <c r="N117" s="15">
        <v>26</v>
      </c>
    </row>
    <row r="118" spans="1:15" ht="15" thickBot="1">
      <c r="A118" s="26"/>
      <c r="B118" s="12">
        <v>0</v>
      </c>
      <c r="C118" s="16">
        <v>5</v>
      </c>
      <c r="D118" s="16">
        <v>0</v>
      </c>
      <c r="E118" s="16">
        <v>7</v>
      </c>
      <c r="F118" s="12">
        <v>2285</v>
      </c>
      <c r="G118">
        <f>SUM(B118:F118)</f>
        <v>2297</v>
      </c>
      <c r="I118" s="26"/>
      <c r="J118" s="12">
        <v>73</v>
      </c>
      <c r="K118" s="16">
        <v>0</v>
      </c>
      <c r="L118" s="16">
        <v>25</v>
      </c>
      <c r="M118" s="16">
        <v>13</v>
      </c>
      <c r="N118" s="12">
        <v>2220</v>
      </c>
    </row>
    <row r="119" spans="1:15">
      <c r="A119" s="17"/>
      <c r="G119">
        <f>SUM(G114:G118)</f>
        <v>11793</v>
      </c>
      <c r="J119">
        <f>SUM(J114:J118)</f>
        <v>2334</v>
      </c>
      <c r="K119">
        <f>SUM(K114:K118)</f>
        <v>2756</v>
      </c>
      <c r="L119">
        <f>SUM(L114:L118)</f>
        <v>1669</v>
      </c>
      <c r="M119">
        <f>SUM(M114:M118)</f>
        <v>1802</v>
      </c>
      <c r="N119">
        <f>SUM(N114:N118)</f>
        <v>2778</v>
      </c>
      <c r="O119">
        <f>SUM(J119:N119)</f>
        <v>11339</v>
      </c>
    </row>
    <row r="120" spans="1:15">
      <c r="B120" s="11">
        <v>2369</v>
      </c>
      <c r="C120" s="15">
        <v>2365</v>
      </c>
      <c r="D120">
        <v>2246</v>
      </c>
      <c r="E120">
        <v>2286</v>
      </c>
      <c r="F120">
        <v>2285</v>
      </c>
      <c r="G120">
        <f>SUM(B120:F120)</f>
        <v>11551</v>
      </c>
      <c r="J120" s="15">
        <v>2066</v>
      </c>
      <c r="K120" s="15">
        <v>2055</v>
      </c>
      <c r="L120" s="15">
        <v>1246</v>
      </c>
      <c r="M120" s="15">
        <v>1710</v>
      </c>
      <c r="N120" s="15">
        <v>2220</v>
      </c>
      <c r="O120">
        <f>SUM(J120:N120)</f>
        <v>9297</v>
      </c>
    </row>
    <row r="124" spans="1:15">
      <c r="B124" t="s">
        <v>50</v>
      </c>
      <c r="C124" t="s">
        <v>49</v>
      </c>
    </row>
    <row r="125" spans="1:15">
      <c r="A125" t="s">
        <v>51</v>
      </c>
      <c r="B125" s="18">
        <v>0.81989999999999996</v>
      </c>
      <c r="C125" s="18">
        <v>0.97940000000000005</v>
      </c>
    </row>
    <row r="133" spans="1:21" ht="91.2" customHeight="1">
      <c r="G133" s="27" t="s">
        <v>56</v>
      </c>
      <c r="H133" s="27"/>
      <c r="I133" s="27"/>
      <c r="J133" s="27"/>
      <c r="M133" s="27" t="s">
        <v>57</v>
      </c>
      <c r="N133" s="27"/>
      <c r="O133" s="27"/>
      <c r="P133" s="27"/>
      <c r="R133" s="27" t="s">
        <v>55</v>
      </c>
      <c r="S133" s="27"/>
      <c r="T133" s="27"/>
      <c r="U133" s="27"/>
    </row>
    <row r="134" spans="1:21">
      <c r="A134" t="s">
        <v>2</v>
      </c>
      <c r="B134" s="23" t="s">
        <v>52</v>
      </c>
      <c r="C134" s="23"/>
    </row>
    <row r="135" spans="1:21">
      <c r="B135" s="5" t="s">
        <v>45</v>
      </c>
      <c r="C135" s="5" t="s">
        <v>46</v>
      </c>
      <c r="K135" s="19"/>
      <c r="L135" s="19"/>
      <c r="M135" s="19"/>
      <c r="N135" s="19"/>
      <c r="O135" s="19"/>
    </row>
    <row r="136" spans="1:21">
      <c r="A136" t="s">
        <v>3</v>
      </c>
      <c r="B136" s="19">
        <v>0.82</v>
      </c>
      <c r="C136" s="19">
        <v>0.97</v>
      </c>
      <c r="K136" s="19"/>
      <c r="L136" s="19"/>
      <c r="M136" s="19"/>
      <c r="N136" s="19"/>
      <c r="O136" s="19"/>
    </row>
    <row r="137" spans="1:21">
      <c r="A137" t="s">
        <v>4</v>
      </c>
      <c r="B137" s="19">
        <v>0.88</v>
      </c>
      <c r="C137" s="19">
        <v>0.98</v>
      </c>
      <c r="K137" s="19"/>
      <c r="L137" s="19"/>
      <c r="M137" s="19"/>
      <c r="N137" s="19"/>
      <c r="O137" s="19"/>
    </row>
    <row r="138" spans="1:21">
      <c r="A138" t="s">
        <v>5</v>
      </c>
      <c r="B138" s="19">
        <v>0.72</v>
      </c>
      <c r="C138" s="19">
        <v>1</v>
      </c>
      <c r="K138" s="19"/>
      <c r="L138" s="19"/>
      <c r="M138" s="19"/>
      <c r="N138" s="19"/>
      <c r="O138" s="19"/>
    </row>
    <row r="139" spans="1:21">
      <c r="A139" t="s">
        <v>6</v>
      </c>
      <c r="B139" s="19">
        <v>0.7</v>
      </c>
      <c r="C139" s="19">
        <v>0.9</v>
      </c>
      <c r="K139" s="19"/>
      <c r="L139" s="19"/>
      <c r="M139" s="19"/>
      <c r="N139" s="19"/>
      <c r="O139" s="19"/>
    </row>
    <row r="140" spans="1:21">
      <c r="A140" t="s">
        <v>7</v>
      </c>
      <c r="B140" s="19">
        <v>0.91</v>
      </c>
      <c r="C140" s="19">
        <v>0.99</v>
      </c>
      <c r="K140" s="19"/>
      <c r="L140" s="19"/>
      <c r="M140" s="19"/>
      <c r="N140" s="19"/>
      <c r="O140" s="19"/>
    </row>
    <row r="141" spans="1:21">
      <c r="A141" t="s">
        <v>8</v>
      </c>
      <c r="B141" s="19">
        <v>0.8</v>
      </c>
      <c r="C141" s="19">
        <v>0.99</v>
      </c>
      <c r="K141" s="19"/>
      <c r="L141" s="19"/>
      <c r="M141" s="19"/>
      <c r="N141" s="19"/>
      <c r="O141" s="19"/>
    </row>
    <row r="142" spans="1:21">
      <c r="K142" s="19"/>
      <c r="L142" s="19"/>
      <c r="M142" s="19"/>
      <c r="N142" s="19"/>
      <c r="O142" s="19"/>
    </row>
    <row r="143" spans="1:21">
      <c r="K143" s="19"/>
      <c r="L143" s="19"/>
      <c r="M143" s="19"/>
      <c r="N143" s="19"/>
      <c r="O143" s="19"/>
    </row>
    <row r="144" spans="1:21">
      <c r="K144" s="19"/>
      <c r="L144" s="19"/>
      <c r="M144" s="19"/>
      <c r="N144" s="19"/>
      <c r="O144" s="19"/>
    </row>
    <row r="145" spans="1:15">
      <c r="K145" s="19"/>
      <c r="L145" s="19"/>
      <c r="M145" s="19"/>
      <c r="N145" s="19"/>
      <c r="O145" s="19"/>
    </row>
    <row r="147" spans="1:15">
      <c r="A147" t="s">
        <v>2</v>
      </c>
      <c r="B147" s="23" t="s">
        <v>53</v>
      </c>
      <c r="C147" s="23"/>
    </row>
    <row r="148" spans="1:15">
      <c r="B148" s="5" t="s">
        <v>45</v>
      </c>
      <c r="C148" s="5" t="s">
        <v>46</v>
      </c>
    </row>
    <row r="149" spans="1:15">
      <c r="A149" t="s">
        <v>3</v>
      </c>
      <c r="B149" s="19">
        <v>0.87</v>
      </c>
      <c r="C149" s="19">
        <v>1</v>
      </c>
    </row>
    <row r="150" spans="1:15">
      <c r="A150" t="s">
        <v>4</v>
      </c>
      <c r="B150" s="19">
        <v>0.86</v>
      </c>
      <c r="C150" s="19">
        <v>0.99</v>
      </c>
    </row>
    <row r="151" spans="1:15">
      <c r="A151" t="s">
        <v>5</v>
      </c>
      <c r="B151" s="19">
        <v>0.87</v>
      </c>
      <c r="C151" s="19">
        <v>0.89</v>
      </c>
    </row>
    <row r="152" spans="1:15">
      <c r="A152" t="s">
        <v>6</v>
      </c>
      <c r="B152" s="19">
        <v>0.53</v>
      </c>
      <c r="C152" s="19">
        <v>0.99</v>
      </c>
    </row>
    <row r="153" spans="1:15">
      <c r="A153" t="s">
        <v>7</v>
      </c>
      <c r="B153" s="19">
        <v>0.73</v>
      </c>
      <c r="C153" s="19">
        <v>0.99</v>
      </c>
    </row>
    <row r="154" spans="1:15">
      <c r="A154" t="s">
        <v>8</v>
      </c>
      <c r="B154" s="19">
        <v>0.95</v>
      </c>
      <c r="C154" s="19">
        <v>0.96</v>
      </c>
    </row>
    <row r="156" spans="1:15">
      <c r="A156" t="s">
        <v>2</v>
      </c>
      <c r="B156" s="8" t="s">
        <v>54</v>
      </c>
      <c r="C156" s="8"/>
    </row>
    <row r="157" spans="1:15">
      <c r="B157" s="5" t="s">
        <v>45</v>
      </c>
      <c r="C157" s="5" t="s">
        <v>46</v>
      </c>
    </row>
    <row r="158" spans="1:15">
      <c r="A158" t="s">
        <v>3</v>
      </c>
      <c r="B158" s="19">
        <v>0.85</v>
      </c>
      <c r="C158" s="19">
        <v>0.99</v>
      </c>
    </row>
    <row r="159" spans="1:15">
      <c r="A159" t="s">
        <v>4</v>
      </c>
      <c r="B159" s="19">
        <v>0.87</v>
      </c>
      <c r="C159" s="19">
        <v>0.99</v>
      </c>
    </row>
    <row r="160" spans="1:15">
      <c r="A160" t="s">
        <v>5</v>
      </c>
      <c r="B160" s="19">
        <v>0.79</v>
      </c>
      <c r="C160" s="19">
        <v>0.94</v>
      </c>
    </row>
    <row r="161" spans="1:10">
      <c r="A161" t="s">
        <v>6</v>
      </c>
      <c r="B161" s="19">
        <v>0.61</v>
      </c>
      <c r="C161" s="19">
        <v>0.94</v>
      </c>
    </row>
    <row r="162" spans="1:10">
      <c r="A162" t="s">
        <v>7</v>
      </c>
      <c r="B162" s="19">
        <v>0.81</v>
      </c>
      <c r="C162" s="19">
        <v>0.99</v>
      </c>
    </row>
    <row r="163" spans="1:10">
      <c r="A163" t="s">
        <v>8</v>
      </c>
      <c r="B163" s="19">
        <v>0.87</v>
      </c>
      <c r="C163" s="19">
        <v>0.98</v>
      </c>
    </row>
    <row r="170" spans="1:10">
      <c r="A170" s="8"/>
      <c r="B170" s="23" t="s">
        <v>60</v>
      </c>
      <c r="C170" s="23"/>
      <c r="D170" s="23" t="s">
        <v>49</v>
      </c>
      <c r="E170" s="23"/>
      <c r="F170" s="8"/>
      <c r="G170" s="8"/>
      <c r="H170" s="8"/>
      <c r="I170" s="8"/>
      <c r="J170" s="8"/>
    </row>
    <row r="171" spans="1:10">
      <c r="A171" s="20" t="s">
        <v>75</v>
      </c>
      <c r="B171" s="8" t="s">
        <v>58</v>
      </c>
      <c r="C171" s="8" t="s">
        <v>59</v>
      </c>
      <c r="D171" s="8" t="s">
        <v>76</v>
      </c>
      <c r="E171" s="8" t="s">
        <v>65</v>
      </c>
      <c r="F171" s="8" t="s">
        <v>61</v>
      </c>
      <c r="G171" s="8" t="s">
        <v>64</v>
      </c>
      <c r="H171" s="8" t="s">
        <v>62</v>
      </c>
      <c r="I171" s="8" t="s">
        <v>63</v>
      </c>
      <c r="J171" s="8"/>
    </row>
    <row r="172" spans="1:10">
      <c r="A172" s="20">
        <v>1</v>
      </c>
      <c r="B172" s="20">
        <v>32</v>
      </c>
      <c r="C172" s="20">
        <v>10</v>
      </c>
      <c r="D172" s="20">
        <v>1</v>
      </c>
      <c r="E172" s="20">
        <v>8</v>
      </c>
      <c r="F172" s="20">
        <v>50</v>
      </c>
      <c r="G172" s="20">
        <v>1.0000000000000001E-5</v>
      </c>
      <c r="H172" s="20">
        <v>66.09</v>
      </c>
      <c r="I172" s="20">
        <v>66.459999999999994</v>
      </c>
      <c r="J172" s="8"/>
    </row>
    <row r="173" spans="1:10">
      <c r="A173" s="20">
        <v>2</v>
      </c>
      <c r="B173" s="20">
        <v>32</v>
      </c>
      <c r="C173" s="20">
        <v>10</v>
      </c>
      <c r="D173" s="20">
        <v>2</v>
      </c>
      <c r="E173" s="20" t="s">
        <v>66</v>
      </c>
      <c r="F173" s="20">
        <v>50</v>
      </c>
      <c r="G173" s="20">
        <v>1.0000000000000001E-5</v>
      </c>
      <c r="H173" s="20">
        <v>44.1</v>
      </c>
      <c r="I173" s="20">
        <v>45.22</v>
      </c>
      <c r="J173" s="8"/>
    </row>
    <row r="174" spans="1:10">
      <c r="A174" s="20">
        <v>3</v>
      </c>
      <c r="B174" s="20">
        <v>64</v>
      </c>
      <c r="C174" s="20">
        <v>10</v>
      </c>
      <c r="D174" s="20">
        <v>1</v>
      </c>
      <c r="E174" s="20">
        <v>32</v>
      </c>
      <c r="F174" s="20">
        <v>50</v>
      </c>
      <c r="G174" s="20">
        <v>1E-4</v>
      </c>
      <c r="H174" s="20">
        <v>66.290000000000006</v>
      </c>
      <c r="I174" s="20">
        <v>66.64</v>
      </c>
      <c r="J174" s="8"/>
    </row>
    <row r="175" spans="1:10">
      <c r="A175" s="20">
        <v>4</v>
      </c>
      <c r="B175" s="20">
        <v>64</v>
      </c>
      <c r="C175" s="20">
        <v>10</v>
      </c>
      <c r="D175" s="20">
        <v>2</v>
      </c>
      <c r="E175" s="20" t="s">
        <v>67</v>
      </c>
      <c r="F175" s="20">
        <v>50</v>
      </c>
      <c r="G175" s="20">
        <v>1E-4</v>
      </c>
      <c r="H175" s="20">
        <v>73</v>
      </c>
      <c r="I175" s="20">
        <v>73.459999999999994</v>
      </c>
      <c r="J175" s="8"/>
    </row>
    <row r="176" spans="1:10">
      <c r="A176" s="20">
        <v>5</v>
      </c>
      <c r="B176" s="20">
        <v>64</v>
      </c>
      <c r="C176" s="20">
        <v>10</v>
      </c>
      <c r="D176" s="20">
        <v>3</v>
      </c>
      <c r="E176" s="20" t="s">
        <v>68</v>
      </c>
      <c r="F176" s="20">
        <v>50</v>
      </c>
      <c r="G176" s="20">
        <v>1E-4</v>
      </c>
      <c r="H176" s="20">
        <v>73.8</v>
      </c>
      <c r="I176" s="20">
        <v>73.62</v>
      </c>
      <c r="J176" s="8"/>
    </row>
    <row r="177" spans="1:10">
      <c r="A177" s="20">
        <v>6</v>
      </c>
      <c r="B177" s="20">
        <v>64</v>
      </c>
      <c r="C177" s="20">
        <v>10</v>
      </c>
      <c r="D177" s="20">
        <v>2</v>
      </c>
      <c r="E177" s="20" t="s">
        <v>67</v>
      </c>
      <c r="F177" s="20">
        <v>50</v>
      </c>
      <c r="G177" s="21">
        <v>1.0000000000000001E-5</v>
      </c>
      <c r="H177" s="20">
        <v>72.91</v>
      </c>
      <c r="I177" s="20">
        <v>73.36</v>
      </c>
      <c r="J177" s="8"/>
    </row>
    <row r="178" spans="1:10">
      <c r="A178" s="21">
        <v>7</v>
      </c>
      <c r="B178" s="21" t="s">
        <v>69</v>
      </c>
      <c r="C178" s="21">
        <v>5</v>
      </c>
      <c r="D178" s="21">
        <v>2</v>
      </c>
      <c r="E178" s="21" t="s">
        <v>67</v>
      </c>
      <c r="F178" s="21">
        <v>50</v>
      </c>
      <c r="G178" s="21">
        <v>1.0000000000000001E-5</v>
      </c>
      <c r="H178" s="21">
        <v>71.81</v>
      </c>
      <c r="I178" s="21">
        <v>72.209999999999994</v>
      </c>
      <c r="J178" s="8"/>
    </row>
    <row r="179" spans="1:10">
      <c r="A179" s="20">
        <v>8</v>
      </c>
      <c r="B179" s="20">
        <v>100</v>
      </c>
      <c r="C179" s="20">
        <v>3</v>
      </c>
      <c r="D179" s="20">
        <v>3</v>
      </c>
      <c r="E179" s="20" t="s">
        <v>70</v>
      </c>
      <c r="F179" s="20">
        <v>40</v>
      </c>
      <c r="G179" s="20">
        <v>1.0000000000000001E-5</v>
      </c>
      <c r="H179" s="20">
        <v>74.510000000000005</v>
      </c>
      <c r="I179" s="20">
        <v>75.040000000000006</v>
      </c>
      <c r="J179" s="8"/>
    </row>
    <row r="180" spans="1:10">
      <c r="A180" s="20">
        <v>9</v>
      </c>
      <c r="B180" s="20">
        <v>250</v>
      </c>
      <c r="C180" s="20">
        <v>3</v>
      </c>
      <c r="D180" s="20">
        <v>4</v>
      </c>
      <c r="E180" s="20" t="s">
        <v>71</v>
      </c>
      <c r="F180" s="20">
        <v>120</v>
      </c>
      <c r="G180" s="20">
        <v>9.9999999999999995E-7</v>
      </c>
      <c r="H180" s="20">
        <v>76.212999999999994</v>
      </c>
      <c r="I180" s="20">
        <v>76.73</v>
      </c>
      <c r="J180" s="8"/>
    </row>
    <row r="181" spans="1:10">
      <c r="A181" s="20">
        <v>10</v>
      </c>
      <c r="B181" s="22">
        <v>250250</v>
      </c>
      <c r="C181" s="20">
        <v>3</v>
      </c>
      <c r="D181" s="20">
        <v>4</v>
      </c>
      <c r="E181" s="20" t="s">
        <v>72</v>
      </c>
      <c r="F181" s="20">
        <v>120</v>
      </c>
      <c r="G181" s="20">
        <v>9.9999999999999995E-7</v>
      </c>
      <c r="H181" s="20">
        <v>80.3</v>
      </c>
      <c r="I181" s="20">
        <v>80.31</v>
      </c>
      <c r="J181" s="8"/>
    </row>
    <row r="182" spans="1:10">
      <c r="A182" s="20">
        <v>11</v>
      </c>
      <c r="B182" s="22">
        <v>260260</v>
      </c>
      <c r="C182" s="20">
        <v>3</v>
      </c>
      <c r="D182" s="20">
        <v>4</v>
      </c>
      <c r="E182" s="20" t="s">
        <v>73</v>
      </c>
      <c r="F182" s="20">
        <v>120</v>
      </c>
      <c r="G182" s="20">
        <v>9.9999999999999995E-7</v>
      </c>
      <c r="H182" s="20">
        <v>81.900000000000006</v>
      </c>
      <c r="I182" s="20" t="s">
        <v>74</v>
      </c>
      <c r="J182" s="8"/>
    </row>
    <row r="185" spans="1:10">
      <c r="A185" s="29" t="s">
        <v>77</v>
      </c>
    </row>
    <row r="187" spans="1:10">
      <c r="B187" t="s">
        <v>15</v>
      </c>
      <c r="C187" t="s">
        <v>16</v>
      </c>
      <c r="D187" t="s">
        <v>17</v>
      </c>
      <c r="E187" t="s">
        <v>78</v>
      </c>
      <c r="F187" s="28" t="s">
        <v>79</v>
      </c>
      <c r="G187" t="s">
        <v>80</v>
      </c>
    </row>
    <row r="188" spans="1:10">
      <c r="A188" t="s">
        <v>27</v>
      </c>
    </row>
    <row r="195" spans="1:1">
      <c r="A195" t="s">
        <v>27</v>
      </c>
    </row>
    <row r="201" spans="1:1">
      <c r="A201" t="s">
        <v>27</v>
      </c>
    </row>
  </sheetData>
  <mergeCells count="20">
    <mergeCell ref="B170:C170"/>
    <mergeCell ref="D170:E170"/>
    <mergeCell ref="R133:U133"/>
    <mergeCell ref="G133:J133"/>
    <mergeCell ref="M133:P133"/>
    <mergeCell ref="A113:A118"/>
    <mergeCell ref="I113:I118"/>
    <mergeCell ref="J113:N113"/>
    <mergeCell ref="B134:C134"/>
    <mergeCell ref="B147:C147"/>
    <mergeCell ref="K1:L1"/>
    <mergeCell ref="K20:L20"/>
    <mergeCell ref="K11:L11"/>
    <mergeCell ref="B113:F113"/>
    <mergeCell ref="B98:C98"/>
    <mergeCell ref="B89:C89"/>
    <mergeCell ref="K54:L54"/>
    <mergeCell ref="K45:L45"/>
    <mergeCell ref="K63:L63"/>
    <mergeCell ref="B79:C79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SHIVAM GAUTAM</cp:lastModifiedBy>
  <dcterms:created xsi:type="dcterms:W3CDTF">2023-05-19T07:31:59Z</dcterms:created>
  <dcterms:modified xsi:type="dcterms:W3CDTF">2023-05-24T15:52:09Z</dcterms:modified>
</cp:coreProperties>
</file>