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09"/>
  <workbookPr/>
  <xr:revisionPtr revIDLastSave="2179" documentId="11_0B1D56BE9CDCCE836B02CE7A5FB0D4A9BBFD1C62" xr6:coauthVersionLast="47" xr6:coauthVersionMax="47" xr10:uidLastSave="{3E1792D8-912C-4EC0-9205-5687FF642E2E}"/>
  <bookViews>
    <workbookView xWindow="240" yWindow="105" windowWidth="14805" windowHeight="8010" xr2:uid="{00000000-000D-0000-FFFF-FFFF00000000}"/>
  </bookViews>
  <sheets>
    <sheet name="Params" sheetId="9" r:id="rId1"/>
    <sheet name="Calcs" sheetId="11" r:id="rId2"/>
    <sheet name="Table" sheetId="3" r:id="rId3"/>
    <sheet name="To Live - Monthly Cost" sheetId="12" r:id="rId4"/>
    <sheet name="To Live - Net" sheetId="8" r:id="rId5"/>
    <sheet name="Investment - Net" sheetId="10" r:id="rId6"/>
    <sheet name="Investment - Rental Breakout" sheetId="14" r:id="rId7"/>
    <sheet name="Notes" sheetId="7" r:id="rId8"/>
    <sheet name="To Add" sheetId="13"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K3" i="3" l="1"/>
  <c r="BJ4" i="3"/>
  <c r="BJ5" i="3"/>
  <c r="BJ6" i="3"/>
  <c r="BJ7" i="3"/>
  <c r="BJ8" i="3"/>
  <c r="BJ9" i="3"/>
  <c r="BJ10" i="3"/>
  <c r="BJ11" i="3"/>
  <c r="BJ12" i="3"/>
  <c r="BJ13" i="3"/>
  <c r="BJ14" i="3"/>
  <c r="BJ15" i="3"/>
  <c r="BJ16" i="3"/>
  <c r="BJ17" i="3"/>
  <c r="BJ18" i="3"/>
  <c r="BJ19" i="3"/>
  <c r="BJ20" i="3"/>
  <c r="BJ21" i="3"/>
  <c r="BJ22" i="3"/>
  <c r="BJ23" i="3"/>
  <c r="BJ24" i="3"/>
  <c r="BJ25" i="3"/>
  <c r="BJ26" i="3"/>
  <c r="BJ27" i="3"/>
  <c r="BJ28" i="3"/>
  <c r="BJ29" i="3"/>
  <c r="BJ30" i="3"/>
  <c r="BJ31" i="3"/>
  <c r="BJ32" i="3"/>
  <c r="BJ33" i="3"/>
  <c r="BJ34" i="3"/>
  <c r="BJ35" i="3"/>
  <c r="BJ36" i="3"/>
  <c r="BJ37" i="3"/>
  <c r="BJ38" i="3"/>
  <c r="BJ39" i="3"/>
  <c r="BJ40" i="3"/>
  <c r="BJ41" i="3"/>
  <c r="BJ42" i="3"/>
  <c r="BJ43" i="3"/>
  <c r="BJ3" i="3"/>
  <c r="BI4" i="3"/>
  <c r="BI5" i="3"/>
  <c r="BI6" i="3"/>
  <c r="BI7" i="3"/>
  <c r="BI8" i="3"/>
  <c r="BI9" i="3"/>
  <c r="BI10" i="3"/>
  <c r="BI11" i="3"/>
  <c r="BI12" i="3"/>
  <c r="BI13" i="3"/>
  <c r="BI14" i="3"/>
  <c r="BI15" i="3"/>
  <c r="BI16" i="3"/>
  <c r="BI17" i="3"/>
  <c r="BI18" i="3"/>
  <c r="BI19" i="3"/>
  <c r="BI20" i="3"/>
  <c r="BI21" i="3"/>
  <c r="BI22" i="3"/>
  <c r="BI23" i="3"/>
  <c r="BI24" i="3"/>
  <c r="BI25" i="3"/>
  <c r="BI26" i="3"/>
  <c r="BI27" i="3"/>
  <c r="BI28" i="3"/>
  <c r="BI29" i="3"/>
  <c r="BI30" i="3"/>
  <c r="BI31" i="3"/>
  <c r="BI32" i="3"/>
  <c r="BI33" i="3"/>
  <c r="BI34" i="3"/>
  <c r="BI35" i="3"/>
  <c r="BI36" i="3"/>
  <c r="BI37" i="3"/>
  <c r="BI38" i="3"/>
  <c r="BI39" i="3"/>
  <c r="BI40" i="3"/>
  <c r="BI41" i="3"/>
  <c r="BI42" i="3"/>
  <c r="BI43" i="3"/>
  <c r="BI3" i="3"/>
  <c r="BH4" i="3"/>
  <c r="BH5" i="3"/>
  <c r="BH6" i="3"/>
  <c r="BH7" i="3"/>
  <c r="BH8" i="3"/>
  <c r="BH9" i="3"/>
  <c r="BH10" i="3"/>
  <c r="BH11" i="3"/>
  <c r="BH12" i="3"/>
  <c r="BH13" i="3"/>
  <c r="BH14" i="3"/>
  <c r="BH15" i="3"/>
  <c r="BH16" i="3"/>
  <c r="BH17" i="3"/>
  <c r="BH18" i="3"/>
  <c r="BH19" i="3"/>
  <c r="BH20" i="3"/>
  <c r="BH21" i="3"/>
  <c r="BH22" i="3"/>
  <c r="BH23" i="3"/>
  <c r="BH24" i="3"/>
  <c r="BH25" i="3"/>
  <c r="BH26" i="3"/>
  <c r="BH27" i="3"/>
  <c r="BH28" i="3"/>
  <c r="BH29" i="3"/>
  <c r="BH30" i="3"/>
  <c r="BH31" i="3"/>
  <c r="BH32" i="3"/>
  <c r="BH33" i="3"/>
  <c r="BH34" i="3"/>
  <c r="BH35" i="3"/>
  <c r="BH36" i="3"/>
  <c r="BH37" i="3"/>
  <c r="BH38" i="3"/>
  <c r="BH39" i="3"/>
  <c r="BH40" i="3"/>
  <c r="BH41" i="3"/>
  <c r="BH42" i="3"/>
  <c r="BH43" i="3"/>
  <c r="BH3" i="3"/>
  <c r="BG4" i="3"/>
  <c r="BG3" i="3"/>
  <c r="BF4" i="3"/>
  <c r="BF3" i="3"/>
  <c r="BE3" i="3"/>
  <c r="BD3" i="3"/>
  <c r="BD4" i="3"/>
  <c r="BD5" i="3"/>
  <c r="BD6" i="3"/>
  <c r="BD7" i="3"/>
  <c r="BD8" i="3"/>
  <c r="BD9" i="3"/>
  <c r="BD10" i="3"/>
  <c r="BD11" i="3"/>
  <c r="BD12" i="3"/>
  <c r="BD13" i="3"/>
  <c r="BD14" i="3"/>
  <c r="BD15" i="3"/>
  <c r="BD16" i="3"/>
  <c r="BD17" i="3"/>
  <c r="BD18" i="3"/>
  <c r="BD19" i="3"/>
  <c r="BD20" i="3"/>
  <c r="BD21" i="3"/>
  <c r="BD22" i="3"/>
  <c r="BD23" i="3"/>
  <c r="BD24" i="3"/>
  <c r="BD25" i="3"/>
  <c r="BD26" i="3"/>
  <c r="BD27" i="3"/>
  <c r="BD28" i="3"/>
  <c r="BD29" i="3"/>
  <c r="BD30" i="3"/>
  <c r="BD31" i="3"/>
  <c r="BD32" i="3"/>
  <c r="BD33" i="3"/>
  <c r="BD34" i="3"/>
  <c r="BD35" i="3"/>
  <c r="BD36" i="3"/>
  <c r="BD37" i="3"/>
  <c r="BD38" i="3"/>
  <c r="BD39" i="3"/>
  <c r="BD40" i="3"/>
  <c r="BD41" i="3"/>
  <c r="BD42" i="3"/>
  <c r="BD43" i="3"/>
  <c r="AI4" i="3"/>
  <c r="AI5" i="3"/>
  <c r="AI6" i="3"/>
  <c r="AI7" i="3"/>
  <c r="AI8" i="3"/>
  <c r="AI9" i="3"/>
  <c r="AI10" i="3"/>
  <c r="AI11" i="3"/>
  <c r="AI12" i="3"/>
  <c r="AI13" i="3"/>
  <c r="AI14" i="3"/>
  <c r="AI15" i="3"/>
  <c r="AI16" i="3"/>
  <c r="AI17" i="3"/>
  <c r="AI18" i="3"/>
  <c r="AI19" i="3"/>
  <c r="AI20" i="3"/>
  <c r="AI21" i="3"/>
  <c r="AI22" i="3"/>
  <c r="AI23" i="3"/>
  <c r="AI24" i="3"/>
  <c r="AI25" i="3"/>
  <c r="AI26" i="3"/>
  <c r="AI27" i="3"/>
  <c r="AI28" i="3"/>
  <c r="AI29" i="3"/>
  <c r="AI30" i="3"/>
  <c r="AI31" i="3"/>
  <c r="AI32" i="3"/>
  <c r="AI33" i="3"/>
  <c r="AI34" i="3"/>
  <c r="AI35" i="3"/>
  <c r="AI36" i="3"/>
  <c r="AI37" i="3"/>
  <c r="AI38" i="3"/>
  <c r="AI39" i="3"/>
  <c r="AI40" i="3"/>
  <c r="AI41" i="3"/>
  <c r="AI42" i="3"/>
  <c r="AI43" i="3"/>
  <c r="AI3" i="3"/>
  <c r="AN3" i="3"/>
  <c r="B5" i="11"/>
  <c r="AJ4" i="3"/>
  <c r="AK4" i="3" s="1"/>
  <c r="B2" i="11"/>
  <c r="AJ5" i="3"/>
  <c r="F3" i="3"/>
  <c r="AQ3" i="3" s="1"/>
  <c r="AL3" i="3"/>
  <c r="B10" i="9"/>
  <c r="B3" i="11" s="1"/>
  <c r="M3" i="3" s="1"/>
  <c r="AE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3" i="3"/>
  <c r="AF3" i="3"/>
  <c r="V3" i="3"/>
  <c r="W3" i="3"/>
  <c r="X3" i="3" s="1"/>
  <c r="Z3" i="3" s="1"/>
  <c r="R34" i="3"/>
  <c r="R35" i="3"/>
  <c r="R36" i="3"/>
  <c r="R37" i="3"/>
  <c r="R38" i="3"/>
  <c r="R39" i="3"/>
  <c r="R40" i="3"/>
  <c r="R41" i="3"/>
  <c r="R42" i="3"/>
  <c r="R43" i="3"/>
  <c r="P3" i="3"/>
  <c r="R3" i="3"/>
  <c r="S3" i="3" s="1"/>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4" i="3"/>
  <c r="P4" i="3" s="1"/>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N3" i="3"/>
  <c r="L3" i="3"/>
  <c r="B4" i="3"/>
  <c r="AE4" i="3" s="1"/>
  <c r="I3" i="3"/>
  <c r="AU3" i="3" s="1"/>
  <c r="C3" i="3"/>
  <c r="AX3" i="3" l="1"/>
  <c r="AM5" i="3"/>
  <c r="AM6" i="3"/>
  <c r="AM7" i="3"/>
  <c r="AM8" i="3"/>
  <c r="AM9" i="3"/>
  <c r="AM10" i="3"/>
  <c r="AM11" i="3"/>
  <c r="AM12" i="3"/>
  <c r="AM13" i="3"/>
  <c r="AM14" i="3"/>
  <c r="AM15" i="3"/>
  <c r="AM16" i="3"/>
  <c r="AM17" i="3"/>
  <c r="AM18" i="3"/>
  <c r="AM19" i="3"/>
  <c r="AM20" i="3"/>
  <c r="AM21" i="3"/>
  <c r="AM22" i="3"/>
  <c r="AM23" i="3"/>
  <c r="AM24" i="3"/>
  <c r="AM25" i="3"/>
  <c r="AM26" i="3"/>
  <c r="AM27" i="3"/>
  <c r="AM28" i="3"/>
  <c r="AM29" i="3"/>
  <c r="AM30" i="3"/>
  <c r="AM31" i="3"/>
  <c r="AM32" i="3"/>
  <c r="AM33" i="3"/>
  <c r="AM34" i="3"/>
  <c r="AM35" i="3"/>
  <c r="AM36" i="3"/>
  <c r="AM37" i="3"/>
  <c r="AM38" i="3"/>
  <c r="AM39" i="3"/>
  <c r="AM40" i="3"/>
  <c r="AM41" i="3"/>
  <c r="AM42" i="3"/>
  <c r="AM43" i="3"/>
  <c r="AM4" i="3"/>
  <c r="AN4" i="3" s="1"/>
  <c r="AN5" i="3"/>
  <c r="AN6" i="3" s="1"/>
  <c r="AN7" i="3" s="1"/>
  <c r="AN8" i="3" s="1"/>
  <c r="AN9" i="3" s="1"/>
  <c r="AN10" i="3" s="1"/>
  <c r="AN11" i="3" s="1"/>
  <c r="AN12" i="3" s="1"/>
  <c r="AN13" i="3" s="1"/>
  <c r="AN14" i="3" s="1"/>
  <c r="AN15" i="3" s="1"/>
  <c r="AN16" i="3" s="1"/>
  <c r="AN17" i="3" s="1"/>
  <c r="AN18" i="3" s="1"/>
  <c r="AN19" i="3" s="1"/>
  <c r="AN20" i="3" s="1"/>
  <c r="AN21" i="3" s="1"/>
  <c r="AN22" i="3" s="1"/>
  <c r="AN23" i="3" s="1"/>
  <c r="AN24" i="3" s="1"/>
  <c r="AN25" i="3" s="1"/>
  <c r="AN26" i="3" s="1"/>
  <c r="AN27" i="3" s="1"/>
  <c r="AN28" i="3" s="1"/>
  <c r="AN29" i="3" s="1"/>
  <c r="AN30" i="3" s="1"/>
  <c r="AN31" i="3" s="1"/>
  <c r="AN32" i="3" s="1"/>
  <c r="AN33" i="3" s="1"/>
  <c r="AN34" i="3" s="1"/>
  <c r="AN35" i="3" s="1"/>
  <c r="AN36" i="3" s="1"/>
  <c r="AN37" i="3" s="1"/>
  <c r="AN38" i="3" s="1"/>
  <c r="AN39" i="3" s="1"/>
  <c r="AN40" i="3" s="1"/>
  <c r="AN41" i="3" s="1"/>
  <c r="AN42" i="3" s="1"/>
  <c r="AN43" i="3" s="1"/>
  <c r="AJ6" i="3"/>
  <c r="AK5" i="3"/>
  <c r="AL4" i="3"/>
  <c r="B4" i="11"/>
  <c r="P5" i="3"/>
  <c r="P6" i="3" s="1"/>
  <c r="P7" i="3" s="1"/>
  <c r="P8" i="3" s="1"/>
  <c r="P9" i="3" s="1"/>
  <c r="P10" i="3" s="1"/>
  <c r="P11" i="3" s="1"/>
  <c r="P12" i="3" s="1"/>
  <c r="P13" i="3" s="1"/>
  <c r="P14" i="3" s="1"/>
  <c r="P15" i="3" s="1"/>
  <c r="P16" i="3" s="1"/>
  <c r="P17" i="3" s="1"/>
  <c r="P18" i="3" s="1"/>
  <c r="P19" i="3" s="1"/>
  <c r="P20" i="3" s="1"/>
  <c r="P21" i="3" s="1"/>
  <c r="P22" i="3" s="1"/>
  <c r="P23" i="3" s="1"/>
  <c r="P24" i="3" s="1"/>
  <c r="P25" i="3" s="1"/>
  <c r="P26" i="3" s="1"/>
  <c r="P27" i="3" s="1"/>
  <c r="P28" i="3" s="1"/>
  <c r="P29" i="3" s="1"/>
  <c r="P30" i="3" s="1"/>
  <c r="P31" i="3" s="1"/>
  <c r="P32" i="3" s="1"/>
  <c r="P33" i="3" s="1"/>
  <c r="P34" i="3" s="1"/>
  <c r="J3" i="3"/>
  <c r="M4" i="3"/>
  <c r="K4" i="3"/>
  <c r="R4" i="3"/>
  <c r="S4" i="3" s="1"/>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S5" i="3" s="1"/>
  <c r="I4" i="3"/>
  <c r="AU4" i="3" s="1"/>
  <c r="BK4" i="3" s="1"/>
  <c r="B5" i="3"/>
  <c r="AE5" i="3" s="1"/>
  <c r="C4" i="3"/>
  <c r="AX4" i="3" l="1"/>
  <c r="T3" i="3"/>
  <c r="AV3" i="3"/>
  <c r="AW3" i="3" s="1"/>
  <c r="AL5" i="3"/>
  <c r="AJ7" i="3"/>
  <c r="AK6" i="3"/>
  <c r="AL6" i="3" s="1"/>
  <c r="D3" i="3"/>
  <c r="D4" i="3" s="1"/>
  <c r="E4" i="3" s="1"/>
  <c r="F4" i="3" s="1"/>
  <c r="AQ4" i="3" s="1"/>
  <c r="AR4" i="3" s="1"/>
  <c r="AR3" i="3"/>
  <c r="AA3" i="3"/>
  <c r="AB3" i="3" s="1"/>
  <c r="V4" i="3"/>
  <c r="W4" i="3" s="1"/>
  <c r="AF4" i="3"/>
  <c r="AG4" i="3" s="1"/>
  <c r="Y4" i="3"/>
  <c r="X4" i="3"/>
  <c r="P35" i="3"/>
  <c r="M5" i="3"/>
  <c r="K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s="1"/>
  <c r="J4" i="3"/>
  <c r="N4" i="3"/>
  <c r="L4" i="3"/>
  <c r="G3" i="3"/>
  <c r="H3" i="3" s="1"/>
  <c r="B6" i="3"/>
  <c r="AE6" i="3" s="1"/>
  <c r="C5" i="3"/>
  <c r="I5" i="3"/>
  <c r="AU5" i="3" s="1"/>
  <c r="BK5" i="3" s="1"/>
  <c r="D5" i="3"/>
  <c r="E5" i="3" s="1"/>
  <c r="F5" i="3" s="1"/>
  <c r="AQ5" i="3" s="1"/>
  <c r="AR5" i="3" s="1"/>
  <c r="G4" i="3"/>
  <c r="H4" i="3" s="1"/>
  <c r="AV4" i="3" l="1"/>
  <c r="AW4" i="3" s="1"/>
  <c r="BE4" i="3"/>
  <c r="AX5" i="3"/>
  <c r="AC3" i="3"/>
  <c r="AO3" i="3"/>
  <c r="AP3" i="3" s="1"/>
  <c r="U3" i="3"/>
  <c r="AS3" i="3"/>
  <c r="AY3" i="3"/>
  <c r="AZ3" i="3" s="1"/>
  <c r="BA3" i="3" s="1"/>
  <c r="AJ8" i="3"/>
  <c r="AK7" i="3"/>
  <c r="AL7" i="3" s="1"/>
  <c r="V5" i="3"/>
  <c r="W5" i="3" s="1"/>
  <c r="Y5" i="3" s="1"/>
  <c r="AF5" i="3"/>
  <c r="AG5" i="3" s="1"/>
  <c r="X5" i="3"/>
  <c r="Z4" i="3"/>
  <c r="S35" i="3"/>
  <c r="P36" i="3"/>
  <c r="M6" i="3"/>
  <c r="K6" i="3"/>
  <c r="T4" i="3"/>
  <c r="J5" i="3"/>
  <c r="N5" i="3"/>
  <c r="BG5" i="3" s="1"/>
  <c r="L5" i="3"/>
  <c r="BF5" i="3" s="1"/>
  <c r="D6" i="3"/>
  <c r="E6" i="3" s="1"/>
  <c r="F6" i="3" s="1"/>
  <c r="AQ6" i="3" s="1"/>
  <c r="AR6" i="3" s="1"/>
  <c r="G5" i="3"/>
  <c r="H5" i="3" s="1"/>
  <c r="I6" i="3"/>
  <c r="AU6" i="3" s="1"/>
  <c r="BK6" i="3" s="1"/>
  <c r="B7" i="3"/>
  <c r="AE7" i="3" s="1"/>
  <c r="C6" i="3"/>
  <c r="AV5" i="3" l="1"/>
  <c r="AW5" i="3" s="1"/>
  <c r="BE5" i="3"/>
  <c r="AX6" i="3"/>
  <c r="AO4" i="3"/>
  <c r="AP4" i="3" s="1"/>
  <c r="U4" i="3"/>
  <c r="AJ9" i="3"/>
  <c r="AK8" i="3"/>
  <c r="AL8" i="3" s="1"/>
  <c r="AA4" i="3"/>
  <c r="AB4" i="3" s="1"/>
  <c r="AC4" i="3" s="1"/>
  <c r="V6" i="3"/>
  <c r="W6" i="3" s="1"/>
  <c r="Y6" i="3" s="1"/>
  <c r="AF6" i="3"/>
  <c r="AG6" i="3" s="1"/>
  <c r="X6" i="3"/>
  <c r="Z5" i="3"/>
  <c r="P37" i="3"/>
  <c r="S36" i="3"/>
  <c r="M7" i="3"/>
  <c r="K7" i="3"/>
  <c r="T5" i="3"/>
  <c r="J6" i="3"/>
  <c r="N6" i="3"/>
  <c r="BG6" i="3" s="1"/>
  <c r="L6" i="3"/>
  <c r="BF6" i="3" s="1"/>
  <c r="B8" i="3"/>
  <c r="AE8" i="3" s="1"/>
  <c r="C7" i="3"/>
  <c r="I7" i="3"/>
  <c r="AU7" i="3" s="1"/>
  <c r="BK7" i="3" s="1"/>
  <c r="D7" i="3"/>
  <c r="E7" i="3" s="1"/>
  <c r="F7" i="3" s="1"/>
  <c r="AQ7" i="3" s="1"/>
  <c r="AR7" i="3" s="1"/>
  <c r="G6" i="3"/>
  <c r="H6" i="3" s="1"/>
  <c r="AV6" i="3" l="1"/>
  <c r="AW6" i="3" s="1"/>
  <c r="BE6" i="3"/>
  <c r="AX7" i="3"/>
  <c r="AO5" i="3"/>
  <c r="U5" i="3"/>
  <c r="AY4" i="3"/>
  <c r="AZ4" i="3" s="1"/>
  <c r="BA4" i="3" s="1"/>
  <c r="AJ10" i="3"/>
  <c r="AK9" i="3"/>
  <c r="AL9" i="3" s="1"/>
  <c r="AS4" i="3"/>
  <c r="AA5" i="3"/>
  <c r="AB5" i="3" s="1"/>
  <c r="AC5" i="3" s="1"/>
  <c r="V7" i="3"/>
  <c r="W7" i="3" s="1"/>
  <c r="Y7" i="3" s="1"/>
  <c r="AF7" i="3"/>
  <c r="AG7" i="3" s="1"/>
  <c r="X7" i="3"/>
  <c r="Z6" i="3"/>
  <c r="S37" i="3"/>
  <c r="P38" i="3"/>
  <c r="M8" i="3"/>
  <c r="K8" i="3"/>
  <c r="T6" i="3"/>
  <c r="J7" i="3"/>
  <c r="N7" i="3"/>
  <c r="BG7" i="3" s="1"/>
  <c r="L7" i="3"/>
  <c r="BF7" i="3" s="1"/>
  <c r="D8" i="3"/>
  <c r="E8" i="3" s="1"/>
  <c r="F8" i="3" s="1"/>
  <c r="AQ8" i="3" s="1"/>
  <c r="AR8" i="3" s="1"/>
  <c r="G7" i="3"/>
  <c r="H7" i="3" s="1"/>
  <c r="I8" i="3"/>
  <c r="AU8" i="3" s="1"/>
  <c r="BK8" i="3" s="1"/>
  <c r="B9" i="3"/>
  <c r="AE9" i="3" s="1"/>
  <c r="C8" i="3"/>
  <c r="AV7" i="3" l="1"/>
  <c r="AW7" i="3" s="1"/>
  <c r="BE7" i="3"/>
  <c r="AX8" i="3"/>
  <c r="AO6" i="3"/>
  <c r="U6" i="3"/>
  <c r="AP5" i="3"/>
  <c r="AY5" i="3"/>
  <c r="AZ5" i="3" s="1"/>
  <c r="BA5" i="3" s="1"/>
  <c r="AJ11" i="3"/>
  <c r="AK10" i="3"/>
  <c r="AL10" i="3" s="1"/>
  <c r="AS5" i="3"/>
  <c r="AA6" i="3"/>
  <c r="AB6" i="3" s="1"/>
  <c r="AC6" i="3" s="1"/>
  <c r="V8" i="3"/>
  <c r="W8" i="3" s="1"/>
  <c r="Y8" i="3" s="1"/>
  <c r="AF8" i="3"/>
  <c r="AG8" i="3" s="1"/>
  <c r="X8" i="3"/>
  <c r="Z7" i="3"/>
  <c r="P39" i="3"/>
  <c r="S38" i="3"/>
  <c r="M9" i="3"/>
  <c r="K9" i="3"/>
  <c r="T7" i="3"/>
  <c r="J8" i="3"/>
  <c r="N8" i="3"/>
  <c r="BG8" i="3" s="1"/>
  <c r="L8" i="3"/>
  <c r="BF8" i="3" s="1"/>
  <c r="B10" i="3"/>
  <c r="AE10" i="3" s="1"/>
  <c r="C9" i="3"/>
  <c r="I9" i="3"/>
  <c r="AU9" i="3" s="1"/>
  <c r="BK9" i="3" s="1"/>
  <c r="D9" i="3"/>
  <c r="E9" i="3" s="1"/>
  <c r="F9" i="3" s="1"/>
  <c r="AQ9" i="3" s="1"/>
  <c r="AR9" i="3" s="1"/>
  <c r="G8" i="3"/>
  <c r="H8" i="3" s="1"/>
  <c r="AV8" i="3" l="1"/>
  <c r="AW8" i="3" s="1"/>
  <c r="BE8" i="3"/>
  <c r="AX9" i="3"/>
  <c r="AO7" i="3"/>
  <c r="U7" i="3"/>
  <c r="AP6" i="3"/>
  <c r="AY6" i="3"/>
  <c r="AZ6" i="3" s="1"/>
  <c r="BA6" i="3" s="1"/>
  <c r="AJ12" i="3"/>
  <c r="AK11" i="3"/>
  <c r="AL11" i="3" s="1"/>
  <c r="AS6" i="3"/>
  <c r="AA7" i="3"/>
  <c r="AB7" i="3" s="1"/>
  <c r="AC7" i="3" s="1"/>
  <c r="V9" i="3"/>
  <c r="W9" i="3" s="1"/>
  <c r="Y9" i="3" s="1"/>
  <c r="AF9" i="3"/>
  <c r="AG9" i="3" s="1"/>
  <c r="X9" i="3"/>
  <c r="Z8" i="3"/>
  <c r="S39" i="3"/>
  <c r="P40" i="3"/>
  <c r="M10" i="3"/>
  <c r="K10" i="3"/>
  <c r="T8" i="3"/>
  <c r="J9" i="3"/>
  <c r="N9" i="3"/>
  <c r="BG9" i="3" s="1"/>
  <c r="L9" i="3"/>
  <c r="BF9" i="3" s="1"/>
  <c r="D10" i="3"/>
  <c r="E10" i="3" s="1"/>
  <c r="F10" i="3" s="1"/>
  <c r="AQ10" i="3" s="1"/>
  <c r="AR10" i="3" s="1"/>
  <c r="G9" i="3"/>
  <c r="H9" i="3" s="1"/>
  <c r="I10" i="3"/>
  <c r="AU10" i="3" s="1"/>
  <c r="BK10" i="3" s="1"/>
  <c r="B11" i="3"/>
  <c r="AE11" i="3" s="1"/>
  <c r="C10" i="3"/>
  <c r="AV9" i="3" l="1"/>
  <c r="AW9" i="3" s="1"/>
  <c r="BE9" i="3"/>
  <c r="AX10" i="3"/>
  <c r="AO8" i="3"/>
  <c r="U8" i="3"/>
  <c r="AP7" i="3"/>
  <c r="AY7" i="3"/>
  <c r="AZ7" i="3" s="1"/>
  <c r="BA7" i="3" s="1"/>
  <c r="AJ13" i="3"/>
  <c r="AK12" i="3"/>
  <c r="AL12" i="3" s="1"/>
  <c r="AS7" i="3"/>
  <c r="AA8" i="3"/>
  <c r="AB8" i="3" s="1"/>
  <c r="AC8" i="3" s="1"/>
  <c r="V10" i="3"/>
  <c r="W10" i="3" s="1"/>
  <c r="Y10" i="3" s="1"/>
  <c r="AF10" i="3"/>
  <c r="AG10" i="3" s="1"/>
  <c r="X10" i="3"/>
  <c r="Z9" i="3"/>
  <c r="P41" i="3"/>
  <c r="S40" i="3"/>
  <c r="M11" i="3"/>
  <c r="K11" i="3"/>
  <c r="T9" i="3"/>
  <c r="J10" i="3"/>
  <c r="N10" i="3"/>
  <c r="BG10" i="3" s="1"/>
  <c r="L10" i="3"/>
  <c r="BF10" i="3" s="1"/>
  <c r="B12" i="3"/>
  <c r="AE12" i="3" s="1"/>
  <c r="C11" i="3"/>
  <c r="I11" i="3"/>
  <c r="AU11" i="3" s="1"/>
  <c r="BK11" i="3" s="1"/>
  <c r="D11" i="3"/>
  <c r="E11" i="3" s="1"/>
  <c r="F11" i="3" s="1"/>
  <c r="AQ11" i="3" s="1"/>
  <c r="AR11" i="3" s="1"/>
  <c r="G10" i="3"/>
  <c r="H10" i="3" s="1"/>
  <c r="AV10" i="3" l="1"/>
  <c r="AW10" i="3" s="1"/>
  <c r="BE10" i="3"/>
  <c r="AX11" i="3"/>
  <c r="AO9" i="3"/>
  <c r="U9" i="3"/>
  <c r="AP8" i="3"/>
  <c r="AY8" i="3"/>
  <c r="AZ8" i="3" s="1"/>
  <c r="BA8" i="3" s="1"/>
  <c r="AJ14" i="3"/>
  <c r="AK13" i="3"/>
  <c r="AL13" i="3" s="1"/>
  <c r="AS8" i="3"/>
  <c r="AA9" i="3"/>
  <c r="AB9" i="3" s="1"/>
  <c r="AC9" i="3" s="1"/>
  <c r="V11" i="3"/>
  <c r="W11" i="3" s="1"/>
  <c r="Y11" i="3" s="1"/>
  <c r="AF11" i="3"/>
  <c r="AG11" i="3" s="1"/>
  <c r="X11" i="3"/>
  <c r="Z10" i="3"/>
  <c r="S41" i="3"/>
  <c r="P42" i="3"/>
  <c r="M12" i="3"/>
  <c r="K12" i="3"/>
  <c r="T10" i="3"/>
  <c r="J11" i="3"/>
  <c r="N11" i="3"/>
  <c r="BG11" i="3" s="1"/>
  <c r="L11" i="3"/>
  <c r="BF11" i="3" s="1"/>
  <c r="D12" i="3"/>
  <c r="E12" i="3" s="1"/>
  <c r="F12" i="3" s="1"/>
  <c r="AQ12" i="3" s="1"/>
  <c r="AR12" i="3" s="1"/>
  <c r="G11" i="3"/>
  <c r="H11" i="3" s="1"/>
  <c r="I12" i="3"/>
  <c r="AU12" i="3" s="1"/>
  <c r="BK12" i="3" s="1"/>
  <c r="B13" i="3"/>
  <c r="AE13" i="3" s="1"/>
  <c r="C12" i="3"/>
  <c r="AV11" i="3" l="1"/>
  <c r="AW11" i="3" s="1"/>
  <c r="BE11" i="3"/>
  <c r="AX12" i="3"/>
  <c r="AO10" i="3"/>
  <c r="U10" i="3"/>
  <c r="AP9" i="3"/>
  <c r="AY9" i="3"/>
  <c r="AZ9" i="3" s="1"/>
  <c r="BA9" i="3" s="1"/>
  <c r="AJ15" i="3"/>
  <c r="AK14" i="3"/>
  <c r="AL14" i="3" s="1"/>
  <c r="AS9" i="3"/>
  <c r="AA10" i="3"/>
  <c r="AB10" i="3" s="1"/>
  <c r="AC10" i="3" s="1"/>
  <c r="V12" i="3"/>
  <c r="W12" i="3" s="1"/>
  <c r="Y12" i="3" s="1"/>
  <c r="AF12" i="3"/>
  <c r="AG12" i="3" s="1"/>
  <c r="X12" i="3"/>
  <c r="Z11" i="3"/>
  <c r="P43" i="3"/>
  <c r="S42" i="3"/>
  <c r="M13" i="3"/>
  <c r="K13" i="3"/>
  <c r="T11" i="3"/>
  <c r="J12" i="3"/>
  <c r="N12" i="3"/>
  <c r="BG12" i="3" s="1"/>
  <c r="L12" i="3"/>
  <c r="BF12" i="3" s="1"/>
  <c r="B14" i="3"/>
  <c r="AE14" i="3" s="1"/>
  <c r="C13" i="3"/>
  <c r="I13" i="3"/>
  <c r="AU13" i="3" s="1"/>
  <c r="BK13" i="3" s="1"/>
  <c r="D13" i="3"/>
  <c r="E13" i="3" s="1"/>
  <c r="F13" i="3" s="1"/>
  <c r="AQ13" i="3" s="1"/>
  <c r="AR13" i="3" s="1"/>
  <c r="G12" i="3"/>
  <c r="H12" i="3" s="1"/>
  <c r="AV12" i="3" l="1"/>
  <c r="AW12" i="3" s="1"/>
  <c r="BE12" i="3"/>
  <c r="AX13" i="3"/>
  <c r="AO11" i="3"/>
  <c r="U11" i="3"/>
  <c r="AP10" i="3"/>
  <c r="AY10" i="3"/>
  <c r="AZ10" i="3" s="1"/>
  <c r="BA10" i="3" s="1"/>
  <c r="AJ16" i="3"/>
  <c r="AK15" i="3"/>
  <c r="AL15" i="3" s="1"/>
  <c r="AS10" i="3"/>
  <c r="AA11" i="3"/>
  <c r="AB11" i="3" s="1"/>
  <c r="AC11" i="3" s="1"/>
  <c r="V13" i="3"/>
  <c r="W13" i="3" s="1"/>
  <c r="Y13" i="3" s="1"/>
  <c r="AF13" i="3"/>
  <c r="AG13" i="3" s="1"/>
  <c r="X13" i="3"/>
  <c r="Z12" i="3"/>
  <c r="S43" i="3"/>
  <c r="M14" i="3"/>
  <c r="K14" i="3"/>
  <c r="T12" i="3"/>
  <c r="J13" i="3"/>
  <c r="N13" i="3"/>
  <c r="BG13" i="3" s="1"/>
  <c r="L13" i="3"/>
  <c r="BF13" i="3" s="1"/>
  <c r="D14" i="3"/>
  <c r="E14" i="3" s="1"/>
  <c r="F14" i="3" s="1"/>
  <c r="AQ14" i="3" s="1"/>
  <c r="AR14" i="3" s="1"/>
  <c r="G13" i="3"/>
  <c r="H13" i="3" s="1"/>
  <c r="I14" i="3"/>
  <c r="AU14" i="3" s="1"/>
  <c r="BK14" i="3" s="1"/>
  <c r="B15" i="3"/>
  <c r="AE15" i="3" s="1"/>
  <c r="C14" i="3"/>
  <c r="AV13" i="3" l="1"/>
  <c r="AW13" i="3" s="1"/>
  <c r="BE13" i="3"/>
  <c r="AX14" i="3"/>
  <c r="AO12" i="3"/>
  <c r="U12" i="3"/>
  <c r="AP11" i="3"/>
  <c r="AY11" i="3"/>
  <c r="AZ11" i="3" s="1"/>
  <c r="BA11" i="3" s="1"/>
  <c r="AJ17" i="3"/>
  <c r="AK16" i="3"/>
  <c r="AL16" i="3" s="1"/>
  <c r="AS11" i="3"/>
  <c r="AA12" i="3"/>
  <c r="AB12" i="3" s="1"/>
  <c r="AC12" i="3" s="1"/>
  <c r="V14" i="3"/>
  <c r="W14" i="3" s="1"/>
  <c r="Y14" i="3" s="1"/>
  <c r="AF14" i="3"/>
  <c r="AG14" i="3" s="1"/>
  <c r="X14" i="3"/>
  <c r="Z13" i="3"/>
  <c r="M15" i="3"/>
  <c r="K15" i="3"/>
  <c r="T13" i="3"/>
  <c r="J14" i="3"/>
  <c r="N14" i="3"/>
  <c r="BG14" i="3" s="1"/>
  <c r="L14" i="3"/>
  <c r="BF14" i="3" s="1"/>
  <c r="B16" i="3"/>
  <c r="AE16" i="3" s="1"/>
  <c r="C15" i="3"/>
  <c r="I15" i="3"/>
  <c r="AU15" i="3" s="1"/>
  <c r="BK15" i="3" s="1"/>
  <c r="D15" i="3"/>
  <c r="E15" i="3" s="1"/>
  <c r="F15" i="3" s="1"/>
  <c r="AQ15" i="3" s="1"/>
  <c r="AR15" i="3" s="1"/>
  <c r="G14" i="3"/>
  <c r="H14" i="3" s="1"/>
  <c r="AV14" i="3" l="1"/>
  <c r="AW14" i="3" s="1"/>
  <c r="BE14" i="3"/>
  <c r="AX15" i="3"/>
  <c r="AO13" i="3"/>
  <c r="U13" i="3"/>
  <c r="AP12" i="3"/>
  <c r="AY12" i="3"/>
  <c r="AZ12" i="3" s="1"/>
  <c r="BA12" i="3" s="1"/>
  <c r="AJ18" i="3"/>
  <c r="AK17" i="3"/>
  <c r="AL17" i="3" s="1"/>
  <c r="AS12" i="3"/>
  <c r="AA13" i="3"/>
  <c r="AB13" i="3" s="1"/>
  <c r="AC13" i="3" s="1"/>
  <c r="V15" i="3"/>
  <c r="W15" i="3" s="1"/>
  <c r="Y15" i="3" s="1"/>
  <c r="AF15" i="3"/>
  <c r="AG15" i="3" s="1"/>
  <c r="X15" i="3"/>
  <c r="Z14" i="3"/>
  <c r="M16" i="3"/>
  <c r="K16" i="3"/>
  <c r="T14" i="3"/>
  <c r="J15" i="3"/>
  <c r="N15" i="3"/>
  <c r="BG15" i="3" s="1"/>
  <c r="L15" i="3"/>
  <c r="BF15" i="3" s="1"/>
  <c r="D16" i="3"/>
  <c r="E16" i="3" s="1"/>
  <c r="F16" i="3" s="1"/>
  <c r="AQ16" i="3" s="1"/>
  <c r="AR16" i="3" s="1"/>
  <c r="G15" i="3"/>
  <c r="H15" i="3" s="1"/>
  <c r="I16" i="3"/>
  <c r="AU16" i="3" s="1"/>
  <c r="BK16" i="3" s="1"/>
  <c r="B17" i="3"/>
  <c r="AE17" i="3" s="1"/>
  <c r="C16" i="3"/>
  <c r="AV15" i="3" l="1"/>
  <c r="AW15" i="3" s="1"/>
  <c r="BE15" i="3"/>
  <c r="AX16" i="3"/>
  <c r="AO14" i="3"/>
  <c r="U14" i="3"/>
  <c r="AP13" i="3"/>
  <c r="AY13" i="3"/>
  <c r="AZ13" i="3" s="1"/>
  <c r="BA13" i="3" s="1"/>
  <c r="AJ19" i="3"/>
  <c r="AK18" i="3"/>
  <c r="AL18" i="3" s="1"/>
  <c r="AS13" i="3"/>
  <c r="AA14" i="3"/>
  <c r="AB14" i="3" s="1"/>
  <c r="AC14" i="3" s="1"/>
  <c r="V16" i="3"/>
  <c r="W16" i="3" s="1"/>
  <c r="Y16" i="3" s="1"/>
  <c r="AF16" i="3"/>
  <c r="AG16" i="3" s="1"/>
  <c r="X16" i="3"/>
  <c r="Z15" i="3"/>
  <c r="M17" i="3"/>
  <c r="K17" i="3"/>
  <c r="T15" i="3"/>
  <c r="J16" i="3"/>
  <c r="N16" i="3"/>
  <c r="BG16" i="3" s="1"/>
  <c r="L16" i="3"/>
  <c r="BF16" i="3" s="1"/>
  <c r="B18" i="3"/>
  <c r="AE18" i="3" s="1"/>
  <c r="C17" i="3"/>
  <c r="I17" i="3"/>
  <c r="AU17" i="3" s="1"/>
  <c r="BK17" i="3" s="1"/>
  <c r="D17" i="3"/>
  <c r="E17" i="3" s="1"/>
  <c r="F17" i="3" s="1"/>
  <c r="AQ17" i="3" s="1"/>
  <c r="AR17" i="3" s="1"/>
  <c r="G16" i="3"/>
  <c r="H16" i="3" s="1"/>
  <c r="AV16" i="3" l="1"/>
  <c r="AW16" i="3" s="1"/>
  <c r="BE16" i="3"/>
  <c r="AX17" i="3"/>
  <c r="AO15" i="3"/>
  <c r="U15" i="3"/>
  <c r="AP14" i="3"/>
  <c r="AY14" i="3"/>
  <c r="AZ14" i="3" s="1"/>
  <c r="BA14" i="3" s="1"/>
  <c r="AJ20" i="3"/>
  <c r="AK19" i="3"/>
  <c r="AL19" i="3" s="1"/>
  <c r="AS14" i="3"/>
  <c r="AA15" i="3"/>
  <c r="AB15" i="3" s="1"/>
  <c r="AC15" i="3" s="1"/>
  <c r="V17" i="3"/>
  <c r="W17" i="3" s="1"/>
  <c r="Y17" i="3" s="1"/>
  <c r="AF17" i="3"/>
  <c r="AG17" i="3" s="1"/>
  <c r="X17" i="3"/>
  <c r="Z16" i="3"/>
  <c r="M18" i="3"/>
  <c r="K18" i="3"/>
  <c r="T16" i="3"/>
  <c r="J17" i="3"/>
  <c r="N17" i="3"/>
  <c r="BG17" i="3" s="1"/>
  <c r="L17" i="3"/>
  <c r="BF17" i="3" s="1"/>
  <c r="D18" i="3"/>
  <c r="E18" i="3" s="1"/>
  <c r="F18" i="3" s="1"/>
  <c r="AQ18" i="3" s="1"/>
  <c r="AR18" i="3" s="1"/>
  <c r="G17" i="3"/>
  <c r="H17" i="3" s="1"/>
  <c r="I18" i="3"/>
  <c r="AU18" i="3" s="1"/>
  <c r="BK18" i="3" s="1"/>
  <c r="B19" i="3"/>
  <c r="AE19" i="3" s="1"/>
  <c r="C18" i="3"/>
  <c r="AV17" i="3" l="1"/>
  <c r="AW17" i="3" s="1"/>
  <c r="BE17" i="3"/>
  <c r="AX18" i="3"/>
  <c r="AO16" i="3"/>
  <c r="U16" i="3"/>
  <c r="AP15" i="3"/>
  <c r="AY15" i="3"/>
  <c r="AZ15" i="3" s="1"/>
  <c r="BA15" i="3" s="1"/>
  <c r="AJ21" i="3"/>
  <c r="AK20" i="3"/>
  <c r="AL20" i="3" s="1"/>
  <c r="AS15" i="3"/>
  <c r="AA16" i="3"/>
  <c r="AB16" i="3" s="1"/>
  <c r="AC16" i="3" s="1"/>
  <c r="V18" i="3"/>
  <c r="W18" i="3" s="1"/>
  <c r="Y18" i="3" s="1"/>
  <c r="AF18" i="3"/>
  <c r="AG18" i="3" s="1"/>
  <c r="X18" i="3"/>
  <c r="Z17" i="3"/>
  <c r="M19" i="3"/>
  <c r="K19" i="3"/>
  <c r="T17" i="3"/>
  <c r="J18" i="3"/>
  <c r="N18" i="3"/>
  <c r="BG18" i="3" s="1"/>
  <c r="L18" i="3"/>
  <c r="BF18" i="3" s="1"/>
  <c r="B20" i="3"/>
  <c r="AE20" i="3" s="1"/>
  <c r="C19" i="3"/>
  <c r="I19" i="3"/>
  <c r="AU19" i="3" s="1"/>
  <c r="BK19" i="3" s="1"/>
  <c r="D19" i="3"/>
  <c r="E19" i="3" s="1"/>
  <c r="F19" i="3" s="1"/>
  <c r="AQ19" i="3" s="1"/>
  <c r="AR19" i="3" s="1"/>
  <c r="G18" i="3"/>
  <c r="H18" i="3" s="1"/>
  <c r="AV18" i="3" l="1"/>
  <c r="AW18" i="3" s="1"/>
  <c r="BE18" i="3"/>
  <c r="AX19" i="3"/>
  <c r="AO17" i="3"/>
  <c r="U17" i="3"/>
  <c r="AP16" i="3"/>
  <c r="AY16" i="3"/>
  <c r="AZ16" i="3" s="1"/>
  <c r="BA16" i="3" s="1"/>
  <c r="AJ22" i="3"/>
  <c r="AK21" i="3"/>
  <c r="AL21" i="3" s="1"/>
  <c r="AS16" i="3"/>
  <c r="AA17" i="3"/>
  <c r="AB17" i="3" s="1"/>
  <c r="AC17" i="3" s="1"/>
  <c r="V19" i="3"/>
  <c r="W19" i="3" s="1"/>
  <c r="Y19" i="3" s="1"/>
  <c r="AF19" i="3"/>
  <c r="AG19" i="3" s="1"/>
  <c r="X19" i="3"/>
  <c r="Z18" i="3"/>
  <c r="M20" i="3"/>
  <c r="K20" i="3"/>
  <c r="T18" i="3"/>
  <c r="J19" i="3"/>
  <c r="N19" i="3"/>
  <c r="BG19" i="3" s="1"/>
  <c r="L19" i="3"/>
  <c r="BF19" i="3" s="1"/>
  <c r="D20" i="3"/>
  <c r="E20" i="3" s="1"/>
  <c r="F20" i="3" s="1"/>
  <c r="AQ20" i="3" s="1"/>
  <c r="AR20" i="3" s="1"/>
  <c r="G19" i="3"/>
  <c r="H19" i="3" s="1"/>
  <c r="I20" i="3"/>
  <c r="AU20" i="3" s="1"/>
  <c r="BK20" i="3" s="1"/>
  <c r="B21" i="3"/>
  <c r="AE21" i="3" s="1"/>
  <c r="C20" i="3"/>
  <c r="AV19" i="3" l="1"/>
  <c r="AW19" i="3" s="1"/>
  <c r="BE19" i="3"/>
  <c r="AX20" i="3"/>
  <c r="AO18" i="3"/>
  <c r="U18" i="3"/>
  <c r="AP17" i="3"/>
  <c r="AY17" i="3"/>
  <c r="AZ17" i="3" s="1"/>
  <c r="BA17" i="3" s="1"/>
  <c r="AJ23" i="3"/>
  <c r="AK22" i="3"/>
  <c r="AL22" i="3" s="1"/>
  <c r="AS17" i="3"/>
  <c r="AA18" i="3"/>
  <c r="AB18" i="3" s="1"/>
  <c r="AC18" i="3" s="1"/>
  <c r="V20" i="3"/>
  <c r="W20" i="3" s="1"/>
  <c r="Y20" i="3" s="1"/>
  <c r="AF20" i="3"/>
  <c r="AG20" i="3" s="1"/>
  <c r="X20" i="3"/>
  <c r="Z19" i="3"/>
  <c r="M21" i="3"/>
  <c r="K21" i="3"/>
  <c r="T19" i="3"/>
  <c r="J20" i="3"/>
  <c r="N20" i="3"/>
  <c r="BG20" i="3" s="1"/>
  <c r="L20" i="3"/>
  <c r="BF20" i="3" s="1"/>
  <c r="B22" i="3"/>
  <c r="AE22" i="3" s="1"/>
  <c r="C21" i="3"/>
  <c r="I21" i="3"/>
  <c r="AU21" i="3" s="1"/>
  <c r="BK21" i="3" s="1"/>
  <c r="D21" i="3"/>
  <c r="E21" i="3" s="1"/>
  <c r="F21" i="3" s="1"/>
  <c r="AQ21" i="3" s="1"/>
  <c r="AR21" i="3" s="1"/>
  <c r="G20" i="3"/>
  <c r="H20" i="3" s="1"/>
  <c r="AV20" i="3" l="1"/>
  <c r="AW20" i="3" s="1"/>
  <c r="BE20" i="3"/>
  <c r="AX21" i="3"/>
  <c r="AO19" i="3"/>
  <c r="U19" i="3"/>
  <c r="AP18" i="3"/>
  <c r="AY18" i="3"/>
  <c r="AZ18" i="3" s="1"/>
  <c r="BA18" i="3" s="1"/>
  <c r="AJ24" i="3"/>
  <c r="AK23" i="3"/>
  <c r="AL23" i="3" s="1"/>
  <c r="AS18" i="3"/>
  <c r="AA19" i="3"/>
  <c r="AB19" i="3" s="1"/>
  <c r="AC19" i="3" s="1"/>
  <c r="V21" i="3"/>
  <c r="W21" i="3" s="1"/>
  <c r="Y21" i="3" s="1"/>
  <c r="AF21" i="3"/>
  <c r="AG21" i="3" s="1"/>
  <c r="X21" i="3"/>
  <c r="Z20" i="3"/>
  <c r="M22" i="3"/>
  <c r="K22" i="3"/>
  <c r="T20" i="3"/>
  <c r="J21" i="3"/>
  <c r="N21" i="3"/>
  <c r="BG21" i="3" s="1"/>
  <c r="L21" i="3"/>
  <c r="BF21" i="3" s="1"/>
  <c r="D22" i="3"/>
  <c r="E22" i="3" s="1"/>
  <c r="F22" i="3" s="1"/>
  <c r="AQ22" i="3" s="1"/>
  <c r="AR22" i="3" s="1"/>
  <c r="G21" i="3"/>
  <c r="H21" i="3" s="1"/>
  <c r="I22" i="3"/>
  <c r="AU22" i="3" s="1"/>
  <c r="BK22" i="3" s="1"/>
  <c r="B23" i="3"/>
  <c r="AE23" i="3" s="1"/>
  <c r="C22" i="3"/>
  <c r="AV21" i="3" l="1"/>
  <c r="AW21" i="3" s="1"/>
  <c r="BE21" i="3"/>
  <c r="AX22" i="3"/>
  <c r="AO20" i="3"/>
  <c r="U20" i="3"/>
  <c r="AP19" i="3"/>
  <c r="AY19" i="3"/>
  <c r="AZ19" i="3" s="1"/>
  <c r="BA19" i="3" s="1"/>
  <c r="AJ25" i="3"/>
  <c r="AK24" i="3"/>
  <c r="AL24" i="3" s="1"/>
  <c r="AS19" i="3"/>
  <c r="AA20" i="3"/>
  <c r="AB20" i="3" s="1"/>
  <c r="AC20" i="3" s="1"/>
  <c r="V22" i="3"/>
  <c r="W22" i="3" s="1"/>
  <c r="Y22" i="3" s="1"/>
  <c r="AF22" i="3"/>
  <c r="AG22" i="3" s="1"/>
  <c r="X22" i="3"/>
  <c r="Z21" i="3"/>
  <c r="M23" i="3"/>
  <c r="K23" i="3"/>
  <c r="T21" i="3"/>
  <c r="J22" i="3"/>
  <c r="N22" i="3"/>
  <c r="BG22" i="3" s="1"/>
  <c r="L22" i="3"/>
  <c r="BF22" i="3" s="1"/>
  <c r="B24" i="3"/>
  <c r="AE24" i="3" s="1"/>
  <c r="C23" i="3"/>
  <c r="I23" i="3"/>
  <c r="AU23" i="3" s="1"/>
  <c r="BK23" i="3" s="1"/>
  <c r="D23" i="3"/>
  <c r="E23" i="3" s="1"/>
  <c r="F23" i="3" s="1"/>
  <c r="AQ23" i="3" s="1"/>
  <c r="AR23" i="3" s="1"/>
  <c r="G22" i="3"/>
  <c r="H22" i="3" s="1"/>
  <c r="AV22" i="3" l="1"/>
  <c r="AW22" i="3" s="1"/>
  <c r="BE22" i="3"/>
  <c r="AX23" i="3"/>
  <c r="AO21" i="3"/>
  <c r="U21" i="3"/>
  <c r="AP20" i="3"/>
  <c r="AY20" i="3"/>
  <c r="AZ20" i="3" s="1"/>
  <c r="BA20" i="3" s="1"/>
  <c r="AJ26" i="3"/>
  <c r="AK25" i="3"/>
  <c r="AL25" i="3" s="1"/>
  <c r="AS20" i="3"/>
  <c r="AA21" i="3"/>
  <c r="AB21" i="3" s="1"/>
  <c r="AC21" i="3" s="1"/>
  <c r="V23" i="3"/>
  <c r="W23" i="3" s="1"/>
  <c r="Y23" i="3" s="1"/>
  <c r="AF23" i="3"/>
  <c r="AG23" i="3" s="1"/>
  <c r="X23" i="3"/>
  <c r="Z22" i="3"/>
  <c r="M24" i="3"/>
  <c r="K24" i="3"/>
  <c r="T22" i="3"/>
  <c r="J23" i="3"/>
  <c r="N23" i="3"/>
  <c r="BG23" i="3" s="1"/>
  <c r="L23" i="3"/>
  <c r="BF23" i="3" s="1"/>
  <c r="D24" i="3"/>
  <c r="E24" i="3" s="1"/>
  <c r="F24" i="3" s="1"/>
  <c r="AQ24" i="3" s="1"/>
  <c r="AR24" i="3" s="1"/>
  <c r="G23" i="3"/>
  <c r="H23" i="3" s="1"/>
  <c r="I24" i="3"/>
  <c r="AU24" i="3" s="1"/>
  <c r="BK24" i="3" s="1"/>
  <c r="B25" i="3"/>
  <c r="AE25" i="3" s="1"/>
  <c r="C24" i="3"/>
  <c r="AV23" i="3" l="1"/>
  <c r="AW23" i="3" s="1"/>
  <c r="BE23" i="3"/>
  <c r="AX24" i="3"/>
  <c r="AO22" i="3"/>
  <c r="U22" i="3"/>
  <c r="AP21" i="3"/>
  <c r="AY21" i="3"/>
  <c r="AZ21" i="3" s="1"/>
  <c r="BA21" i="3" s="1"/>
  <c r="AJ27" i="3"/>
  <c r="AK26" i="3"/>
  <c r="AL26" i="3" s="1"/>
  <c r="AS21" i="3"/>
  <c r="AA22" i="3"/>
  <c r="AB22" i="3" s="1"/>
  <c r="AC22" i="3" s="1"/>
  <c r="V24" i="3"/>
  <c r="W24" i="3" s="1"/>
  <c r="Y24" i="3" s="1"/>
  <c r="AF24" i="3"/>
  <c r="AG24" i="3" s="1"/>
  <c r="X24" i="3"/>
  <c r="Z23" i="3"/>
  <c r="M25" i="3"/>
  <c r="K25" i="3"/>
  <c r="T23" i="3"/>
  <c r="J24" i="3"/>
  <c r="N24" i="3"/>
  <c r="BG24" i="3" s="1"/>
  <c r="L24" i="3"/>
  <c r="BF24" i="3" s="1"/>
  <c r="B26" i="3"/>
  <c r="AE26" i="3" s="1"/>
  <c r="C25" i="3"/>
  <c r="I25" i="3"/>
  <c r="AU25" i="3" s="1"/>
  <c r="BK25" i="3" s="1"/>
  <c r="D25" i="3"/>
  <c r="E25" i="3" s="1"/>
  <c r="F25" i="3" s="1"/>
  <c r="AQ25" i="3" s="1"/>
  <c r="AR25" i="3" s="1"/>
  <c r="G24" i="3"/>
  <c r="H24" i="3" s="1"/>
  <c r="AV24" i="3" l="1"/>
  <c r="AW24" i="3" s="1"/>
  <c r="BE24" i="3"/>
  <c r="AX25" i="3"/>
  <c r="AO23" i="3"/>
  <c r="U23" i="3"/>
  <c r="AP22" i="3"/>
  <c r="AY22" i="3"/>
  <c r="AZ22" i="3" s="1"/>
  <c r="BA22" i="3" s="1"/>
  <c r="AJ28" i="3"/>
  <c r="AK27" i="3"/>
  <c r="AL27" i="3" s="1"/>
  <c r="AS22" i="3"/>
  <c r="AA23" i="3"/>
  <c r="AB23" i="3" s="1"/>
  <c r="AC23" i="3" s="1"/>
  <c r="V25" i="3"/>
  <c r="W25" i="3" s="1"/>
  <c r="Y25" i="3" s="1"/>
  <c r="AF25" i="3"/>
  <c r="AG25" i="3" s="1"/>
  <c r="X25" i="3"/>
  <c r="Z24" i="3"/>
  <c r="M26" i="3"/>
  <c r="K26" i="3"/>
  <c r="T24" i="3"/>
  <c r="J25" i="3"/>
  <c r="N25" i="3"/>
  <c r="BG25" i="3" s="1"/>
  <c r="L25" i="3"/>
  <c r="BF25" i="3" s="1"/>
  <c r="D26" i="3"/>
  <c r="E26" i="3" s="1"/>
  <c r="F26" i="3" s="1"/>
  <c r="AQ26" i="3" s="1"/>
  <c r="AR26" i="3" s="1"/>
  <c r="G25" i="3"/>
  <c r="H25" i="3" s="1"/>
  <c r="I26" i="3"/>
  <c r="AU26" i="3" s="1"/>
  <c r="BK26" i="3" s="1"/>
  <c r="B27" i="3"/>
  <c r="AE27" i="3" s="1"/>
  <c r="C26" i="3"/>
  <c r="AV25" i="3" l="1"/>
  <c r="AW25" i="3" s="1"/>
  <c r="BE25" i="3"/>
  <c r="AX26" i="3"/>
  <c r="AO24" i="3"/>
  <c r="U24" i="3"/>
  <c r="AP23" i="3"/>
  <c r="AY23" i="3"/>
  <c r="AZ23" i="3" s="1"/>
  <c r="BA23" i="3" s="1"/>
  <c r="AJ29" i="3"/>
  <c r="AK28" i="3"/>
  <c r="AL28" i="3" s="1"/>
  <c r="AS23" i="3"/>
  <c r="AA24" i="3"/>
  <c r="AB24" i="3" s="1"/>
  <c r="AC24" i="3" s="1"/>
  <c r="V26" i="3"/>
  <c r="W26" i="3" s="1"/>
  <c r="Y26" i="3" s="1"/>
  <c r="AF26" i="3"/>
  <c r="AG26" i="3" s="1"/>
  <c r="X26" i="3"/>
  <c r="Z25" i="3"/>
  <c r="M27" i="3"/>
  <c r="K27" i="3"/>
  <c r="T25" i="3"/>
  <c r="J26" i="3"/>
  <c r="N26" i="3"/>
  <c r="BG26" i="3" s="1"/>
  <c r="L26" i="3"/>
  <c r="BF26" i="3" s="1"/>
  <c r="B28" i="3"/>
  <c r="AE28" i="3" s="1"/>
  <c r="C27" i="3"/>
  <c r="I27" i="3"/>
  <c r="AU27" i="3" s="1"/>
  <c r="BK27" i="3" s="1"/>
  <c r="D27" i="3"/>
  <c r="E27" i="3" s="1"/>
  <c r="F27" i="3" s="1"/>
  <c r="AQ27" i="3" s="1"/>
  <c r="AR27" i="3" s="1"/>
  <c r="G26" i="3"/>
  <c r="H26" i="3" s="1"/>
  <c r="AV26" i="3" l="1"/>
  <c r="AW26" i="3" s="1"/>
  <c r="BE26" i="3"/>
  <c r="AX27" i="3"/>
  <c r="AO25" i="3"/>
  <c r="U25" i="3"/>
  <c r="AP24" i="3"/>
  <c r="AY24" i="3"/>
  <c r="AZ24" i="3" s="1"/>
  <c r="BA24" i="3" s="1"/>
  <c r="AJ30" i="3"/>
  <c r="AK29" i="3"/>
  <c r="AL29" i="3" s="1"/>
  <c r="AS24" i="3"/>
  <c r="AA25" i="3"/>
  <c r="AB25" i="3" s="1"/>
  <c r="AC25" i="3" s="1"/>
  <c r="V27" i="3"/>
  <c r="W27" i="3" s="1"/>
  <c r="Y27" i="3" s="1"/>
  <c r="AF27" i="3"/>
  <c r="AG27" i="3" s="1"/>
  <c r="X27" i="3"/>
  <c r="Z26" i="3"/>
  <c r="M28" i="3"/>
  <c r="K28" i="3"/>
  <c r="T26" i="3"/>
  <c r="J27" i="3"/>
  <c r="N27" i="3"/>
  <c r="BG27" i="3" s="1"/>
  <c r="L27" i="3"/>
  <c r="BF27" i="3" s="1"/>
  <c r="D28" i="3"/>
  <c r="E28" i="3" s="1"/>
  <c r="F28" i="3" s="1"/>
  <c r="AQ28" i="3" s="1"/>
  <c r="AR28" i="3" s="1"/>
  <c r="G27" i="3"/>
  <c r="H27" i="3" s="1"/>
  <c r="I28" i="3"/>
  <c r="AU28" i="3" s="1"/>
  <c r="BK28" i="3" s="1"/>
  <c r="B29" i="3"/>
  <c r="AE29" i="3" s="1"/>
  <c r="C28" i="3"/>
  <c r="AV27" i="3" l="1"/>
  <c r="AW27" i="3" s="1"/>
  <c r="BE27" i="3"/>
  <c r="AX28" i="3"/>
  <c r="AO26" i="3"/>
  <c r="U26" i="3"/>
  <c r="AP25" i="3"/>
  <c r="AY25" i="3"/>
  <c r="AZ25" i="3" s="1"/>
  <c r="BA25" i="3" s="1"/>
  <c r="AJ31" i="3"/>
  <c r="AK30" i="3"/>
  <c r="AL30" i="3" s="1"/>
  <c r="AS25" i="3"/>
  <c r="AA26" i="3"/>
  <c r="AB26" i="3" s="1"/>
  <c r="AC26" i="3" s="1"/>
  <c r="V28" i="3"/>
  <c r="W28" i="3" s="1"/>
  <c r="Y28" i="3" s="1"/>
  <c r="AF28" i="3"/>
  <c r="AG28" i="3" s="1"/>
  <c r="X28" i="3"/>
  <c r="Z27" i="3"/>
  <c r="M29" i="3"/>
  <c r="K29" i="3"/>
  <c r="T27" i="3"/>
  <c r="J28" i="3"/>
  <c r="N28" i="3"/>
  <c r="BG28" i="3" s="1"/>
  <c r="L28" i="3"/>
  <c r="BF28" i="3" s="1"/>
  <c r="B30" i="3"/>
  <c r="AE30" i="3" s="1"/>
  <c r="C29" i="3"/>
  <c r="I29" i="3"/>
  <c r="AU29" i="3" s="1"/>
  <c r="BK29" i="3" s="1"/>
  <c r="D29" i="3"/>
  <c r="E29" i="3" s="1"/>
  <c r="F29" i="3" s="1"/>
  <c r="AQ29" i="3" s="1"/>
  <c r="AR29" i="3" s="1"/>
  <c r="G28" i="3"/>
  <c r="H28" i="3" s="1"/>
  <c r="AV28" i="3" l="1"/>
  <c r="AW28" i="3" s="1"/>
  <c r="BE28" i="3"/>
  <c r="AX29" i="3"/>
  <c r="AO27" i="3"/>
  <c r="U27" i="3"/>
  <c r="AP26" i="3"/>
  <c r="AY26" i="3"/>
  <c r="AZ26" i="3" s="1"/>
  <c r="BA26" i="3" s="1"/>
  <c r="AJ32" i="3"/>
  <c r="AK31" i="3"/>
  <c r="AL31" i="3" s="1"/>
  <c r="AS26" i="3"/>
  <c r="AA27" i="3"/>
  <c r="AB27" i="3" s="1"/>
  <c r="AC27" i="3" s="1"/>
  <c r="V29" i="3"/>
  <c r="W29" i="3" s="1"/>
  <c r="Y29" i="3" s="1"/>
  <c r="AF29" i="3"/>
  <c r="AG29" i="3" s="1"/>
  <c r="X29" i="3"/>
  <c r="Z28" i="3"/>
  <c r="M30" i="3"/>
  <c r="K30" i="3"/>
  <c r="T28" i="3"/>
  <c r="J29" i="3"/>
  <c r="N29" i="3"/>
  <c r="BG29" i="3" s="1"/>
  <c r="L29" i="3"/>
  <c r="BF29" i="3" s="1"/>
  <c r="D30" i="3"/>
  <c r="E30" i="3" s="1"/>
  <c r="F30" i="3" s="1"/>
  <c r="AQ30" i="3" s="1"/>
  <c r="AR30" i="3" s="1"/>
  <c r="G29" i="3"/>
  <c r="H29" i="3" s="1"/>
  <c r="I30" i="3"/>
  <c r="AU30" i="3" s="1"/>
  <c r="BK30" i="3" s="1"/>
  <c r="B31" i="3"/>
  <c r="AE31" i="3" s="1"/>
  <c r="C30" i="3"/>
  <c r="AV29" i="3" l="1"/>
  <c r="AW29" i="3" s="1"/>
  <c r="BE29" i="3"/>
  <c r="AX30" i="3"/>
  <c r="AO28" i="3"/>
  <c r="U28" i="3"/>
  <c r="AP27" i="3"/>
  <c r="AY27" i="3"/>
  <c r="AZ27" i="3" s="1"/>
  <c r="BA27" i="3" s="1"/>
  <c r="AJ33" i="3"/>
  <c r="AK32" i="3"/>
  <c r="AL32" i="3" s="1"/>
  <c r="AS27" i="3"/>
  <c r="AA28" i="3"/>
  <c r="AB28" i="3" s="1"/>
  <c r="AC28" i="3" s="1"/>
  <c r="V30" i="3"/>
  <c r="W30" i="3" s="1"/>
  <c r="Y30" i="3" s="1"/>
  <c r="AF30" i="3"/>
  <c r="AG30" i="3" s="1"/>
  <c r="X30" i="3"/>
  <c r="Z29" i="3"/>
  <c r="M31" i="3"/>
  <c r="K31" i="3"/>
  <c r="T29" i="3"/>
  <c r="J30" i="3"/>
  <c r="N30" i="3"/>
  <c r="BG30" i="3" s="1"/>
  <c r="L30" i="3"/>
  <c r="BF30" i="3" s="1"/>
  <c r="B32" i="3"/>
  <c r="AE32" i="3" s="1"/>
  <c r="C31" i="3"/>
  <c r="I31" i="3"/>
  <c r="AU31" i="3" s="1"/>
  <c r="BK31" i="3" s="1"/>
  <c r="D31" i="3"/>
  <c r="E31" i="3" s="1"/>
  <c r="F31" i="3" s="1"/>
  <c r="AQ31" i="3" s="1"/>
  <c r="AR31" i="3" s="1"/>
  <c r="G30" i="3"/>
  <c r="H30" i="3" s="1"/>
  <c r="AV30" i="3" l="1"/>
  <c r="AW30" i="3" s="1"/>
  <c r="BE30" i="3"/>
  <c r="AX31" i="3"/>
  <c r="AO29" i="3"/>
  <c r="U29" i="3"/>
  <c r="AP28" i="3"/>
  <c r="AY28" i="3"/>
  <c r="AZ28" i="3" s="1"/>
  <c r="BA28" i="3" s="1"/>
  <c r="AJ34" i="3"/>
  <c r="AK33" i="3"/>
  <c r="AL33" i="3" s="1"/>
  <c r="AS28" i="3"/>
  <c r="AA29" i="3"/>
  <c r="AB29" i="3" s="1"/>
  <c r="AC29" i="3" s="1"/>
  <c r="V31" i="3"/>
  <c r="W31" i="3" s="1"/>
  <c r="Y31" i="3" s="1"/>
  <c r="AF31" i="3"/>
  <c r="AG31" i="3" s="1"/>
  <c r="X31" i="3"/>
  <c r="Z30" i="3"/>
  <c r="M32" i="3"/>
  <c r="K32" i="3"/>
  <c r="T30" i="3"/>
  <c r="J31" i="3"/>
  <c r="N31" i="3"/>
  <c r="BG31" i="3" s="1"/>
  <c r="L31" i="3"/>
  <c r="BF31" i="3" s="1"/>
  <c r="D32" i="3"/>
  <c r="E32" i="3" s="1"/>
  <c r="F32" i="3" s="1"/>
  <c r="AQ32" i="3" s="1"/>
  <c r="AR32" i="3" s="1"/>
  <c r="G31" i="3"/>
  <c r="H31" i="3" s="1"/>
  <c r="I32" i="3"/>
  <c r="B33" i="3"/>
  <c r="AE33" i="3" s="1"/>
  <c r="C32" i="3"/>
  <c r="AV31" i="3" l="1"/>
  <c r="AW31" i="3" s="1"/>
  <c r="BE31" i="3"/>
  <c r="AO30" i="3"/>
  <c r="U30" i="3"/>
  <c r="AP29" i="3"/>
  <c r="AY29" i="3"/>
  <c r="AZ29" i="3" s="1"/>
  <c r="BA29" i="3" s="1"/>
  <c r="M33" i="3"/>
  <c r="AU32" i="3"/>
  <c r="BK32" i="3" s="1"/>
  <c r="AJ35" i="3"/>
  <c r="AK34" i="3"/>
  <c r="AL34" i="3" s="1"/>
  <c r="AS29" i="3"/>
  <c r="AA30" i="3"/>
  <c r="AB30" i="3" s="1"/>
  <c r="AC30" i="3" s="1"/>
  <c r="V32" i="3"/>
  <c r="W32" i="3" s="1"/>
  <c r="Y32" i="3" s="1"/>
  <c r="AF32" i="3"/>
  <c r="AG32" i="3" s="1"/>
  <c r="X32" i="3"/>
  <c r="Z31" i="3"/>
  <c r="B34" i="3"/>
  <c r="AE34" i="3" s="1"/>
  <c r="B35" i="3"/>
  <c r="AE35" i="3" s="1"/>
  <c r="K33" i="3"/>
  <c r="T31" i="3"/>
  <c r="J32" i="3"/>
  <c r="N32" i="3"/>
  <c r="BG32" i="3" s="1"/>
  <c r="L32" i="3"/>
  <c r="BF32" i="3" s="1"/>
  <c r="C33" i="3"/>
  <c r="C34" i="3" s="1"/>
  <c r="I33" i="3"/>
  <c r="AU33" i="3" s="1"/>
  <c r="BK33" i="3" s="1"/>
  <c r="D33" i="3"/>
  <c r="E33" i="3" s="1"/>
  <c r="F33" i="3" s="1"/>
  <c r="AQ33" i="3" s="1"/>
  <c r="AR33" i="3" s="1"/>
  <c r="G32" i="3"/>
  <c r="H32" i="3" s="1"/>
  <c r="AV32" i="3" l="1"/>
  <c r="BE32" i="3"/>
  <c r="AX33" i="3"/>
  <c r="AX32" i="3"/>
  <c r="AW32" i="3"/>
  <c r="AO31" i="3"/>
  <c r="U31" i="3"/>
  <c r="AP30" i="3"/>
  <c r="AY30" i="3"/>
  <c r="AZ30" i="3" s="1"/>
  <c r="BA30" i="3" s="1"/>
  <c r="AJ36" i="3"/>
  <c r="AK35" i="3"/>
  <c r="AL35" i="3" s="1"/>
  <c r="AS30" i="3"/>
  <c r="D34" i="3"/>
  <c r="E34" i="3" s="1"/>
  <c r="F34" i="3" s="1"/>
  <c r="AQ34" i="3" s="1"/>
  <c r="AR34" i="3" s="1"/>
  <c r="AA31" i="3"/>
  <c r="AB31" i="3" s="1"/>
  <c r="AC31" i="3" s="1"/>
  <c r="V33" i="3"/>
  <c r="W33" i="3" s="1"/>
  <c r="Y33" i="3" s="1"/>
  <c r="AF33" i="3"/>
  <c r="X33" i="3"/>
  <c r="Z32" i="3"/>
  <c r="M34" i="3"/>
  <c r="K34" i="3"/>
  <c r="I34" i="3"/>
  <c r="AU34" i="3" s="1"/>
  <c r="BK34" i="3" s="1"/>
  <c r="V34" i="3"/>
  <c r="W34" i="3" s="1"/>
  <c r="Y34" i="3" s="1"/>
  <c r="C35" i="3"/>
  <c r="B36" i="3"/>
  <c r="AE36" i="3" s="1"/>
  <c r="G34" i="3"/>
  <c r="H34" i="3" s="1"/>
  <c r="D35" i="3"/>
  <c r="E35" i="3" s="1"/>
  <c r="F35" i="3" s="1"/>
  <c r="AQ35" i="3" s="1"/>
  <c r="AR35" i="3" s="1"/>
  <c r="G33" i="3"/>
  <c r="H33" i="3" s="1"/>
  <c r="T32" i="3"/>
  <c r="J33" i="3"/>
  <c r="N33" i="3"/>
  <c r="BG33" i="3" s="1"/>
  <c r="L33" i="3"/>
  <c r="BF33" i="3" s="1"/>
  <c r="AV33" i="3" l="1"/>
  <c r="AW33" i="3" s="1"/>
  <c r="BE33" i="3"/>
  <c r="AX34" i="3"/>
  <c r="AO32" i="3"/>
  <c r="U32" i="3"/>
  <c r="AP31" i="3"/>
  <c r="AY31" i="3"/>
  <c r="AZ31" i="3" s="1"/>
  <c r="BA31" i="3" s="1"/>
  <c r="AJ37" i="3"/>
  <c r="AK36" i="3"/>
  <c r="AL36" i="3" s="1"/>
  <c r="AS31" i="3"/>
  <c r="AF34" i="3"/>
  <c r="AA32" i="3"/>
  <c r="AB32" i="3" s="1"/>
  <c r="AC32" i="3" s="1"/>
  <c r="AG33" i="3"/>
  <c r="AG34" i="3"/>
  <c r="X34" i="3"/>
  <c r="Z33" i="3"/>
  <c r="M35" i="3"/>
  <c r="K35" i="3"/>
  <c r="J34" i="3"/>
  <c r="I35" i="3"/>
  <c r="AU35" i="3" s="1"/>
  <c r="BK35" i="3" s="1"/>
  <c r="L34" i="3"/>
  <c r="BF34" i="3" s="1"/>
  <c r="N34" i="3"/>
  <c r="BG34" i="3" s="1"/>
  <c r="C36" i="3"/>
  <c r="B37" i="3"/>
  <c r="AE37" i="3" s="1"/>
  <c r="G35" i="3"/>
  <c r="H35" i="3" s="1"/>
  <c r="D36" i="3"/>
  <c r="E36" i="3" s="1"/>
  <c r="F36" i="3" s="1"/>
  <c r="AQ36" i="3" s="1"/>
  <c r="AR36" i="3" s="1"/>
  <c r="T33" i="3"/>
  <c r="AV34" i="3" l="1"/>
  <c r="AW34" i="3" s="1"/>
  <c r="BE34" i="3"/>
  <c r="AX35" i="3"/>
  <c r="AF35" i="3"/>
  <c r="AG35" i="3" s="1"/>
  <c r="AO33" i="3"/>
  <c r="U33" i="3"/>
  <c r="AP32" i="3"/>
  <c r="AY32" i="3"/>
  <c r="AZ32" i="3" s="1"/>
  <c r="BA32" i="3" s="1"/>
  <c r="AJ38" i="3"/>
  <c r="AK37" i="3"/>
  <c r="AL37" i="3" s="1"/>
  <c r="AS32" i="3"/>
  <c r="AA33" i="3"/>
  <c r="AB33" i="3" s="1"/>
  <c r="AC33" i="3" s="1"/>
  <c r="Z34" i="3"/>
  <c r="M36" i="3"/>
  <c r="K36" i="3"/>
  <c r="AF36" i="3" s="1"/>
  <c r="AG36" i="3" s="1"/>
  <c r="J35" i="3"/>
  <c r="I36" i="3"/>
  <c r="AU36" i="3" s="1"/>
  <c r="BK36" i="3" s="1"/>
  <c r="T34" i="3"/>
  <c r="L35" i="3"/>
  <c r="BF35" i="3" s="1"/>
  <c r="V35" i="3"/>
  <c r="W35" i="3" s="1"/>
  <c r="N35" i="3"/>
  <c r="BG35" i="3" s="1"/>
  <c r="C37" i="3"/>
  <c r="B38" i="3"/>
  <c r="AE38" i="3" s="1"/>
  <c r="G36" i="3"/>
  <c r="H36" i="3" s="1"/>
  <c r="D37" i="3"/>
  <c r="E37" i="3" s="1"/>
  <c r="F37" i="3" s="1"/>
  <c r="AQ37" i="3" s="1"/>
  <c r="AR37" i="3" s="1"/>
  <c r="AV35" i="3" l="1"/>
  <c r="AW35" i="3" s="1"/>
  <c r="BE35" i="3"/>
  <c r="AX36" i="3"/>
  <c r="AO34" i="3"/>
  <c r="U34" i="3"/>
  <c r="AP33" i="3"/>
  <c r="AY33" i="3"/>
  <c r="AZ33" i="3" s="1"/>
  <c r="BA33" i="3" s="1"/>
  <c r="AJ39" i="3"/>
  <c r="AK38" i="3"/>
  <c r="AL38" i="3" s="1"/>
  <c r="AS33" i="3"/>
  <c r="AA34" i="3"/>
  <c r="AB34" i="3" s="1"/>
  <c r="AC34" i="3" s="1"/>
  <c r="Y35" i="3"/>
  <c r="X35" i="3"/>
  <c r="M37" i="3"/>
  <c r="K37" i="3"/>
  <c r="AF37" i="3" s="1"/>
  <c r="AG37" i="3" s="1"/>
  <c r="J36" i="3"/>
  <c r="I37" i="3"/>
  <c r="AU37" i="3" s="1"/>
  <c r="BK37" i="3" s="1"/>
  <c r="T35" i="3"/>
  <c r="L36" i="3"/>
  <c r="BF36" i="3" s="1"/>
  <c r="V36" i="3"/>
  <c r="W36" i="3" s="1"/>
  <c r="Y36" i="3" s="1"/>
  <c r="N36" i="3"/>
  <c r="BG36" i="3" s="1"/>
  <c r="C38" i="3"/>
  <c r="B39" i="3"/>
  <c r="AE39" i="3" s="1"/>
  <c r="G37" i="3"/>
  <c r="H37" i="3" s="1"/>
  <c r="D38" i="3"/>
  <c r="E38" i="3" s="1"/>
  <c r="F38" i="3" s="1"/>
  <c r="AQ38" i="3" s="1"/>
  <c r="AR38" i="3" s="1"/>
  <c r="AV36" i="3" l="1"/>
  <c r="AW36" i="3" s="1"/>
  <c r="BE36" i="3"/>
  <c r="AX37" i="3"/>
  <c r="AO35" i="3"/>
  <c r="U35" i="3"/>
  <c r="AP35" i="3"/>
  <c r="AY35" i="3"/>
  <c r="AZ35" i="3" s="1"/>
  <c r="BA35" i="3" s="1"/>
  <c r="AP34" i="3"/>
  <c r="AY34" i="3"/>
  <c r="AZ34" i="3" s="1"/>
  <c r="BA34" i="3" s="1"/>
  <c r="AJ40" i="3"/>
  <c r="AK39" i="3"/>
  <c r="AL39" i="3" s="1"/>
  <c r="AS35" i="3"/>
  <c r="AS34" i="3"/>
  <c r="X36" i="3"/>
  <c r="Z35" i="3"/>
  <c r="AA35" i="3" s="1"/>
  <c r="AB35" i="3" s="1"/>
  <c r="AC35" i="3" s="1"/>
  <c r="M38" i="3"/>
  <c r="K38" i="3"/>
  <c r="AF38" i="3" s="1"/>
  <c r="AG38" i="3" s="1"/>
  <c r="J37" i="3"/>
  <c r="I38" i="3"/>
  <c r="AU38" i="3" s="1"/>
  <c r="BK38" i="3" s="1"/>
  <c r="T36" i="3"/>
  <c r="L37" i="3"/>
  <c r="BF37" i="3" s="1"/>
  <c r="V37" i="3"/>
  <c r="W37" i="3" s="1"/>
  <c r="Y37" i="3" s="1"/>
  <c r="N37" i="3"/>
  <c r="BG37" i="3" s="1"/>
  <c r="C39" i="3"/>
  <c r="B40" i="3"/>
  <c r="AE40" i="3" s="1"/>
  <c r="G38" i="3"/>
  <c r="H38" i="3" s="1"/>
  <c r="D39" i="3"/>
  <c r="E39" i="3" s="1"/>
  <c r="F39" i="3" s="1"/>
  <c r="AQ39" i="3" s="1"/>
  <c r="AR39" i="3" s="1"/>
  <c r="AV37" i="3" l="1"/>
  <c r="AW37" i="3" s="1"/>
  <c r="BE37" i="3"/>
  <c r="AX38" i="3"/>
  <c r="AO36" i="3"/>
  <c r="U36" i="3"/>
  <c r="AP36" i="3"/>
  <c r="AY36" i="3"/>
  <c r="AZ36" i="3" s="1"/>
  <c r="BA36" i="3" s="1"/>
  <c r="AJ41" i="3"/>
  <c r="AK40" i="3"/>
  <c r="AL40" i="3" s="1"/>
  <c r="AS36" i="3"/>
  <c r="X37" i="3"/>
  <c r="Z36" i="3"/>
  <c r="AA36" i="3" s="1"/>
  <c r="AB36" i="3" s="1"/>
  <c r="AC36" i="3" s="1"/>
  <c r="M39" i="3"/>
  <c r="K39" i="3"/>
  <c r="AF39" i="3" s="1"/>
  <c r="AG39" i="3" s="1"/>
  <c r="J38" i="3"/>
  <c r="I39" i="3"/>
  <c r="AU39" i="3" s="1"/>
  <c r="BK39" i="3" s="1"/>
  <c r="T37" i="3"/>
  <c r="L38" i="3"/>
  <c r="BF38" i="3" s="1"/>
  <c r="V38" i="3"/>
  <c r="W38" i="3" s="1"/>
  <c r="Y38" i="3" s="1"/>
  <c r="N38" i="3"/>
  <c r="BG38" i="3" s="1"/>
  <c r="C40" i="3"/>
  <c r="B41" i="3"/>
  <c r="AE41" i="3" s="1"/>
  <c r="G39" i="3"/>
  <c r="H39" i="3" s="1"/>
  <c r="D40" i="3"/>
  <c r="E40" i="3" s="1"/>
  <c r="F40" i="3" s="1"/>
  <c r="AQ40" i="3" s="1"/>
  <c r="AR40" i="3" s="1"/>
  <c r="AV38" i="3" l="1"/>
  <c r="AW38" i="3" s="1"/>
  <c r="BE38" i="3"/>
  <c r="AX39" i="3"/>
  <c r="AO37" i="3"/>
  <c r="U37" i="3"/>
  <c r="AP37" i="3"/>
  <c r="AY37" i="3"/>
  <c r="AZ37" i="3" s="1"/>
  <c r="BA37" i="3" s="1"/>
  <c r="AJ42" i="3"/>
  <c r="AK41" i="3"/>
  <c r="AL41" i="3" s="1"/>
  <c r="AS37" i="3"/>
  <c r="X38" i="3"/>
  <c r="Z37" i="3"/>
  <c r="AA37" i="3" s="1"/>
  <c r="AB37" i="3" s="1"/>
  <c r="AC37" i="3" s="1"/>
  <c r="M40" i="3"/>
  <c r="K40" i="3"/>
  <c r="AF40" i="3" s="1"/>
  <c r="AG40" i="3" s="1"/>
  <c r="J39" i="3"/>
  <c r="I40" i="3"/>
  <c r="AU40" i="3" s="1"/>
  <c r="BK40" i="3" s="1"/>
  <c r="T38" i="3"/>
  <c r="L39" i="3"/>
  <c r="BF39" i="3" s="1"/>
  <c r="V39" i="3"/>
  <c r="W39" i="3" s="1"/>
  <c r="Y39" i="3" s="1"/>
  <c r="N39" i="3"/>
  <c r="BG39" i="3" s="1"/>
  <c r="C41" i="3"/>
  <c r="B42" i="3"/>
  <c r="AE42" i="3" s="1"/>
  <c r="G40" i="3"/>
  <c r="H40" i="3" s="1"/>
  <c r="D41" i="3"/>
  <c r="E41" i="3" s="1"/>
  <c r="F41" i="3" s="1"/>
  <c r="AQ41" i="3" s="1"/>
  <c r="AR41" i="3" s="1"/>
  <c r="AV39" i="3" l="1"/>
  <c r="AW39" i="3" s="1"/>
  <c r="BE39" i="3"/>
  <c r="AX40" i="3"/>
  <c r="AO38" i="3"/>
  <c r="U38" i="3"/>
  <c r="AP38" i="3"/>
  <c r="AY38" i="3"/>
  <c r="AZ38" i="3" s="1"/>
  <c r="BA38" i="3" s="1"/>
  <c r="AJ43" i="3"/>
  <c r="AK43" i="3" s="1"/>
  <c r="AK42" i="3"/>
  <c r="AL42" i="3" s="1"/>
  <c r="AS38" i="3"/>
  <c r="X39" i="3"/>
  <c r="Z38" i="3"/>
  <c r="AA38" i="3" s="1"/>
  <c r="AB38" i="3" s="1"/>
  <c r="AC38" i="3" s="1"/>
  <c r="M41" i="3"/>
  <c r="K41" i="3"/>
  <c r="AF41" i="3" s="1"/>
  <c r="AG41" i="3" s="1"/>
  <c r="J40" i="3"/>
  <c r="I41" i="3"/>
  <c r="AU41" i="3" s="1"/>
  <c r="BK41" i="3" s="1"/>
  <c r="T39" i="3"/>
  <c r="L40" i="3"/>
  <c r="BF40" i="3" s="1"/>
  <c r="V40" i="3"/>
  <c r="W40" i="3" s="1"/>
  <c r="Y40" i="3" s="1"/>
  <c r="N40" i="3"/>
  <c r="BG40" i="3" s="1"/>
  <c r="C42" i="3"/>
  <c r="B43" i="3"/>
  <c r="AE43" i="3" s="1"/>
  <c r="G41" i="3"/>
  <c r="H41" i="3" s="1"/>
  <c r="D42" i="3"/>
  <c r="E42" i="3" s="1"/>
  <c r="F42" i="3" s="1"/>
  <c r="AQ42" i="3" s="1"/>
  <c r="AR42" i="3" s="1"/>
  <c r="AV40" i="3" l="1"/>
  <c r="AW40" i="3" s="1"/>
  <c r="BE40" i="3"/>
  <c r="AX41" i="3"/>
  <c r="AO39" i="3"/>
  <c r="U39" i="3"/>
  <c r="AP39" i="3"/>
  <c r="AY39" i="3"/>
  <c r="AZ39" i="3" s="1"/>
  <c r="BA39" i="3" s="1"/>
  <c r="AL43" i="3"/>
  <c r="AS39" i="3"/>
  <c r="X40" i="3"/>
  <c r="Z39" i="3"/>
  <c r="AA39" i="3" s="1"/>
  <c r="AB39" i="3" s="1"/>
  <c r="AC39" i="3" s="1"/>
  <c r="C43" i="3"/>
  <c r="M42" i="3"/>
  <c r="K42" i="3"/>
  <c r="AF42" i="3" s="1"/>
  <c r="AG42" i="3" s="1"/>
  <c r="J41" i="3"/>
  <c r="I42" i="3"/>
  <c r="AU42" i="3" s="1"/>
  <c r="BK42" i="3" s="1"/>
  <c r="T40" i="3"/>
  <c r="L41" i="3"/>
  <c r="BF41" i="3" s="1"/>
  <c r="V41" i="3"/>
  <c r="W41" i="3" s="1"/>
  <c r="Y41" i="3" s="1"/>
  <c r="N41" i="3"/>
  <c r="BG41" i="3" s="1"/>
  <c r="G42" i="3"/>
  <c r="H42" i="3" s="1"/>
  <c r="D43" i="3"/>
  <c r="E43" i="3" s="1"/>
  <c r="F43" i="3" s="1"/>
  <c r="AQ43" i="3" s="1"/>
  <c r="AR43" i="3" s="1"/>
  <c r="AV41" i="3" l="1"/>
  <c r="AW41" i="3" s="1"/>
  <c r="BE41" i="3"/>
  <c r="AX42" i="3"/>
  <c r="AO40" i="3"/>
  <c r="U40" i="3"/>
  <c r="AP40" i="3"/>
  <c r="AY40" i="3"/>
  <c r="AZ40" i="3" s="1"/>
  <c r="BA40" i="3" s="1"/>
  <c r="AS40" i="3"/>
  <c r="G43" i="3"/>
  <c r="H43" i="3" s="1"/>
  <c r="X41" i="3"/>
  <c r="Z40" i="3"/>
  <c r="AA40" i="3" s="1"/>
  <c r="AB40" i="3" s="1"/>
  <c r="AC40" i="3" s="1"/>
  <c r="M43" i="3"/>
  <c r="K43" i="3"/>
  <c r="AF43" i="3" s="1"/>
  <c r="AG43" i="3" s="1"/>
  <c r="J42" i="3"/>
  <c r="I43" i="3"/>
  <c r="T41" i="3"/>
  <c r="L42" i="3"/>
  <c r="BF42" i="3" s="1"/>
  <c r="V42" i="3"/>
  <c r="W42" i="3" s="1"/>
  <c r="Y42" i="3" s="1"/>
  <c r="N42" i="3"/>
  <c r="BG42" i="3" s="1"/>
  <c r="AV42" i="3" l="1"/>
  <c r="AW42" i="3" s="1"/>
  <c r="BE42" i="3"/>
  <c r="AO41" i="3"/>
  <c r="U41" i="3"/>
  <c r="AP41" i="3"/>
  <c r="AY41" i="3"/>
  <c r="AZ41" i="3" s="1"/>
  <c r="BA41" i="3" s="1"/>
  <c r="J43" i="3"/>
  <c r="AU43" i="3"/>
  <c r="BK43" i="3" s="1"/>
  <c r="AS41" i="3"/>
  <c r="X42" i="3"/>
  <c r="Z41" i="3"/>
  <c r="AA41" i="3" s="1"/>
  <c r="AB41" i="3" s="1"/>
  <c r="AC41" i="3" s="1"/>
  <c r="T42" i="3"/>
  <c r="L43" i="3"/>
  <c r="BF43" i="3" s="1"/>
  <c r="V43" i="3"/>
  <c r="W43" i="3" s="1"/>
  <c r="Y43" i="3" s="1"/>
  <c r="N43" i="3"/>
  <c r="BG43" i="3" s="1"/>
  <c r="AV43" i="3" l="1"/>
  <c r="BE43" i="3"/>
  <c r="AX43" i="3"/>
  <c r="AW43" i="3"/>
  <c r="AO42" i="3"/>
  <c r="U42" i="3"/>
  <c r="AP42" i="3"/>
  <c r="AY42" i="3"/>
  <c r="AZ42" i="3" s="1"/>
  <c r="BA42" i="3" s="1"/>
  <c r="AS42" i="3"/>
  <c r="X43" i="3"/>
  <c r="Z43" i="3" s="1"/>
  <c r="Z42" i="3"/>
  <c r="AA42" i="3" s="1"/>
  <c r="AB42" i="3" s="1"/>
  <c r="AC42" i="3" s="1"/>
  <c r="T43" i="3"/>
  <c r="AO43" i="3" l="1"/>
  <c r="U43" i="3"/>
  <c r="AA43" i="3"/>
  <c r="AB43" i="3" s="1"/>
  <c r="AC43" i="3" s="1"/>
  <c r="AP43" i="3" l="1"/>
  <c r="AY43" i="3"/>
  <c r="AZ43" i="3" s="1"/>
  <c r="BA43" i="3" s="1"/>
  <c r="AS43" i="3"/>
</calcChain>
</file>

<file path=xl/sharedStrings.xml><?xml version="1.0" encoding="utf-8"?>
<sst xmlns="http://schemas.openxmlformats.org/spreadsheetml/2006/main" count="109" uniqueCount="100">
  <si>
    <t>Global Parameters</t>
  </si>
  <si>
    <t>Parameter</t>
  </si>
  <si>
    <t>Value</t>
  </si>
  <si>
    <t>Annual Stock Market Gain %</t>
  </si>
  <si>
    <t>Own - Home Cost</t>
  </si>
  <si>
    <t>Down Payment % / Initial Investment %</t>
  </si>
  <si>
    <t>Own - Annual Home Appreciation %</t>
  </si>
  <si>
    <t>Own - Property Tax %</t>
  </si>
  <si>
    <t>Own - Maint/Reno/Misc %</t>
  </si>
  <si>
    <t>Own - Mortgage Interest Rate %</t>
  </si>
  <si>
    <t>Own - Buying Closing Cost %</t>
  </si>
  <si>
    <t>As Home (to Live in) Parameters</t>
  </si>
  <si>
    <t>Monthly Rent Cost</t>
  </si>
  <si>
    <t>Annual Rent Hike %</t>
  </si>
  <si>
    <t>Own vs Rent Income Savings Reinvestment %</t>
  </si>
  <si>
    <t>As Investment (Not to Live in) Parameters</t>
  </si>
  <si>
    <t>Own - Rental Starting Rent</t>
  </si>
  <si>
    <t>Own - Rental Annual Rent Hike %</t>
  </si>
  <si>
    <t>Own - Rental Avg Annual Months Occupied</t>
  </si>
  <si>
    <t>Own - Monthly Property Management Fee</t>
  </si>
  <si>
    <t>Own - Seller Closing Cost %</t>
  </si>
  <si>
    <t>Own - Appreciation Gain Tax %</t>
  </si>
  <si>
    <t xml:space="preserve">Actually let's ignore this for now since we're not also looking at stock market gains tax (it's difficult to compare because the rental we'd want to sell once initial leverage less impactful but stocks we'd want not to sell so that gains compound). Sale tax will be applied in both cases, even if not necessarily equally, but that's more difficult to handle because of what was just said, and that appreciation tax is applied to that one component of gains while stock market gains tax is on the entire gain. However, the seller closing cost is only on one side, so we will keep that parameter. Also note that there's rental income tax throughout the life of the rental that adds a difficult to precisely estimate cost to that side. That's not a sale-related cost though. </t>
  </si>
  <si>
    <t>Calculation</t>
  </si>
  <si>
    <t>Down Payment Amount</t>
  </si>
  <si>
    <t>Own Buying Closing Cost Amount</t>
  </si>
  <si>
    <t>Initial Stock Market Investment Amount</t>
  </si>
  <si>
    <t>Annual Rental Property Manager Cost</t>
  </si>
  <si>
    <t>Renting</t>
  </si>
  <si>
    <t>Owning</t>
  </si>
  <si>
    <t>Actual Monthly Costs</t>
  </si>
  <si>
    <t>Purely as Investment Property, Not to Live In</t>
  </si>
  <si>
    <t>( Max might indicate when selling makes most sense)</t>
  </si>
  <si>
    <t>Copies of Cumulatives Just for Rental Breakout</t>
  </si>
  <si>
    <t>Year</t>
  </si>
  <si>
    <t>Annual Rent Cost</t>
  </si>
  <si>
    <t>Cumulative Rent Cost</t>
  </si>
  <si>
    <t>Stock Market Balance</t>
  </si>
  <si>
    <t>Stock Gains</t>
  </si>
  <si>
    <t>Cumulative Stock Gains</t>
  </si>
  <si>
    <t>Rent Net Made</t>
  </si>
  <si>
    <t>Rent Cumulative ROI</t>
  </si>
  <si>
    <t>Home Value</t>
  </si>
  <si>
    <t>Cumulative Appreciation</t>
  </si>
  <si>
    <t>Property Tax Cost</t>
  </si>
  <si>
    <t>Cumulative Property Tax Cost</t>
  </si>
  <si>
    <t>Maint/Reno/Misc Cost</t>
  </si>
  <si>
    <t>Cumulative Maint/Reno/Misc Cost</t>
  </si>
  <si>
    <t>Mortgage Cost</t>
  </si>
  <si>
    <t>Cumulative Mortgage Cost</t>
  </si>
  <si>
    <t>Mortgage Principle</t>
  </si>
  <si>
    <t>Mortgage Interest</t>
  </si>
  <si>
    <t>Cumulative Mortgage Interest</t>
  </si>
  <si>
    <t>Own Net Made</t>
  </si>
  <si>
    <t>Own Cumulative ROI</t>
  </si>
  <si>
    <t xml:space="preserve"> Income Savings vs Rent</t>
  </si>
  <si>
    <t>Income Savings Reinvested</t>
  </si>
  <si>
    <t>Cumulative Income Reinvested</t>
  </si>
  <si>
    <t>Stock Market Gains</t>
  </si>
  <si>
    <t>Own With Reinvestment Net Made</t>
  </si>
  <si>
    <t>Own With Reinvestment Cumulative ROI</t>
  </si>
  <si>
    <t>Gap in ROI - Own with Reinvestment vs Rent</t>
  </si>
  <si>
    <t>Rent Avg Monthly Cost</t>
  </si>
  <si>
    <t>Own Avg Monthly Cost</t>
  </si>
  <si>
    <t>Year Where Rent First Costs More</t>
  </si>
  <si>
    <t>Monthly Rent Amount</t>
  </si>
  <si>
    <t>Rental Income</t>
  </si>
  <si>
    <t>Cumulative Rental Income</t>
  </si>
  <si>
    <t>Property Manager Costs</t>
  </si>
  <si>
    <t>Cumulative Property Manager Costs</t>
  </si>
  <si>
    <t>Rental Net Made</t>
  </si>
  <si>
    <t>Rental Cumulative ROI</t>
  </si>
  <si>
    <t>Pure Stock Market Net Made</t>
  </si>
  <si>
    <t>Pure Stock Market Cumulative ROI</t>
  </si>
  <si>
    <t>Gap in ROI Rental vs Stocks</t>
  </si>
  <si>
    <t>Rental Income Tax</t>
  </si>
  <si>
    <t>If Sold - Seller Closing Costs</t>
  </si>
  <si>
    <t>If Sold - Appreciation Gains Tax</t>
  </si>
  <si>
    <t>ORIG If Sold - Total Seller Costs</t>
  </si>
  <si>
    <t>If Sold - Total Seller Costs</t>
  </si>
  <si>
    <t>Rental If Sold In Year Net Made</t>
  </si>
  <si>
    <t>Rental If Sold Cumulative ROI</t>
  </si>
  <si>
    <t>Gap in ROI Upon Selling</t>
  </si>
  <si>
    <t>Appreciation</t>
  </si>
  <si>
    <t>Property Tax</t>
  </si>
  <si>
    <t>Maintenance</t>
  </si>
  <si>
    <t>Property Management</t>
  </si>
  <si>
    <t>Closing Costs</t>
  </si>
  <si>
    <t>Let's ignore for now,</t>
  </si>
  <si>
    <t>depends on person's</t>
  </si>
  <si>
    <t>income bracket too</t>
  </si>
  <si>
    <t>Notes</t>
  </si>
  <si>
    <t xml:space="preserve">The principle portion included in the mortgage, that is the property sale amount minus the down payment, is not considered made or paid here. That is because it is both, and neither. It is made in real estate assets and paid in cash as part of the mortgage. It is neither, because it is just moving cash to a different asset. The investor has not "made" anything by doing so. This same idea applies to the initial investment. The question being answered here is whether the initial investment, from cash to either stocks or property, leads to more gains / less overall cost, compared to one another. It's irrelevant how much you end up with in individual assets with either investment, because you spend to get there. </t>
  </si>
  <si>
    <t xml:space="preserve">The rent amount doesn't necessarily need to be equivelent to the going rate for the home value. You can enter a cheaper rent amount because you wouldn't really rent out a place as big or special as you'd buy. It's still a useful comparison. </t>
  </si>
  <si>
    <t xml:space="preserve">I was going to add a third line that is owning but reinvesting your income savings compared to rent in the stock market. The problem there is that, with a mortgage, some months can cost more while owning, so do you then allow the rent side to invest that incremental money? It isn't reasonable to do also because you don't know that you'll have the freedom in either case to invest all of the savings into the stock market, let alone keep it there indefinitely compounding gains. So it's best to ignore this option. Update: I added a separate line to look at owning with income reinvestment, where you take a percentage (adjustable in the model) of the yearly income you saved by buying instead of renting, and put it into the stock market. As mentioned though, there are a lot of assumptions made in creating this that may not be realistic. One is that you can actually afford to reinvest the amount you've set. Another is that during the early years, where depending on the values set, you might end up paying less per month/year on rent vs owning, I'm assuming you can't afford to reinvest that "saved" income compared to the alternative. So this is biased against the renter, but in general I feel like this might be more realistic, since rent is already high enough to leave you with less room for extra reinvestment. Note that this does not imply you don't invest in stocks while renting, just that during those periods, you wouldn't invest more than you would if you had bought. It's the incremental investment that we consider. However, maybe this should be changed to also allow incremental stock investing for the rent side, because we shouldn't be comparing options where only one is viable. If the own case is affordable even if higher monthly costs, then that gap in income should be capitalized on by the renter. I think if you do this, have both split out, just like for the own case. </t>
  </si>
  <si>
    <t xml:space="preserve">An interesting philosophy heard: "Apartments you rent and houses you buy". The idea being that in apartments, you still have neighbors stomping on top of you, and you have people all over you and affecting you, and telling you what to do in one way or another, and that this is not something to get tied to. </t>
  </si>
  <si>
    <t xml:space="preserve">Every single parameter you minutely tweak has incredible impact. If you double the down payment percent, suddenly renting can seem so much better, but then you drop the expected stock market gains by 1% and rent seems to be an awful choice again. I had initially attempted to boil it down to a simple ratio or couple of ratios that are the biggest drivers of whether one beats the other. The truth is that every single factor matters, greatly. And not just in the "well how much better is owning than renting?" way, but actually changing which comes out on top. It seems that a big factor is leverage. The larger the down payment, the worse ownership performs, because you earn appreciation on the full amount of the home value whether you've paid for it or not. In general, having money locked up in real estate is bad. It doesn't appreciate nearly as quickly as stocks, and brings with it property taxes and more. If you buy a rental property, you should sell likely around 10-15 years in, depending on the specifics. </t>
  </si>
  <si>
    <t>Helpful Reference - Wealthfront Historical ROI: https://www.wealthfront.com/historical-performance</t>
  </si>
  <si>
    <t>Mortgage Term - right not assumes only 30 years</t>
  </si>
  <si>
    <t>Non-fixed interest spread - should be higher in early mortgage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</si>
</sst>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4">
    <font>
      <sz val="11"/>
      <color theme="1"/>
      <name val="Aptos Narrow"/>
      <family val="2"/>
      <scheme val="minor"/>
    </font>
    <font>
      <sz val="11"/>
      <color rgb="FF242424"/>
      <name val="Aptos Narrow"/>
      <charset val="1"/>
    </font>
    <font>
      <b/>
      <sz val="11"/>
      <color theme="1"/>
      <name val="Aptos Narrow"/>
      <family val="2"/>
      <scheme val="minor"/>
    </font>
    <font>
      <sz val="11"/>
      <color rgb="FF000000"/>
      <name val="Aptos Narrow"/>
      <charset val="1"/>
    </font>
  </fonts>
  <fills count="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s>
  <borders count="7">
    <border>
      <left/>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55">
    <xf numFmtId="0" fontId="0" fillId="0" borderId="0" xfId="0"/>
    <xf numFmtId="164" fontId="0" fillId="0" borderId="2" xfId="0" applyNumberFormat="1" applyBorder="1"/>
    <xf numFmtId="164" fontId="0" fillId="0" borderId="0" xfId="0" applyNumberFormat="1"/>
    <xf numFmtId="164" fontId="0" fillId="0" borderId="1" xfId="0" applyNumberFormat="1" applyBorder="1"/>
    <xf numFmtId="165" fontId="0" fillId="0" borderId="2" xfId="0" applyNumberFormat="1" applyBorder="1"/>
    <xf numFmtId="0" fontId="0" fillId="0" borderId="0" xfId="0" applyAlignment="1">
      <alignment wrapText="1"/>
    </xf>
    <xf numFmtId="0" fontId="0" fillId="0" borderId="2" xfId="0" applyBorder="1"/>
    <xf numFmtId="1" fontId="0" fillId="0" borderId="1" xfId="0" applyNumberFormat="1" applyBorder="1"/>
    <xf numFmtId="0" fontId="0" fillId="0" borderId="0" xfId="0" applyAlignment="1">
      <alignment horizontal="center"/>
    </xf>
    <xf numFmtId="0" fontId="2" fillId="0" borderId="0" xfId="0" applyFont="1"/>
    <xf numFmtId="164" fontId="2" fillId="0" borderId="1" xfId="0" applyNumberFormat="1" applyFont="1" applyBorder="1" applyAlignment="1">
      <alignment wrapText="1"/>
    </xf>
    <xf numFmtId="164" fontId="2" fillId="0" borderId="0" xfId="0" applyNumberFormat="1" applyFont="1"/>
    <xf numFmtId="164" fontId="2" fillId="0" borderId="1" xfId="0" applyNumberFormat="1" applyFont="1" applyBorder="1"/>
    <xf numFmtId="0" fontId="2" fillId="0" borderId="1" xfId="0" applyFont="1" applyBorder="1" applyAlignment="1">
      <alignment wrapText="1"/>
    </xf>
    <xf numFmtId="0" fontId="2" fillId="0" borderId="0" xfId="0" applyFont="1" applyAlignment="1">
      <alignment wrapText="1"/>
    </xf>
    <xf numFmtId="0" fontId="2" fillId="2" borderId="3" xfId="0" applyFont="1" applyFill="1" applyBorder="1"/>
    <xf numFmtId="164" fontId="2" fillId="0" borderId="4" xfId="0" applyNumberFormat="1" applyFont="1" applyBorder="1"/>
    <xf numFmtId="164" fontId="2" fillId="0" borderId="3" xfId="0" applyNumberFormat="1" applyFont="1" applyBorder="1" applyAlignment="1">
      <alignment wrapText="1"/>
    </xf>
    <xf numFmtId="164" fontId="2" fillId="2" borderId="3" xfId="0" applyNumberFormat="1" applyFont="1" applyFill="1" applyBorder="1" applyAlignment="1">
      <alignment wrapText="1"/>
    </xf>
    <xf numFmtId="164" fontId="2" fillId="0" borderId="3" xfId="0" applyNumberFormat="1" applyFont="1" applyBorder="1"/>
    <xf numFmtId="0" fontId="2" fillId="0" borderId="3" xfId="0" applyFont="1" applyBorder="1"/>
    <xf numFmtId="0" fontId="2" fillId="0" borderId="3" xfId="0" applyFont="1" applyBorder="1" applyAlignment="1">
      <alignment wrapText="1"/>
    </xf>
    <xf numFmtId="0" fontId="2" fillId="3" borderId="4" xfId="0" applyFont="1" applyFill="1" applyBorder="1" applyAlignment="1">
      <alignment wrapText="1"/>
    </xf>
    <xf numFmtId="0" fontId="2" fillId="3" borderId="3" xfId="0" applyFont="1" applyFill="1" applyBorder="1" applyAlignment="1">
      <alignment wrapText="1"/>
    </xf>
    <xf numFmtId="0" fontId="0" fillId="0" borderId="5" xfId="0" applyBorder="1"/>
    <xf numFmtId="165" fontId="0" fillId="0" borderId="5" xfId="0" applyNumberFormat="1" applyBorder="1"/>
    <xf numFmtId="0" fontId="2" fillId="0" borderId="2" xfId="0" applyFont="1" applyBorder="1"/>
    <xf numFmtId="164" fontId="0" fillId="0" borderId="6" xfId="0" applyNumberFormat="1" applyBorder="1"/>
    <xf numFmtId="164" fontId="1" fillId="0" borderId="6" xfId="0" applyNumberFormat="1" applyFont="1" applyBorder="1"/>
    <xf numFmtId="0" fontId="2" fillId="4" borderId="3" xfId="0" applyFont="1" applyFill="1" applyBorder="1" applyAlignment="1">
      <alignment wrapText="1"/>
    </xf>
    <xf numFmtId="165" fontId="2" fillId="0" borderId="0" xfId="0" applyNumberFormat="1" applyFont="1"/>
    <xf numFmtId="165" fontId="0" fillId="0" borderId="0" xfId="0" applyNumberFormat="1"/>
    <xf numFmtId="165" fontId="2" fillId="0" borderId="3" xfId="0" applyNumberFormat="1" applyFont="1" applyBorder="1" applyAlignment="1">
      <alignment wrapText="1"/>
    </xf>
    <xf numFmtId="165" fontId="2" fillId="0" borderId="3" xfId="0" applyNumberFormat="1" applyFont="1" applyBorder="1"/>
    <xf numFmtId="164" fontId="0" fillId="0" borderId="5" xfId="0" applyNumberFormat="1" applyBorder="1"/>
    <xf numFmtId="0" fontId="0" fillId="0" borderId="6" xfId="0" applyBorder="1"/>
    <xf numFmtId="164" fontId="2" fillId="0" borderId="2" xfId="0" applyNumberFormat="1" applyFont="1" applyBorder="1"/>
    <xf numFmtId="0" fontId="0" fillId="0" borderId="2" xfId="0" applyBorder="1" applyAlignment="1">
      <alignment wrapText="1"/>
    </xf>
    <xf numFmtId="0" fontId="2" fillId="5" borderId="3" xfId="0" applyFont="1" applyFill="1" applyBorder="1"/>
    <xf numFmtId="165" fontId="0" fillId="0" borderId="0" xfId="0" applyNumberFormat="1" applyAlignment="1">
      <alignment wrapText="1"/>
    </xf>
    <xf numFmtId="0" fontId="3" fillId="0" borderId="0" xfId="0" applyFont="1"/>
    <xf numFmtId="0" fontId="3" fillId="0" borderId="0" xfId="0" applyFont="1" applyAlignment="1">
      <alignment wrapText="1"/>
    </xf>
    <xf numFmtId="164" fontId="2" fillId="4" borderId="3" xfId="0" applyNumberFormat="1" applyFont="1" applyFill="1" applyBorder="1" applyAlignment="1">
      <alignment wrapText="1"/>
    </xf>
    <xf numFmtId="0" fontId="3" fillId="0" borderId="5" xfId="0" applyFont="1" applyBorder="1"/>
    <xf numFmtId="1" fontId="2" fillId="0" borderId="1" xfId="0" applyNumberFormat="1" applyFont="1" applyBorder="1" applyAlignment="1">
      <alignment horizontal="left" wrapText="1"/>
    </xf>
    <xf numFmtId="1" fontId="2" fillId="0" borderId="4" xfId="0" applyNumberFormat="1" applyFont="1" applyBorder="1" applyAlignment="1">
      <alignment horizontal="left"/>
    </xf>
    <xf numFmtId="1" fontId="0" fillId="0" borderId="0" xfId="0" applyNumberFormat="1" applyAlignment="1">
      <alignment horizontal="left"/>
    </xf>
    <xf numFmtId="1" fontId="0" fillId="0" borderId="1" xfId="0" applyNumberFormat="1" applyBorder="1" applyAlignment="1">
      <alignment horizontal="right"/>
    </xf>
    <xf numFmtId="164" fontId="2" fillId="6" borderId="3" xfId="0" applyNumberFormat="1" applyFont="1" applyFill="1" applyBorder="1"/>
    <xf numFmtId="164" fontId="0" fillId="6" borderId="0" xfId="0" applyNumberFormat="1" applyFill="1"/>
    <xf numFmtId="164" fontId="2" fillId="6" borderId="3" xfId="0" applyNumberFormat="1" applyFont="1" applyFill="1" applyBorder="1" applyAlignment="1">
      <alignment wrapText="1"/>
    </xf>
    <xf numFmtId="0" fontId="0" fillId="6" borderId="2" xfId="0" applyFill="1" applyBorder="1"/>
    <xf numFmtId="165" fontId="0" fillId="6" borderId="2" xfId="0" applyNumberFormat="1" applyFill="1" applyBorder="1"/>
    <xf numFmtId="1" fontId="2" fillId="0" borderId="1" xfId="0" applyNumberFormat="1" applyFont="1" applyBorder="1"/>
    <xf numFmtId="1" fontId="0" fillId="0" borderId="1" xfId="0" applyNumberFormat="1" applyFont="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Actual Monthly Costs Own vs Rent (10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Table!$AE$2</c:f>
              <c:strCache>
                <c:ptCount val="1"/>
                <c:pt idx="0">
                  <c:v>Rent Avg Monthly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Table!$AE$3:$AE$13</c:f>
              <c:numCache>
                <c:formatCode>"$"#,##0</c:formatCode>
                <c:ptCount val="11"/>
                <c:pt idx="0">
                  <c:v>0</c:v>
                </c:pt>
                <c:pt idx="1">
                  <c:v>2500</c:v>
                </c:pt>
                <c:pt idx="2">
                  <c:v>2562.4999999999995</c:v>
                </c:pt>
                <c:pt idx="3">
                  <c:v>2626.5624999999995</c:v>
                </c:pt>
                <c:pt idx="4">
                  <c:v>2692.2265624999991</c:v>
                </c:pt>
                <c:pt idx="5">
                  <c:v>2759.5322265624986</c:v>
                </c:pt>
                <c:pt idx="6">
                  <c:v>2828.520532226561</c:v>
                </c:pt>
                <c:pt idx="7">
                  <c:v>2899.2335455322245</c:v>
                </c:pt>
                <c:pt idx="8">
                  <c:v>2971.7143841705297</c:v>
                </c:pt>
                <c:pt idx="9">
                  <c:v>3046.0072437747931</c:v>
                </c:pt>
                <c:pt idx="10">
                  <c:v>3122.1574248691627</c:v>
                </c:pt>
              </c:numCache>
            </c:numRef>
          </c:val>
          <c:smooth val="0"/>
          <c:extLst>
            <c:ext xmlns:c16="http://schemas.microsoft.com/office/drawing/2014/chart" uri="{C3380CC4-5D6E-409C-BE32-E72D297353CC}">
              <c16:uniqueId val="{00000006-E3E2-4279-9C4A-BFE52211F401}"/>
            </c:ext>
          </c:extLst>
        </c:ser>
        <c:ser>
          <c:idx val="2"/>
          <c:order val="1"/>
          <c:tx>
            <c:strRef>
              <c:f>Table!$AF$2</c:f>
              <c:strCache>
                <c:ptCount val="1"/>
                <c:pt idx="0">
                  <c:v>Own Avg Monthly Cost</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Table!$AF$3:$AF$13</c:f>
              <c:numCache>
                <c:formatCode>"$"#,##0</c:formatCode>
                <c:ptCount val="11"/>
                <c:pt idx="0">
                  <c:v>875</c:v>
                </c:pt>
                <c:pt idx="1">
                  <c:v>2846.2238601950844</c:v>
                </c:pt>
                <c:pt idx="2">
                  <c:v>2871.7446935284174</c:v>
                </c:pt>
                <c:pt idx="3">
                  <c:v>2897.9035476950835</c:v>
                </c:pt>
                <c:pt idx="4">
                  <c:v>2924.716373215917</c:v>
                </c:pt>
                <c:pt idx="5">
                  <c:v>2952.1995193747712</c:v>
                </c:pt>
                <c:pt idx="6">
                  <c:v>2980.3697441875961</c:v>
                </c:pt>
                <c:pt idx="7">
                  <c:v>3009.2442246207429</c:v>
                </c:pt>
                <c:pt idx="8">
                  <c:v>3038.8405670647171</c:v>
                </c:pt>
                <c:pt idx="9">
                  <c:v>3069.1768180697909</c:v>
                </c:pt>
                <c:pt idx="10">
                  <c:v>3100.2714753499918</c:v>
                </c:pt>
              </c:numCache>
            </c:numRef>
          </c:val>
          <c:smooth val="0"/>
          <c:extLst>
            <c:ext xmlns:c16="http://schemas.microsoft.com/office/drawing/2014/chart" uri="{C3380CC4-5D6E-409C-BE32-E72D297353CC}">
              <c16:uniqueId val="{00000008-E3E2-4279-9C4A-BFE52211F401}"/>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vs Stocks (30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Table!$AQ$2</c:f>
              <c:strCache>
                <c:ptCount val="1"/>
                <c:pt idx="0">
                  <c:v>Pure Stock Market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Table!$AQ$3:$AQ$33</c:f>
              <c:numCache>
                <c:formatCode>"$"#,##0</c:formatCode>
                <c:ptCount val="31"/>
                <c:pt idx="0">
                  <c:v>0</c:v>
                </c:pt>
                <c:pt idx="1">
                  <c:v>5635</c:v>
                </c:pt>
                <c:pt idx="2">
                  <c:v>11664.450000000012</c:v>
                </c:pt>
                <c:pt idx="3">
                  <c:v>18115.961500000019</c:v>
                </c:pt>
                <c:pt idx="4">
                  <c:v>25019.078805000026</c:v>
                </c:pt>
                <c:pt idx="5">
                  <c:v>32405.414321350036</c:v>
                </c:pt>
                <c:pt idx="6">
                  <c:v>40308.79332384454</c:v>
                </c:pt>
                <c:pt idx="7">
                  <c:v>48765.408856513663</c:v>
                </c:pt>
                <c:pt idx="8">
                  <c:v>57813.987476469629</c:v>
                </c:pt>
                <c:pt idx="9">
                  <c:v>67495.96659982251</c:v>
                </c:pt>
                <c:pt idx="10">
                  <c:v>77855.684261810093</c:v>
                </c:pt>
                <c:pt idx="11">
                  <c:v>88940.582160136808</c:v>
                </c:pt>
                <c:pt idx="12">
                  <c:v>100801.4229113464</c:v>
                </c:pt>
                <c:pt idx="13">
                  <c:v>113492.52251514065</c:v>
                </c:pt>
                <c:pt idx="14">
                  <c:v>127071.9990912005</c:v>
                </c:pt>
                <c:pt idx="15">
                  <c:v>141602.03902758454</c:v>
                </c:pt>
                <c:pt idx="16">
                  <c:v>157149.18175951549</c:v>
                </c:pt>
                <c:pt idx="17">
                  <c:v>173784.6244826816</c:v>
                </c:pt>
                <c:pt idx="18">
                  <c:v>191584.54819646932</c:v>
                </c:pt>
                <c:pt idx="19">
                  <c:v>210630.46657022217</c:v>
                </c:pt>
                <c:pt idx="20">
                  <c:v>231009.59923013771</c:v>
                </c:pt>
                <c:pt idx="21">
                  <c:v>252815.27117624739</c:v>
                </c:pt>
                <c:pt idx="22">
                  <c:v>276147.3401585847</c:v>
                </c:pt>
                <c:pt idx="23">
                  <c:v>301112.65396968566</c:v>
                </c:pt>
                <c:pt idx="24">
                  <c:v>327825.53974756366</c:v>
                </c:pt>
                <c:pt idx="25">
                  <c:v>356408.32752989314</c:v>
                </c:pt>
                <c:pt idx="26">
                  <c:v>386991.9104569857</c:v>
                </c:pt>
                <c:pt idx="27">
                  <c:v>419716.3441889747</c:v>
                </c:pt>
                <c:pt idx="28">
                  <c:v>454731.48828220298</c:v>
                </c:pt>
                <c:pt idx="29">
                  <c:v>492197.69246195722</c:v>
                </c:pt>
                <c:pt idx="30">
                  <c:v>532286.53093429422</c:v>
                </c:pt>
              </c:numCache>
            </c:numRef>
          </c:val>
          <c:smooth val="0"/>
          <c:extLst>
            <c:ext xmlns:c16="http://schemas.microsoft.com/office/drawing/2014/chart" uri="{C3380CC4-5D6E-409C-BE32-E72D297353CC}">
              <c16:uniqueId val="{00000006-E2EC-401C-A941-D08DC74817C5}"/>
            </c:ext>
          </c:extLst>
        </c:ser>
        <c:ser>
          <c:idx val="2"/>
          <c:order val="1"/>
          <c:tx>
            <c:strRef>
              <c:f>Table!$AY$2</c:f>
              <c:strCache>
                <c:ptCount val="1"/>
                <c:pt idx="0">
                  <c:v>Rental If Sold In Year Net Made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Table!$AY$3:$AY$33</c:f>
              <c:numCache>
                <c:formatCode>"$"#,##0</c:formatCode>
                <c:ptCount val="31"/>
                <c:pt idx="0">
                  <c:v>-31500</c:v>
                </c:pt>
                <c:pt idx="1">
                  <c:v>-20533.85298900773</c:v>
                </c:pt>
                <c:pt idx="2">
                  <c:v>-9117.0809780154596</c:v>
                </c:pt>
                <c:pt idx="3">
                  <c:v>2758.8254079767976</c:v>
                </c:pt>
                <c:pt idx="4">
                  <c:v>15102.533153344084</c:v>
                </c:pt>
                <c:pt idx="5">
                  <c:v>27922.869689570736</c:v>
                </c:pt>
                <c:pt idx="6">
                  <c:v>41228.825781878259</c:v>
                </c:pt>
                <c:pt idx="7">
                  <c:v>55029.558465527683</c:v>
                </c:pt>
                <c:pt idx="8">
                  <c:v>69334.394032588694</c:v>
                </c:pt>
                <c:pt idx="9">
                  <c:v>84152.831069978492</c:v>
                </c:pt>
                <c:pt idx="10">
                  <c:v>99494.543549583876</c:v>
                </c:pt>
                <c:pt idx="11">
                  <c:v>115369.38397129132</c:v>
                </c:pt>
                <c:pt idx="12">
                  <c:v>131787.38655976107</c:v>
                </c:pt>
                <c:pt idx="13">
                  <c:v>148758.77051579219</c:v>
                </c:pt>
                <c:pt idx="14">
                  <c:v>166293.9433231361</c:v>
                </c:pt>
                <c:pt idx="15">
                  <c:v>184403.50411162939</c:v>
                </c:pt>
                <c:pt idx="16">
                  <c:v>203098.24707752562</c:v>
                </c:pt>
                <c:pt idx="17">
                  <c:v>222389.16496191913</c:v>
                </c:pt>
                <c:pt idx="18">
                  <c:v>242287.45258816486</c:v>
                </c:pt>
                <c:pt idx="19">
                  <c:v>262804.5104592095</c:v>
                </c:pt>
                <c:pt idx="20">
                  <c:v>283951.94841576141</c:v>
                </c:pt>
                <c:pt idx="21">
                  <c:v>305741.5893562382</c:v>
                </c:pt>
                <c:pt idx="22">
                  <c:v>328185.47301944392</c:v>
                </c:pt>
                <c:pt idx="23">
                  <c:v>351295.85983093659</c:v>
                </c:pt>
                <c:pt idx="24">
                  <c:v>375085.23481406289</c:v>
                </c:pt>
                <c:pt idx="25">
                  <c:v>399566.31156664627</c:v>
                </c:pt>
                <c:pt idx="26">
                  <c:v>424752.03630432609</c:v>
                </c:pt>
                <c:pt idx="27">
                  <c:v>450655.59197156085</c:v>
                </c:pt>
                <c:pt idx="28">
                  <c:v>477290.40242131735</c:v>
                </c:pt>
                <c:pt idx="29">
                  <c:v>504670.1366644809</c:v>
                </c:pt>
                <c:pt idx="30">
                  <c:v>532808.7131900352</c:v>
                </c:pt>
              </c:numCache>
            </c:numRef>
          </c:val>
          <c:smooth val="0"/>
          <c:extLst>
            <c:ext xmlns:c16="http://schemas.microsoft.com/office/drawing/2014/chart" uri="{C3380CC4-5D6E-409C-BE32-E72D297353CC}">
              <c16:uniqueId val="{00000008-E2EC-401C-A941-D08DC74817C5}"/>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vs Stocks (40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Table!$AQ$2</c:f>
              <c:strCache>
                <c:ptCount val="1"/>
                <c:pt idx="0">
                  <c:v>Pure Stock Market Net Made</c:v>
                </c:pt>
              </c:strCache>
            </c:strRef>
          </c:tx>
          <c:spPr>
            <a:ln w="28575" cap="rnd">
              <a:solidFill>
                <a:schemeClr val="accent2"/>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Table!$AQ$3:$AQ$43</c:f>
              <c:numCache>
                <c:formatCode>"$"#,##0</c:formatCode>
                <c:ptCount val="41"/>
                <c:pt idx="0">
                  <c:v>0</c:v>
                </c:pt>
                <c:pt idx="1">
                  <c:v>5635</c:v>
                </c:pt>
                <c:pt idx="2">
                  <c:v>11664.450000000012</c:v>
                </c:pt>
                <c:pt idx="3">
                  <c:v>18115.961500000019</c:v>
                </c:pt>
                <c:pt idx="4">
                  <c:v>25019.078805000026</c:v>
                </c:pt>
                <c:pt idx="5">
                  <c:v>32405.414321350036</c:v>
                </c:pt>
                <c:pt idx="6">
                  <c:v>40308.79332384454</c:v>
                </c:pt>
                <c:pt idx="7">
                  <c:v>48765.408856513663</c:v>
                </c:pt>
                <c:pt idx="8">
                  <c:v>57813.987476469629</c:v>
                </c:pt>
                <c:pt idx="9">
                  <c:v>67495.96659982251</c:v>
                </c:pt>
                <c:pt idx="10">
                  <c:v>77855.684261810093</c:v>
                </c:pt>
                <c:pt idx="11">
                  <c:v>88940.582160136808</c:v>
                </c:pt>
                <c:pt idx="12">
                  <c:v>100801.4229113464</c:v>
                </c:pt>
                <c:pt idx="13">
                  <c:v>113492.52251514065</c:v>
                </c:pt>
                <c:pt idx="14">
                  <c:v>127071.9990912005</c:v>
                </c:pt>
                <c:pt idx="15">
                  <c:v>141602.03902758454</c:v>
                </c:pt>
                <c:pt idx="16">
                  <c:v>157149.18175951549</c:v>
                </c:pt>
                <c:pt idx="17">
                  <c:v>173784.6244826816</c:v>
                </c:pt>
                <c:pt idx="18">
                  <c:v>191584.54819646932</c:v>
                </c:pt>
                <c:pt idx="19">
                  <c:v>210630.46657022217</c:v>
                </c:pt>
                <c:pt idx="20">
                  <c:v>231009.59923013771</c:v>
                </c:pt>
                <c:pt idx="21">
                  <c:v>252815.27117624739</c:v>
                </c:pt>
                <c:pt idx="22">
                  <c:v>276147.3401585847</c:v>
                </c:pt>
                <c:pt idx="23">
                  <c:v>301112.65396968566</c:v>
                </c:pt>
                <c:pt idx="24">
                  <c:v>327825.53974756366</c:v>
                </c:pt>
                <c:pt idx="25">
                  <c:v>356408.32752989314</c:v>
                </c:pt>
                <c:pt idx="26">
                  <c:v>386991.9104569857</c:v>
                </c:pt>
                <c:pt idx="27">
                  <c:v>419716.3441889747</c:v>
                </c:pt>
                <c:pt idx="28">
                  <c:v>454731.48828220298</c:v>
                </c:pt>
                <c:pt idx="29">
                  <c:v>492197.69246195722</c:v>
                </c:pt>
                <c:pt idx="30">
                  <c:v>532286.53093429422</c:v>
                </c:pt>
                <c:pt idx="31">
                  <c:v>575181.58809969481</c:v>
                </c:pt>
                <c:pt idx="32">
                  <c:v>621079.29926667351</c:v>
                </c:pt>
                <c:pt idx="33">
                  <c:v>670189.85021534073</c:v>
                </c:pt>
                <c:pt idx="34">
                  <c:v>722738.13973041461</c:v>
                </c:pt>
                <c:pt idx="35">
                  <c:v>778964.80951154372</c:v>
                </c:pt>
                <c:pt idx="36">
                  <c:v>839127.34617735178</c:v>
                </c:pt>
                <c:pt idx="37">
                  <c:v>903501.26040976646</c:v>
                </c:pt>
                <c:pt idx="38">
                  <c:v>972381.34863845026</c:v>
                </c:pt>
                <c:pt idx="39">
                  <c:v>1046083.043043142</c:v>
                </c:pt>
                <c:pt idx="40">
                  <c:v>1124943.8560561619</c:v>
                </c:pt>
              </c:numCache>
            </c:numRef>
          </c:val>
          <c:smooth val="0"/>
          <c:extLst>
            <c:ext xmlns:c16="http://schemas.microsoft.com/office/drawing/2014/chart" uri="{C3380CC4-5D6E-409C-BE32-E72D297353CC}">
              <c16:uniqueId val="{00000006-E098-4754-8051-1EBE557F5877}"/>
            </c:ext>
          </c:extLst>
        </c:ser>
        <c:ser>
          <c:idx val="2"/>
          <c:order val="1"/>
          <c:tx>
            <c:strRef>
              <c:f>Table!$AY$2</c:f>
              <c:strCache>
                <c:ptCount val="1"/>
                <c:pt idx="0">
                  <c:v>Rental If Sold In Year Net Made</c:v>
                </c:pt>
              </c:strCache>
            </c:strRef>
          </c:tx>
          <c:spPr>
            <a:ln w="28575" cap="rnd">
              <a:solidFill>
                <a:schemeClr val="accent3"/>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Table!$AY$3:$AY$43</c:f>
              <c:numCache>
                <c:formatCode>"$"#,##0</c:formatCode>
                <c:ptCount val="41"/>
                <c:pt idx="0">
                  <c:v>-31500</c:v>
                </c:pt>
                <c:pt idx="1">
                  <c:v>-20533.85298900773</c:v>
                </c:pt>
                <c:pt idx="2">
                  <c:v>-9117.0809780154596</c:v>
                </c:pt>
                <c:pt idx="3">
                  <c:v>2758.8254079767976</c:v>
                </c:pt>
                <c:pt idx="4">
                  <c:v>15102.533153344084</c:v>
                </c:pt>
                <c:pt idx="5">
                  <c:v>27922.869689570736</c:v>
                </c:pt>
                <c:pt idx="6">
                  <c:v>41228.825781878259</c:v>
                </c:pt>
                <c:pt idx="7">
                  <c:v>55029.558465527683</c:v>
                </c:pt>
                <c:pt idx="8">
                  <c:v>69334.394032588694</c:v>
                </c:pt>
                <c:pt idx="9">
                  <c:v>84152.831069978492</c:v>
                </c:pt>
                <c:pt idx="10">
                  <c:v>99494.543549583876</c:v>
                </c:pt>
                <c:pt idx="11">
                  <c:v>115369.38397129132</c:v>
                </c:pt>
                <c:pt idx="12">
                  <c:v>131787.38655976107</c:v>
                </c:pt>
                <c:pt idx="13">
                  <c:v>148758.77051579219</c:v>
                </c:pt>
                <c:pt idx="14">
                  <c:v>166293.9433231361</c:v>
                </c:pt>
                <c:pt idx="15">
                  <c:v>184403.50411162939</c:v>
                </c:pt>
                <c:pt idx="16">
                  <c:v>203098.24707752562</c:v>
                </c:pt>
                <c:pt idx="17">
                  <c:v>222389.16496191913</c:v>
                </c:pt>
                <c:pt idx="18">
                  <c:v>242287.45258816486</c:v>
                </c:pt>
                <c:pt idx="19">
                  <c:v>262804.5104592095</c:v>
                </c:pt>
                <c:pt idx="20">
                  <c:v>283951.94841576141</c:v>
                </c:pt>
                <c:pt idx="21">
                  <c:v>305741.5893562382</c:v>
                </c:pt>
                <c:pt idx="22">
                  <c:v>328185.47301944392</c:v>
                </c:pt>
                <c:pt idx="23">
                  <c:v>351295.85983093659</c:v>
                </c:pt>
                <c:pt idx="24">
                  <c:v>375085.23481406289</c:v>
                </c:pt>
                <c:pt idx="25">
                  <c:v>399566.31156664627</c:v>
                </c:pt>
                <c:pt idx="26">
                  <c:v>424752.03630432609</c:v>
                </c:pt>
                <c:pt idx="27">
                  <c:v>450655.59197156085</c:v>
                </c:pt>
                <c:pt idx="28">
                  <c:v>477290.40242131735</c:v>
                </c:pt>
                <c:pt idx="29">
                  <c:v>504670.1366644809</c:v>
                </c:pt>
                <c:pt idx="30">
                  <c:v>532808.7131900352</c:v>
                </c:pt>
                <c:pt idx="31">
                  <c:v>574291.65734607971</c:v>
                </c:pt>
                <c:pt idx="32">
                  <c:v>616562.04683771601</c:v>
                </c:pt>
                <c:pt idx="33">
                  <c:v>659634.57523296797</c:v>
                </c:pt>
                <c:pt idx="34">
                  <c:v>703524.20358775195</c:v>
                </c:pt>
                <c:pt idx="35">
                  <c:v>748246.16513604985</c:v>
                </c:pt>
                <c:pt idx="36">
                  <c:v>793815.97005739214</c:v>
                </c:pt>
                <c:pt idx="37">
                  <c:v>840249.41032279178</c:v>
                </c:pt>
                <c:pt idx="38">
                  <c:v>887562.56462027063</c:v>
                </c:pt>
                <c:pt idx="39">
                  <c:v>935771.80336113949</c:v>
                </c:pt>
                <c:pt idx="40">
                  <c:v>984893.79376820207</c:v>
                </c:pt>
              </c:numCache>
            </c:numRef>
          </c:val>
          <c:smooth val="0"/>
          <c:extLst>
            <c:ext xmlns:c16="http://schemas.microsoft.com/office/drawing/2014/chart" uri="{C3380CC4-5D6E-409C-BE32-E72D297353CC}">
              <c16:uniqueId val="{00000008-E098-4754-8051-1EBE557F5877}"/>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vs Stocks (10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Table!$AQ$2</c:f>
              <c:strCache>
                <c:ptCount val="1"/>
                <c:pt idx="0">
                  <c:v>Pure Stock Market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Table!$AQ$3:$AQ$13</c:f>
              <c:numCache>
                <c:formatCode>"$"#,##0</c:formatCode>
                <c:ptCount val="11"/>
                <c:pt idx="0">
                  <c:v>0</c:v>
                </c:pt>
                <c:pt idx="1">
                  <c:v>5635</c:v>
                </c:pt>
                <c:pt idx="2">
                  <c:v>11664.450000000012</c:v>
                </c:pt>
                <c:pt idx="3">
                  <c:v>18115.961500000019</c:v>
                </c:pt>
                <c:pt idx="4">
                  <c:v>25019.078805000026</c:v>
                </c:pt>
                <c:pt idx="5">
                  <c:v>32405.414321350036</c:v>
                </c:pt>
                <c:pt idx="6">
                  <c:v>40308.79332384454</c:v>
                </c:pt>
                <c:pt idx="7">
                  <c:v>48765.408856513663</c:v>
                </c:pt>
                <c:pt idx="8">
                  <c:v>57813.987476469629</c:v>
                </c:pt>
                <c:pt idx="9">
                  <c:v>67495.96659982251</c:v>
                </c:pt>
                <c:pt idx="10">
                  <c:v>77855.684261810093</c:v>
                </c:pt>
              </c:numCache>
            </c:numRef>
          </c:val>
          <c:smooth val="0"/>
          <c:extLst>
            <c:ext xmlns:c16="http://schemas.microsoft.com/office/drawing/2014/chart" uri="{C3380CC4-5D6E-409C-BE32-E72D297353CC}">
              <c16:uniqueId val="{00000006-5A3B-40F8-AFC0-D6A70CC01A42}"/>
            </c:ext>
          </c:extLst>
        </c:ser>
        <c:ser>
          <c:idx val="2"/>
          <c:order val="1"/>
          <c:tx>
            <c:strRef>
              <c:f>Table!$AY$2</c:f>
              <c:strCache>
                <c:ptCount val="1"/>
                <c:pt idx="0">
                  <c:v>Rental If Sold In Year Net Made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Table!$AY$3:$AY$13</c:f>
              <c:numCache>
                <c:formatCode>"$"#,##0</c:formatCode>
                <c:ptCount val="11"/>
                <c:pt idx="0">
                  <c:v>-31500</c:v>
                </c:pt>
                <c:pt idx="1">
                  <c:v>-20533.85298900773</c:v>
                </c:pt>
                <c:pt idx="2">
                  <c:v>-9117.0809780154596</c:v>
                </c:pt>
                <c:pt idx="3">
                  <c:v>2758.8254079767976</c:v>
                </c:pt>
                <c:pt idx="4">
                  <c:v>15102.533153344084</c:v>
                </c:pt>
                <c:pt idx="5">
                  <c:v>27922.869689570736</c:v>
                </c:pt>
                <c:pt idx="6">
                  <c:v>41228.825781878259</c:v>
                </c:pt>
                <c:pt idx="7">
                  <c:v>55029.558465527683</c:v>
                </c:pt>
                <c:pt idx="8">
                  <c:v>69334.394032588694</c:v>
                </c:pt>
                <c:pt idx="9">
                  <c:v>84152.831069978492</c:v>
                </c:pt>
                <c:pt idx="10">
                  <c:v>99494.543549583876</c:v>
                </c:pt>
              </c:numCache>
            </c:numRef>
          </c:val>
          <c:smooth val="0"/>
          <c:extLst>
            <c:ext xmlns:c16="http://schemas.microsoft.com/office/drawing/2014/chart" uri="{C3380CC4-5D6E-409C-BE32-E72D297353CC}">
              <c16:uniqueId val="{00000008-5A3B-40F8-AFC0-D6A70CC01A42}"/>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Breakout (20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Table!$BE$2</c:f>
              <c:strCache>
                <c:ptCount val="1"/>
                <c:pt idx="0">
                  <c:v>Appreciation</c:v>
                </c:pt>
              </c:strCache>
            </c:strRef>
          </c:tx>
          <c:spPr>
            <a:ln w="28575" cap="rnd">
              <a:solidFill>
                <a:schemeClr val="accent2"/>
              </a:solidFill>
              <a:round/>
            </a:ln>
            <a:effectLst/>
          </c:spPr>
          <c:marker>
            <c:symbol val="none"/>
          </c:marker>
          <c:cat>
            <c:numRef>
              <c:f>Table!$BD$3:$BD$23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Table!$BE$3:$BE$23</c:f>
              <c:numCache>
                <c:formatCode>"$"#,##0</c:formatCode>
                <c:ptCount val="21"/>
                <c:pt idx="0">
                  <c:v>0</c:v>
                </c:pt>
                <c:pt idx="1">
                  <c:v>8749.9999999999418</c:v>
                </c:pt>
                <c:pt idx="2">
                  <c:v>17718.749999999884</c:v>
                </c:pt>
                <c:pt idx="3">
                  <c:v>26911.718749999825</c:v>
                </c:pt>
                <c:pt idx="4">
                  <c:v>36334.511718749767</c:v>
                </c:pt>
                <c:pt idx="5">
                  <c:v>45992.874511718459</c:v>
                </c:pt>
                <c:pt idx="6">
                  <c:v>55892.696374511404</c:v>
                </c:pt>
                <c:pt idx="7">
                  <c:v>66040.013783874165</c:v>
                </c:pt>
                <c:pt idx="8">
                  <c:v>76441.014128470968</c:v>
                </c:pt>
                <c:pt idx="9">
                  <c:v>87102.039481682703</c:v>
                </c:pt>
                <c:pt idx="10">
                  <c:v>98029.590468724724</c:v>
                </c:pt>
                <c:pt idx="11">
                  <c:v>109230.33023044281</c:v>
                </c:pt>
                <c:pt idx="12">
                  <c:v>120711.08848620381</c:v>
                </c:pt>
                <c:pt idx="13">
                  <c:v>132478.86569835886</c:v>
                </c:pt>
                <c:pt idx="14">
                  <c:v>144540.83734081779</c:v>
                </c:pt>
                <c:pt idx="15">
                  <c:v>156904.35827433818</c:v>
                </c:pt>
                <c:pt idx="16">
                  <c:v>169576.96723119658</c:v>
                </c:pt>
                <c:pt idx="17">
                  <c:v>182566.39141197642</c:v>
                </c:pt>
                <c:pt idx="18">
                  <c:v>195880.55119727575</c:v>
                </c:pt>
                <c:pt idx="19">
                  <c:v>209527.56497720757</c:v>
                </c:pt>
                <c:pt idx="20">
                  <c:v>223515.75410163775</c:v>
                </c:pt>
              </c:numCache>
            </c:numRef>
          </c:val>
          <c:smooth val="0"/>
          <c:extLst>
            <c:ext xmlns:c16="http://schemas.microsoft.com/office/drawing/2014/chart" uri="{C3380CC4-5D6E-409C-BE32-E72D297353CC}">
              <c16:uniqueId val="{00000006-8160-480F-86C8-397154F008EF}"/>
            </c:ext>
          </c:extLst>
        </c:ser>
        <c:ser>
          <c:idx val="2"/>
          <c:order val="1"/>
          <c:tx>
            <c:strRef>
              <c:f>Table!$BF$2</c:f>
              <c:strCache>
                <c:ptCount val="1"/>
                <c:pt idx="0">
                  <c:v>Property Tax</c:v>
                </c:pt>
              </c:strCache>
            </c:strRef>
          </c:tx>
          <c:spPr>
            <a:ln w="28575" cap="rnd">
              <a:solidFill>
                <a:schemeClr val="accent3"/>
              </a:solidFill>
              <a:round/>
            </a:ln>
            <a:effectLst/>
          </c:spPr>
          <c:marker>
            <c:symbol val="none"/>
          </c:marker>
          <c:cat>
            <c:numRef>
              <c:f>Table!$BD$3:$BD$23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Table!$BF$3:$BF$23</c:f>
              <c:numCache>
                <c:formatCode>"$"#,##0</c:formatCode>
                <c:ptCount val="21"/>
                <c:pt idx="0">
                  <c:v>0</c:v>
                </c:pt>
                <c:pt idx="1">
                  <c:v>-5250</c:v>
                </c:pt>
                <c:pt idx="2">
                  <c:v>-10631.25</c:v>
                </c:pt>
                <c:pt idx="3">
                  <c:v>-16147.031249999998</c:v>
                </c:pt>
                <c:pt idx="4">
                  <c:v>-21800.707031249996</c:v>
                </c:pt>
                <c:pt idx="5">
                  <c:v>-27595.724707031244</c:v>
                </c:pt>
                <c:pt idx="6">
                  <c:v>-33535.61782470702</c:v>
                </c:pt>
                <c:pt idx="7">
                  <c:v>-39624.008270324688</c:v>
                </c:pt>
                <c:pt idx="8">
                  <c:v>-45864.608477082802</c:v>
                </c:pt>
                <c:pt idx="9">
                  <c:v>-52261.223689009865</c:v>
                </c:pt>
                <c:pt idx="10">
                  <c:v>-58817.754281235102</c:v>
                </c:pt>
                <c:pt idx="11">
                  <c:v>-65538.198138265972</c:v>
                </c:pt>
                <c:pt idx="12">
                  <c:v>-72426.653091722619</c:v>
                </c:pt>
                <c:pt idx="13">
                  <c:v>-79487.319419015679</c:v>
                </c:pt>
                <c:pt idx="14">
                  <c:v>-86724.502404491068</c:v>
                </c:pt>
                <c:pt idx="15">
                  <c:v>-94142.61496460333</c:v>
                </c:pt>
                <c:pt idx="16">
                  <c:v>-101746.1803387184</c:v>
                </c:pt>
                <c:pt idx="17">
                  <c:v>-109539.83484718636</c:v>
                </c:pt>
                <c:pt idx="18">
                  <c:v>-117528.33071836601</c:v>
                </c:pt>
                <c:pt idx="19">
                  <c:v>-125716.53898632515</c:v>
                </c:pt>
                <c:pt idx="20">
                  <c:v>-134109.45246098327</c:v>
                </c:pt>
              </c:numCache>
            </c:numRef>
          </c:val>
          <c:smooth val="0"/>
          <c:extLst>
            <c:ext xmlns:c16="http://schemas.microsoft.com/office/drawing/2014/chart" uri="{C3380CC4-5D6E-409C-BE32-E72D297353CC}">
              <c16:uniqueId val="{00000008-8160-480F-86C8-397154F008EF}"/>
            </c:ext>
          </c:extLst>
        </c:ser>
        <c:ser>
          <c:idx val="3"/>
          <c:order val="2"/>
          <c:tx>
            <c:strRef>
              <c:f>Table!$BG$2</c:f>
              <c:strCache>
                <c:ptCount val="1"/>
                <c:pt idx="0">
                  <c:v>Maintenance</c:v>
                </c:pt>
              </c:strCache>
            </c:strRef>
          </c:tx>
          <c:spPr>
            <a:ln w="28575" cap="rnd">
              <a:solidFill>
                <a:schemeClr val="accent4"/>
              </a:solidFill>
              <a:round/>
            </a:ln>
            <a:effectLst/>
          </c:spPr>
          <c:marker>
            <c:symbol val="none"/>
          </c:marker>
          <c:cat>
            <c:numRef>
              <c:f>Table!$BD$3:$BD$23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Table!$BG$3:$BG$23</c:f>
              <c:numCache>
                <c:formatCode>"$"#,##0</c:formatCode>
                <c:ptCount val="21"/>
                <c:pt idx="0">
                  <c:v>-10500</c:v>
                </c:pt>
                <c:pt idx="1">
                  <c:v>-17500</c:v>
                </c:pt>
                <c:pt idx="2">
                  <c:v>-24675</c:v>
                </c:pt>
                <c:pt idx="3">
                  <c:v>-32029.375</c:v>
                </c:pt>
                <c:pt idx="4">
                  <c:v>-39567.609375</c:v>
                </c:pt>
                <c:pt idx="5">
                  <c:v>-47294.299609374997</c:v>
                </c:pt>
                <c:pt idx="6">
                  <c:v>-55214.157099609365</c:v>
                </c:pt>
                <c:pt idx="7">
                  <c:v>-63332.011027099594</c:v>
                </c:pt>
                <c:pt idx="8">
                  <c:v>-71652.811302777074</c:v>
                </c:pt>
                <c:pt idx="9">
                  <c:v>-80181.631585346491</c:v>
                </c:pt>
                <c:pt idx="10">
                  <c:v>-88923.672374980146</c:v>
                </c:pt>
                <c:pt idx="11">
                  <c:v>-97884.264184354644</c:v>
                </c:pt>
                <c:pt idx="12">
                  <c:v>-107068.8707889635</c:v>
                </c:pt>
                <c:pt idx="13">
                  <c:v>-116483.09255868757</c:v>
                </c:pt>
                <c:pt idx="14">
                  <c:v>-126132.66987265475</c:v>
                </c:pt>
                <c:pt idx="15">
                  <c:v>-136023.48661947111</c:v>
                </c:pt>
                <c:pt idx="16">
                  <c:v>-146161.57378495787</c:v>
                </c:pt>
                <c:pt idx="17">
                  <c:v>-156553.11312958179</c:v>
                </c:pt>
                <c:pt idx="18">
                  <c:v>-167204.44095782132</c:v>
                </c:pt>
                <c:pt idx="19">
                  <c:v>-178122.05198176682</c:v>
                </c:pt>
                <c:pt idx="20">
                  <c:v>-189312.60328131096</c:v>
                </c:pt>
              </c:numCache>
            </c:numRef>
          </c:val>
          <c:smooth val="0"/>
          <c:extLst>
            <c:ext xmlns:c16="http://schemas.microsoft.com/office/drawing/2014/chart" uri="{C3380CC4-5D6E-409C-BE32-E72D297353CC}">
              <c16:uniqueId val="{0000000A-8160-480F-86C8-397154F008EF}"/>
            </c:ext>
          </c:extLst>
        </c:ser>
        <c:ser>
          <c:idx val="4"/>
          <c:order val="3"/>
          <c:tx>
            <c:strRef>
              <c:f>Table!$BH$2</c:f>
              <c:strCache>
                <c:ptCount val="1"/>
                <c:pt idx="0">
                  <c:v>Mortgage Interest</c:v>
                </c:pt>
              </c:strCache>
            </c:strRef>
          </c:tx>
          <c:spPr>
            <a:ln w="28575" cap="rnd">
              <a:solidFill>
                <a:schemeClr val="accent5"/>
              </a:solidFill>
              <a:round/>
            </a:ln>
            <a:effectLst/>
          </c:spPr>
          <c:marker>
            <c:symbol val="none"/>
          </c:marker>
          <c:cat>
            <c:numRef>
              <c:f>Table!$BD$3:$BD$23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Table!$BH$3:$BH$23</c:f>
              <c:numCache>
                <c:formatCode>"$"#,##0</c:formatCode>
                <c:ptCount val="21"/>
                <c:pt idx="0">
                  <c:v>0</c:v>
                </c:pt>
                <c:pt idx="1">
                  <c:v>-12571.352989007677</c:v>
                </c:pt>
                <c:pt idx="2">
                  <c:v>-25142.705978015354</c:v>
                </c:pt>
                <c:pt idx="3">
                  <c:v>-37714.058967023033</c:v>
                </c:pt>
                <c:pt idx="4">
                  <c:v>-50285.411956030708</c:v>
                </c:pt>
                <c:pt idx="5">
                  <c:v>-62856.764945038383</c:v>
                </c:pt>
                <c:pt idx="6">
                  <c:v>-75428.117934046066</c:v>
                </c:pt>
                <c:pt idx="7">
                  <c:v>-87999.470923053741</c:v>
                </c:pt>
                <c:pt idx="8">
                  <c:v>-100570.82391206142</c:v>
                </c:pt>
                <c:pt idx="9">
                  <c:v>-113142.17690106909</c:v>
                </c:pt>
                <c:pt idx="10">
                  <c:v>-125713.52989007677</c:v>
                </c:pt>
                <c:pt idx="11">
                  <c:v>-138284.88287908444</c:v>
                </c:pt>
                <c:pt idx="12">
                  <c:v>-150856.23586809213</c:v>
                </c:pt>
                <c:pt idx="13">
                  <c:v>-163427.58885709982</c:v>
                </c:pt>
                <c:pt idx="14">
                  <c:v>-175998.94184610751</c:v>
                </c:pt>
                <c:pt idx="15">
                  <c:v>-188570.2948351152</c:v>
                </c:pt>
                <c:pt idx="16">
                  <c:v>-201141.64782412289</c:v>
                </c:pt>
                <c:pt idx="17">
                  <c:v>-213713.00081313058</c:v>
                </c:pt>
                <c:pt idx="18">
                  <c:v>-226284.35380213827</c:v>
                </c:pt>
                <c:pt idx="19">
                  <c:v>-238855.70679114596</c:v>
                </c:pt>
                <c:pt idx="20">
                  <c:v>-251427.05978015365</c:v>
                </c:pt>
              </c:numCache>
            </c:numRef>
          </c:val>
          <c:smooth val="0"/>
          <c:extLst>
            <c:ext xmlns:c16="http://schemas.microsoft.com/office/drawing/2014/chart" uri="{C3380CC4-5D6E-409C-BE32-E72D297353CC}">
              <c16:uniqueId val="{0000000C-8160-480F-86C8-397154F008EF}"/>
            </c:ext>
          </c:extLst>
        </c:ser>
        <c:ser>
          <c:idx val="5"/>
          <c:order val="4"/>
          <c:tx>
            <c:strRef>
              <c:f>Table!$BI$2</c:f>
              <c:strCache>
                <c:ptCount val="1"/>
                <c:pt idx="0">
                  <c:v>Rental Income</c:v>
                </c:pt>
              </c:strCache>
            </c:strRef>
          </c:tx>
          <c:spPr>
            <a:ln w="28575" cap="rnd">
              <a:solidFill>
                <a:schemeClr val="accent6"/>
              </a:solidFill>
              <a:round/>
            </a:ln>
            <a:effectLst/>
          </c:spPr>
          <c:marker>
            <c:symbol val="none"/>
          </c:marker>
          <c:cat>
            <c:numRef>
              <c:f>Table!$BD$3:$BD$23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Table!$BI$3:$BI$23</c:f>
              <c:numCache>
                <c:formatCode>"$"#,##0</c:formatCode>
                <c:ptCount val="21"/>
                <c:pt idx="0">
                  <c:v>0</c:v>
                </c:pt>
                <c:pt idx="1">
                  <c:v>27562.5</c:v>
                </c:pt>
                <c:pt idx="2">
                  <c:v>55676.25</c:v>
                </c:pt>
                <c:pt idx="3">
                  <c:v>84352.274999999994</c:v>
                </c:pt>
                <c:pt idx="4">
                  <c:v>113601.8205</c:v>
                </c:pt>
                <c:pt idx="5">
                  <c:v>143436.35691</c:v>
                </c:pt>
                <c:pt idx="6">
                  <c:v>173867.58404819999</c:v>
                </c:pt>
                <c:pt idx="7">
                  <c:v>204907.43572916399</c:v>
                </c:pt>
                <c:pt idx="8">
                  <c:v>236568.08444374727</c:v>
                </c:pt>
                <c:pt idx="9">
                  <c:v>268861.94613262219</c:v>
                </c:pt>
                <c:pt idx="10">
                  <c:v>301801.68505527463</c:v>
                </c:pt>
                <c:pt idx="11">
                  <c:v>335400.21875638014</c:v>
                </c:pt>
                <c:pt idx="12">
                  <c:v>369670.72313150775</c:v>
                </c:pt>
                <c:pt idx="13">
                  <c:v>404626.63759413792</c:v>
                </c:pt>
                <c:pt idx="14">
                  <c:v>440281.67034602072</c:v>
                </c:pt>
                <c:pt idx="15">
                  <c:v>476649.80375294114</c:v>
                </c:pt>
                <c:pt idx="16">
                  <c:v>513745.29982799996</c:v>
                </c:pt>
                <c:pt idx="17">
                  <c:v>551582.70582456002</c:v>
                </c:pt>
                <c:pt idx="18">
                  <c:v>590176.85994105123</c:v>
                </c:pt>
                <c:pt idx="19">
                  <c:v>629542.89713987231</c:v>
                </c:pt>
                <c:pt idx="20">
                  <c:v>669696.25508266978</c:v>
                </c:pt>
              </c:numCache>
            </c:numRef>
          </c:val>
          <c:smooth val="0"/>
          <c:extLst>
            <c:ext xmlns:c16="http://schemas.microsoft.com/office/drawing/2014/chart" uri="{C3380CC4-5D6E-409C-BE32-E72D297353CC}">
              <c16:uniqueId val="{0000000E-8160-480F-86C8-397154F008EF}"/>
            </c:ext>
          </c:extLst>
        </c:ser>
        <c:ser>
          <c:idx val="6"/>
          <c:order val="5"/>
          <c:tx>
            <c:strRef>
              <c:f>Table!$BJ$2</c:f>
              <c:strCache>
                <c:ptCount val="1"/>
                <c:pt idx="0">
                  <c:v>Property Management</c:v>
                </c:pt>
              </c:strCache>
            </c:strRef>
          </c:tx>
          <c:spPr>
            <a:ln w="28575" cap="rnd">
              <a:solidFill>
                <a:schemeClr val="accent1">
                  <a:lumMod val="60000"/>
                </a:schemeClr>
              </a:solidFill>
              <a:round/>
            </a:ln>
            <a:effectLst/>
          </c:spPr>
          <c:marker>
            <c:symbol val="none"/>
          </c:marker>
          <c:cat>
            <c:numRef>
              <c:f>Table!$BD$3:$BD$23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Table!$BJ$3:$BJ$23</c:f>
              <c:numCache>
                <c:formatCode>"$"#,##0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10-8160-480F-86C8-397154F008EF}"/>
            </c:ext>
          </c:extLst>
        </c:ser>
        <c:ser>
          <c:idx val="7"/>
          <c:order val="6"/>
          <c:tx>
            <c:strRef>
              <c:f>Table!$BK$2</c:f>
              <c:strCache>
                <c:ptCount val="1"/>
                <c:pt idx="0">
                  <c:v>Closing Costs</c:v>
                </c:pt>
              </c:strCache>
            </c:strRef>
          </c:tx>
          <c:spPr>
            <a:ln w="28575" cap="rnd">
              <a:solidFill>
                <a:schemeClr val="accent2">
                  <a:lumMod val="60000"/>
                </a:schemeClr>
              </a:solidFill>
              <a:round/>
            </a:ln>
            <a:effectLst/>
          </c:spPr>
          <c:marker>
            <c:symbol val="none"/>
          </c:marker>
          <c:cat>
            <c:numRef>
              <c:f>Table!$BD$3:$BD$23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Table!$BK$3:$BK$23</c:f>
              <c:numCache>
                <c:formatCode>"$"#,##0</c:formatCode>
                <c:ptCount val="21"/>
                <c:pt idx="0">
                  <c:v>-21000</c:v>
                </c:pt>
                <c:pt idx="1">
                  <c:v>-21524.999999999996</c:v>
                </c:pt>
                <c:pt idx="2">
                  <c:v>-22063.124999999993</c:v>
                </c:pt>
                <c:pt idx="3">
                  <c:v>-22614.703124999989</c:v>
                </c:pt>
                <c:pt idx="4">
                  <c:v>-23180.070703124984</c:v>
                </c:pt>
                <c:pt idx="5">
                  <c:v>-23759.572470703108</c:v>
                </c:pt>
                <c:pt idx="6">
                  <c:v>-24353.561782470682</c:v>
                </c:pt>
                <c:pt idx="7">
                  <c:v>-24962.400827032448</c:v>
                </c:pt>
                <c:pt idx="8">
                  <c:v>-25586.460847708258</c:v>
                </c:pt>
                <c:pt idx="9">
                  <c:v>-26226.12236890096</c:v>
                </c:pt>
                <c:pt idx="10">
                  <c:v>-26881.775428123481</c:v>
                </c:pt>
                <c:pt idx="11">
                  <c:v>-27553.819813826569</c:v>
                </c:pt>
                <c:pt idx="12">
                  <c:v>-28242.665309172229</c:v>
                </c:pt>
                <c:pt idx="13">
                  <c:v>-28948.731941901529</c:v>
                </c:pt>
                <c:pt idx="14">
                  <c:v>-29672.450240449067</c:v>
                </c:pt>
                <c:pt idx="15">
                  <c:v>-30414.261496460291</c:v>
                </c:pt>
                <c:pt idx="16">
                  <c:v>-31174.618033871793</c:v>
                </c:pt>
                <c:pt idx="17">
                  <c:v>-31953.983484718585</c:v>
                </c:pt>
                <c:pt idx="18">
                  <c:v>-32752.833071836543</c:v>
                </c:pt>
                <c:pt idx="19">
                  <c:v>-33571.653898632452</c:v>
                </c:pt>
                <c:pt idx="20">
                  <c:v>-34410.945246098265</c:v>
                </c:pt>
              </c:numCache>
            </c:numRef>
          </c:val>
          <c:smooth val="0"/>
          <c:extLst>
            <c:ext xmlns:c16="http://schemas.microsoft.com/office/drawing/2014/chart" uri="{C3380CC4-5D6E-409C-BE32-E72D297353CC}">
              <c16:uniqueId val="{00000012-8160-480F-86C8-397154F008EF}"/>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Breakout (30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Table!$BE$2</c:f>
              <c:strCache>
                <c:ptCount val="1"/>
                <c:pt idx="0">
                  <c:v>Appreciation</c:v>
                </c:pt>
              </c:strCache>
            </c:strRef>
          </c:tx>
          <c:spPr>
            <a:ln w="28575" cap="rnd">
              <a:solidFill>
                <a:schemeClr val="accent2"/>
              </a:solidFill>
              <a:round/>
            </a:ln>
            <a:effectLst/>
          </c:spPr>
          <c:marker>
            <c:symbol val="none"/>
          </c:marker>
          <c:cat>
            <c:numRef>
              <c:f>Table!$BD$3:$BD$33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Table!$BE$3:$BE$33</c:f>
              <c:numCache>
                <c:formatCode>"$"#,##0</c:formatCode>
                <c:ptCount val="31"/>
                <c:pt idx="0">
                  <c:v>0</c:v>
                </c:pt>
                <c:pt idx="1">
                  <c:v>8749.9999999999418</c:v>
                </c:pt>
                <c:pt idx="2">
                  <c:v>17718.749999999884</c:v>
                </c:pt>
                <c:pt idx="3">
                  <c:v>26911.718749999825</c:v>
                </c:pt>
                <c:pt idx="4">
                  <c:v>36334.511718749767</c:v>
                </c:pt>
                <c:pt idx="5">
                  <c:v>45992.874511718459</c:v>
                </c:pt>
                <c:pt idx="6">
                  <c:v>55892.696374511404</c:v>
                </c:pt>
                <c:pt idx="7">
                  <c:v>66040.013783874165</c:v>
                </c:pt>
                <c:pt idx="8">
                  <c:v>76441.014128470968</c:v>
                </c:pt>
                <c:pt idx="9">
                  <c:v>87102.039481682703</c:v>
                </c:pt>
                <c:pt idx="10">
                  <c:v>98029.590468724724</c:v>
                </c:pt>
                <c:pt idx="11">
                  <c:v>109230.33023044281</c:v>
                </c:pt>
                <c:pt idx="12">
                  <c:v>120711.08848620381</c:v>
                </c:pt>
                <c:pt idx="13">
                  <c:v>132478.86569835886</c:v>
                </c:pt>
                <c:pt idx="14">
                  <c:v>144540.83734081779</c:v>
                </c:pt>
                <c:pt idx="15">
                  <c:v>156904.35827433818</c:v>
                </c:pt>
                <c:pt idx="16">
                  <c:v>169576.96723119658</c:v>
                </c:pt>
                <c:pt idx="17">
                  <c:v>182566.39141197642</c:v>
                </c:pt>
                <c:pt idx="18">
                  <c:v>195880.55119727575</c:v>
                </c:pt>
                <c:pt idx="19">
                  <c:v>209527.56497720757</c:v>
                </c:pt>
                <c:pt idx="20">
                  <c:v>223515.75410163775</c:v>
                </c:pt>
                <c:pt idx="21">
                  <c:v>237853.64795417862</c:v>
                </c:pt>
                <c:pt idx="22">
                  <c:v>252549.98915303301</c:v>
                </c:pt>
                <c:pt idx="23">
                  <c:v>267613.73888185876</c:v>
                </c:pt>
                <c:pt idx="24">
                  <c:v>283054.08235390519</c:v>
                </c:pt>
                <c:pt idx="25">
                  <c:v>298880.43441275274</c:v>
                </c:pt>
                <c:pt idx="26">
                  <c:v>315102.44527307153</c:v>
                </c:pt>
                <c:pt idx="27">
                  <c:v>331730.00640489825</c:v>
                </c:pt>
                <c:pt idx="28">
                  <c:v>348773.25656502065</c:v>
                </c:pt>
                <c:pt idx="29">
                  <c:v>366242.58797914616</c:v>
                </c:pt>
                <c:pt idx="30">
                  <c:v>384148.65267862473</c:v>
                </c:pt>
              </c:numCache>
            </c:numRef>
          </c:val>
          <c:smooth val="0"/>
          <c:extLst>
            <c:ext xmlns:c16="http://schemas.microsoft.com/office/drawing/2014/chart" uri="{C3380CC4-5D6E-409C-BE32-E72D297353CC}">
              <c16:uniqueId val="{00000006-A6A1-42FF-BC74-020CFAB008F7}"/>
            </c:ext>
          </c:extLst>
        </c:ser>
        <c:ser>
          <c:idx val="2"/>
          <c:order val="1"/>
          <c:tx>
            <c:strRef>
              <c:f>Table!$BF$2</c:f>
              <c:strCache>
                <c:ptCount val="1"/>
                <c:pt idx="0">
                  <c:v>Property Tax</c:v>
                </c:pt>
              </c:strCache>
            </c:strRef>
          </c:tx>
          <c:spPr>
            <a:ln w="28575" cap="rnd">
              <a:solidFill>
                <a:schemeClr val="accent3"/>
              </a:solidFill>
              <a:round/>
            </a:ln>
            <a:effectLst/>
          </c:spPr>
          <c:marker>
            <c:symbol val="none"/>
          </c:marker>
          <c:cat>
            <c:numRef>
              <c:f>Table!$BD$3:$BD$33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Table!$BF$3:$BF$33</c:f>
              <c:numCache>
                <c:formatCode>"$"#,##0</c:formatCode>
                <c:ptCount val="31"/>
                <c:pt idx="0">
                  <c:v>0</c:v>
                </c:pt>
                <c:pt idx="1">
                  <c:v>-5250</c:v>
                </c:pt>
                <c:pt idx="2">
                  <c:v>-10631.25</c:v>
                </c:pt>
                <c:pt idx="3">
                  <c:v>-16147.031249999998</c:v>
                </c:pt>
                <c:pt idx="4">
                  <c:v>-21800.707031249996</c:v>
                </c:pt>
                <c:pt idx="5">
                  <c:v>-27595.724707031244</c:v>
                </c:pt>
                <c:pt idx="6">
                  <c:v>-33535.61782470702</c:v>
                </c:pt>
                <c:pt idx="7">
                  <c:v>-39624.008270324688</c:v>
                </c:pt>
                <c:pt idx="8">
                  <c:v>-45864.608477082802</c:v>
                </c:pt>
                <c:pt idx="9">
                  <c:v>-52261.223689009865</c:v>
                </c:pt>
                <c:pt idx="10">
                  <c:v>-58817.754281235102</c:v>
                </c:pt>
                <c:pt idx="11">
                  <c:v>-65538.198138265972</c:v>
                </c:pt>
                <c:pt idx="12">
                  <c:v>-72426.653091722619</c:v>
                </c:pt>
                <c:pt idx="13">
                  <c:v>-79487.319419015679</c:v>
                </c:pt>
                <c:pt idx="14">
                  <c:v>-86724.502404491068</c:v>
                </c:pt>
                <c:pt idx="15">
                  <c:v>-94142.61496460333</c:v>
                </c:pt>
                <c:pt idx="16">
                  <c:v>-101746.1803387184</c:v>
                </c:pt>
                <c:pt idx="17">
                  <c:v>-109539.83484718636</c:v>
                </c:pt>
                <c:pt idx="18">
                  <c:v>-117528.33071836601</c:v>
                </c:pt>
                <c:pt idx="19">
                  <c:v>-125716.53898632515</c:v>
                </c:pt>
                <c:pt idx="20">
                  <c:v>-134109.45246098327</c:v>
                </c:pt>
                <c:pt idx="21">
                  <c:v>-142712.18877250783</c:v>
                </c:pt>
                <c:pt idx="22">
                  <c:v>-151529.9934918205</c:v>
                </c:pt>
                <c:pt idx="23">
                  <c:v>-160568.243329116</c:v>
                </c:pt>
                <c:pt idx="24">
                  <c:v>-169832.44941234388</c:v>
                </c:pt>
                <c:pt idx="25">
                  <c:v>-179328.26064765247</c:v>
                </c:pt>
                <c:pt idx="26">
                  <c:v>-189061.46716384374</c:v>
                </c:pt>
                <c:pt idx="27">
                  <c:v>-199038.00384293983</c:v>
                </c:pt>
                <c:pt idx="28">
                  <c:v>-209263.9539390133</c:v>
                </c:pt>
                <c:pt idx="29">
                  <c:v>-219745.55278748862</c:v>
                </c:pt>
                <c:pt idx="30">
                  <c:v>-230489.1916071758</c:v>
                </c:pt>
              </c:numCache>
            </c:numRef>
          </c:val>
          <c:smooth val="0"/>
          <c:extLst>
            <c:ext xmlns:c16="http://schemas.microsoft.com/office/drawing/2014/chart" uri="{C3380CC4-5D6E-409C-BE32-E72D297353CC}">
              <c16:uniqueId val="{00000008-A6A1-42FF-BC74-020CFAB008F7}"/>
            </c:ext>
          </c:extLst>
        </c:ser>
        <c:ser>
          <c:idx val="3"/>
          <c:order val="2"/>
          <c:tx>
            <c:strRef>
              <c:f>Table!$BG$2</c:f>
              <c:strCache>
                <c:ptCount val="1"/>
                <c:pt idx="0">
                  <c:v>Maintenance</c:v>
                </c:pt>
              </c:strCache>
            </c:strRef>
          </c:tx>
          <c:spPr>
            <a:ln w="28575" cap="rnd">
              <a:solidFill>
                <a:schemeClr val="accent4"/>
              </a:solidFill>
              <a:round/>
            </a:ln>
            <a:effectLst/>
          </c:spPr>
          <c:marker>
            <c:symbol val="none"/>
          </c:marker>
          <c:cat>
            <c:numRef>
              <c:f>Table!$BD$3:$BD$33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Table!$BG$3:$BG$33</c:f>
              <c:numCache>
                <c:formatCode>"$"#,##0</c:formatCode>
                <c:ptCount val="31"/>
                <c:pt idx="0">
                  <c:v>-10500</c:v>
                </c:pt>
                <c:pt idx="1">
                  <c:v>-17500</c:v>
                </c:pt>
                <c:pt idx="2">
                  <c:v>-24675</c:v>
                </c:pt>
                <c:pt idx="3">
                  <c:v>-32029.375</c:v>
                </c:pt>
                <c:pt idx="4">
                  <c:v>-39567.609375</c:v>
                </c:pt>
                <c:pt idx="5">
                  <c:v>-47294.299609374997</c:v>
                </c:pt>
                <c:pt idx="6">
                  <c:v>-55214.157099609365</c:v>
                </c:pt>
                <c:pt idx="7">
                  <c:v>-63332.011027099594</c:v>
                </c:pt>
                <c:pt idx="8">
                  <c:v>-71652.811302777074</c:v>
                </c:pt>
                <c:pt idx="9">
                  <c:v>-80181.631585346491</c:v>
                </c:pt>
                <c:pt idx="10">
                  <c:v>-88923.672374980146</c:v>
                </c:pt>
                <c:pt idx="11">
                  <c:v>-97884.264184354644</c:v>
                </c:pt>
                <c:pt idx="12">
                  <c:v>-107068.8707889635</c:v>
                </c:pt>
                <c:pt idx="13">
                  <c:v>-116483.09255868757</c:v>
                </c:pt>
                <c:pt idx="14">
                  <c:v>-126132.66987265475</c:v>
                </c:pt>
                <c:pt idx="15">
                  <c:v>-136023.48661947111</c:v>
                </c:pt>
                <c:pt idx="16">
                  <c:v>-146161.57378495787</c:v>
                </c:pt>
                <c:pt idx="17">
                  <c:v>-156553.11312958179</c:v>
                </c:pt>
                <c:pt idx="18">
                  <c:v>-167204.44095782132</c:v>
                </c:pt>
                <c:pt idx="19">
                  <c:v>-178122.05198176682</c:v>
                </c:pt>
                <c:pt idx="20">
                  <c:v>-189312.60328131096</c:v>
                </c:pt>
                <c:pt idx="21">
                  <c:v>-200782.91836334372</c:v>
                </c:pt>
                <c:pt idx="22">
                  <c:v>-212539.99132242729</c:v>
                </c:pt>
                <c:pt idx="23">
                  <c:v>-224590.99110548795</c:v>
                </c:pt>
                <c:pt idx="24">
                  <c:v>-236943.26588312513</c:v>
                </c:pt>
                <c:pt idx="25">
                  <c:v>-249604.34753020323</c:v>
                </c:pt>
                <c:pt idx="26">
                  <c:v>-262581.9562184583</c:v>
                </c:pt>
                <c:pt idx="27">
                  <c:v>-275884.00512391975</c:v>
                </c:pt>
                <c:pt idx="28">
                  <c:v>-289518.60525201773</c:v>
                </c:pt>
                <c:pt idx="29">
                  <c:v>-303494.07038331812</c:v>
                </c:pt>
                <c:pt idx="30">
                  <c:v>-317818.92214290105</c:v>
                </c:pt>
              </c:numCache>
            </c:numRef>
          </c:val>
          <c:smooth val="0"/>
          <c:extLst>
            <c:ext xmlns:c16="http://schemas.microsoft.com/office/drawing/2014/chart" uri="{C3380CC4-5D6E-409C-BE32-E72D297353CC}">
              <c16:uniqueId val="{0000000A-A6A1-42FF-BC74-020CFAB008F7}"/>
            </c:ext>
          </c:extLst>
        </c:ser>
        <c:ser>
          <c:idx val="4"/>
          <c:order val="3"/>
          <c:tx>
            <c:strRef>
              <c:f>Table!$BH$2</c:f>
              <c:strCache>
                <c:ptCount val="1"/>
                <c:pt idx="0">
                  <c:v>Mortgage Interest</c:v>
                </c:pt>
              </c:strCache>
            </c:strRef>
          </c:tx>
          <c:spPr>
            <a:ln w="28575" cap="rnd">
              <a:solidFill>
                <a:schemeClr val="accent5"/>
              </a:solidFill>
              <a:round/>
            </a:ln>
            <a:effectLst/>
          </c:spPr>
          <c:marker>
            <c:symbol val="none"/>
          </c:marker>
          <c:cat>
            <c:numRef>
              <c:f>Table!$BD$3:$BD$33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Table!$BH$3:$BH$33</c:f>
              <c:numCache>
                <c:formatCode>"$"#,##0</c:formatCode>
                <c:ptCount val="31"/>
                <c:pt idx="0">
                  <c:v>0</c:v>
                </c:pt>
                <c:pt idx="1">
                  <c:v>-12571.352989007677</c:v>
                </c:pt>
                <c:pt idx="2">
                  <c:v>-25142.705978015354</c:v>
                </c:pt>
                <c:pt idx="3">
                  <c:v>-37714.058967023033</c:v>
                </c:pt>
                <c:pt idx="4">
                  <c:v>-50285.411956030708</c:v>
                </c:pt>
                <c:pt idx="5">
                  <c:v>-62856.764945038383</c:v>
                </c:pt>
                <c:pt idx="6">
                  <c:v>-75428.117934046066</c:v>
                </c:pt>
                <c:pt idx="7">
                  <c:v>-87999.470923053741</c:v>
                </c:pt>
                <c:pt idx="8">
                  <c:v>-100570.82391206142</c:v>
                </c:pt>
                <c:pt idx="9">
                  <c:v>-113142.17690106909</c:v>
                </c:pt>
                <c:pt idx="10">
                  <c:v>-125713.52989007677</c:v>
                </c:pt>
                <c:pt idx="11">
                  <c:v>-138284.88287908444</c:v>
                </c:pt>
                <c:pt idx="12">
                  <c:v>-150856.23586809213</c:v>
                </c:pt>
                <c:pt idx="13">
                  <c:v>-163427.58885709982</c:v>
                </c:pt>
                <c:pt idx="14">
                  <c:v>-175998.94184610751</c:v>
                </c:pt>
                <c:pt idx="15">
                  <c:v>-188570.2948351152</c:v>
                </c:pt>
                <c:pt idx="16">
                  <c:v>-201141.64782412289</c:v>
                </c:pt>
                <c:pt idx="17">
                  <c:v>-213713.00081313058</c:v>
                </c:pt>
                <c:pt idx="18">
                  <c:v>-226284.35380213827</c:v>
                </c:pt>
                <c:pt idx="19">
                  <c:v>-238855.70679114596</c:v>
                </c:pt>
                <c:pt idx="20">
                  <c:v>-251427.05978015365</c:v>
                </c:pt>
                <c:pt idx="21">
                  <c:v>-263998.41276916134</c:v>
                </c:pt>
                <c:pt idx="22">
                  <c:v>-276569.765758169</c:v>
                </c:pt>
                <c:pt idx="23">
                  <c:v>-289141.11874717666</c:v>
                </c:pt>
                <c:pt idx="24">
                  <c:v>-301712.47173618432</c:v>
                </c:pt>
                <c:pt idx="25">
                  <c:v>-314283.82472519198</c:v>
                </c:pt>
                <c:pt idx="26">
                  <c:v>-326855.17771419964</c:v>
                </c:pt>
                <c:pt idx="27">
                  <c:v>-339426.5307032073</c:v>
                </c:pt>
                <c:pt idx="28">
                  <c:v>-351997.88369221496</c:v>
                </c:pt>
                <c:pt idx="29">
                  <c:v>-364569.23668122262</c:v>
                </c:pt>
                <c:pt idx="30">
                  <c:v>-377140.58967023029</c:v>
                </c:pt>
              </c:numCache>
            </c:numRef>
          </c:val>
          <c:smooth val="0"/>
          <c:extLst>
            <c:ext xmlns:c16="http://schemas.microsoft.com/office/drawing/2014/chart" uri="{C3380CC4-5D6E-409C-BE32-E72D297353CC}">
              <c16:uniqueId val="{0000000C-A6A1-42FF-BC74-020CFAB008F7}"/>
            </c:ext>
          </c:extLst>
        </c:ser>
        <c:ser>
          <c:idx val="5"/>
          <c:order val="4"/>
          <c:tx>
            <c:strRef>
              <c:f>Table!$BI$2</c:f>
              <c:strCache>
                <c:ptCount val="1"/>
                <c:pt idx="0">
                  <c:v>Rental Income</c:v>
                </c:pt>
              </c:strCache>
            </c:strRef>
          </c:tx>
          <c:spPr>
            <a:ln w="28575" cap="rnd">
              <a:solidFill>
                <a:schemeClr val="accent6"/>
              </a:solidFill>
              <a:round/>
            </a:ln>
            <a:effectLst/>
          </c:spPr>
          <c:marker>
            <c:symbol val="none"/>
          </c:marker>
          <c:cat>
            <c:numRef>
              <c:f>Table!$BD$3:$BD$33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Table!$BI$3:$BI$33</c:f>
              <c:numCache>
                <c:formatCode>"$"#,##0</c:formatCode>
                <c:ptCount val="31"/>
                <c:pt idx="0">
                  <c:v>0</c:v>
                </c:pt>
                <c:pt idx="1">
                  <c:v>27562.5</c:v>
                </c:pt>
                <c:pt idx="2">
                  <c:v>55676.25</c:v>
                </c:pt>
                <c:pt idx="3">
                  <c:v>84352.274999999994</c:v>
                </c:pt>
                <c:pt idx="4">
                  <c:v>113601.8205</c:v>
                </c:pt>
                <c:pt idx="5">
                  <c:v>143436.35691</c:v>
                </c:pt>
                <c:pt idx="6">
                  <c:v>173867.58404819999</c:v>
                </c:pt>
                <c:pt idx="7">
                  <c:v>204907.43572916399</c:v>
                </c:pt>
                <c:pt idx="8">
                  <c:v>236568.08444374727</c:v>
                </c:pt>
                <c:pt idx="9">
                  <c:v>268861.94613262219</c:v>
                </c:pt>
                <c:pt idx="10">
                  <c:v>301801.68505527463</c:v>
                </c:pt>
                <c:pt idx="11">
                  <c:v>335400.21875638014</c:v>
                </c:pt>
                <c:pt idx="12">
                  <c:v>369670.72313150775</c:v>
                </c:pt>
                <c:pt idx="13">
                  <c:v>404626.63759413792</c:v>
                </c:pt>
                <c:pt idx="14">
                  <c:v>440281.67034602072</c:v>
                </c:pt>
                <c:pt idx="15">
                  <c:v>476649.80375294114</c:v>
                </c:pt>
                <c:pt idx="16">
                  <c:v>513745.29982799996</c:v>
                </c:pt>
                <c:pt idx="17">
                  <c:v>551582.70582456002</c:v>
                </c:pt>
                <c:pt idx="18">
                  <c:v>590176.85994105123</c:v>
                </c:pt>
                <c:pt idx="19">
                  <c:v>629542.89713987231</c:v>
                </c:pt>
                <c:pt idx="20">
                  <c:v>669696.25508266978</c:v>
                </c:pt>
                <c:pt idx="21">
                  <c:v>710652.68018432322</c:v>
                </c:pt>
                <c:pt idx="22">
                  <c:v>752428.23378800973</c:v>
                </c:pt>
                <c:pt idx="23">
                  <c:v>795039.29846376996</c:v>
                </c:pt>
                <c:pt idx="24">
                  <c:v>838502.58443304535</c:v>
                </c:pt>
                <c:pt idx="25">
                  <c:v>882835.13612170634</c:v>
                </c:pt>
                <c:pt idx="26">
                  <c:v>928054.33884414053</c:v>
                </c:pt>
                <c:pt idx="27">
                  <c:v>974177.9256210234</c:v>
                </c:pt>
                <c:pt idx="28">
                  <c:v>1021223.9841334439</c:v>
                </c:pt>
                <c:pt idx="29">
                  <c:v>1069210.9638161128</c:v>
                </c:pt>
                <c:pt idx="30">
                  <c:v>1118157.6830924351</c:v>
                </c:pt>
              </c:numCache>
            </c:numRef>
          </c:val>
          <c:smooth val="0"/>
          <c:extLst>
            <c:ext xmlns:c16="http://schemas.microsoft.com/office/drawing/2014/chart" uri="{C3380CC4-5D6E-409C-BE32-E72D297353CC}">
              <c16:uniqueId val="{0000000E-A6A1-42FF-BC74-020CFAB008F7}"/>
            </c:ext>
          </c:extLst>
        </c:ser>
        <c:ser>
          <c:idx val="6"/>
          <c:order val="5"/>
          <c:tx>
            <c:strRef>
              <c:f>Table!$BJ$2</c:f>
              <c:strCache>
                <c:ptCount val="1"/>
                <c:pt idx="0">
                  <c:v>Property Management</c:v>
                </c:pt>
              </c:strCache>
            </c:strRef>
          </c:tx>
          <c:spPr>
            <a:ln w="28575" cap="rnd">
              <a:solidFill>
                <a:schemeClr val="accent1">
                  <a:lumMod val="60000"/>
                </a:schemeClr>
              </a:solidFill>
              <a:round/>
            </a:ln>
            <a:effectLst/>
          </c:spPr>
          <c:marker>
            <c:symbol val="none"/>
          </c:marker>
          <c:cat>
            <c:numRef>
              <c:f>Table!$BD$3:$BD$33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Table!$BJ$3:$BJ$33</c:f>
              <c:numCache>
                <c:formatCode>"$"#,##0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10-A6A1-42FF-BC74-020CFAB008F7}"/>
            </c:ext>
          </c:extLst>
        </c:ser>
        <c:ser>
          <c:idx val="7"/>
          <c:order val="6"/>
          <c:tx>
            <c:strRef>
              <c:f>Table!$BK$2</c:f>
              <c:strCache>
                <c:ptCount val="1"/>
                <c:pt idx="0">
                  <c:v>Closing Costs</c:v>
                </c:pt>
              </c:strCache>
            </c:strRef>
          </c:tx>
          <c:spPr>
            <a:ln w="28575" cap="rnd">
              <a:solidFill>
                <a:schemeClr val="accent2">
                  <a:lumMod val="60000"/>
                </a:schemeClr>
              </a:solidFill>
              <a:round/>
            </a:ln>
            <a:effectLst/>
          </c:spPr>
          <c:marker>
            <c:symbol val="none"/>
          </c:marker>
          <c:cat>
            <c:numRef>
              <c:f>Table!$BD$3:$BD$33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Table!$BK$3:$BK$33</c:f>
              <c:numCache>
                <c:formatCode>"$"#,##0</c:formatCode>
                <c:ptCount val="31"/>
                <c:pt idx="0">
                  <c:v>-21000</c:v>
                </c:pt>
                <c:pt idx="1">
                  <c:v>-21524.999999999996</c:v>
                </c:pt>
                <c:pt idx="2">
                  <c:v>-22063.124999999993</c:v>
                </c:pt>
                <c:pt idx="3">
                  <c:v>-22614.703124999989</c:v>
                </c:pt>
                <c:pt idx="4">
                  <c:v>-23180.070703124984</c:v>
                </c:pt>
                <c:pt idx="5">
                  <c:v>-23759.572470703108</c:v>
                </c:pt>
                <c:pt idx="6">
                  <c:v>-24353.561782470682</c:v>
                </c:pt>
                <c:pt idx="7">
                  <c:v>-24962.400827032448</c:v>
                </c:pt>
                <c:pt idx="8">
                  <c:v>-25586.460847708258</c:v>
                </c:pt>
                <c:pt idx="9">
                  <c:v>-26226.12236890096</c:v>
                </c:pt>
                <c:pt idx="10">
                  <c:v>-26881.775428123481</c:v>
                </c:pt>
                <c:pt idx="11">
                  <c:v>-27553.819813826569</c:v>
                </c:pt>
                <c:pt idx="12">
                  <c:v>-28242.665309172229</c:v>
                </c:pt>
                <c:pt idx="13">
                  <c:v>-28948.731941901529</c:v>
                </c:pt>
                <c:pt idx="14">
                  <c:v>-29672.450240449067</c:v>
                </c:pt>
                <c:pt idx="15">
                  <c:v>-30414.261496460291</c:v>
                </c:pt>
                <c:pt idx="16">
                  <c:v>-31174.618033871793</c:v>
                </c:pt>
                <c:pt idx="17">
                  <c:v>-31953.983484718585</c:v>
                </c:pt>
                <c:pt idx="18">
                  <c:v>-32752.833071836543</c:v>
                </c:pt>
                <c:pt idx="19">
                  <c:v>-33571.653898632452</c:v>
                </c:pt>
                <c:pt idx="20">
                  <c:v>-34410.945246098265</c:v>
                </c:pt>
                <c:pt idx="21">
                  <c:v>-35271.218877250714</c:v>
                </c:pt>
                <c:pt idx="22">
                  <c:v>-36152.999349181977</c:v>
                </c:pt>
                <c:pt idx="23">
                  <c:v>-37056.824332911521</c:v>
                </c:pt>
                <c:pt idx="24">
                  <c:v>-37983.244941234312</c:v>
                </c:pt>
                <c:pt idx="25">
                  <c:v>-38932.826064765162</c:v>
                </c:pt>
                <c:pt idx="26">
                  <c:v>-39906.14671638429</c:v>
                </c:pt>
                <c:pt idx="27">
                  <c:v>-40903.800384293892</c:v>
                </c:pt>
                <c:pt idx="28">
                  <c:v>-41926.395393901235</c:v>
                </c:pt>
                <c:pt idx="29">
                  <c:v>-42974.555278748769</c:v>
                </c:pt>
                <c:pt idx="30">
                  <c:v>-44048.91916071748</c:v>
                </c:pt>
              </c:numCache>
            </c:numRef>
          </c:val>
          <c:smooth val="0"/>
          <c:extLst>
            <c:ext xmlns:c16="http://schemas.microsoft.com/office/drawing/2014/chart" uri="{C3380CC4-5D6E-409C-BE32-E72D297353CC}">
              <c16:uniqueId val="{00000012-A6A1-42FF-BC74-020CFAB008F7}"/>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Breakout (40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Table!$BE$2</c:f>
              <c:strCache>
                <c:ptCount val="1"/>
                <c:pt idx="0">
                  <c:v>Appreciation</c:v>
                </c:pt>
              </c:strCache>
            </c:strRef>
          </c:tx>
          <c:spPr>
            <a:ln w="28575" cap="rnd">
              <a:solidFill>
                <a:schemeClr val="accent2"/>
              </a:solidFill>
              <a:round/>
            </a:ln>
            <a:effectLst/>
          </c:spPr>
          <c:marker>
            <c:symbol val="none"/>
          </c:marker>
          <c:cat>
            <c:numRef>
              <c:f>Table!$BD$3:$BD$43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Table!$BE$3:$BE$43</c:f>
              <c:numCache>
                <c:formatCode>"$"#,##0</c:formatCode>
                <c:ptCount val="41"/>
                <c:pt idx="0">
                  <c:v>0</c:v>
                </c:pt>
                <c:pt idx="1">
                  <c:v>8749.9999999999418</c:v>
                </c:pt>
                <c:pt idx="2">
                  <c:v>17718.749999999884</c:v>
                </c:pt>
                <c:pt idx="3">
                  <c:v>26911.718749999825</c:v>
                </c:pt>
                <c:pt idx="4">
                  <c:v>36334.511718749767</c:v>
                </c:pt>
                <c:pt idx="5">
                  <c:v>45992.874511718459</c:v>
                </c:pt>
                <c:pt idx="6">
                  <c:v>55892.696374511404</c:v>
                </c:pt>
                <c:pt idx="7">
                  <c:v>66040.013783874165</c:v>
                </c:pt>
                <c:pt idx="8">
                  <c:v>76441.014128470968</c:v>
                </c:pt>
                <c:pt idx="9">
                  <c:v>87102.039481682703</c:v>
                </c:pt>
                <c:pt idx="10">
                  <c:v>98029.590468724724</c:v>
                </c:pt>
                <c:pt idx="11">
                  <c:v>109230.33023044281</c:v>
                </c:pt>
                <c:pt idx="12">
                  <c:v>120711.08848620381</c:v>
                </c:pt>
                <c:pt idx="13">
                  <c:v>132478.86569835886</c:v>
                </c:pt>
                <c:pt idx="14">
                  <c:v>144540.83734081779</c:v>
                </c:pt>
                <c:pt idx="15">
                  <c:v>156904.35827433818</c:v>
                </c:pt>
                <c:pt idx="16">
                  <c:v>169576.96723119658</c:v>
                </c:pt>
                <c:pt idx="17">
                  <c:v>182566.39141197642</c:v>
                </c:pt>
                <c:pt idx="18">
                  <c:v>195880.55119727575</c:v>
                </c:pt>
                <c:pt idx="19">
                  <c:v>209527.56497720757</c:v>
                </c:pt>
                <c:pt idx="20">
                  <c:v>223515.75410163775</c:v>
                </c:pt>
                <c:pt idx="21">
                  <c:v>237853.64795417862</c:v>
                </c:pt>
                <c:pt idx="22">
                  <c:v>252549.98915303301</c:v>
                </c:pt>
                <c:pt idx="23">
                  <c:v>267613.73888185876</c:v>
                </c:pt>
                <c:pt idx="24">
                  <c:v>283054.08235390519</c:v>
                </c:pt>
                <c:pt idx="25">
                  <c:v>298880.43441275274</c:v>
                </c:pt>
                <c:pt idx="26">
                  <c:v>315102.44527307153</c:v>
                </c:pt>
                <c:pt idx="27">
                  <c:v>331730.00640489825</c:v>
                </c:pt>
                <c:pt idx="28">
                  <c:v>348773.25656502065</c:v>
                </c:pt>
                <c:pt idx="29">
                  <c:v>366242.58797914616</c:v>
                </c:pt>
                <c:pt idx="30">
                  <c:v>384148.65267862473</c:v>
                </c:pt>
                <c:pt idx="31">
                  <c:v>402502.36899559025</c:v>
                </c:pt>
                <c:pt idx="32">
                  <c:v>421314.92822047998</c:v>
                </c:pt>
                <c:pt idx="33">
                  <c:v>440597.80142599193</c:v>
                </c:pt>
                <c:pt idx="34">
                  <c:v>460362.74646164163</c:v>
                </c:pt>
                <c:pt idx="35">
                  <c:v>480621.81512318261</c:v>
                </c:pt>
                <c:pt idx="36">
                  <c:v>501387.36050126213</c:v>
                </c:pt>
                <c:pt idx="37">
                  <c:v>522672.04451379366</c:v>
                </c:pt>
                <c:pt idx="38">
                  <c:v>544488.84562663839</c:v>
                </c:pt>
                <c:pt idx="39">
                  <c:v>566851.06676730432</c:v>
                </c:pt>
                <c:pt idx="40">
                  <c:v>589772.3434364869</c:v>
                </c:pt>
              </c:numCache>
            </c:numRef>
          </c:val>
          <c:smooth val="0"/>
          <c:extLst>
            <c:ext xmlns:c16="http://schemas.microsoft.com/office/drawing/2014/chart" uri="{C3380CC4-5D6E-409C-BE32-E72D297353CC}">
              <c16:uniqueId val="{00000006-8300-44B9-A9E5-24AFFB945341}"/>
            </c:ext>
          </c:extLst>
        </c:ser>
        <c:ser>
          <c:idx val="2"/>
          <c:order val="1"/>
          <c:tx>
            <c:strRef>
              <c:f>Table!$BF$2</c:f>
              <c:strCache>
                <c:ptCount val="1"/>
                <c:pt idx="0">
                  <c:v>Property Tax</c:v>
                </c:pt>
              </c:strCache>
            </c:strRef>
          </c:tx>
          <c:spPr>
            <a:ln w="28575" cap="rnd">
              <a:solidFill>
                <a:schemeClr val="accent3"/>
              </a:solidFill>
              <a:round/>
            </a:ln>
            <a:effectLst/>
          </c:spPr>
          <c:marker>
            <c:symbol val="none"/>
          </c:marker>
          <c:cat>
            <c:numRef>
              <c:f>Table!$BD$3:$BD$43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Table!$BF$3:$BF$43</c:f>
              <c:numCache>
                <c:formatCode>"$"#,##0</c:formatCode>
                <c:ptCount val="41"/>
                <c:pt idx="0">
                  <c:v>0</c:v>
                </c:pt>
                <c:pt idx="1">
                  <c:v>-5250</c:v>
                </c:pt>
                <c:pt idx="2">
                  <c:v>-10631.25</c:v>
                </c:pt>
                <c:pt idx="3">
                  <c:v>-16147.031249999998</c:v>
                </c:pt>
                <c:pt idx="4">
                  <c:v>-21800.707031249996</c:v>
                </c:pt>
                <c:pt idx="5">
                  <c:v>-27595.724707031244</c:v>
                </c:pt>
                <c:pt idx="6">
                  <c:v>-33535.61782470702</c:v>
                </c:pt>
                <c:pt idx="7">
                  <c:v>-39624.008270324688</c:v>
                </c:pt>
                <c:pt idx="8">
                  <c:v>-45864.608477082802</c:v>
                </c:pt>
                <c:pt idx="9">
                  <c:v>-52261.223689009865</c:v>
                </c:pt>
                <c:pt idx="10">
                  <c:v>-58817.754281235102</c:v>
                </c:pt>
                <c:pt idx="11">
                  <c:v>-65538.198138265972</c:v>
                </c:pt>
                <c:pt idx="12">
                  <c:v>-72426.653091722619</c:v>
                </c:pt>
                <c:pt idx="13">
                  <c:v>-79487.319419015679</c:v>
                </c:pt>
                <c:pt idx="14">
                  <c:v>-86724.502404491068</c:v>
                </c:pt>
                <c:pt idx="15">
                  <c:v>-94142.61496460333</c:v>
                </c:pt>
                <c:pt idx="16">
                  <c:v>-101746.1803387184</c:v>
                </c:pt>
                <c:pt idx="17">
                  <c:v>-109539.83484718636</c:v>
                </c:pt>
                <c:pt idx="18">
                  <c:v>-117528.33071836601</c:v>
                </c:pt>
                <c:pt idx="19">
                  <c:v>-125716.53898632515</c:v>
                </c:pt>
                <c:pt idx="20">
                  <c:v>-134109.45246098327</c:v>
                </c:pt>
                <c:pt idx="21">
                  <c:v>-142712.18877250783</c:v>
                </c:pt>
                <c:pt idx="22">
                  <c:v>-151529.9934918205</c:v>
                </c:pt>
                <c:pt idx="23">
                  <c:v>-160568.243329116</c:v>
                </c:pt>
                <c:pt idx="24">
                  <c:v>-169832.44941234388</c:v>
                </c:pt>
                <c:pt idx="25">
                  <c:v>-179328.26064765247</c:v>
                </c:pt>
                <c:pt idx="26">
                  <c:v>-189061.46716384374</c:v>
                </c:pt>
                <c:pt idx="27">
                  <c:v>-199038.00384293983</c:v>
                </c:pt>
                <c:pt idx="28">
                  <c:v>-209263.9539390133</c:v>
                </c:pt>
                <c:pt idx="29">
                  <c:v>-219745.55278748862</c:v>
                </c:pt>
                <c:pt idx="30">
                  <c:v>-230489.1916071758</c:v>
                </c:pt>
                <c:pt idx="31">
                  <c:v>-241501.42139735518</c:v>
                </c:pt>
                <c:pt idx="32">
                  <c:v>-252788.95693228903</c:v>
                </c:pt>
                <c:pt idx="33">
                  <c:v>-264358.68085559621</c:v>
                </c:pt>
                <c:pt idx="34">
                  <c:v>-276217.64787698607</c:v>
                </c:pt>
                <c:pt idx="35">
                  <c:v>-288373.08907391067</c:v>
                </c:pt>
                <c:pt idx="36">
                  <c:v>-300832.41630075843</c:v>
                </c:pt>
                <c:pt idx="37">
                  <c:v>-313603.22670827736</c:v>
                </c:pt>
                <c:pt idx="38">
                  <c:v>-326693.30737598427</c:v>
                </c:pt>
                <c:pt idx="39">
                  <c:v>-340110.64006038383</c:v>
                </c:pt>
                <c:pt idx="40">
                  <c:v>-353863.40606189339</c:v>
                </c:pt>
              </c:numCache>
            </c:numRef>
          </c:val>
          <c:smooth val="0"/>
          <c:extLst>
            <c:ext xmlns:c16="http://schemas.microsoft.com/office/drawing/2014/chart" uri="{C3380CC4-5D6E-409C-BE32-E72D297353CC}">
              <c16:uniqueId val="{00000008-8300-44B9-A9E5-24AFFB945341}"/>
            </c:ext>
          </c:extLst>
        </c:ser>
        <c:ser>
          <c:idx val="3"/>
          <c:order val="2"/>
          <c:tx>
            <c:strRef>
              <c:f>Table!$BG$2</c:f>
              <c:strCache>
                <c:ptCount val="1"/>
                <c:pt idx="0">
                  <c:v>Maintenance</c:v>
                </c:pt>
              </c:strCache>
            </c:strRef>
          </c:tx>
          <c:spPr>
            <a:ln w="28575" cap="rnd">
              <a:solidFill>
                <a:schemeClr val="accent4"/>
              </a:solidFill>
              <a:round/>
            </a:ln>
            <a:effectLst/>
          </c:spPr>
          <c:marker>
            <c:symbol val="none"/>
          </c:marker>
          <c:cat>
            <c:numRef>
              <c:f>Table!$BD$3:$BD$43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Table!$BG$3:$BG$43</c:f>
              <c:numCache>
                <c:formatCode>"$"#,##0</c:formatCode>
                <c:ptCount val="41"/>
                <c:pt idx="0">
                  <c:v>-10500</c:v>
                </c:pt>
                <c:pt idx="1">
                  <c:v>-17500</c:v>
                </c:pt>
                <c:pt idx="2">
                  <c:v>-24675</c:v>
                </c:pt>
                <c:pt idx="3">
                  <c:v>-32029.375</c:v>
                </c:pt>
                <c:pt idx="4">
                  <c:v>-39567.609375</c:v>
                </c:pt>
                <c:pt idx="5">
                  <c:v>-47294.299609374997</c:v>
                </c:pt>
                <c:pt idx="6">
                  <c:v>-55214.157099609365</c:v>
                </c:pt>
                <c:pt idx="7">
                  <c:v>-63332.011027099594</c:v>
                </c:pt>
                <c:pt idx="8">
                  <c:v>-71652.811302777074</c:v>
                </c:pt>
                <c:pt idx="9">
                  <c:v>-80181.631585346491</c:v>
                </c:pt>
                <c:pt idx="10">
                  <c:v>-88923.672374980146</c:v>
                </c:pt>
                <c:pt idx="11">
                  <c:v>-97884.264184354644</c:v>
                </c:pt>
                <c:pt idx="12">
                  <c:v>-107068.8707889635</c:v>
                </c:pt>
                <c:pt idx="13">
                  <c:v>-116483.09255868757</c:v>
                </c:pt>
                <c:pt idx="14">
                  <c:v>-126132.66987265475</c:v>
                </c:pt>
                <c:pt idx="15">
                  <c:v>-136023.48661947111</c:v>
                </c:pt>
                <c:pt idx="16">
                  <c:v>-146161.57378495787</c:v>
                </c:pt>
                <c:pt idx="17">
                  <c:v>-156553.11312958179</c:v>
                </c:pt>
                <c:pt idx="18">
                  <c:v>-167204.44095782132</c:v>
                </c:pt>
                <c:pt idx="19">
                  <c:v>-178122.05198176682</c:v>
                </c:pt>
                <c:pt idx="20">
                  <c:v>-189312.60328131096</c:v>
                </c:pt>
                <c:pt idx="21">
                  <c:v>-200782.91836334372</c:v>
                </c:pt>
                <c:pt idx="22">
                  <c:v>-212539.99132242729</c:v>
                </c:pt>
                <c:pt idx="23">
                  <c:v>-224590.99110548795</c:v>
                </c:pt>
                <c:pt idx="24">
                  <c:v>-236943.26588312513</c:v>
                </c:pt>
                <c:pt idx="25">
                  <c:v>-249604.34753020323</c:v>
                </c:pt>
                <c:pt idx="26">
                  <c:v>-262581.9562184583</c:v>
                </c:pt>
                <c:pt idx="27">
                  <c:v>-275884.00512391975</c:v>
                </c:pt>
                <c:pt idx="28">
                  <c:v>-289518.60525201773</c:v>
                </c:pt>
                <c:pt idx="29">
                  <c:v>-303494.07038331812</c:v>
                </c:pt>
                <c:pt idx="30">
                  <c:v>-317818.92214290105</c:v>
                </c:pt>
                <c:pt idx="31">
                  <c:v>-332501.89519647358</c:v>
                </c:pt>
                <c:pt idx="32">
                  <c:v>-347551.94257638539</c:v>
                </c:pt>
                <c:pt idx="33">
                  <c:v>-362978.241140795</c:v>
                </c:pt>
                <c:pt idx="34">
                  <c:v>-378790.19716931484</c:v>
                </c:pt>
                <c:pt idx="35">
                  <c:v>-394997.45209854766</c:v>
                </c:pt>
                <c:pt idx="36">
                  <c:v>-411609.8884010113</c:v>
                </c:pt>
                <c:pt idx="37">
                  <c:v>-428637.63561103656</c:v>
                </c:pt>
                <c:pt idx="38">
                  <c:v>-446091.07650131243</c:v>
                </c:pt>
                <c:pt idx="39">
                  <c:v>-463980.85341384518</c:v>
                </c:pt>
                <c:pt idx="40">
                  <c:v>-482317.87474919128</c:v>
                </c:pt>
              </c:numCache>
            </c:numRef>
          </c:val>
          <c:smooth val="0"/>
          <c:extLst>
            <c:ext xmlns:c16="http://schemas.microsoft.com/office/drawing/2014/chart" uri="{C3380CC4-5D6E-409C-BE32-E72D297353CC}">
              <c16:uniqueId val="{0000000A-8300-44B9-A9E5-24AFFB945341}"/>
            </c:ext>
          </c:extLst>
        </c:ser>
        <c:ser>
          <c:idx val="4"/>
          <c:order val="3"/>
          <c:tx>
            <c:strRef>
              <c:f>Table!$BH$2</c:f>
              <c:strCache>
                <c:ptCount val="1"/>
                <c:pt idx="0">
                  <c:v>Mortgage Interest</c:v>
                </c:pt>
              </c:strCache>
            </c:strRef>
          </c:tx>
          <c:spPr>
            <a:ln w="28575" cap="rnd">
              <a:solidFill>
                <a:schemeClr val="accent5"/>
              </a:solidFill>
              <a:round/>
            </a:ln>
            <a:effectLst/>
          </c:spPr>
          <c:marker>
            <c:symbol val="none"/>
          </c:marker>
          <c:cat>
            <c:numRef>
              <c:f>Table!$BD$3:$BD$43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Table!$BH$3:$BH$43</c:f>
              <c:numCache>
                <c:formatCode>"$"#,##0</c:formatCode>
                <c:ptCount val="41"/>
                <c:pt idx="0">
                  <c:v>0</c:v>
                </c:pt>
                <c:pt idx="1">
                  <c:v>-12571.352989007677</c:v>
                </c:pt>
                <c:pt idx="2">
                  <c:v>-25142.705978015354</c:v>
                </c:pt>
                <c:pt idx="3">
                  <c:v>-37714.058967023033</c:v>
                </c:pt>
                <c:pt idx="4">
                  <c:v>-50285.411956030708</c:v>
                </c:pt>
                <c:pt idx="5">
                  <c:v>-62856.764945038383</c:v>
                </c:pt>
                <c:pt idx="6">
                  <c:v>-75428.117934046066</c:v>
                </c:pt>
                <c:pt idx="7">
                  <c:v>-87999.470923053741</c:v>
                </c:pt>
                <c:pt idx="8">
                  <c:v>-100570.82391206142</c:v>
                </c:pt>
                <c:pt idx="9">
                  <c:v>-113142.17690106909</c:v>
                </c:pt>
                <c:pt idx="10">
                  <c:v>-125713.52989007677</c:v>
                </c:pt>
                <c:pt idx="11">
                  <c:v>-138284.88287908444</c:v>
                </c:pt>
                <c:pt idx="12">
                  <c:v>-150856.23586809213</c:v>
                </c:pt>
                <c:pt idx="13">
                  <c:v>-163427.58885709982</c:v>
                </c:pt>
                <c:pt idx="14">
                  <c:v>-175998.94184610751</c:v>
                </c:pt>
                <c:pt idx="15">
                  <c:v>-188570.2948351152</c:v>
                </c:pt>
                <c:pt idx="16">
                  <c:v>-201141.64782412289</c:v>
                </c:pt>
                <c:pt idx="17">
                  <c:v>-213713.00081313058</c:v>
                </c:pt>
                <c:pt idx="18">
                  <c:v>-226284.35380213827</c:v>
                </c:pt>
                <c:pt idx="19">
                  <c:v>-238855.70679114596</c:v>
                </c:pt>
                <c:pt idx="20">
                  <c:v>-251427.05978015365</c:v>
                </c:pt>
                <c:pt idx="21">
                  <c:v>-263998.41276916134</c:v>
                </c:pt>
                <c:pt idx="22">
                  <c:v>-276569.765758169</c:v>
                </c:pt>
                <c:pt idx="23">
                  <c:v>-289141.11874717666</c:v>
                </c:pt>
                <c:pt idx="24">
                  <c:v>-301712.47173618432</c:v>
                </c:pt>
                <c:pt idx="25">
                  <c:v>-314283.82472519198</c:v>
                </c:pt>
                <c:pt idx="26">
                  <c:v>-326855.17771419964</c:v>
                </c:pt>
                <c:pt idx="27">
                  <c:v>-339426.5307032073</c:v>
                </c:pt>
                <c:pt idx="28">
                  <c:v>-351997.88369221496</c:v>
                </c:pt>
                <c:pt idx="29">
                  <c:v>-364569.23668122262</c:v>
                </c:pt>
                <c:pt idx="30">
                  <c:v>-377140.58967023029</c:v>
                </c:pt>
                <c:pt idx="31">
                  <c:v>-377140.58967023029</c:v>
                </c:pt>
                <c:pt idx="32">
                  <c:v>-377140.58967023029</c:v>
                </c:pt>
                <c:pt idx="33">
                  <c:v>-377140.58967023029</c:v>
                </c:pt>
                <c:pt idx="34">
                  <c:v>-377140.58967023029</c:v>
                </c:pt>
                <c:pt idx="35">
                  <c:v>-377140.58967023029</c:v>
                </c:pt>
                <c:pt idx="36">
                  <c:v>-377140.58967023029</c:v>
                </c:pt>
                <c:pt idx="37">
                  <c:v>-377140.58967023029</c:v>
                </c:pt>
                <c:pt idx="38">
                  <c:v>-377140.58967023029</c:v>
                </c:pt>
                <c:pt idx="39">
                  <c:v>-377140.58967023029</c:v>
                </c:pt>
                <c:pt idx="40">
                  <c:v>-377140.58967023029</c:v>
                </c:pt>
              </c:numCache>
            </c:numRef>
          </c:val>
          <c:smooth val="0"/>
          <c:extLst>
            <c:ext xmlns:c16="http://schemas.microsoft.com/office/drawing/2014/chart" uri="{C3380CC4-5D6E-409C-BE32-E72D297353CC}">
              <c16:uniqueId val="{0000000C-8300-44B9-A9E5-24AFFB945341}"/>
            </c:ext>
          </c:extLst>
        </c:ser>
        <c:ser>
          <c:idx val="5"/>
          <c:order val="4"/>
          <c:tx>
            <c:strRef>
              <c:f>Table!$BI$2</c:f>
              <c:strCache>
                <c:ptCount val="1"/>
                <c:pt idx="0">
                  <c:v>Rental Income</c:v>
                </c:pt>
              </c:strCache>
            </c:strRef>
          </c:tx>
          <c:spPr>
            <a:ln w="28575" cap="rnd">
              <a:solidFill>
                <a:schemeClr val="accent6"/>
              </a:solidFill>
              <a:round/>
            </a:ln>
            <a:effectLst/>
          </c:spPr>
          <c:marker>
            <c:symbol val="none"/>
          </c:marker>
          <c:cat>
            <c:numRef>
              <c:f>Table!$BD$3:$BD$43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Table!$BI$3:$BI$43</c:f>
              <c:numCache>
                <c:formatCode>"$"#,##0</c:formatCode>
                <c:ptCount val="41"/>
                <c:pt idx="0">
                  <c:v>0</c:v>
                </c:pt>
                <c:pt idx="1">
                  <c:v>27562.5</c:v>
                </c:pt>
                <c:pt idx="2">
                  <c:v>55676.25</c:v>
                </c:pt>
                <c:pt idx="3">
                  <c:v>84352.274999999994</c:v>
                </c:pt>
                <c:pt idx="4">
                  <c:v>113601.8205</c:v>
                </c:pt>
                <c:pt idx="5">
                  <c:v>143436.35691</c:v>
                </c:pt>
                <c:pt idx="6">
                  <c:v>173867.58404819999</c:v>
                </c:pt>
                <c:pt idx="7">
                  <c:v>204907.43572916399</c:v>
                </c:pt>
                <c:pt idx="8">
                  <c:v>236568.08444374727</c:v>
                </c:pt>
                <c:pt idx="9">
                  <c:v>268861.94613262219</c:v>
                </c:pt>
                <c:pt idx="10">
                  <c:v>301801.68505527463</c:v>
                </c:pt>
                <c:pt idx="11">
                  <c:v>335400.21875638014</c:v>
                </c:pt>
                <c:pt idx="12">
                  <c:v>369670.72313150775</c:v>
                </c:pt>
                <c:pt idx="13">
                  <c:v>404626.63759413792</c:v>
                </c:pt>
                <c:pt idx="14">
                  <c:v>440281.67034602072</c:v>
                </c:pt>
                <c:pt idx="15">
                  <c:v>476649.80375294114</c:v>
                </c:pt>
                <c:pt idx="16">
                  <c:v>513745.29982799996</c:v>
                </c:pt>
                <c:pt idx="17">
                  <c:v>551582.70582456002</c:v>
                </c:pt>
                <c:pt idx="18">
                  <c:v>590176.85994105123</c:v>
                </c:pt>
                <c:pt idx="19">
                  <c:v>629542.89713987231</c:v>
                </c:pt>
                <c:pt idx="20">
                  <c:v>669696.25508266978</c:v>
                </c:pt>
                <c:pt idx="21">
                  <c:v>710652.68018432322</c:v>
                </c:pt>
                <c:pt idx="22">
                  <c:v>752428.23378800973</c:v>
                </c:pt>
                <c:pt idx="23">
                  <c:v>795039.29846376996</c:v>
                </c:pt>
                <c:pt idx="24">
                  <c:v>838502.58443304535</c:v>
                </c:pt>
                <c:pt idx="25">
                  <c:v>882835.13612170634</c:v>
                </c:pt>
                <c:pt idx="26">
                  <c:v>928054.33884414053</c:v>
                </c:pt>
                <c:pt idx="27">
                  <c:v>974177.9256210234</c:v>
                </c:pt>
                <c:pt idx="28">
                  <c:v>1021223.9841334439</c:v>
                </c:pt>
                <c:pt idx="29">
                  <c:v>1069210.9638161128</c:v>
                </c:pt>
                <c:pt idx="30">
                  <c:v>1118157.6830924351</c:v>
                </c:pt>
                <c:pt idx="31">
                  <c:v>1168083.3367542839</c:v>
                </c:pt>
                <c:pt idx="32">
                  <c:v>1219007.5034893695</c:v>
                </c:pt>
                <c:pt idx="33">
                  <c:v>1270950.1535591569</c:v>
                </c:pt>
                <c:pt idx="34">
                  <c:v>1323931.65663034</c:v>
                </c:pt>
                <c:pt idx="35">
                  <c:v>1377972.7897629468</c:v>
                </c:pt>
                <c:pt idx="36">
                  <c:v>1433094.7455582058</c:v>
                </c:pt>
                <c:pt idx="37">
                  <c:v>1489319.1404693699</c:v>
                </c:pt>
                <c:pt idx="38">
                  <c:v>1546668.0232787575</c:v>
                </c:pt>
                <c:pt idx="39">
                  <c:v>1605163.8837443327</c:v>
                </c:pt>
                <c:pt idx="40">
                  <c:v>1664829.6614192193</c:v>
                </c:pt>
              </c:numCache>
            </c:numRef>
          </c:val>
          <c:smooth val="0"/>
          <c:extLst>
            <c:ext xmlns:c16="http://schemas.microsoft.com/office/drawing/2014/chart" uri="{C3380CC4-5D6E-409C-BE32-E72D297353CC}">
              <c16:uniqueId val="{0000000E-8300-44B9-A9E5-24AFFB945341}"/>
            </c:ext>
          </c:extLst>
        </c:ser>
        <c:ser>
          <c:idx val="6"/>
          <c:order val="5"/>
          <c:tx>
            <c:strRef>
              <c:f>Table!$BJ$2</c:f>
              <c:strCache>
                <c:ptCount val="1"/>
                <c:pt idx="0">
                  <c:v>Property Management</c:v>
                </c:pt>
              </c:strCache>
            </c:strRef>
          </c:tx>
          <c:spPr>
            <a:ln w="28575" cap="rnd">
              <a:solidFill>
                <a:schemeClr val="accent1">
                  <a:lumMod val="60000"/>
                </a:schemeClr>
              </a:solidFill>
              <a:round/>
            </a:ln>
            <a:effectLst/>
          </c:spPr>
          <c:marker>
            <c:symbol val="none"/>
          </c:marker>
          <c:cat>
            <c:numRef>
              <c:f>Table!$BD$3:$BD$43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Table!$BJ$3:$BJ$43</c:f>
              <c:numCache>
                <c:formatCode>"$"#,##0</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mooth val="0"/>
          <c:extLst>
            <c:ext xmlns:c16="http://schemas.microsoft.com/office/drawing/2014/chart" uri="{C3380CC4-5D6E-409C-BE32-E72D297353CC}">
              <c16:uniqueId val="{00000010-8300-44B9-A9E5-24AFFB945341}"/>
            </c:ext>
          </c:extLst>
        </c:ser>
        <c:ser>
          <c:idx val="7"/>
          <c:order val="6"/>
          <c:tx>
            <c:strRef>
              <c:f>Table!$BK$2</c:f>
              <c:strCache>
                <c:ptCount val="1"/>
                <c:pt idx="0">
                  <c:v>Closing Costs</c:v>
                </c:pt>
              </c:strCache>
            </c:strRef>
          </c:tx>
          <c:spPr>
            <a:ln w="28575" cap="rnd">
              <a:solidFill>
                <a:schemeClr val="accent2">
                  <a:lumMod val="60000"/>
                </a:schemeClr>
              </a:solidFill>
              <a:round/>
            </a:ln>
            <a:effectLst/>
          </c:spPr>
          <c:marker>
            <c:symbol val="none"/>
          </c:marker>
          <c:cat>
            <c:numRef>
              <c:f>Table!$BD$3:$BD$43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Table!$BK$3:$BK$43</c:f>
              <c:numCache>
                <c:formatCode>"$"#,##0</c:formatCode>
                <c:ptCount val="41"/>
                <c:pt idx="0">
                  <c:v>-21000</c:v>
                </c:pt>
                <c:pt idx="1">
                  <c:v>-21524.999999999996</c:v>
                </c:pt>
                <c:pt idx="2">
                  <c:v>-22063.124999999993</c:v>
                </c:pt>
                <c:pt idx="3">
                  <c:v>-22614.703124999989</c:v>
                </c:pt>
                <c:pt idx="4">
                  <c:v>-23180.070703124984</c:v>
                </c:pt>
                <c:pt idx="5">
                  <c:v>-23759.572470703108</c:v>
                </c:pt>
                <c:pt idx="6">
                  <c:v>-24353.561782470682</c:v>
                </c:pt>
                <c:pt idx="7">
                  <c:v>-24962.400827032448</c:v>
                </c:pt>
                <c:pt idx="8">
                  <c:v>-25586.460847708258</c:v>
                </c:pt>
                <c:pt idx="9">
                  <c:v>-26226.12236890096</c:v>
                </c:pt>
                <c:pt idx="10">
                  <c:v>-26881.775428123481</c:v>
                </c:pt>
                <c:pt idx="11">
                  <c:v>-27553.819813826569</c:v>
                </c:pt>
                <c:pt idx="12">
                  <c:v>-28242.665309172229</c:v>
                </c:pt>
                <c:pt idx="13">
                  <c:v>-28948.731941901529</c:v>
                </c:pt>
                <c:pt idx="14">
                  <c:v>-29672.450240449067</c:v>
                </c:pt>
                <c:pt idx="15">
                  <c:v>-30414.261496460291</c:v>
                </c:pt>
                <c:pt idx="16">
                  <c:v>-31174.618033871793</c:v>
                </c:pt>
                <c:pt idx="17">
                  <c:v>-31953.983484718585</c:v>
                </c:pt>
                <c:pt idx="18">
                  <c:v>-32752.833071836543</c:v>
                </c:pt>
                <c:pt idx="19">
                  <c:v>-33571.653898632452</c:v>
                </c:pt>
                <c:pt idx="20">
                  <c:v>-34410.945246098265</c:v>
                </c:pt>
                <c:pt idx="21">
                  <c:v>-35271.218877250714</c:v>
                </c:pt>
                <c:pt idx="22">
                  <c:v>-36152.999349181977</c:v>
                </c:pt>
                <c:pt idx="23">
                  <c:v>-37056.824332911521</c:v>
                </c:pt>
                <c:pt idx="24">
                  <c:v>-37983.244941234312</c:v>
                </c:pt>
                <c:pt idx="25">
                  <c:v>-38932.826064765162</c:v>
                </c:pt>
                <c:pt idx="26">
                  <c:v>-39906.14671638429</c:v>
                </c:pt>
                <c:pt idx="27">
                  <c:v>-40903.800384293892</c:v>
                </c:pt>
                <c:pt idx="28">
                  <c:v>-41926.395393901235</c:v>
                </c:pt>
                <c:pt idx="29">
                  <c:v>-42974.555278748769</c:v>
                </c:pt>
                <c:pt idx="30">
                  <c:v>-44048.91916071748</c:v>
                </c:pt>
                <c:pt idx="31">
                  <c:v>-45150.142139735413</c:v>
                </c:pt>
                <c:pt idx="32">
                  <c:v>-46278.895693228798</c:v>
                </c:pt>
                <c:pt idx="33">
                  <c:v>-47435.868085559516</c:v>
                </c:pt>
                <c:pt idx="34">
                  <c:v>-48621.764787698499</c:v>
                </c:pt>
                <c:pt idx="35">
                  <c:v>-49837.308907390958</c:v>
                </c:pt>
                <c:pt idx="36">
                  <c:v>-51083.241630075725</c:v>
                </c:pt>
                <c:pt idx="37">
                  <c:v>-52360.32267082762</c:v>
                </c:pt>
                <c:pt idx="38">
                  <c:v>-53669.330737598299</c:v>
                </c:pt>
                <c:pt idx="39">
                  <c:v>-55011.064006038258</c:v>
                </c:pt>
                <c:pt idx="40">
                  <c:v>-56386.340606189209</c:v>
                </c:pt>
              </c:numCache>
            </c:numRef>
          </c:val>
          <c:smooth val="0"/>
          <c:extLst>
            <c:ext xmlns:c16="http://schemas.microsoft.com/office/drawing/2014/chart" uri="{C3380CC4-5D6E-409C-BE32-E72D297353CC}">
              <c16:uniqueId val="{00000012-8300-44B9-A9E5-24AFFB945341}"/>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Breakout (10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Table!$BE$2</c:f>
              <c:strCache>
                <c:ptCount val="1"/>
                <c:pt idx="0">
                  <c:v>Appreciation</c:v>
                </c:pt>
              </c:strCache>
            </c:strRef>
          </c:tx>
          <c:spPr>
            <a:ln w="28575" cap="rnd">
              <a:solidFill>
                <a:schemeClr val="accent2"/>
              </a:solidFill>
              <a:round/>
            </a:ln>
            <a:effectLst/>
          </c:spPr>
          <c:marker>
            <c:symbol val="none"/>
          </c:marker>
          <c:cat>
            <c:numRef>
              <c:f>Table!$BD$3:$BD$13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Table!$BE$3:$BE$13</c:f>
              <c:numCache>
                <c:formatCode>"$"#,##0</c:formatCode>
                <c:ptCount val="11"/>
                <c:pt idx="0">
                  <c:v>0</c:v>
                </c:pt>
                <c:pt idx="1">
                  <c:v>8749.9999999999418</c:v>
                </c:pt>
                <c:pt idx="2">
                  <c:v>17718.749999999884</c:v>
                </c:pt>
                <c:pt idx="3">
                  <c:v>26911.718749999825</c:v>
                </c:pt>
                <c:pt idx="4">
                  <c:v>36334.511718749767</c:v>
                </c:pt>
                <c:pt idx="5">
                  <c:v>45992.874511718459</c:v>
                </c:pt>
                <c:pt idx="6">
                  <c:v>55892.696374511404</c:v>
                </c:pt>
                <c:pt idx="7">
                  <c:v>66040.013783874165</c:v>
                </c:pt>
                <c:pt idx="8">
                  <c:v>76441.014128470968</c:v>
                </c:pt>
                <c:pt idx="9">
                  <c:v>87102.039481682703</c:v>
                </c:pt>
                <c:pt idx="10">
                  <c:v>98029.590468724724</c:v>
                </c:pt>
              </c:numCache>
            </c:numRef>
          </c:val>
          <c:smooth val="0"/>
          <c:extLst>
            <c:ext xmlns:c16="http://schemas.microsoft.com/office/drawing/2014/chart" uri="{C3380CC4-5D6E-409C-BE32-E72D297353CC}">
              <c16:uniqueId val="{00000016-21D9-4C6C-B0AB-9CAACE2675D4}"/>
            </c:ext>
          </c:extLst>
        </c:ser>
        <c:ser>
          <c:idx val="2"/>
          <c:order val="1"/>
          <c:tx>
            <c:strRef>
              <c:f>Table!$BF$2</c:f>
              <c:strCache>
                <c:ptCount val="1"/>
                <c:pt idx="0">
                  <c:v>Property Tax</c:v>
                </c:pt>
              </c:strCache>
            </c:strRef>
          </c:tx>
          <c:spPr>
            <a:ln w="28575" cap="rnd">
              <a:solidFill>
                <a:schemeClr val="accent3"/>
              </a:solidFill>
              <a:round/>
            </a:ln>
            <a:effectLst/>
          </c:spPr>
          <c:marker>
            <c:symbol val="none"/>
          </c:marker>
          <c:cat>
            <c:numRef>
              <c:f>Table!$BD$3:$BD$13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Table!$BF$3:$BF$13</c:f>
              <c:numCache>
                <c:formatCode>"$"#,##0</c:formatCode>
                <c:ptCount val="11"/>
                <c:pt idx="0">
                  <c:v>0</c:v>
                </c:pt>
                <c:pt idx="1">
                  <c:v>-5250</c:v>
                </c:pt>
                <c:pt idx="2">
                  <c:v>-10631.25</c:v>
                </c:pt>
                <c:pt idx="3">
                  <c:v>-16147.031249999998</c:v>
                </c:pt>
                <c:pt idx="4">
                  <c:v>-21800.707031249996</c:v>
                </c:pt>
                <c:pt idx="5">
                  <c:v>-27595.724707031244</c:v>
                </c:pt>
                <c:pt idx="6">
                  <c:v>-33535.61782470702</c:v>
                </c:pt>
                <c:pt idx="7">
                  <c:v>-39624.008270324688</c:v>
                </c:pt>
                <c:pt idx="8">
                  <c:v>-45864.608477082802</c:v>
                </c:pt>
                <c:pt idx="9">
                  <c:v>-52261.223689009865</c:v>
                </c:pt>
                <c:pt idx="10">
                  <c:v>-58817.754281235102</c:v>
                </c:pt>
              </c:numCache>
            </c:numRef>
          </c:val>
          <c:smooth val="0"/>
          <c:extLst>
            <c:ext xmlns:c16="http://schemas.microsoft.com/office/drawing/2014/chart" uri="{C3380CC4-5D6E-409C-BE32-E72D297353CC}">
              <c16:uniqueId val="{00000018-21D9-4C6C-B0AB-9CAACE2675D4}"/>
            </c:ext>
          </c:extLst>
        </c:ser>
        <c:ser>
          <c:idx val="3"/>
          <c:order val="2"/>
          <c:tx>
            <c:strRef>
              <c:f>Table!$BG$2</c:f>
              <c:strCache>
                <c:ptCount val="1"/>
                <c:pt idx="0">
                  <c:v>Maintenance</c:v>
                </c:pt>
              </c:strCache>
            </c:strRef>
          </c:tx>
          <c:spPr>
            <a:ln w="28575" cap="rnd">
              <a:solidFill>
                <a:schemeClr val="accent4"/>
              </a:solidFill>
              <a:round/>
            </a:ln>
            <a:effectLst/>
          </c:spPr>
          <c:marker>
            <c:symbol val="none"/>
          </c:marker>
          <c:cat>
            <c:numRef>
              <c:f>Table!$BD$3:$BD$13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Table!$BG$3:$BG$13</c:f>
              <c:numCache>
                <c:formatCode>"$"#,##0</c:formatCode>
                <c:ptCount val="11"/>
                <c:pt idx="0">
                  <c:v>-10500</c:v>
                </c:pt>
                <c:pt idx="1">
                  <c:v>-17500</c:v>
                </c:pt>
                <c:pt idx="2">
                  <c:v>-24675</c:v>
                </c:pt>
                <c:pt idx="3">
                  <c:v>-32029.375</c:v>
                </c:pt>
                <c:pt idx="4">
                  <c:v>-39567.609375</c:v>
                </c:pt>
                <c:pt idx="5">
                  <c:v>-47294.299609374997</c:v>
                </c:pt>
                <c:pt idx="6">
                  <c:v>-55214.157099609365</c:v>
                </c:pt>
                <c:pt idx="7">
                  <c:v>-63332.011027099594</c:v>
                </c:pt>
                <c:pt idx="8">
                  <c:v>-71652.811302777074</c:v>
                </c:pt>
                <c:pt idx="9">
                  <c:v>-80181.631585346491</c:v>
                </c:pt>
                <c:pt idx="10">
                  <c:v>-88923.672374980146</c:v>
                </c:pt>
              </c:numCache>
            </c:numRef>
          </c:val>
          <c:smooth val="0"/>
          <c:extLst>
            <c:ext xmlns:c16="http://schemas.microsoft.com/office/drawing/2014/chart" uri="{C3380CC4-5D6E-409C-BE32-E72D297353CC}">
              <c16:uniqueId val="{0000001A-21D9-4C6C-B0AB-9CAACE2675D4}"/>
            </c:ext>
          </c:extLst>
        </c:ser>
        <c:ser>
          <c:idx val="4"/>
          <c:order val="3"/>
          <c:tx>
            <c:strRef>
              <c:f>Table!$BH$2</c:f>
              <c:strCache>
                <c:ptCount val="1"/>
                <c:pt idx="0">
                  <c:v>Mortgage Interest</c:v>
                </c:pt>
              </c:strCache>
            </c:strRef>
          </c:tx>
          <c:spPr>
            <a:ln w="28575" cap="rnd">
              <a:solidFill>
                <a:schemeClr val="accent5"/>
              </a:solidFill>
              <a:round/>
            </a:ln>
            <a:effectLst/>
          </c:spPr>
          <c:marker>
            <c:symbol val="none"/>
          </c:marker>
          <c:cat>
            <c:numRef>
              <c:f>Table!$BD$3:$BD$13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Table!$BH$3:$BH$13</c:f>
              <c:numCache>
                <c:formatCode>"$"#,##0</c:formatCode>
                <c:ptCount val="11"/>
                <c:pt idx="0">
                  <c:v>0</c:v>
                </c:pt>
                <c:pt idx="1">
                  <c:v>-12571.352989007677</c:v>
                </c:pt>
                <c:pt idx="2">
                  <c:v>-25142.705978015354</c:v>
                </c:pt>
                <c:pt idx="3">
                  <c:v>-37714.058967023033</c:v>
                </c:pt>
                <c:pt idx="4">
                  <c:v>-50285.411956030708</c:v>
                </c:pt>
                <c:pt idx="5">
                  <c:v>-62856.764945038383</c:v>
                </c:pt>
                <c:pt idx="6">
                  <c:v>-75428.117934046066</c:v>
                </c:pt>
                <c:pt idx="7">
                  <c:v>-87999.470923053741</c:v>
                </c:pt>
                <c:pt idx="8">
                  <c:v>-100570.82391206142</c:v>
                </c:pt>
                <c:pt idx="9">
                  <c:v>-113142.17690106909</c:v>
                </c:pt>
                <c:pt idx="10">
                  <c:v>-125713.52989007677</c:v>
                </c:pt>
              </c:numCache>
            </c:numRef>
          </c:val>
          <c:smooth val="0"/>
          <c:extLst>
            <c:ext xmlns:c16="http://schemas.microsoft.com/office/drawing/2014/chart" uri="{C3380CC4-5D6E-409C-BE32-E72D297353CC}">
              <c16:uniqueId val="{0000001C-21D9-4C6C-B0AB-9CAACE2675D4}"/>
            </c:ext>
          </c:extLst>
        </c:ser>
        <c:ser>
          <c:idx val="5"/>
          <c:order val="4"/>
          <c:tx>
            <c:strRef>
              <c:f>Table!$BI$2</c:f>
              <c:strCache>
                <c:ptCount val="1"/>
                <c:pt idx="0">
                  <c:v>Rental Income</c:v>
                </c:pt>
              </c:strCache>
            </c:strRef>
          </c:tx>
          <c:spPr>
            <a:ln w="28575" cap="rnd">
              <a:solidFill>
                <a:schemeClr val="accent6"/>
              </a:solidFill>
              <a:round/>
            </a:ln>
            <a:effectLst/>
          </c:spPr>
          <c:marker>
            <c:symbol val="none"/>
          </c:marker>
          <c:cat>
            <c:numRef>
              <c:f>Table!$BD$3:$BD$13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Table!$BI$3:$BI$13</c:f>
              <c:numCache>
                <c:formatCode>"$"#,##0</c:formatCode>
                <c:ptCount val="11"/>
                <c:pt idx="0">
                  <c:v>0</c:v>
                </c:pt>
                <c:pt idx="1">
                  <c:v>27562.5</c:v>
                </c:pt>
                <c:pt idx="2">
                  <c:v>55676.25</c:v>
                </c:pt>
                <c:pt idx="3">
                  <c:v>84352.274999999994</c:v>
                </c:pt>
                <c:pt idx="4">
                  <c:v>113601.8205</c:v>
                </c:pt>
                <c:pt idx="5">
                  <c:v>143436.35691</c:v>
                </c:pt>
                <c:pt idx="6">
                  <c:v>173867.58404819999</c:v>
                </c:pt>
                <c:pt idx="7">
                  <c:v>204907.43572916399</c:v>
                </c:pt>
                <c:pt idx="8">
                  <c:v>236568.08444374727</c:v>
                </c:pt>
                <c:pt idx="9">
                  <c:v>268861.94613262219</c:v>
                </c:pt>
                <c:pt idx="10">
                  <c:v>301801.68505527463</c:v>
                </c:pt>
              </c:numCache>
            </c:numRef>
          </c:val>
          <c:smooth val="0"/>
          <c:extLst>
            <c:ext xmlns:c16="http://schemas.microsoft.com/office/drawing/2014/chart" uri="{C3380CC4-5D6E-409C-BE32-E72D297353CC}">
              <c16:uniqueId val="{0000001E-21D9-4C6C-B0AB-9CAACE2675D4}"/>
            </c:ext>
          </c:extLst>
        </c:ser>
        <c:ser>
          <c:idx val="6"/>
          <c:order val="5"/>
          <c:tx>
            <c:strRef>
              <c:f>Table!$BJ$2</c:f>
              <c:strCache>
                <c:ptCount val="1"/>
                <c:pt idx="0">
                  <c:v>Property Management</c:v>
                </c:pt>
              </c:strCache>
            </c:strRef>
          </c:tx>
          <c:spPr>
            <a:ln w="28575" cap="rnd">
              <a:solidFill>
                <a:schemeClr val="accent1">
                  <a:lumMod val="60000"/>
                </a:schemeClr>
              </a:solidFill>
              <a:round/>
            </a:ln>
            <a:effectLst/>
          </c:spPr>
          <c:marker>
            <c:symbol val="none"/>
          </c:marker>
          <c:cat>
            <c:numRef>
              <c:f>Table!$BD$3:$BD$13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Table!$BJ$3:$BJ$13</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20-21D9-4C6C-B0AB-9CAACE2675D4}"/>
            </c:ext>
          </c:extLst>
        </c:ser>
        <c:ser>
          <c:idx val="7"/>
          <c:order val="6"/>
          <c:tx>
            <c:strRef>
              <c:f>Table!$BK$2</c:f>
              <c:strCache>
                <c:ptCount val="1"/>
                <c:pt idx="0">
                  <c:v>Closing Costs</c:v>
                </c:pt>
              </c:strCache>
            </c:strRef>
          </c:tx>
          <c:spPr>
            <a:ln w="28575" cap="rnd">
              <a:solidFill>
                <a:schemeClr val="accent2">
                  <a:lumMod val="60000"/>
                </a:schemeClr>
              </a:solidFill>
              <a:round/>
            </a:ln>
            <a:effectLst/>
          </c:spPr>
          <c:marker>
            <c:symbol val="none"/>
          </c:marker>
          <c:cat>
            <c:numRef>
              <c:f>Table!$BD$3:$BD$13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Table!$BK$3:$BK$13</c:f>
              <c:numCache>
                <c:formatCode>"$"#,##0</c:formatCode>
                <c:ptCount val="11"/>
                <c:pt idx="0">
                  <c:v>-21000</c:v>
                </c:pt>
                <c:pt idx="1">
                  <c:v>-21524.999999999996</c:v>
                </c:pt>
                <c:pt idx="2">
                  <c:v>-22063.124999999993</c:v>
                </c:pt>
                <c:pt idx="3">
                  <c:v>-22614.703124999989</c:v>
                </c:pt>
                <c:pt idx="4">
                  <c:v>-23180.070703124984</c:v>
                </c:pt>
                <c:pt idx="5">
                  <c:v>-23759.572470703108</c:v>
                </c:pt>
                <c:pt idx="6">
                  <c:v>-24353.561782470682</c:v>
                </c:pt>
                <c:pt idx="7">
                  <c:v>-24962.400827032448</c:v>
                </c:pt>
                <c:pt idx="8">
                  <c:v>-25586.460847708258</c:v>
                </c:pt>
                <c:pt idx="9">
                  <c:v>-26226.12236890096</c:v>
                </c:pt>
                <c:pt idx="10">
                  <c:v>-26881.775428123481</c:v>
                </c:pt>
              </c:numCache>
            </c:numRef>
          </c:val>
          <c:smooth val="0"/>
          <c:extLst>
            <c:ext xmlns:c16="http://schemas.microsoft.com/office/drawing/2014/chart" uri="{C3380CC4-5D6E-409C-BE32-E72D297353CC}">
              <c16:uniqueId val="{00000022-21D9-4C6C-B0AB-9CAACE2675D4}"/>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Actual Monthly Costs Own vs Rent (30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Table!$AE$2</c:f>
              <c:strCache>
                <c:ptCount val="1"/>
                <c:pt idx="0">
                  <c:v>Rent Avg Monthly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Table!$AE$3:$AE$33</c:f>
              <c:numCache>
                <c:formatCode>"$"#,##0</c:formatCode>
                <c:ptCount val="31"/>
                <c:pt idx="0">
                  <c:v>0</c:v>
                </c:pt>
                <c:pt idx="1">
                  <c:v>2500</c:v>
                </c:pt>
                <c:pt idx="2">
                  <c:v>2562.4999999999995</c:v>
                </c:pt>
                <c:pt idx="3">
                  <c:v>2626.5624999999995</c:v>
                </c:pt>
                <c:pt idx="4">
                  <c:v>2692.2265624999991</c:v>
                </c:pt>
                <c:pt idx="5">
                  <c:v>2759.5322265624986</c:v>
                </c:pt>
                <c:pt idx="6">
                  <c:v>2828.520532226561</c:v>
                </c:pt>
                <c:pt idx="7">
                  <c:v>2899.2335455322245</c:v>
                </c:pt>
                <c:pt idx="8">
                  <c:v>2971.7143841705297</c:v>
                </c:pt>
                <c:pt idx="9">
                  <c:v>3046.0072437747931</c:v>
                </c:pt>
                <c:pt idx="10">
                  <c:v>3122.1574248691627</c:v>
                </c:pt>
                <c:pt idx="11">
                  <c:v>3200.2113604908914</c:v>
                </c:pt>
                <c:pt idx="12">
                  <c:v>3280.2166445031635</c:v>
                </c:pt>
                <c:pt idx="13">
                  <c:v>3362.2220606157425</c:v>
                </c:pt>
                <c:pt idx="14">
                  <c:v>3446.2776121311358</c:v>
                </c:pt>
                <c:pt idx="15">
                  <c:v>3532.4345524344135</c:v>
                </c:pt>
                <c:pt idx="16">
                  <c:v>3620.7454162452736</c:v>
                </c:pt>
                <c:pt idx="17">
                  <c:v>3711.2640516514052</c:v>
                </c:pt>
                <c:pt idx="18">
                  <c:v>3804.0456529426901</c:v>
                </c:pt>
                <c:pt idx="19">
                  <c:v>3899.1467942662571</c:v>
                </c:pt>
                <c:pt idx="20">
                  <c:v>3996.6254641229134</c:v>
                </c:pt>
                <c:pt idx="21">
                  <c:v>4096.5411007259854</c:v>
                </c:pt>
                <c:pt idx="22">
                  <c:v>4198.9546282441352</c:v>
                </c:pt>
                <c:pt idx="23">
                  <c:v>4303.9284939502386</c:v>
                </c:pt>
                <c:pt idx="24">
                  <c:v>4411.5267062989942</c:v>
                </c:pt>
                <c:pt idx="25">
                  <c:v>4521.8148739564685</c:v>
                </c:pt>
                <c:pt idx="26">
                  <c:v>4634.8602458053801</c:v>
                </c:pt>
                <c:pt idx="27">
                  <c:v>4750.7317519505141</c:v>
                </c:pt>
                <c:pt idx="28">
                  <c:v>4869.5000457492761</c:v>
                </c:pt>
                <c:pt idx="29">
                  <c:v>4991.2375468930077</c:v>
                </c:pt>
                <c:pt idx="30">
                  <c:v>5116.0184855653324</c:v>
                </c:pt>
              </c:numCache>
            </c:numRef>
          </c:val>
          <c:smooth val="0"/>
          <c:extLst>
            <c:ext xmlns:c16="http://schemas.microsoft.com/office/drawing/2014/chart" uri="{C3380CC4-5D6E-409C-BE32-E72D297353CC}">
              <c16:uniqueId val="{00000006-4979-48A4-B9A6-70ABE604625C}"/>
            </c:ext>
          </c:extLst>
        </c:ser>
        <c:ser>
          <c:idx val="2"/>
          <c:order val="1"/>
          <c:tx>
            <c:strRef>
              <c:f>Table!$AF$2</c:f>
              <c:strCache>
                <c:ptCount val="1"/>
                <c:pt idx="0">
                  <c:v>Own Avg Monthly Cost</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Table!$AF$3:$AF$33</c:f>
              <c:numCache>
                <c:formatCode>"$"#,##0</c:formatCode>
                <c:ptCount val="31"/>
                <c:pt idx="0">
                  <c:v>875</c:v>
                </c:pt>
                <c:pt idx="1">
                  <c:v>2846.2238601950844</c:v>
                </c:pt>
                <c:pt idx="2">
                  <c:v>2871.7446935284174</c:v>
                </c:pt>
                <c:pt idx="3">
                  <c:v>2897.9035476950835</c:v>
                </c:pt>
                <c:pt idx="4">
                  <c:v>2924.716373215917</c:v>
                </c:pt>
                <c:pt idx="5">
                  <c:v>2952.1995193747712</c:v>
                </c:pt>
                <c:pt idx="6">
                  <c:v>2980.3697441875961</c:v>
                </c:pt>
                <c:pt idx="7">
                  <c:v>3009.2442246207429</c:v>
                </c:pt>
                <c:pt idx="8">
                  <c:v>3038.8405670647171</c:v>
                </c:pt>
                <c:pt idx="9">
                  <c:v>3069.1768180697909</c:v>
                </c:pt>
                <c:pt idx="10">
                  <c:v>3100.2714753499918</c:v>
                </c:pt>
                <c:pt idx="11">
                  <c:v>3132.1434990621979</c:v>
                </c:pt>
                <c:pt idx="12">
                  <c:v>3164.812323367209</c:v>
                </c:pt>
                <c:pt idx="13">
                  <c:v>3198.2978682798457</c:v>
                </c:pt>
                <c:pt idx="14">
                  <c:v>3232.6205518152979</c:v>
                </c:pt>
                <c:pt idx="15">
                  <c:v>3267.8013024391362</c:v>
                </c:pt>
                <c:pt idx="16">
                  <c:v>3303.8615718285705</c:v>
                </c:pt>
                <c:pt idx="17">
                  <c:v>3340.8233479527407</c:v>
                </c:pt>
                <c:pt idx="18">
                  <c:v>3378.7091684800157</c:v>
                </c:pt>
                <c:pt idx="19">
                  <c:v>3417.5421345204718</c:v>
                </c:pt>
                <c:pt idx="20">
                  <c:v>3457.3459247119395</c:v>
                </c:pt>
                <c:pt idx="21">
                  <c:v>3498.1448096581939</c:v>
                </c:pt>
                <c:pt idx="22">
                  <c:v>3539.9636667281052</c:v>
                </c:pt>
                <c:pt idx="23">
                  <c:v>3582.8279952247635</c:v>
                </c:pt>
                <c:pt idx="24">
                  <c:v>3626.7639319338391</c:v>
                </c:pt>
                <c:pt idx="25">
                  <c:v>3671.7982670606411</c:v>
                </c:pt>
                <c:pt idx="26">
                  <c:v>3717.9584605656128</c:v>
                </c:pt>
                <c:pt idx="27">
                  <c:v>3765.2726589082099</c:v>
                </c:pt>
                <c:pt idx="28">
                  <c:v>3813.7697122093705</c:v>
                </c:pt>
                <c:pt idx="29">
                  <c:v>3863.4791918430615</c:v>
                </c:pt>
                <c:pt idx="30">
                  <c:v>3914.4314084675939</c:v>
                </c:pt>
              </c:numCache>
            </c:numRef>
          </c:val>
          <c:smooth val="0"/>
          <c:extLst>
            <c:ext xmlns:c16="http://schemas.microsoft.com/office/drawing/2014/chart" uri="{C3380CC4-5D6E-409C-BE32-E72D297353CC}">
              <c16:uniqueId val="{00000008-4979-48A4-B9A6-70ABE604625C}"/>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Actual Monthly Costs Own vs Rent (40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Table!$AE$2</c:f>
              <c:strCache>
                <c:ptCount val="1"/>
                <c:pt idx="0">
                  <c:v>Rent Avg Monthly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Table!$AE$3:$AE$43</c:f>
              <c:numCache>
                <c:formatCode>"$"#,##0</c:formatCode>
                <c:ptCount val="41"/>
                <c:pt idx="0">
                  <c:v>0</c:v>
                </c:pt>
                <c:pt idx="1">
                  <c:v>2500</c:v>
                </c:pt>
                <c:pt idx="2">
                  <c:v>2562.4999999999995</c:v>
                </c:pt>
                <c:pt idx="3">
                  <c:v>2626.5624999999995</c:v>
                </c:pt>
                <c:pt idx="4">
                  <c:v>2692.2265624999991</c:v>
                </c:pt>
                <c:pt idx="5">
                  <c:v>2759.5322265624986</c:v>
                </c:pt>
                <c:pt idx="6">
                  <c:v>2828.520532226561</c:v>
                </c:pt>
                <c:pt idx="7">
                  <c:v>2899.2335455322245</c:v>
                </c:pt>
                <c:pt idx="8">
                  <c:v>2971.7143841705297</c:v>
                </c:pt>
                <c:pt idx="9">
                  <c:v>3046.0072437747931</c:v>
                </c:pt>
                <c:pt idx="10">
                  <c:v>3122.1574248691627</c:v>
                </c:pt>
                <c:pt idx="11">
                  <c:v>3200.2113604908914</c:v>
                </c:pt>
                <c:pt idx="12">
                  <c:v>3280.2166445031635</c:v>
                </c:pt>
                <c:pt idx="13">
                  <c:v>3362.2220606157425</c:v>
                </c:pt>
                <c:pt idx="14">
                  <c:v>3446.2776121311358</c:v>
                </c:pt>
                <c:pt idx="15">
                  <c:v>3532.4345524344135</c:v>
                </c:pt>
                <c:pt idx="16">
                  <c:v>3620.7454162452736</c:v>
                </c:pt>
                <c:pt idx="17">
                  <c:v>3711.2640516514052</c:v>
                </c:pt>
                <c:pt idx="18">
                  <c:v>3804.0456529426901</c:v>
                </c:pt>
                <c:pt idx="19">
                  <c:v>3899.1467942662571</c:v>
                </c:pt>
                <c:pt idx="20">
                  <c:v>3996.6254641229134</c:v>
                </c:pt>
                <c:pt idx="21">
                  <c:v>4096.5411007259854</c:v>
                </c:pt>
                <c:pt idx="22">
                  <c:v>4198.9546282441352</c:v>
                </c:pt>
                <c:pt idx="23">
                  <c:v>4303.9284939502386</c:v>
                </c:pt>
                <c:pt idx="24">
                  <c:v>4411.5267062989942</c:v>
                </c:pt>
                <c:pt idx="25">
                  <c:v>4521.8148739564685</c:v>
                </c:pt>
                <c:pt idx="26">
                  <c:v>4634.8602458053801</c:v>
                </c:pt>
                <c:pt idx="27">
                  <c:v>4750.7317519505141</c:v>
                </c:pt>
                <c:pt idx="28">
                  <c:v>4869.5000457492761</c:v>
                </c:pt>
                <c:pt idx="29">
                  <c:v>4991.2375468930077</c:v>
                </c:pt>
                <c:pt idx="30">
                  <c:v>5116.0184855653324</c:v>
                </c:pt>
                <c:pt idx="31">
                  <c:v>5243.9189477044656</c:v>
                </c:pt>
                <c:pt idx="32">
                  <c:v>5375.0169213970767</c:v>
                </c:pt>
                <c:pt idx="33">
                  <c:v>5509.3923444320026</c:v>
                </c:pt>
                <c:pt idx="34">
                  <c:v>5647.1271530428021</c:v>
                </c:pt>
                <c:pt idx="35">
                  <c:v>5788.3053318688717</c:v>
                </c:pt>
                <c:pt idx="36">
                  <c:v>5933.0129651655925</c:v>
                </c:pt>
                <c:pt idx="37">
                  <c:v>6081.3382892947329</c:v>
                </c:pt>
                <c:pt idx="38">
                  <c:v>6233.3717465271002</c:v>
                </c:pt>
                <c:pt idx="39">
                  <c:v>6389.2060401902772</c:v>
                </c:pt>
                <c:pt idx="40">
                  <c:v>6548.9361911950327</c:v>
                </c:pt>
              </c:numCache>
            </c:numRef>
          </c:val>
          <c:smooth val="0"/>
          <c:extLst>
            <c:ext xmlns:c16="http://schemas.microsoft.com/office/drawing/2014/chart" uri="{C3380CC4-5D6E-409C-BE32-E72D297353CC}">
              <c16:uniqueId val="{00000000-379C-4C22-85A2-2662AA17B93F}"/>
            </c:ext>
          </c:extLst>
        </c:ser>
        <c:ser>
          <c:idx val="2"/>
          <c:order val="1"/>
          <c:tx>
            <c:strRef>
              <c:f>Table!$AF$2</c:f>
              <c:strCache>
                <c:ptCount val="1"/>
                <c:pt idx="0">
                  <c:v>Own Avg Monthly Cost</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Table!$AF$3:$AF$43</c:f>
              <c:numCache>
                <c:formatCode>"$"#,##0</c:formatCode>
                <c:ptCount val="41"/>
                <c:pt idx="0">
                  <c:v>875</c:v>
                </c:pt>
                <c:pt idx="1">
                  <c:v>2846.2238601950844</c:v>
                </c:pt>
                <c:pt idx="2">
                  <c:v>2871.7446935284174</c:v>
                </c:pt>
                <c:pt idx="3">
                  <c:v>2897.9035476950835</c:v>
                </c:pt>
                <c:pt idx="4">
                  <c:v>2924.716373215917</c:v>
                </c:pt>
                <c:pt idx="5">
                  <c:v>2952.1995193747712</c:v>
                </c:pt>
                <c:pt idx="6">
                  <c:v>2980.3697441875961</c:v>
                </c:pt>
                <c:pt idx="7">
                  <c:v>3009.2442246207429</c:v>
                </c:pt>
                <c:pt idx="8">
                  <c:v>3038.8405670647171</c:v>
                </c:pt>
                <c:pt idx="9">
                  <c:v>3069.1768180697909</c:v>
                </c:pt>
                <c:pt idx="10">
                  <c:v>3100.2714753499918</c:v>
                </c:pt>
                <c:pt idx="11">
                  <c:v>3132.1434990621979</c:v>
                </c:pt>
                <c:pt idx="12">
                  <c:v>3164.812323367209</c:v>
                </c:pt>
                <c:pt idx="13">
                  <c:v>3198.2978682798457</c:v>
                </c:pt>
                <c:pt idx="14">
                  <c:v>3232.6205518152979</c:v>
                </c:pt>
                <c:pt idx="15">
                  <c:v>3267.8013024391362</c:v>
                </c:pt>
                <c:pt idx="16">
                  <c:v>3303.8615718285705</c:v>
                </c:pt>
                <c:pt idx="17">
                  <c:v>3340.8233479527407</c:v>
                </c:pt>
                <c:pt idx="18">
                  <c:v>3378.7091684800157</c:v>
                </c:pt>
                <c:pt idx="19">
                  <c:v>3417.5421345204718</c:v>
                </c:pt>
                <c:pt idx="20">
                  <c:v>3457.3459247119395</c:v>
                </c:pt>
                <c:pt idx="21">
                  <c:v>3498.1448096581939</c:v>
                </c:pt>
                <c:pt idx="22">
                  <c:v>3539.9636667281052</c:v>
                </c:pt>
                <c:pt idx="23">
                  <c:v>3582.8279952247635</c:v>
                </c:pt>
                <c:pt idx="24">
                  <c:v>3626.7639319338391</c:v>
                </c:pt>
                <c:pt idx="25">
                  <c:v>3671.7982670606411</c:v>
                </c:pt>
                <c:pt idx="26">
                  <c:v>3717.9584605656128</c:v>
                </c:pt>
                <c:pt idx="27">
                  <c:v>3765.2726589082099</c:v>
                </c:pt>
                <c:pt idx="28">
                  <c:v>3813.7697122093705</c:v>
                </c:pt>
                <c:pt idx="29">
                  <c:v>3863.4791918430615</c:v>
                </c:pt>
                <c:pt idx="30">
                  <c:v>3914.4314084675939</c:v>
                </c:pt>
                <c:pt idx="31">
                  <c:v>2141.2669036459888</c:v>
                </c:pt>
                <c:pt idx="32">
                  <c:v>2194.7985762371381</c:v>
                </c:pt>
                <c:pt idx="33">
                  <c:v>2249.6685406430665</c:v>
                </c:pt>
                <c:pt idx="34">
                  <c:v>2305.9102541591433</c:v>
                </c:pt>
                <c:pt idx="35">
                  <c:v>2363.5580105131216</c:v>
                </c:pt>
                <c:pt idx="36">
                  <c:v>2422.6469607759495</c:v>
                </c:pt>
                <c:pt idx="37">
                  <c:v>2483.2131347953477</c:v>
                </c:pt>
                <c:pt idx="38">
                  <c:v>2545.2934631652315</c:v>
                </c:pt>
                <c:pt idx="39">
                  <c:v>2608.9257997443619</c:v>
                </c:pt>
                <c:pt idx="40">
                  <c:v>2674.1489447379709</c:v>
                </c:pt>
              </c:numCache>
            </c:numRef>
          </c:val>
          <c:smooth val="0"/>
          <c:extLst>
            <c:ext xmlns:c16="http://schemas.microsoft.com/office/drawing/2014/chart" uri="{C3380CC4-5D6E-409C-BE32-E72D297353CC}">
              <c16:uniqueId val="{00000001-379C-4C22-85A2-2662AA17B93F}"/>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Actual Monthly Costs Own vs Rent (20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Table!$AE$2</c:f>
              <c:strCache>
                <c:ptCount val="1"/>
                <c:pt idx="0">
                  <c:v>Rent Avg Monthly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Table!$AE$3:$AE$23</c:f>
              <c:numCache>
                <c:formatCode>"$"#,##0</c:formatCode>
                <c:ptCount val="21"/>
                <c:pt idx="0">
                  <c:v>0</c:v>
                </c:pt>
                <c:pt idx="1">
                  <c:v>2500</c:v>
                </c:pt>
                <c:pt idx="2">
                  <c:v>2562.4999999999995</c:v>
                </c:pt>
                <c:pt idx="3">
                  <c:v>2626.5624999999995</c:v>
                </c:pt>
                <c:pt idx="4">
                  <c:v>2692.2265624999991</c:v>
                </c:pt>
                <c:pt idx="5">
                  <c:v>2759.5322265624986</c:v>
                </c:pt>
                <c:pt idx="6">
                  <c:v>2828.520532226561</c:v>
                </c:pt>
                <c:pt idx="7">
                  <c:v>2899.2335455322245</c:v>
                </c:pt>
                <c:pt idx="8">
                  <c:v>2971.7143841705297</c:v>
                </c:pt>
                <c:pt idx="9">
                  <c:v>3046.0072437747931</c:v>
                </c:pt>
                <c:pt idx="10">
                  <c:v>3122.1574248691627</c:v>
                </c:pt>
                <c:pt idx="11">
                  <c:v>3200.2113604908914</c:v>
                </c:pt>
                <c:pt idx="12">
                  <c:v>3280.2166445031635</c:v>
                </c:pt>
                <c:pt idx="13">
                  <c:v>3362.2220606157425</c:v>
                </c:pt>
                <c:pt idx="14">
                  <c:v>3446.2776121311358</c:v>
                </c:pt>
                <c:pt idx="15">
                  <c:v>3532.4345524344135</c:v>
                </c:pt>
                <c:pt idx="16">
                  <c:v>3620.7454162452736</c:v>
                </c:pt>
                <c:pt idx="17">
                  <c:v>3711.2640516514052</c:v>
                </c:pt>
                <c:pt idx="18">
                  <c:v>3804.0456529426901</c:v>
                </c:pt>
                <c:pt idx="19">
                  <c:v>3899.1467942662571</c:v>
                </c:pt>
                <c:pt idx="20">
                  <c:v>3996.6254641229134</c:v>
                </c:pt>
              </c:numCache>
            </c:numRef>
          </c:val>
          <c:smooth val="0"/>
          <c:extLst>
            <c:ext xmlns:c16="http://schemas.microsoft.com/office/drawing/2014/chart" uri="{C3380CC4-5D6E-409C-BE32-E72D297353CC}">
              <c16:uniqueId val="{00000004-FFB5-4B1C-B017-A200058C6737}"/>
            </c:ext>
          </c:extLst>
        </c:ser>
        <c:ser>
          <c:idx val="2"/>
          <c:order val="1"/>
          <c:tx>
            <c:strRef>
              <c:f>Table!$AF$2</c:f>
              <c:strCache>
                <c:ptCount val="1"/>
                <c:pt idx="0">
                  <c:v>Own Avg Monthly Cost</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Table!$AF$3:$AF$23</c:f>
              <c:numCache>
                <c:formatCode>"$"#,##0</c:formatCode>
                <c:ptCount val="21"/>
                <c:pt idx="0">
                  <c:v>875</c:v>
                </c:pt>
                <c:pt idx="1">
                  <c:v>2846.2238601950844</c:v>
                </c:pt>
                <c:pt idx="2">
                  <c:v>2871.7446935284174</c:v>
                </c:pt>
                <c:pt idx="3">
                  <c:v>2897.9035476950835</c:v>
                </c:pt>
                <c:pt idx="4">
                  <c:v>2924.716373215917</c:v>
                </c:pt>
                <c:pt idx="5">
                  <c:v>2952.1995193747712</c:v>
                </c:pt>
                <c:pt idx="6">
                  <c:v>2980.3697441875961</c:v>
                </c:pt>
                <c:pt idx="7">
                  <c:v>3009.2442246207429</c:v>
                </c:pt>
                <c:pt idx="8">
                  <c:v>3038.8405670647171</c:v>
                </c:pt>
                <c:pt idx="9">
                  <c:v>3069.1768180697909</c:v>
                </c:pt>
                <c:pt idx="10">
                  <c:v>3100.2714753499918</c:v>
                </c:pt>
                <c:pt idx="11">
                  <c:v>3132.1434990621979</c:v>
                </c:pt>
                <c:pt idx="12">
                  <c:v>3164.812323367209</c:v>
                </c:pt>
                <c:pt idx="13">
                  <c:v>3198.2978682798457</c:v>
                </c:pt>
                <c:pt idx="14">
                  <c:v>3232.6205518152979</c:v>
                </c:pt>
                <c:pt idx="15">
                  <c:v>3267.8013024391362</c:v>
                </c:pt>
                <c:pt idx="16">
                  <c:v>3303.8615718285705</c:v>
                </c:pt>
                <c:pt idx="17">
                  <c:v>3340.8233479527407</c:v>
                </c:pt>
                <c:pt idx="18">
                  <c:v>3378.7091684800157</c:v>
                </c:pt>
                <c:pt idx="19">
                  <c:v>3417.5421345204718</c:v>
                </c:pt>
                <c:pt idx="20">
                  <c:v>3457.3459247119395</c:v>
                </c:pt>
              </c:numCache>
            </c:numRef>
          </c:val>
          <c:smooth val="0"/>
          <c:extLst>
            <c:ext xmlns:c16="http://schemas.microsoft.com/office/drawing/2014/chart" uri="{C3380CC4-5D6E-409C-BE32-E72D297353CC}">
              <c16:uniqueId val="{00000006-FFB5-4B1C-B017-A200058C6737}"/>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Net Made Own vs Rent (20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Table!$G$2</c:f>
              <c:strCache>
                <c:ptCount val="1"/>
                <c:pt idx="0">
                  <c:v>Rent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Table!$G$3:$G$23</c:f>
              <c:numCache>
                <c:formatCode>"$"#,##0</c:formatCode>
                <c:ptCount val="21"/>
                <c:pt idx="0">
                  <c:v>0</c:v>
                </c:pt>
                <c:pt idx="1">
                  <c:v>-24365</c:v>
                </c:pt>
                <c:pt idx="2">
                  <c:v>-49085.549999999988</c:v>
                </c:pt>
                <c:pt idx="3">
                  <c:v>-74152.788499999981</c:v>
                </c:pt>
                <c:pt idx="4">
                  <c:v>-99556.389944999959</c:v>
                </c:pt>
                <c:pt idx="5">
                  <c:v>-125284.44114739994</c:v>
                </c:pt>
                <c:pt idx="6">
                  <c:v>-151323.30853162415</c:v>
                </c:pt>
                <c:pt idx="7">
                  <c:v>-177657.49554534175</c:v>
                </c:pt>
                <c:pt idx="8">
                  <c:v>-204269.48953543213</c:v>
                </c:pt>
                <c:pt idx="9">
                  <c:v>-231139.59733737679</c:v>
                </c:pt>
                <c:pt idx="10">
                  <c:v>-258245.76877381915</c:v>
                </c:pt>
                <c:pt idx="11">
                  <c:v>-285563.40720138315</c:v>
                </c:pt>
                <c:pt idx="12">
                  <c:v>-313065.1661842115</c:v>
                </c:pt>
                <c:pt idx="13">
                  <c:v>-340720.73130780616</c:v>
                </c:pt>
                <c:pt idx="14">
                  <c:v>-368496.58607731992</c:v>
                </c:pt>
                <c:pt idx="15">
                  <c:v>-396355.76077014889</c:v>
                </c:pt>
                <c:pt idx="16">
                  <c:v>-424257.56303316128</c:v>
                </c:pt>
                <c:pt idx="17">
                  <c:v>-452157.28892981203</c:v>
                </c:pt>
                <c:pt idx="18">
                  <c:v>-480005.91305133665</c:v>
                </c:pt>
                <c:pt idx="19">
                  <c:v>-507749.75620877894</c:v>
                </c:pt>
                <c:pt idx="20">
                  <c:v>-535330.12911833846</c:v>
                </c:pt>
              </c:numCache>
            </c:numRef>
          </c:val>
          <c:smooth val="0"/>
          <c:extLst>
            <c:ext xmlns:c16="http://schemas.microsoft.com/office/drawing/2014/chart" uri="{C3380CC4-5D6E-409C-BE32-E72D297353CC}">
              <c16:uniqueId val="{00000007-E9EA-41DC-B887-5544A001E652}"/>
            </c:ext>
          </c:extLst>
        </c:ser>
        <c:ser>
          <c:idx val="2"/>
          <c:order val="1"/>
          <c:tx>
            <c:strRef>
              <c:f>Table!$T$2</c:f>
              <c:strCache>
                <c:ptCount val="1"/>
                <c:pt idx="0">
                  <c:v>Own Net Made</c:v>
                </c:pt>
              </c:strCache>
            </c:strRef>
          </c:tx>
          <c:spPr>
            <a:ln w="28575" cap="rnd">
              <a:solidFill>
                <a:schemeClr val="accent3"/>
              </a:solidFill>
              <a:round/>
            </a:ln>
            <a:effectLst/>
          </c:spPr>
          <c:marker>
            <c:symbol val="none"/>
          </c:marker>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Table!$T$3:$T$23</c:f>
              <c:numCache>
                <c:formatCode>"$"#,##0</c:formatCode>
                <c:ptCount val="21"/>
                <c:pt idx="0">
                  <c:v>-10500</c:v>
                </c:pt>
                <c:pt idx="1">
                  <c:v>-26571.352989007733</c:v>
                </c:pt>
                <c:pt idx="2">
                  <c:v>-42730.205978015467</c:v>
                </c:pt>
                <c:pt idx="3">
                  <c:v>-58978.746467023208</c:v>
                </c:pt>
                <c:pt idx="4">
                  <c:v>-75319.216643530934</c:v>
                </c:pt>
                <c:pt idx="5">
                  <c:v>-91753.914749726158</c:v>
                </c:pt>
                <c:pt idx="6">
                  <c:v>-108285.19648385105</c:v>
                </c:pt>
                <c:pt idx="7">
                  <c:v>-124915.47643660386</c:v>
                </c:pt>
                <c:pt idx="8">
                  <c:v>-141647.22956345032</c:v>
                </c:pt>
                <c:pt idx="9">
                  <c:v>-158482.99269374274</c:v>
                </c:pt>
                <c:pt idx="10">
                  <c:v>-175425.36607756728</c:v>
                </c:pt>
                <c:pt idx="11">
                  <c:v>-192477.01497126225</c:v>
                </c:pt>
                <c:pt idx="12">
                  <c:v>-209640.67126257444</c:v>
                </c:pt>
                <c:pt idx="13">
                  <c:v>-226919.13513644421</c:v>
                </c:pt>
                <c:pt idx="14">
                  <c:v>-244315.27678243554</c:v>
                </c:pt>
                <c:pt idx="15">
                  <c:v>-261832.03814485145</c:v>
                </c:pt>
                <c:pt idx="16">
                  <c:v>-279472.43471660255</c:v>
                </c:pt>
                <c:pt idx="17">
                  <c:v>-297239.55737792229</c:v>
                </c:pt>
                <c:pt idx="18">
                  <c:v>-315136.57428104983</c:v>
                </c:pt>
                <c:pt idx="19">
                  <c:v>-333166.73278203036</c:v>
                </c:pt>
                <c:pt idx="20">
                  <c:v>-351333.36142081011</c:v>
                </c:pt>
              </c:numCache>
            </c:numRef>
          </c:val>
          <c:smooth val="0"/>
          <c:extLst>
            <c:ext xmlns:c16="http://schemas.microsoft.com/office/drawing/2014/chart" uri="{C3380CC4-5D6E-409C-BE32-E72D297353CC}">
              <c16:uniqueId val="{00000009-E9EA-41DC-B887-5544A001E652}"/>
            </c:ext>
          </c:extLst>
        </c:ser>
        <c:ser>
          <c:idx val="3"/>
          <c:order val="2"/>
          <c:tx>
            <c:strRef>
              <c:f>Table!$AA$2</c:f>
              <c:strCache>
                <c:ptCount val="1"/>
                <c:pt idx="0">
                  <c:v>Own With Reinvestment Net Made</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Table!$AA$3:$AA$23</c:f>
              <c:numCache>
                <c:formatCode>"$"#,##0</c:formatCode>
                <c:ptCount val="21"/>
                <c:pt idx="0">
                  <c:v>-10500</c:v>
                </c:pt>
                <c:pt idx="1">
                  <c:v>-26571.352989007733</c:v>
                </c:pt>
                <c:pt idx="2">
                  <c:v>-42730.205978015467</c:v>
                </c:pt>
                <c:pt idx="3">
                  <c:v>-58978.746467023208</c:v>
                </c:pt>
                <c:pt idx="4">
                  <c:v>-75319.216643530934</c:v>
                </c:pt>
                <c:pt idx="5">
                  <c:v>-91753.914749726158</c:v>
                </c:pt>
                <c:pt idx="6">
                  <c:v>-108285.19648385105</c:v>
                </c:pt>
                <c:pt idx="7">
                  <c:v>-124915.47643660386</c:v>
                </c:pt>
                <c:pt idx="8">
                  <c:v>-141647.22956345032</c:v>
                </c:pt>
                <c:pt idx="9">
                  <c:v>-158482.99269374274</c:v>
                </c:pt>
                <c:pt idx="10">
                  <c:v>-175425.36607756728</c:v>
                </c:pt>
                <c:pt idx="11">
                  <c:v>-192467.8228724642</c:v>
                </c:pt>
                <c:pt idx="12">
                  <c:v>-209593.05511626243</c:v>
                </c:pt>
                <c:pt idx="13">
                  <c:v>-226781.93544441514</c:v>
                </c:pt>
                <c:pt idx="14">
                  <c:v>-244013.37453570816</c:v>
                </c:pt>
                <c:pt idx="15">
                  <c:v>-261264.16819926421</c:v>
                </c:pt>
                <c:pt idx="16">
                  <c:v>-278508.83336823725</c:v>
                </c:pt>
                <c:pt idx="17">
                  <c:v>-295719.43221392948</c:v>
                </c:pt>
                <c:pt idx="18">
                  <c:v>-312865.38353878213</c:v>
                </c:pt>
                <c:pt idx="19">
                  <c:v>-329913.26054753416</c:v>
                </c:pt>
                <c:pt idx="20">
                  <c:v>-346826.57403253624</c:v>
                </c:pt>
              </c:numCache>
            </c:numRef>
          </c:val>
          <c:smooth val="0"/>
          <c:extLst>
            <c:ext xmlns:c16="http://schemas.microsoft.com/office/drawing/2014/chart" uri="{C3380CC4-5D6E-409C-BE32-E72D297353CC}">
              <c16:uniqueId val="{0000000B-E9EA-41DC-B887-5544A001E652}"/>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Net Made Own vs Rent (30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Table!$G$2</c:f>
              <c:strCache>
                <c:ptCount val="1"/>
                <c:pt idx="0">
                  <c:v>Rent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Table!$G$3:$G$33</c:f>
              <c:numCache>
                <c:formatCode>"$"#,##0</c:formatCode>
                <c:ptCount val="31"/>
                <c:pt idx="0">
                  <c:v>0</c:v>
                </c:pt>
                <c:pt idx="1">
                  <c:v>-24365</c:v>
                </c:pt>
                <c:pt idx="2">
                  <c:v>-49085.549999999988</c:v>
                </c:pt>
                <c:pt idx="3">
                  <c:v>-74152.788499999981</c:v>
                </c:pt>
                <c:pt idx="4">
                  <c:v>-99556.389944999959</c:v>
                </c:pt>
                <c:pt idx="5">
                  <c:v>-125284.44114739994</c:v>
                </c:pt>
                <c:pt idx="6">
                  <c:v>-151323.30853162415</c:v>
                </c:pt>
                <c:pt idx="7">
                  <c:v>-177657.49554534175</c:v>
                </c:pt>
                <c:pt idx="8">
                  <c:v>-204269.48953543213</c:v>
                </c:pt>
                <c:pt idx="9">
                  <c:v>-231139.59733737679</c:v>
                </c:pt>
                <c:pt idx="10">
                  <c:v>-258245.76877381915</c:v>
                </c:pt>
                <c:pt idx="11">
                  <c:v>-285563.40720138315</c:v>
                </c:pt>
                <c:pt idx="12">
                  <c:v>-313065.1661842115</c:v>
                </c:pt>
                <c:pt idx="13">
                  <c:v>-340720.73130780616</c:v>
                </c:pt>
                <c:pt idx="14">
                  <c:v>-368496.58607731992</c:v>
                </c:pt>
                <c:pt idx="15">
                  <c:v>-396355.76077014889</c:v>
                </c:pt>
                <c:pt idx="16">
                  <c:v>-424257.56303316128</c:v>
                </c:pt>
                <c:pt idx="17">
                  <c:v>-452157.28892981203</c:v>
                </c:pt>
                <c:pt idx="18">
                  <c:v>-480005.91305133665</c:v>
                </c:pt>
                <c:pt idx="19">
                  <c:v>-507749.75620877894</c:v>
                </c:pt>
                <c:pt idx="20">
                  <c:v>-535330.12911833846</c:v>
                </c:pt>
                <c:pt idx="21">
                  <c:v>-562682.95038094057</c:v>
                </c:pt>
                <c:pt idx="22">
                  <c:v>-589738.33693753299</c:v>
                </c:pt>
                <c:pt idx="23">
                  <c:v>-616420.16505383479</c:v>
                </c:pt>
                <c:pt idx="24">
                  <c:v>-642645.59975154477</c:v>
                </c:pt>
                <c:pt idx="25">
                  <c:v>-668324.59045669285</c:v>
                </c:pt>
                <c:pt idx="26">
                  <c:v>-693359.33047926496</c:v>
                </c:pt>
                <c:pt idx="27">
                  <c:v>-717643.67777068214</c:v>
                </c:pt>
                <c:pt idx="28">
                  <c:v>-741062.53422644525</c:v>
                </c:pt>
                <c:pt idx="29">
                  <c:v>-763491.18060940714</c:v>
                </c:pt>
                <c:pt idx="30">
                  <c:v>-784794.56396385422</c:v>
                </c:pt>
              </c:numCache>
            </c:numRef>
          </c:val>
          <c:smooth val="0"/>
          <c:extLst>
            <c:ext xmlns:c16="http://schemas.microsoft.com/office/drawing/2014/chart" uri="{C3380CC4-5D6E-409C-BE32-E72D297353CC}">
              <c16:uniqueId val="{00000004-6C1A-4D21-8E05-E0923B9B4BF8}"/>
            </c:ext>
          </c:extLst>
        </c:ser>
        <c:ser>
          <c:idx val="2"/>
          <c:order val="1"/>
          <c:tx>
            <c:strRef>
              <c:f>Table!$T$2</c:f>
              <c:strCache>
                <c:ptCount val="1"/>
                <c:pt idx="0">
                  <c:v>Own Net Made</c:v>
                </c:pt>
              </c:strCache>
            </c:strRef>
          </c:tx>
          <c:spPr>
            <a:ln w="28575" cap="rnd">
              <a:solidFill>
                <a:schemeClr val="accent3"/>
              </a:solidFill>
              <a:round/>
            </a:ln>
            <a:effectLst/>
          </c:spPr>
          <c:marker>
            <c:symbol val="none"/>
          </c:marker>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Table!$T$3:$T$33</c:f>
              <c:numCache>
                <c:formatCode>"$"#,##0</c:formatCode>
                <c:ptCount val="31"/>
                <c:pt idx="0">
                  <c:v>-10500</c:v>
                </c:pt>
                <c:pt idx="1">
                  <c:v>-26571.352989007733</c:v>
                </c:pt>
                <c:pt idx="2">
                  <c:v>-42730.205978015467</c:v>
                </c:pt>
                <c:pt idx="3">
                  <c:v>-58978.746467023208</c:v>
                </c:pt>
                <c:pt idx="4">
                  <c:v>-75319.216643530934</c:v>
                </c:pt>
                <c:pt idx="5">
                  <c:v>-91753.914749726158</c:v>
                </c:pt>
                <c:pt idx="6">
                  <c:v>-108285.19648385105</c:v>
                </c:pt>
                <c:pt idx="7">
                  <c:v>-124915.47643660386</c:v>
                </c:pt>
                <c:pt idx="8">
                  <c:v>-141647.22956345032</c:v>
                </c:pt>
                <c:pt idx="9">
                  <c:v>-158482.99269374274</c:v>
                </c:pt>
                <c:pt idx="10">
                  <c:v>-175425.36607756728</c:v>
                </c:pt>
                <c:pt idx="11">
                  <c:v>-192477.01497126225</c:v>
                </c:pt>
                <c:pt idx="12">
                  <c:v>-209640.67126257444</c:v>
                </c:pt>
                <c:pt idx="13">
                  <c:v>-226919.13513644421</c:v>
                </c:pt>
                <c:pt idx="14">
                  <c:v>-244315.27678243554</c:v>
                </c:pt>
                <c:pt idx="15">
                  <c:v>-261832.03814485145</c:v>
                </c:pt>
                <c:pt idx="16">
                  <c:v>-279472.43471660255</c:v>
                </c:pt>
                <c:pt idx="17">
                  <c:v>-297239.55737792229</c:v>
                </c:pt>
                <c:pt idx="18">
                  <c:v>-315136.57428104983</c:v>
                </c:pt>
                <c:pt idx="19">
                  <c:v>-333166.73278203036</c:v>
                </c:pt>
                <c:pt idx="20">
                  <c:v>-351333.36142081011</c:v>
                </c:pt>
                <c:pt idx="21">
                  <c:v>-369639.87195083429</c:v>
                </c:pt>
                <c:pt idx="22">
                  <c:v>-388089.76141938381</c:v>
                </c:pt>
                <c:pt idx="23">
                  <c:v>-406686.61429992184</c:v>
                </c:pt>
                <c:pt idx="24">
                  <c:v>-425434.10467774817</c:v>
                </c:pt>
                <c:pt idx="25">
                  <c:v>-444335.99849029491</c:v>
                </c:pt>
                <c:pt idx="26">
                  <c:v>-463396.15582343016</c:v>
                </c:pt>
                <c:pt idx="27">
                  <c:v>-482618.53326516866</c:v>
                </c:pt>
                <c:pt idx="28">
                  <c:v>-502007.18631822534</c:v>
                </c:pt>
                <c:pt idx="29">
                  <c:v>-521566.2718728832</c:v>
                </c:pt>
                <c:pt idx="30">
                  <c:v>-541300.05074168241</c:v>
                </c:pt>
              </c:numCache>
            </c:numRef>
          </c:val>
          <c:smooth val="0"/>
          <c:extLst>
            <c:ext xmlns:c16="http://schemas.microsoft.com/office/drawing/2014/chart" uri="{C3380CC4-5D6E-409C-BE32-E72D297353CC}">
              <c16:uniqueId val="{00000006-6C1A-4D21-8E05-E0923B9B4BF8}"/>
            </c:ext>
          </c:extLst>
        </c:ser>
        <c:ser>
          <c:idx val="3"/>
          <c:order val="2"/>
          <c:tx>
            <c:strRef>
              <c:f>Table!$AA$2</c:f>
              <c:strCache>
                <c:ptCount val="1"/>
                <c:pt idx="0">
                  <c:v>Own With Reinvestment Net Made</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Table!$AA$3:$AA$33</c:f>
              <c:numCache>
                <c:formatCode>"$"#,##0</c:formatCode>
                <c:ptCount val="31"/>
                <c:pt idx="0">
                  <c:v>-10500</c:v>
                </c:pt>
                <c:pt idx="1">
                  <c:v>-26571.352989007733</c:v>
                </c:pt>
                <c:pt idx="2">
                  <c:v>-42730.205978015467</c:v>
                </c:pt>
                <c:pt idx="3">
                  <c:v>-58978.746467023208</c:v>
                </c:pt>
                <c:pt idx="4">
                  <c:v>-75319.216643530934</c:v>
                </c:pt>
                <c:pt idx="5">
                  <c:v>-91753.914749726158</c:v>
                </c:pt>
                <c:pt idx="6">
                  <c:v>-108285.19648385105</c:v>
                </c:pt>
                <c:pt idx="7">
                  <c:v>-124915.47643660386</c:v>
                </c:pt>
                <c:pt idx="8">
                  <c:v>-141647.22956345032</c:v>
                </c:pt>
                <c:pt idx="9">
                  <c:v>-158482.99269374274</c:v>
                </c:pt>
                <c:pt idx="10">
                  <c:v>-175425.36607756728</c:v>
                </c:pt>
                <c:pt idx="11">
                  <c:v>-192467.8228724642</c:v>
                </c:pt>
                <c:pt idx="12">
                  <c:v>-209593.05511626243</c:v>
                </c:pt>
                <c:pt idx="13">
                  <c:v>-226781.93544441514</c:v>
                </c:pt>
                <c:pt idx="14">
                  <c:v>-244013.37453570816</c:v>
                </c:pt>
                <c:pt idx="15">
                  <c:v>-261264.16819926421</c:v>
                </c:pt>
                <c:pt idx="16">
                  <c:v>-278508.83336823725</c:v>
                </c:pt>
                <c:pt idx="17">
                  <c:v>-295719.43221392948</c:v>
                </c:pt>
                <c:pt idx="18">
                  <c:v>-312865.38353878213</c:v>
                </c:pt>
                <c:pt idx="19">
                  <c:v>-329913.26054753416</c:v>
                </c:pt>
                <c:pt idx="20">
                  <c:v>-346826.57403253624</c:v>
                </c:pt>
                <c:pt idx="21">
                  <c:v>-363565.53994146566</c:v>
                </c:pt>
                <c:pt idx="22">
                  <c:v>-380086.83022319537</c:v>
                </c:pt>
                <c:pt idx="23">
                  <c:v>-396343.3057699994</c:v>
                </c:pt>
                <c:pt idx="24">
                  <c:v>-412283.7301912657</c:v>
                </c:pt>
                <c:pt idx="25">
                  <c:v>-427852.46306505986</c:v>
                </c:pt>
                <c:pt idx="26">
                  <c:v>-442989.13121883356</c:v>
                </c:pt>
                <c:pt idx="27">
                  <c:v>-457628.27648885449</c:v>
                </c:pt>
                <c:pt idx="28">
                  <c:v>-471698.97829909564</c:v>
                </c:pt>
                <c:pt idx="29">
                  <c:v>-485124.4492838541</c:v>
                </c:pt>
                <c:pt idx="30">
                  <c:v>-497821.60205373995</c:v>
                </c:pt>
              </c:numCache>
            </c:numRef>
          </c:val>
          <c:smooth val="0"/>
          <c:extLst>
            <c:ext xmlns:c16="http://schemas.microsoft.com/office/drawing/2014/chart" uri="{C3380CC4-5D6E-409C-BE32-E72D297353CC}">
              <c16:uniqueId val="{00000008-6C1A-4D21-8E05-E0923B9B4BF8}"/>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Net Made Own vs Rent (10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Table!$G$2</c:f>
              <c:strCache>
                <c:ptCount val="1"/>
                <c:pt idx="0">
                  <c:v>Rent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Table!$G$3:$G$13</c:f>
              <c:numCache>
                <c:formatCode>"$"#,##0</c:formatCode>
                <c:ptCount val="11"/>
                <c:pt idx="0">
                  <c:v>0</c:v>
                </c:pt>
                <c:pt idx="1">
                  <c:v>-24365</c:v>
                </c:pt>
                <c:pt idx="2">
                  <c:v>-49085.549999999988</c:v>
                </c:pt>
                <c:pt idx="3">
                  <c:v>-74152.788499999981</c:v>
                </c:pt>
                <c:pt idx="4">
                  <c:v>-99556.389944999959</c:v>
                </c:pt>
                <c:pt idx="5">
                  <c:v>-125284.44114739994</c:v>
                </c:pt>
                <c:pt idx="6">
                  <c:v>-151323.30853162415</c:v>
                </c:pt>
                <c:pt idx="7">
                  <c:v>-177657.49554534175</c:v>
                </c:pt>
                <c:pt idx="8">
                  <c:v>-204269.48953543213</c:v>
                </c:pt>
                <c:pt idx="9">
                  <c:v>-231139.59733737679</c:v>
                </c:pt>
                <c:pt idx="10">
                  <c:v>-258245.76877381915</c:v>
                </c:pt>
              </c:numCache>
            </c:numRef>
          </c:val>
          <c:smooth val="0"/>
          <c:extLst>
            <c:ext xmlns:c16="http://schemas.microsoft.com/office/drawing/2014/chart" uri="{C3380CC4-5D6E-409C-BE32-E72D297353CC}">
              <c16:uniqueId val="{00000004-79E1-4911-ADBD-55161EE0FBD4}"/>
            </c:ext>
          </c:extLst>
        </c:ser>
        <c:ser>
          <c:idx val="2"/>
          <c:order val="1"/>
          <c:tx>
            <c:strRef>
              <c:f>Table!$T$2</c:f>
              <c:strCache>
                <c:ptCount val="1"/>
                <c:pt idx="0">
                  <c:v>Own Net Made</c:v>
                </c:pt>
              </c:strCache>
            </c:strRef>
          </c:tx>
          <c:spPr>
            <a:ln w="28575" cap="rnd">
              <a:solidFill>
                <a:schemeClr val="accent3"/>
              </a:solidFill>
              <a:round/>
            </a:ln>
            <a:effectLst/>
          </c:spPr>
          <c:marker>
            <c:symbol val="none"/>
          </c:marker>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Table!$T$3:$T$13</c:f>
              <c:numCache>
                <c:formatCode>"$"#,##0</c:formatCode>
                <c:ptCount val="11"/>
                <c:pt idx="0">
                  <c:v>-10500</c:v>
                </c:pt>
                <c:pt idx="1">
                  <c:v>-26571.352989007733</c:v>
                </c:pt>
                <c:pt idx="2">
                  <c:v>-42730.205978015467</c:v>
                </c:pt>
                <c:pt idx="3">
                  <c:v>-58978.746467023208</c:v>
                </c:pt>
                <c:pt idx="4">
                  <c:v>-75319.216643530934</c:v>
                </c:pt>
                <c:pt idx="5">
                  <c:v>-91753.914749726158</c:v>
                </c:pt>
                <c:pt idx="6">
                  <c:v>-108285.19648385105</c:v>
                </c:pt>
                <c:pt idx="7">
                  <c:v>-124915.47643660386</c:v>
                </c:pt>
                <c:pt idx="8">
                  <c:v>-141647.22956345032</c:v>
                </c:pt>
                <c:pt idx="9">
                  <c:v>-158482.99269374274</c:v>
                </c:pt>
                <c:pt idx="10">
                  <c:v>-175425.36607756728</c:v>
                </c:pt>
              </c:numCache>
            </c:numRef>
          </c:val>
          <c:smooth val="0"/>
          <c:extLst>
            <c:ext xmlns:c16="http://schemas.microsoft.com/office/drawing/2014/chart" uri="{C3380CC4-5D6E-409C-BE32-E72D297353CC}">
              <c16:uniqueId val="{00000006-79E1-4911-ADBD-55161EE0FBD4}"/>
            </c:ext>
          </c:extLst>
        </c:ser>
        <c:ser>
          <c:idx val="3"/>
          <c:order val="2"/>
          <c:tx>
            <c:strRef>
              <c:f>Table!$AA$2</c:f>
              <c:strCache>
                <c:ptCount val="1"/>
                <c:pt idx="0">
                  <c:v>Own With Reinvestment Net Made</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Table!$AA$3:$AA$13</c:f>
              <c:numCache>
                <c:formatCode>"$"#,##0</c:formatCode>
                <c:ptCount val="11"/>
                <c:pt idx="0">
                  <c:v>-10500</c:v>
                </c:pt>
                <c:pt idx="1">
                  <c:v>-26571.352989007733</c:v>
                </c:pt>
                <c:pt idx="2">
                  <c:v>-42730.205978015467</c:v>
                </c:pt>
                <c:pt idx="3">
                  <c:v>-58978.746467023208</c:v>
                </c:pt>
                <c:pt idx="4">
                  <c:v>-75319.216643530934</c:v>
                </c:pt>
                <c:pt idx="5">
                  <c:v>-91753.914749726158</c:v>
                </c:pt>
                <c:pt idx="6">
                  <c:v>-108285.19648385105</c:v>
                </c:pt>
                <c:pt idx="7">
                  <c:v>-124915.47643660386</c:v>
                </c:pt>
                <c:pt idx="8">
                  <c:v>-141647.22956345032</c:v>
                </c:pt>
                <c:pt idx="9">
                  <c:v>-158482.99269374274</c:v>
                </c:pt>
                <c:pt idx="10">
                  <c:v>-175425.36607756728</c:v>
                </c:pt>
              </c:numCache>
            </c:numRef>
          </c:val>
          <c:smooth val="0"/>
          <c:extLst>
            <c:ext xmlns:c16="http://schemas.microsoft.com/office/drawing/2014/chart" uri="{C3380CC4-5D6E-409C-BE32-E72D297353CC}">
              <c16:uniqueId val="{00000008-79E1-4911-ADBD-55161EE0FBD4}"/>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Net Made Own vs Rent (40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Table!$G$2</c:f>
              <c:strCache>
                <c:ptCount val="1"/>
                <c:pt idx="0">
                  <c:v>Rent Net Made</c:v>
                </c:pt>
              </c:strCache>
            </c:strRef>
          </c:tx>
          <c:spPr>
            <a:ln w="28575" cap="rnd">
              <a:solidFill>
                <a:schemeClr val="accent2"/>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Table!$G$3:$G$43</c:f>
              <c:numCache>
                <c:formatCode>"$"#,##0</c:formatCode>
                <c:ptCount val="41"/>
                <c:pt idx="0">
                  <c:v>0</c:v>
                </c:pt>
                <c:pt idx="1">
                  <c:v>-24365</c:v>
                </c:pt>
                <c:pt idx="2">
                  <c:v>-49085.549999999988</c:v>
                </c:pt>
                <c:pt idx="3">
                  <c:v>-74152.788499999981</c:v>
                </c:pt>
                <c:pt idx="4">
                  <c:v>-99556.389944999959</c:v>
                </c:pt>
                <c:pt idx="5">
                  <c:v>-125284.44114739994</c:v>
                </c:pt>
                <c:pt idx="6">
                  <c:v>-151323.30853162415</c:v>
                </c:pt>
                <c:pt idx="7">
                  <c:v>-177657.49554534175</c:v>
                </c:pt>
                <c:pt idx="8">
                  <c:v>-204269.48953543213</c:v>
                </c:pt>
                <c:pt idx="9">
                  <c:v>-231139.59733737679</c:v>
                </c:pt>
                <c:pt idx="10">
                  <c:v>-258245.76877381915</c:v>
                </c:pt>
                <c:pt idx="11">
                  <c:v>-285563.40720138315</c:v>
                </c:pt>
                <c:pt idx="12">
                  <c:v>-313065.1661842115</c:v>
                </c:pt>
                <c:pt idx="13">
                  <c:v>-340720.73130780616</c:v>
                </c:pt>
                <c:pt idx="14">
                  <c:v>-368496.58607731992</c:v>
                </c:pt>
                <c:pt idx="15">
                  <c:v>-396355.76077014889</c:v>
                </c:pt>
                <c:pt idx="16">
                  <c:v>-424257.56303316128</c:v>
                </c:pt>
                <c:pt idx="17">
                  <c:v>-452157.28892981203</c:v>
                </c:pt>
                <c:pt idx="18">
                  <c:v>-480005.91305133665</c:v>
                </c:pt>
                <c:pt idx="19">
                  <c:v>-507749.75620877894</c:v>
                </c:pt>
                <c:pt idx="20">
                  <c:v>-535330.12911833846</c:v>
                </c:pt>
                <c:pt idx="21">
                  <c:v>-562682.95038094057</c:v>
                </c:pt>
                <c:pt idx="22">
                  <c:v>-589738.33693753299</c:v>
                </c:pt>
                <c:pt idx="23">
                  <c:v>-616420.16505383479</c:v>
                </c:pt>
                <c:pt idx="24">
                  <c:v>-642645.59975154477</c:v>
                </c:pt>
                <c:pt idx="25">
                  <c:v>-668324.59045669285</c:v>
                </c:pt>
                <c:pt idx="26">
                  <c:v>-693359.33047926496</c:v>
                </c:pt>
                <c:pt idx="27">
                  <c:v>-717643.67777068214</c:v>
                </c:pt>
                <c:pt idx="28">
                  <c:v>-741062.53422644525</c:v>
                </c:pt>
                <c:pt idx="29">
                  <c:v>-763491.18060940714</c:v>
                </c:pt>
                <c:pt idx="30">
                  <c:v>-784794.56396385422</c:v>
                </c:pt>
                <c:pt idx="31">
                  <c:v>-804826.53417090722</c:v>
                </c:pt>
                <c:pt idx="32">
                  <c:v>-823429.02606069355</c:v>
                </c:pt>
                <c:pt idx="33">
                  <c:v>-840431.18324521044</c:v>
                </c:pt>
                <c:pt idx="34">
                  <c:v>-855648.41956665018</c:v>
                </c:pt>
                <c:pt idx="35">
                  <c:v>-868881.41376794758</c:v>
                </c:pt>
                <c:pt idx="36">
                  <c:v>-879915.03268412675</c:v>
                </c:pt>
                <c:pt idx="37">
                  <c:v>-888517.17792324896</c:v>
                </c:pt>
                <c:pt idx="38">
                  <c:v>-894437.55065289047</c:v>
                </c:pt>
                <c:pt idx="39">
                  <c:v>-897406.32873048214</c:v>
                </c:pt>
                <c:pt idx="40">
                  <c:v>-897132.75001180265</c:v>
                </c:pt>
              </c:numCache>
            </c:numRef>
          </c:val>
          <c:smooth val="0"/>
          <c:extLst>
            <c:ext xmlns:c16="http://schemas.microsoft.com/office/drawing/2014/chart" uri="{C3380CC4-5D6E-409C-BE32-E72D297353CC}">
              <c16:uniqueId val="{00000000-F14C-458A-B6FE-C9829E998C57}"/>
            </c:ext>
          </c:extLst>
        </c:ser>
        <c:ser>
          <c:idx val="2"/>
          <c:order val="1"/>
          <c:tx>
            <c:strRef>
              <c:f>Table!$T$2</c:f>
              <c:strCache>
                <c:ptCount val="1"/>
                <c:pt idx="0">
                  <c:v>Own Net Made</c:v>
                </c:pt>
              </c:strCache>
            </c:strRef>
          </c:tx>
          <c:spPr>
            <a:ln w="28575" cap="rnd">
              <a:solidFill>
                <a:schemeClr val="accent3"/>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Table!$T$3:$T$43</c:f>
              <c:numCache>
                <c:formatCode>"$"#,##0</c:formatCode>
                <c:ptCount val="41"/>
                <c:pt idx="0">
                  <c:v>-10500</c:v>
                </c:pt>
                <c:pt idx="1">
                  <c:v>-26571.352989007733</c:v>
                </c:pt>
                <c:pt idx="2">
                  <c:v>-42730.205978015467</c:v>
                </c:pt>
                <c:pt idx="3">
                  <c:v>-58978.746467023208</c:v>
                </c:pt>
                <c:pt idx="4">
                  <c:v>-75319.216643530934</c:v>
                </c:pt>
                <c:pt idx="5">
                  <c:v>-91753.914749726158</c:v>
                </c:pt>
                <c:pt idx="6">
                  <c:v>-108285.19648385105</c:v>
                </c:pt>
                <c:pt idx="7">
                  <c:v>-124915.47643660386</c:v>
                </c:pt>
                <c:pt idx="8">
                  <c:v>-141647.22956345032</c:v>
                </c:pt>
                <c:pt idx="9">
                  <c:v>-158482.99269374274</c:v>
                </c:pt>
                <c:pt idx="10">
                  <c:v>-175425.36607756728</c:v>
                </c:pt>
                <c:pt idx="11">
                  <c:v>-192477.01497126225</c:v>
                </c:pt>
                <c:pt idx="12">
                  <c:v>-209640.67126257444</c:v>
                </c:pt>
                <c:pt idx="13">
                  <c:v>-226919.13513644421</c:v>
                </c:pt>
                <c:pt idx="14">
                  <c:v>-244315.27678243554</c:v>
                </c:pt>
                <c:pt idx="15">
                  <c:v>-261832.03814485145</c:v>
                </c:pt>
                <c:pt idx="16">
                  <c:v>-279472.43471660255</c:v>
                </c:pt>
                <c:pt idx="17">
                  <c:v>-297239.55737792229</c:v>
                </c:pt>
                <c:pt idx="18">
                  <c:v>-315136.57428104983</c:v>
                </c:pt>
                <c:pt idx="19">
                  <c:v>-333166.73278203036</c:v>
                </c:pt>
                <c:pt idx="20">
                  <c:v>-351333.36142081011</c:v>
                </c:pt>
                <c:pt idx="21">
                  <c:v>-369639.87195083429</c:v>
                </c:pt>
                <c:pt idx="22">
                  <c:v>-388089.76141938381</c:v>
                </c:pt>
                <c:pt idx="23">
                  <c:v>-406686.61429992184</c:v>
                </c:pt>
                <c:pt idx="24">
                  <c:v>-425434.10467774817</c:v>
                </c:pt>
                <c:pt idx="25">
                  <c:v>-444335.99849029491</c:v>
                </c:pt>
                <c:pt idx="26">
                  <c:v>-463396.15582343016</c:v>
                </c:pt>
                <c:pt idx="27">
                  <c:v>-482618.53326516866</c:v>
                </c:pt>
                <c:pt idx="28">
                  <c:v>-502007.18631822534</c:v>
                </c:pt>
                <c:pt idx="29">
                  <c:v>-521566.2718728832</c:v>
                </c:pt>
                <c:pt idx="30">
                  <c:v>-541300.05074168241</c:v>
                </c:pt>
                <c:pt idx="31">
                  <c:v>-548641.53726846876</c:v>
                </c:pt>
                <c:pt idx="32">
                  <c:v>-556166.5609584247</c:v>
                </c:pt>
                <c:pt idx="33">
                  <c:v>-563879.7102406295</c:v>
                </c:pt>
                <c:pt idx="34">
                  <c:v>-571785.68825488957</c:v>
                </c:pt>
                <c:pt idx="35">
                  <c:v>-579889.315719506</c:v>
                </c:pt>
                <c:pt idx="36">
                  <c:v>-588195.53387073788</c:v>
                </c:pt>
                <c:pt idx="37">
                  <c:v>-596709.40747575054</c:v>
                </c:pt>
                <c:pt idx="38">
                  <c:v>-605436.1279208886</c:v>
                </c:pt>
                <c:pt idx="39">
                  <c:v>-614381.01637715497</c:v>
                </c:pt>
                <c:pt idx="40">
                  <c:v>-623549.52704482805</c:v>
                </c:pt>
              </c:numCache>
            </c:numRef>
          </c:val>
          <c:smooth val="0"/>
          <c:extLst>
            <c:ext xmlns:c16="http://schemas.microsoft.com/office/drawing/2014/chart" uri="{C3380CC4-5D6E-409C-BE32-E72D297353CC}">
              <c16:uniqueId val="{00000001-F14C-458A-B6FE-C9829E998C57}"/>
            </c:ext>
          </c:extLst>
        </c:ser>
        <c:ser>
          <c:idx val="3"/>
          <c:order val="2"/>
          <c:tx>
            <c:strRef>
              <c:f>Table!$AA$2</c:f>
              <c:strCache>
                <c:ptCount val="1"/>
                <c:pt idx="0">
                  <c:v>Own With Reinvestment Net Made</c:v>
                </c:pt>
              </c:strCache>
            </c:strRef>
          </c:tx>
          <c:spPr>
            <a:ln w="28575" cap="rnd">
              <a:solidFill>
                <a:schemeClr val="accent4"/>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Table!$AA$3:$AA$43</c:f>
              <c:numCache>
                <c:formatCode>"$"#,##0</c:formatCode>
                <c:ptCount val="41"/>
                <c:pt idx="0">
                  <c:v>-10500</c:v>
                </c:pt>
                <c:pt idx="1">
                  <c:v>-26571.352989007733</c:v>
                </c:pt>
                <c:pt idx="2">
                  <c:v>-42730.205978015467</c:v>
                </c:pt>
                <c:pt idx="3">
                  <c:v>-58978.746467023208</c:v>
                </c:pt>
                <c:pt idx="4">
                  <c:v>-75319.216643530934</c:v>
                </c:pt>
                <c:pt idx="5">
                  <c:v>-91753.914749726158</c:v>
                </c:pt>
                <c:pt idx="6">
                  <c:v>-108285.19648385105</c:v>
                </c:pt>
                <c:pt idx="7">
                  <c:v>-124915.47643660386</c:v>
                </c:pt>
                <c:pt idx="8">
                  <c:v>-141647.22956345032</c:v>
                </c:pt>
                <c:pt idx="9">
                  <c:v>-158482.99269374274</c:v>
                </c:pt>
                <c:pt idx="10">
                  <c:v>-175425.36607756728</c:v>
                </c:pt>
                <c:pt idx="11">
                  <c:v>-192467.8228724642</c:v>
                </c:pt>
                <c:pt idx="12">
                  <c:v>-209593.05511626243</c:v>
                </c:pt>
                <c:pt idx="13">
                  <c:v>-226781.93544441514</c:v>
                </c:pt>
                <c:pt idx="14">
                  <c:v>-244013.37453570816</c:v>
                </c:pt>
                <c:pt idx="15">
                  <c:v>-261264.16819926421</c:v>
                </c:pt>
                <c:pt idx="16">
                  <c:v>-278508.83336823725</c:v>
                </c:pt>
                <c:pt idx="17">
                  <c:v>-295719.43221392948</c:v>
                </c:pt>
                <c:pt idx="18">
                  <c:v>-312865.38353878213</c:v>
                </c:pt>
                <c:pt idx="19">
                  <c:v>-329913.26054753416</c:v>
                </c:pt>
                <c:pt idx="20">
                  <c:v>-346826.57403253624</c:v>
                </c:pt>
                <c:pt idx="21">
                  <c:v>-363565.53994146566</c:v>
                </c:pt>
                <c:pt idx="22">
                  <c:v>-380086.83022319537</c:v>
                </c:pt>
                <c:pt idx="23">
                  <c:v>-396343.3057699994</c:v>
                </c:pt>
                <c:pt idx="24">
                  <c:v>-412283.7301912657</c:v>
                </c:pt>
                <c:pt idx="25">
                  <c:v>-427852.46306505986</c:v>
                </c:pt>
                <c:pt idx="26">
                  <c:v>-442989.13121883356</c:v>
                </c:pt>
                <c:pt idx="27">
                  <c:v>-457628.27648885449</c:v>
                </c:pt>
                <c:pt idx="28">
                  <c:v>-471698.97829909564</c:v>
                </c:pt>
                <c:pt idx="29">
                  <c:v>-485124.4492838541</c:v>
                </c:pt>
                <c:pt idx="30">
                  <c:v>-497821.60205373995</c:v>
                </c:pt>
                <c:pt idx="31">
                  <c:v>-497129.23208230804</c:v>
                </c:pt>
                <c:pt idx="32">
                  <c:v>-494754.91546066583</c:v>
                </c:pt>
                <c:pt idx="33">
                  <c:v>-490540.07890449342</c:v>
                </c:pt>
                <c:pt idx="34">
                  <c:v>-484314.02807409852</c:v>
                </c:pt>
                <c:pt idx="35">
                  <c:v>-475893.07357740297</c:v>
                </c:pt>
                <c:pt idx="36">
                  <c:v>-465079.59515506163</c:v>
                </c:pt>
                <c:pt idx="37">
                  <c:v>-451661.03970450733</c:v>
                </c:pt>
                <c:pt idx="38">
                  <c:v>-435408.848495299</c:v>
                </c:pt>
                <c:pt idx="39">
                  <c:v>-416077.3086024028</c:v>
                </c:pt>
                <c:pt idx="40">
                  <c:v>-393402.32323548454</c:v>
                </c:pt>
              </c:numCache>
            </c:numRef>
          </c:val>
          <c:smooth val="0"/>
          <c:extLst>
            <c:ext xmlns:c16="http://schemas.microsoft.com/office/drawing/2014/chart" uri="{C3380CC4-5D6E-409C-BE32-E72D297353CC}">
              <c16:uniqueId val="{00000002-F14C-458A-B6FE-C9829E998C57}"/>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vs Stocks (20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Table!$AQ$2</c:f>
              <c:strCache>
                <c:ptCount val="1"/>
                <c:pt idx="0">
                  <c:v>Pure Stock Market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Table!$AQ$3:$AQ$23</c:f>
              <c:numCache>
                <c:formatCode>"$"#,##0</c:formatCode>
                <c:ptCount val="21"/>
                <c:pt idx="0">
                  <c:v>0</c:v>
                </c:pt>
                <c:pt idx="1">
                  <c:v>5635</c:v>
                </c:pt>
                <c:pt idx="2">
                  <c:v>11664.450000000012</c:v>
                </c:pt>
                <c:pt idx="3">
                  <c:v>18115.961500000019</c:v>
                </c:pt>
                <c:pt idx="4">
                  <c:v>25019.078805000026</c:v>
                </c:pt>
                <c:pt idx="5">
                  <c:v>32405.414321350036</c:v>
                </c:pt>
                <c:pt idx="6">
                  <c:v>40308.79332384454</c:v>
                </c:pt>
                <c:pt idx="7">
                  <c:v>48765.408856513663</c:v>
                </c:pt>
                <c:pt idx="8">
                  <c:v>57813.987476469629</c:v>
                </c:pt>
                <c:pt idx="9">
                  <c:v>67495.96659982251</c:v>
                </c:pt>
                <c:pt idx="10">
                  <c:v>77855.684261810093</c:v>
                </c:pt>
                <c:pt idx="11">
                  <c:v>88940.582160136808</c:v>
                </c:pt>
                <c:pt idx="12">
                  <c:v>100801.4229113464</c:v>
                </c:pt>
                <c:pt idx="13">
                  <c:v>113492.52251514065</c:v>
                </c:pt>
                <c:pt idx="14">
                  <c:v>127071.9990912005</c:v>
                </c:pt>
                <c:pt idx="15">
                  <c:v>141602.03902758454</c:v>
                </c:pt>
                <c:pt idx="16">
                  <c:v>157149.18175951549</c:v>
                </c:pt>
                <c:pt idx="17">
                  <c:v>173784.6244826816</c:v>
                </c:pt>
                <c:pt idx="18">
                  <c:v>191584.54819646932</c:v>
                </c:pt>
                <c:pt idx="19">
                  <c:v>210630.46657022217</c:v>
                </c:pt>
                <c:pt idx="20">
                  <c:v>231009.59923013771</c:v>
                </c:pt>
              </c:numCache>
            </c:numRef>
          </c:val>
          <c:smooth val="0"/>
          <c:extLst>
            <c:ext xmlns:c16="http://schemas.microsoft.com/office/drawing/2014/chart" uri="{C3380CC4-5D6E-409C-BE32-E72D297353CC}">
              <c16:uniqueId val="{00000006-5907-476C-8FE5-13EA46DEDDCE}"/>
            </c:ext>
          </c:extLst>
        </c:ser>
        <c:ser>
          <c:idx val="2"/>
          <c:order val="1"/>
          <c:tx>
            <c:strRef>
              <c:f>Table!$AY$2</c:f>
              <c:strCache>
                <c:ptCount val="1"/>
                <c:pt idx="0">
                  <c:v>Rental If Sold In Year Net Made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Table!$AY$3:$AY$23</c:f>
              <c:numCache>
                <c:formatCode>"$"#,##0</c:formatCode>
                <c:ptCount val="21"/>
                <c:pt idx="0">
                  <c:v>-31500</c:v>
                </c:pt>
                <c:pt idx="1">
                  <c:v>-20533.85298900773</c:v>
                </c:pt>
                <c:pt idx="2">
                  <c:v>-9117.0809780154596</c:v>
                </c:pt>
                <c:pt idx="3">
                  <c:v>2758.8254079767976</c:v>
                </c:pt>
                <c:pt idx="4">
                  <c:v>15102.533153344084</c:v>
                </c:pt>
                <c:pt idx="5">
                  <c:v>27922.869689570736</c:v>
                </c:pt>
                <c:pt idx="6">
                  <c:v>41228.825781878259</c:v>
                </c:pt>
                <c:pt idx="7">
                  <c:v>55029.558465527683</c:v>
                </c:pt>
                <c:pt idx="8">
                  <c:v>69334.394032588694</c:v>
                </c:pt>
                <c:pt idx="9">
                  <c:v>84152.831069978492</c:v>
                </c:pt>
                <c:pt idx="10">
                  <c:v>99494.543549583876</c:v>
                </c:pt>
                <c:pt idx="11">
                  <c:v>115369.38397129132</c:v>
                </c:pt>
                <c:pt idx="12">
                  <c:v>131787.38655976107</c:v>
                </c:pt>
                <c:pt idx="13">
                  <c:v>148758.77051579219</c:v>
                </c:pt>
                <c:pt idx="14">
                  <c:v>166293.9433231361</c:v>
                </c:pt>
                <c:pt idx="15">
                  <c:v>184403.50411162939</c:v>
                </c:pt>
                <c:pt idx="16">
                  <c:v>203098.24707752562</c:v>
                </c:pt>
                <c:pt idx="17">
                  <c:v>222389.16496191913</c:v>
                </c:pt>
                <c:pt idx="18">
                  <c:v>242287.45258816486</c:v>
                </c:pt>
                <c:pt idx="19">
                  <c:v>262804.5104592095</c:v>
                </c:pt>
                <c:pt idx="20">
                  <c:v>283951.94841576141</c:v>
                </c:pt>
              </c:numCache>
            </c:numRef>
          </c:val>
          <c:smooth val="0"/>
          <c:extLst>
            <c:ext xmlns:c16="http://schemas.microsoft.com/office/drawing/2014/chart" uri="{C3380CC4-5D6E-409C-BE32-E72D297353CC}">
              <c16:uniqueId val="{00000008-5907-476C-8FE5-13EA46DEDDCE}"/>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23</xdr:col>
      <xdr:colOff>600075</xdr:colOff>
      <xdr:row>27</xdr:row>
      <xdr:rowOff>161925</xdr:rowOff>
    </xdr:to>
    <xdr:graphicFrame macro="">
      <xdr:nvGraphicFramePr>
        <xdr:cNvPr id="2" name="Chart 5">
          <a:extLst>
            <a:ext uri="{FF2B5EF4-FFF2-40B4-BE49-F238E27FC236}">
              <a16:creationId xmlns:a16="http://schemas.microsoft.com/office/drawing/2014/main" id="{E59CEF6D-B64E-48DA-B965-C6765AA22802}"/>
            </a:ext>
            <a:ext uri="{147F2762-F138-4A5C-976F-8EAC2B608ADB}">
              <a16:predDERef xmlns:a16="http://schemas.microsoft.com/office/drawing/2014/main" pred="{D358F7A8-0B4B-481F-9400-5CF5D7AFB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64</xdr:row>
      <xdr:rowOff>9525</xdr:rowOff>
    </xdr:from>
    <xdr:to>
      <xdr:col>23</xdr:col>
      <xdr:colOff>600075</xdr:colOff>
      <xdr:row>91</xdr:row>
      <xdr:rowOff>161925</xdr:rowOff>
    </xdr:to>
    <xdr:graphicFrame macro="">
      <xdr:nvGraphicFramePr>
        <xdr:cNvPr id="4" name="Chart 5">
          <a:extLst>
            <a:ext uri="{FF2B5EF4-FFF2-40B4-BE49-F238E27FC236}">
              <a16:creationId xmlns:a16="http://schemas.microsoft.com/office/drawing/2014/main" id="{7D9A1529-886F-468E-A989-FC172C272C91}"/>
            </a:ext>
            <a:ext uri="{147F2762-F138-4A5C-976F-8EAC2B608ADB}">
              <a16:predDERef xmlns:a16="http://schemas.microsoft.com/office/drawing/2014/main" pred="{E59CEF6D-B64E-48DA-B965-C6765AA22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96</xdr:row>
      <xdr:rowOff>9525</xdr:rowOff>
    </xdr:from>
    <xdr:to>
      <xdr:col>23</xdr:col>
      <xdr:colOff>600075</xdr:colOff>
      <xdr:row>123</xdr:row>
      <xdr:rowOff>161925</xdr:rowOff>
    </xdr:to>
    <xdr:graphicFrame macro="">
      <xdr:nvGraphicFramePr>
        <xdr:cNvPr id="5" name="Chart 5">
          <a:extLst>
            <a:ext uri="{FF2B5EF4-FFF2-40B4-BE49-F238E27FC236}">
              <a16:creationId xmlns:a16="http://schemas.microsoft.com/office/drawing/2014/main" id="{42ADC997-0054-4442-8789-1CDA604A2507}"/>
            </a:ext>
            <a:ext uri="{147F2762-F138-4A5C-976F-8EAC2B608ADB}">
              <a16:predDERef xmlns:a16="http://schemas.microsoft.com/office/drawing/2014/main" pred="{7D9A1529-886F-468E-A989-FC172C272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9525</xdr:rowOff>
    </xdr:from>
    <xdr:to>
      <xdr:col>23</xdr:col>
      <xdr:colOff>600075</xdr:colOff>
      <xdr:row>59</xdr:row>
      <xdr:rowOff>161925</xdr:rowOff>
    </xdr:to>
    <xdr:graphicFrame macro="">
      <xdr:nvGraphicFramePr>
        <xdr:cNvPr id="7" name="Chart 6">
          <a:extLst>
            <a:ext uri="{FF2B5EF4-FFF2-40B4-BE49-F238E27FC236}">
              <a16:creationId xmlns:a16="http://schemas.microsoft.com/office/drawing/2014/main" id="{E49A87E1-74CC-45B7-9A3E-639542AC14DA}"/>
            </a:ext>
            <a:ext uri="{147F2762-F138-4A5C-976F-8EAC2B608ADB}">
              <a16:predDERef xmlns:a16="http://schemas.microsoft.com/office/drawing/2014/main" pred="{42ADC997-0054-4442-8789-1CDA604A2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32</xdr:row>
      <xdr:rowOff>0</xdr:rowOff>
    </xdr:from>
    <xdr:to>
      <xdr:col>23</xdr:col>
      <xdr:colOff>590550</xdr:colOff>
      <xdr:row>59</xdr:row>
      <xdr:rowOff>180975</xdr:rowOff>
    </xdr:to>
    <xdr:graphicFrame macro="">
      <xdr:nvGraphicFramePr>
        <xdr:cNvPr id="2" name="Chart 2">
          <a:extLst>
            <a:ext uri="{FF2B5EF4-FFF2-40B4-BE49-F238E27FC236}">
              <a16:creationId xmlns:a16="http://schemas.microsoft.com/office/drawing/2014/main" id="{EBFB06AE-4957-4951-A658-FC68BC2C0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64</xdr:row>
      <xdr:rowOff>9525</xdr:rowOff>
    </xdr:from>
    <xdr:to>
      <xdr:col>23</xdr:col>
      <xdr:colOff>600075</xdr:colOff>
      <xdr:row>91</xdr:row>
      <xdr:rowOff>161925</xdr:rowOff>
    </xdr:to>
    <xdr:graphicFrame macro="">
      <xdr:nvGraphicFramePr>
        <xdr:cNvPr id="3" name="Chart 2">
          <a:extLst>
            <a:ext uri="{FF2B5EF4-FFF2-40B4-BE49-F238E27FC236}">
              <a16:creationId xmlns:a16="http://schemas.microsoft.com/office/drawing/2014/main" id="{C8D993BF-D758-42B7-A17F-AFEE2488BC78}"/>
            </a:ext>
            <a:ext uri="{147F2762-F138-4A5C-976F-8EAC2B608ADB}">
              <a16:predDERef xmlns:a16="http://schemas.microsoft.com/office/drawing/2014/main" pred="{EBFB06AE-4957-4951-A658-FC68BC2C0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23</xdr:col>
      <xdr:colOff>590550</xdr:colOff>
      <xdr:row>27</xdr:row>
      <xdr:rowOff>180975</xdr:rowOff>
    </xdr:to>
    <xdr:graphicFrame macro="">
      <xdr:nvGraphicFramePr>
        <xdr:cNvPr id="4" name="Chart 3">
          <a:extLst>
            <a:ext uri="{FF2B5EF4-FFF2-40B4-BE49-F238E27FC236}">
              <a16:creationId xmlns:a16="http://schemas.microsoft.com/office/drawing/2014/main" id="{DB43EC1F-AC46-4290-9CFC-BD31C4E6532F}"/>
            </a:ext>
            <a:ext uri="{147F2762-F138-4A5C-976F-8EAC2B608ADB}">
              <a16:predDERef xmlns:a16="http://schemas.microsoft.com/office/drawing/2014/main" pred="{C8D993BF-D758-42B7-A17F-AFEE2488B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96</xdr:row>
      <xdr:rowOff>19050</xdr:rowOff>
    </xdr:from>
    <xdr:to>
      <xdr:col>23</xdr:col>
      <xdr:colOff>600075</xdr:colOff>
      <xdr:row>123</xdr:row>
      <xdr:rowOff>171450</xdr:rowOff>
    </xdr:to>
    <xdr:graphicFrame macro="">
      <xdr:nvGraphicFramePr>
        <xdr:cNvPr id="5" name="Chart 4">
          <a:extLst>
            <a:ext uri="{FF2B5EF4-FFF2-40B4-BE49-F238E27FC236}">
              <a16:creationId xmlns:a16="http://schemas.microsoft.com/office/drawing/2014/main" id="{D358F7A8-0B4B-481F-9400-5CF5D7AFB6F9}"/>
            </a:ext>
            <a:ext uri="{147F2762-F138-4A5C-976F-8EAC2B608ADB}">
              <a16:predDERef xmlns:a16="http://schemas.microsoft.com/office/drawing/2014/main" pred="{DB43EC1F-AC46-4290-9CFC-BD31C4E65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32</xdr:row>
      <xdr:rowOff>9525</xdr:rowOff>
    </xdr:from>
    <xdr:to>
      <xdr:col>23</xdr:col>
      <xdr:colOff>590550</xdr:colOff>
      <xdr:row>59</xdr:row>
      <xdr:rowOff>171450</xdr:rowOff>
    </xdr:to>
    <xdr:graphicFrame macro="">
      <xdr:nvGraphicFramePr>
        <xdr:cNvPr id="6" name="Chart 2">
          <a:extLst>
            <a:ext uri="{FF2B5EF4-FFF2-40B4-BE49-F238E27FC236}">
              <a16:creationId xmlns:a16="http://schemas.microsoft.com/office/drawing/2014/main" id="{C7F70939-B794-4A25-A057-955B47CBF341}"/>
            </a:ext>
            <a:ext uri="{147F2762-F138-4A5C-976F-8EAC2B608ADB}">
              <a16:predDERef xmlns:a16="http://schemas.microsoft.com/office/drawing/2014/main" pred="{2BB75DE7-622C-4E31-8345-D52D98E72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64</xdr:row>
      <xdr:rowOff>9525</xdr:rowOff>
    </xdr:from>
    <xdr:to>
      <xdr:col>23</xdr:col>
      <xdr:colOff>590550</xdr:colOff>
      <xdr:row>91</xdr:row>
      <xdr:rowOff>171450</xdr:rowOff>
    </xdr:to>
    <xdr:graphicFrame macro="">
      <xdr:nvGraphicFramePr>
        <xdr:cNvPr id="7" name="Chart 2">
          <a:extLst>
            <a:ext uri="{FF2B5EF4-FFF2-40B4-BE49-F238E27FC236}">
              <a16:creationId xmlns:a16="http://schemas.microsoft.com/office/drawing/2014/main" id="{FDC7E699-710F-4B95-AFF6-D82885D8731B}"/>
            </a:ext>
            <a:ext uri="{147F2762-F138-4A5C-976F-8EAC2B608ADB}">
              <a16:predDERef xmlns:a16="http://schemas.microsoft.com/office/drawing/2014/main" pred="{C7F70939-B794-4A25-A057-955B47CBF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96</xdr:row>
      <xdr:rowOff>9525</xdr:rowOff>
    </xdr:from>
    <xdr:to>
      <xdr:col>23</xdr:col>
      <xdr:colOff>590550</xdr:colOff>
      <xdr:row>123</xdr:row>
      <xdr:rowOff>171450</xdr:rowOff>
    </xdr:to>
    <xdr:graphicFrame macro="">
      <xdr:nvGraphicFramePr>
        <xdr:cNvPr id="8" name="Chart 2">
          <a:extLst>
            <a:ext uri="{FF2B5EF4-FFF2-40B4-BE49-F238E27FC236}">
              <a16:creationId xmlns:a16="http://schemas.microsoft.com/office/drawing/2014/main" id="{3D4F5056-8FB7-4915-9E56-B14222B1C8C2}"/>
            </a:ext>
            <a:ext uri="{147F2762-F138-4A5C-976F-8EAC2B608ADB}">
              <a16:predDERef xmlns:a16="http://schemas.microsoft.com/office/drawing/2014/main" pred="{FDC7E699-710F-4B95-AFF6-D82885D87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23</xdr:col>
      <xdr:colOff>590550</xdr:colOff>
      <xdr:row>27</xdr:row>
      <xdr:rowOff>161925</xdr:rowOff>
    </xdr:to>
    <xdr:graphicFrame macro="">
      <xdr:nvGraphicFramePr>
        <xdr:cNvPr id="10" name="Chart 2">
          <a:extLst>
            <a:ext uri="{FF2B5EF4-FFF2-40B4-BE49-F238E27FC236}">
              <a16:creationId xmlns:a16="http://schemas.microsoft.com/office/drawing/2014/main" id="{D1C39051-1331-4863-891C-27A8BBCF84DD}"/>
            </a:ext>
            <a:ext uri="{147F2762-F138-4A5C-976F-8EAC2B608ADB}">
              <a16:predDERef xmlns:a16="http://schemas.microsoft.com/office/drawing/2014/main" pred="{3D4F5056-8FB7-4915-9E56-B14222B1C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32</xdr:row>
      <xdr:rowOff>9525</xdr:rowOff>
    </xdr:from>
    <xdr:to>
      <xdr:col>23</xdr:col>
      <xdr:colOff>590550</xdr:colOff>
      <xdr:row>59</xdr:row>
      <xdr:rowOff>171450</xdr:rowOff>
    </xdr:to>
    <xdr:graphicFrame macro="">
      <xdr:nvGraphicFramePr>
        <xdr:cNvPr id="2" name="Chart 2">
          <a:extLst>
            <a:ext uri="{FF2B5EF4-FFF2-40B4-BE49-F238E27FC236}">
              <a16:creationId xmlns:a16="http://schemas.microsoft.com/office/drawing/2014/main" id="{FF23F159-AE32-4585-A41D-2D1322F9CC66}"/>
            </a:ext>
            <a:ext uri="{147F2762-F138-4A5C-976F-8EAC2B608ADB}">
              <a16:predDERef xmlns:a16="http://schemas.microsoft.com/office/drawing/2014/main" pred="{2BB75DE7-622C-4E31-8345-D52D98E72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64</xdr:row>
      <xdr:rowOff>9525</xdr:rowOff>
    </xdr:from>
    <xdr:to>
      <xdr:col>23</xdr:col>
      <xdr:colOff>590550</xdr:colOff>
      <xdr:row>91</xdr:row>
      <xdr:rowOff>171450</xdr:rowOff>
    </xdr:to>
    <xdr:graphicFrame macro="">
      <xdr:nvGraphicFramePr>
        <xdr:cNvPr id="3" name="Chart 2">
          <a:extLst>
            <a:ext uri="{FF2B5EF4-FFF2-40B4-BE49-F238E27FC236}">
              <a16:creationId xmlns:a16="http://schemas.microsoft.com/office/drawing/2014/main" id="{6751EC48-357D-4EFF-9ACA-4C265E1B2BD8}"/>
            </a:ext>
            <a:ext uri="{147F2762-F138-4A5C-976F-8EAC2B608ADB}">
              <a16:predDERef xmlns:a16="http://schemas.microsoft.com/office/drawing/2014/main" pred="{FF23F159-AE32-4585-A41D-2D1322F9C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96</xdr:row>
      <xdr:rowOff>9525</xdr:rowOff>
    </xdr:from>
    <xdr:to>
      <xdr:col>23</xdr:col>
      <xdr:colOff>590550</xdr:colOff>
      <xdr:row>123</xdr:row>
      <xdr:rowOff>171450</xdr:rowOff>
    </xdr:to>
    <xdr:graphicFrame macro="">
      <xdr:nvGraphicFramePr>
        <xdr:cNvPr id="4" name="Chart 2">
          <a:extLst>
            <a:ext uri="{FF2B5EF4-FFF2-40B4-BE49-F238E27FC236}">
              <a16:creationId xmlns:a16="http://schemas.microsoft.com/office/drawing/2014/main" id="{4BB24AE5-5D72-427B-BEFE-1A5C66C71502}"/>
            </a:ext>
            <a:ext uri="{147F2762-F138-4A5C-976F-8EAC2B608ADB}">
              <a16:predDERef xmlns:a16="http://schemas.microsoft.com/office/drawing/2014/main" pred="{6751EC48-357D-4EFF-9ACA-4C265E1B2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23</xdr:col>
      <xdr:colOff>590550</xdr:colOff>
      <xdr:row>27</xdr:row>
      <xdr:rowOff>161925</xdr:rowOff>
    </xdr:to>
    <xdr:graphicFrame macro="">
      <xdr:nvGraphicFramePr>
        <xdr:cNvPr id="5" name="Chart 2">
          <a:extLst>
            <a:ext uri="{FF2B5EF4-FFF2-40B4-BE49-F238E27FC236}">
              <a16:creationId xmlns:a16="http://schemas.microsoft.com/office/drawing/2014/main" id="{36BE0CF5-E45D-4285-8B4A-3A66F5B6D34B}"/>
            </a:ext>
            <a:ext uri="{147F2762-F138-4A5C-976F-8EAC2B608ADB}">
              <a16:predDERef xmlns:a16="http://schemas.microsoft.com/office/drawing/2014/main" pred="{4BB24AE5-5D72-427B-BEFE-1A5C66C71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4528F-A6B5-4700-A4B0-53B495A67757}">
  <dimension ref="A1:C24"/>
  <sheetViews>
    <sheetView tabSelected="1" workbookViewId="0"/>
  </sheetViews>
  <sheetFormatPr defaultRowHeight="15"/>
  <cols>
    <col min="1" max="1" width="39.140625" customWidth="1"/>
    <col min="2" max="2" width="9" bestFit="1" customWidth="1"/>
    <col min="3" max="3" width="107.42578125" customWidth="1"/>
  </cols>
  <sheetData>
    <row r="1" spans="1:2">
      <c r="A1" s="9" t="s">
        <v>0</v>
      </c>
    </row>
    <row r="2" spans="1:2">
      <c r="A2" s="26" t="s">
        <v>1</v>
      </c>
      <c r="B2" s="26" t="s">
        <v>2</v>
      </c>
    </row>
    <row r="3" spans="1:2">
      <c r="A3" s="1" t="s">
        <v>3</v>
      </c>
      <c r="B3" s="4">
        <v>7.0000000000000007E-2</v>
      </c>
    </row>
    <row r="4" spans="1:2">
      <c r="A4" s="27" t="s">
        <v>4</v>
      </c>
      <c r="B4" s="28">
        <v>350000</v>
      </c>
    </row>
    <row r="5" spans="1:2">
      <c r="A5" s="1" t="s">
        <v>5</v>
      </c>
      <c r="B5" s="4">
        <v>0.2</v>
      </c>
    </row>
    <row r="6" spans="1:2">
      <c r="A6" s="1" t="s">
        <v>6</v>
      </c>
      <c r="B6" s="4">
        <v>2.5000000000000001E-2</v>
      </c>
    </row>
    <row r="7" spans="1:2">
      <c r="A7" s="1" t="s">
        <v>7</v>
      </c>
      <c r="B7" s="4">
        <v>1.4999999999999999E-2</v>
      </c>
    </row>
    <row r="8" spans="1:2">
      <c r="A8" s="1" t="s">
        <v>8</v>
      </c>
      <c r="B8" s="4">
        <v>0.02</v>
      </c>
    </row>
    <row r="9" spans="1:2">
      <c r="A9" s="34" t="s">
        <v>9</v>
      </c>
      <c r="B9" s="25">
        <v>6.8000000000000005E-2</v>
      </c>
    </row>
    <row r="10" spans="1:2">
      <c r="A10" s="6" t="s">
        <v>10</v>
      </c>
      <c r="B10" s="4">
        <f>0.03</f>
        <v>0.03</v>
      </c>
    </row>
    <row r="11" spans="1:2">
      <c r="B11" s="31"/>
    </row>
    <row r="12" spans="1:2">
      <c r="A12" s="14" t="s">
        <v>11</v>
      </c>
      <c r="B12" s="31"/>
    </row>
    <row r="13" spans="1:2">
      <c r="A13" s="1" t="s">
        <v>12</v>
      </c>
      <c r="B13" s="1">
        <v>2500</v>
      </c>
    </row>
    <row r="14" spans="1:2">
      <c r="A14" s="1" t="s">
        <v>13</v>
      </c>
      <c r="B14" s="4">
        <v>2.5000000000000001E-2</v>
      </c>
    </row>
    <row r="15" spans="1:2">
      <c r="A15" s="37" t="s">
        <v>14</v>
      </c>
      <c r="B15" s="4">
        <v>0.5</v>
      </c>
    </row>
    <row r="16" spans="1:2">
      <c r="B16" s="31"/>
    </row>
    <row r="17" spans="1:3">
      <c r="A17" s="14" t="s">
        <v>15</v>
      </c>
      <c r="B17" s="31"/>
    </row>
    <row r="18" spans="1:3">
      <c r="A18" s="26" t="s">
        <v>1</v>
      </c>
      <c r="B18" s="26" t="s">
        <v>2</v>
      </c>
    </row>
    <row r="19" spans="1:3">
      <c r="A19" s="35" t="s">
        <v>16</v>
      </c>
      <c r="B19" s="27">
        <v>2450</v>
      </c>
    </row>
    <row r="20" spans="1:3">
      <c r="A20" s="24" t="s">
        <v>17</v>
      </c>
      <c r="B20" s="25">
        <v>0.02</v>
      </c>
    </row>
    <row r="21" spans="1:3">
      <c r="A21" s="24" t="s">
        <v>18</v>
      </c>
      <c r="B21" s="24">
        <v>11.25</v>
      </c>
    </row>
    <row r="22" spans="1:3">
      <c r="A22" s="24" t="s">
        <v>19</v>
      </c>
      <c r="B22" s="34">
        <v>0</v>
      </c>
    </row>
    <row r="23" spans="1:3">
      <c r="A23" s="6" t="s">
        <v>20</v>
      </c>
      <c r="B23" s="4">
        <v>0.06</v>
      </c>
    </row>
    <row r="24" spans="1:3" ht="87">
      <c r="A24" s="51" t="s">
        <v>21</v>
      </c>
      <c r="B24" s="52">
        <v>0.15</v>
      </c>
      <c r="C24" s="5"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FE975-A777-4877-87DF-CD56CF27EF27}">
  <dimension ref="A1:B5"/>
  <sheetViews>
    <sheetView workbookViewId="0"/>
  </sheetViews>
  <sheetFormatPr defaultRowHeight="15"/>
  <cols>
    <col min="1" max="1" width="34.140625" bestFit="1" customWidth="1"/>
    <col min="2" max="2" width="9" style="2" bestFit="1" customWidth="1"/>
  </cols>
  <sheetData>
    <row r="1" spans="1:2">
      <c r="A1" s="26" t="s">
        <v>23</v>
      </c>
      <c r="B1" s="36" t="s">
        <v>2</v>
      </c>
    </row>
    <row r="2" spans="1:2">
      <c r="A2" s="37" t="s">
        <v>24</v>
      </c>
      <c r="B2" s="1">
        <f>Params!$B$4*Params!$B$5</f>
        <v>70000</v>
      </c>
    </row>
    <row r="3" spans="1:2">
      <c r="A3" s="6" t="s">
        <v>25</v>
      </c>
      <c r="B3" s="1">
        <f>Params!$B$4*Params!$B$10</f>
        <v>10500</v>
      </c>
    </row>
    <row r="4" spans="1:2">
      <c r="A4" s="43" t="s">
        <v>26</v>
      </c>
      <c r="B4" s="34">
        <f>$B$2+$B$3</f>
        <v>80500</v>
      </c>
    </row>
    <row r="5" spans="1:2">
      <c r="A5" s="6" t="s">
        <v>27</v>
      </c>
      <c r="B5" s="1">
        <f>12*Params!$B$22</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4F062-8FBE-4DAD-977F-B69EEE5149EB}">
  <dimension ref="A1:BK43"/>
  <sheetViews>
    <sheetView workbookViewId="0"/>
  </sheetViews>
  <sheetFormatPr defaultColWidth="16.85546875" defaultRowHeight="15"/>
  <cols>
    <col min="1" max="1" width="4.85546875" bestFit="1" customWidth="1"/>
    <col min="2" max="2" width="16.140625" style="3" bestFit="1" customWidth="1"/>
    <col min="3" max="3" width="20.140625" style="2" bestFit="1" customWidth="1"/>
    <col min="4" max="4" width="20" style="2" bestFit="1" customWidth="1"/>
    <col min="5" max="5" width="11.42578125" style="2" bestFit="1" customWidth="1"/>
    <col min="6" max="6" width="22" style="2" bestFit="1" customWidth="1"/>
    <col min="7" max="7" width="13.7109375" style="2" bestFit="1" customWidth="1"/>
    <col min="8" max="8" width="19.140625" style="31" bestFit="1" customWidth="1"/>
    <col min="9" max="9" width="11.5703125" style="2" bestFit="1" customWidth="1"/>
    <col min="10" max="10" width="22.85546875" style="2" bestFit="1" customWidth="1"/>
    <col min="11" max="11" width="16.28515625" style="2" bestFit="1" customWidth="1"/>
    <col min="12" max="12" width="27" bestFit="1" customWidth="1"/>
    <col min="13" max="13" width="20.5703125" bestFit="1" customWidth="1"/>
    <col min="14" max="14" width="31.28515625" bestFit="1" customWidth="1"/>
    <col min="15" max="15" width="13.5703125" bestFit="1" customWidth="1"/>
    <col min="16" max="16" width="24.28515625" bestFit="1" customWidth="1"/>
    <col min="17" max="17" width="17.42578125" bestFit="1" customWidth="1"/>
    <col min="18" max="18" width="16.42578125" bestFit="1" customWidth="1"/>
    <col min="19" max="19" width="27" bestFit="1" customWidth="1"/>
    <col min="20" max="20" width="13.5703125" bestFit="1" customWidth="1"/>
    <col min="21" max="21" width="19.140625" style="31" bestFit="1" customWidth="1"/>
    <col min="22" max="22" width="22" bestFit="1" customWidth="1"/>
    <col min="23" max="23" width="25" bestFit="1" customWidth="1"/>
    <col min="24" max="24" width="28.42578125" bestFit="1" customWidth="1"/>
    <col min="25" max="25" width="20" bestFit="1" customWidth="1"/>
    <col min="26" max="26" width="18" bestFit="1" customWidth="1"/>
    <col min="27" max="27" width="30.85546875" bestFit="1" customWidth="1"/>
    <col min="28" max="28" width="36.28515625" style="31" bestFit="1" customWidth="1"/>
    <col min="29" max="29" width="39.140625" style="31" bestFit="1" customWidth="1"/>
    <col min="30" max="30" width="19.5703125" bestFit="1" customWidth="1"/>
    <col min="31" max="31" width="20.5703125" bestFit="1" customWidth="1"/>
    <col min="32" max="32" width="20.42578125" bestFit="1" customWidth="1"/>
    <col min="33" max="33" width="30.28515625" bestFit="1" customWidth="1"/>
    <col min="34" max="34" width="6.42578125" customWidth="1"/>
    <col min="35" max="35" width="39.7109375" style="46" bestFit="1" customWidth="1"/>
    <col min="36" max="36" width="19.85546875" bestFit="1" customWidth="1"/>
    <col min="37" max="37" width="13.7109375" bestFit="1" customWidth="1"/>
    <col min="38" max="38" width="24.28515625" bestFit="1" customWidth="1"/>
    <col min="39" max="39" width="22" bestFit="1" customWidth="1"/>
    <col min="40" max="40" width="32.5703125" bestFit="1" customWidth="1"/>
    <col min="41" max="41" width="15.42578125" bestFit="1" customWidth="1"/>
    <col min="42" max="42" width="20.85546875" style="31" bestFit="1" customWidth="1"/>
    <col min="43" max="43" width="25.7109375" bestFit="1" customWidth="1"/>
    <col min="44" max="44" width="31.140625" style="31" bestFit="1" customWidth="1"/>
    <col min="45" max="45" width="25" bestFit="1" customWidth="1"/>
    <col min="46" max="46" width="18.5703125" bestFit="1" customWidth="1"/>
    <col min="47" max="47" width="25.7109375" style="2" bestFit="1" customWidth="1"/>
    <col min="48" max="48" width="28.140625" style="2" bestFit="1" customWidth="1"/>
    <col min="49" max="49" width="28.140625" style="2" customWidth="1"/>
    <col min="50" max="50" width="23.42578125" style="2" bestFit="1" customWidth="1"/>
    <col min="51" max="51" width="27.85546875" style="2" bestFit="1" customWidth="1"/>
    <col min="52" max="52" width="26.85546875" style="31" bestFit="1" customWidth="1"/>
    <col min="53" max="53" width="45.85546875" bestFit="1" customWidth="1"/>
    <col min="56" max="56" width="42.140625" bestFit="1" customWidth="1"/>
    <col min="57" max="57" width="12.28515625" bestFit="1" customWidth="1"/>
    <col min="58" max="58" width="11.85546875" bestFit="1" customWidth="1"/>
    <col min="59" max="59" width="12.42578125" bestFit="1" customWidth="1"/>
    <col min="60" max="60" width="16.42578125" bestFit="1" customWidth="1"/>
    <col min="61" max="61" width="13.7109375" bestFit="1" customWidth="1"/>
    <col min="62" max="62" width="20.28515625" bestFit="1" customWidth="1"/>
    <col min="63" max="63" width="13" bestFit="1" customWidth="1"/>
  </cols>
  <sheetData>
    <row r="1" spans="1:63" s="9" customFormat="1">
      <c r="B1" s="10" t="s">
        <v>28</v>
      </c>
      <c r="C1" s="11"/>
      <c r="D1" s="11"/>
      <c r="E1" s="11"/>
      <c r="F1" s="11"/>
      <c r="G1" s="11"/>
      <c r="H1" s="30"/>
      <c r="I1" s="12" t="s">
        <v>29</v>
      </c>
      <c r="J1" s="11"/>
      <c r="K1" s="11"/>
      <c r="U1" s="30"/>
      <c r="AB1" s="30"/>
      <c r="AC1" s="30"/>
      <c r="AD1" s="13" t="s">
        <v>30</v>
      </c>
      <c r="AE1" s="14"/>
      <c r="AI1" s="44" t="s">
        <v>31</v>
      </c>
      <c r="AK1" s="14"/>
      <c r="AP1" s="30"/>
      <c r="AR1" s="30"/>
      <c r="AU1" s="11"/>
      <c r="AV1" s="11"/>
      <c r="AW1" s="11"/>
      <c r="AX1" s="11"/>
      <c r="AY1" s="11"/>
      <c r="AZ1" s="30"/>
      <c r="BA1" s="5" t="s">
        <v>32</v>
      </c>
      <c r="BD1" s="13" t="s">
        <v>33</v>
      </c>
    </row>
    <row r="2" spans="1:63" s="9" customFormat="1">
      <c r="A2" s="15" t="s">
        <v>34</v>
      </c>
      <c r="B2" s="16" t="s">
        <v>35</v>
      </c>
      <c r="C2" s="17" t="s">
        <v>36</v>
      </c>
      <c r="D2" s="17" t="s">
        <v>37</v>
      </c>
      <c r="E2" s="17" t="s">
        <v>38</v>
      </c>
      <c r="F2" s="17" t="s">
        <v>39</v>
      </c>
      <c r="G2" s="18" t="s">
        <v>40</v>
      </c>
      <c r="H2" s="32" t="s">
        <v>41</v>
      </c>
      <c r="I2" s="16" t="s">
        <v>42</v>
      </c>
      <c r="J2" s="19" t="s">
        <v>43</v>
      </c>
      <c r="K2" s="17" t="s">
        <v>44</v>
      </c>
      <c r="L2" s="20" t="s">
        <v>45</v>
      </c>
      <c r="M2" s="20" t="s">
        <v>46</v>
      </c>
      <c r="N2" s="20" t="s">
        <v>47</v>
      </c>
      <c r="O2" s="20" t="s">
        <v>48</v>
      </c>
      <c r="P2" s="21" t="s">
        <v>49</v>
      </c>
      <c r="Q2" s="20" t="s">
        <v>50</v>
      </c>
      <c r="R2" s="20" t="s">
        <v>51</v>
      </c>
      <c r="S2" s="20" t="s">
        <v>52</v>
      </c>
      <c r="T2" s="15" t="s">
        <v>53</v>
      </c>
      <c r="U2" s="32" t="s">
        <v>54</v>
      </c>
      <c r="V2" s="20" t="s">
        <v>55</v>
      </c>
      <c r="W2" s="20" t="s">
        <v>56</v>
      </c>
      <c r="X2" s="21" t="s">
        <v>57</v>
      </c>
      <c r="Y2" s="20" t="s">
        <v>37</v>
      </c>
      <c r="Z2" s="20" t="s">
        <v>58</v>
      </c>
      <c r="AA2" s="15" t="s">
        <v>59</v>
      </c>
      <c r="AB2" s="32" t="s">
        <v>60</v>
      </c>
      <c r="AC2" s="32" t="s">
        <v>61</v>
      </c>
      <c r="AD2" s="22" t="s">
        <v>34</v>
      </c>
      <c r="AE2" s="23" t="s">
        <v>62</v>
      </c>
      <c r="AF2" s="23" t="s">
        <v>63</v>
      </c>
      <c r="AG2" s="38" t="s">
        <v>64</v>
      </c>
      <c r="AH2" s="8"/>
      <c r="AI2" s="45" t="s">
        <v>34</v>
      </c>
      <c r="AJ2" s="20" t="s">
        <v>65</v>
      </c>
      <c r="AK2" s="20" t="s">
        <v>66</v>
      </c>
      <c r="AL2" s="20" t="s">
        <v>67</v>
      </c>
      <c r="AM2" s="20" t="s">
        <v>68</v>
      </c>
      <c r="AN2" s="21" t="s">
        <v>69</v>
      </c>
      <c r="AO2" s="29" t="s">
        <v>70</v>
      </c>
      <c r="AP2" s="32" t="s">
        <v>71</v>
      </c>
      <c r="AQ2" s="29" t="s">
        <v>72</v>
      </c>
      <c r="AR2" s="33" t="s">
        <v>73</v>
      </c>
      <c r="AS2" s="21" t="s">
        <v>74</v>
      </c>
      <c r="AT2" s="21" t="s">
        <v>75</v>
      </c>
      <c r="AU2" s="19" t="s">
        <v>76</v>
      </c>
      <c r="AV2" s="48" t="s">
        <v>77</v>
      </c>
      <c r="AW2" s="50" t="s">
        <v>78</v>
      </c>
      <c r="AX2" s="19" t="s">
        <v>79</v>
      </c>
      <c r="AY2" s="42" t="s">
        <v>80</v>
      </c>
      <c r="AZ2" s="33" t="s">
        <v>81</v>
      </c>
      <c r="BA2" s="20" t="s">
        <v>82</v>
      </c>
      <c r="BD2" s="53" t="s">
        <v>34</v>
      </c>
      <c r="BE2" s="9" t="s">
        <v>83</v>
      </c>
      <c r="BF2" s="9" t="s">
        <v>84</v>
      </c>
      <c r="BG2" s="9" t="s">
        <v>85</v>
      </c>
      <c r="BH2" s="9" t="s">
        <v>51</v>
      </c>
      <c r="BI2" s="9" t="s">
        <v>66</v>
      </c>
      <c r="BJ2" s="9" t="s">
        <v>86</v>
      </c>
      <c r="BK2" s="9" t="s">
        <v>87</v>
      </c>
    </row>
    <row r="3" spans="1:63">
      <c r="A3">
        <v>0</v>
      </c>
      <c r="B3" s="3">
        <v>0</v>
      </c>
      <c r="C3" s="2">
        <f>B3</f>
        <v>0</v>
      </c>
      <c r="D3" s="2">
        <f>Calcs!$B$4</f>
        <v>80500</v>
      </c>
      <c r="E3" s="2">
        <v>0</v>
      </c>
      <c r="F3" s="2">
        <f>E3</f>
        <v>0</v>
      </c>
      <c r="G3" s="2">
        <f>F3-C3</f>
        <v>0</v>
      </c>
      <c r="H3" s="31">
        <f>G3/Calcs!$B$4</f>
        <v>0</v>
      </c>
      <c r="I3" s="3">
        <f>Params!$B$4</f>
        <v>350000</v>
      </c>
      <c r="J3" s="2">
        <f>I3-Params!$B$4</f>
        <v>0</v>
      </c>
      <c r="K3" s="2">
        <v>0</v>
      </c>
      <c r="L3" s="2">
        <f>K3</f>
        <v>0</v>
      </c>
      <c r="M3" s="2">
        <f>Calcs!$B$3</f>
        <v>10500</v>
      </c>
      <c r="N3" s="2">
        <f>M3</f>
        <v>10500</v>
      </c>
      <c r="O3" s="2">
        <v>0</v>
      </c>
      <c r="P3" s="2">
        <f>O3</f>
        <v>0</v>
      </c>
      <c r="Q3" s="2">
        <v>0</v>
      </c>
      <c r="R3" s="2">
        <f>O3-Q3</f>
        <v>0</v>
      </c>
      <c r="S3" s="2">
        <f>R3</f>
        <v>0</v>
      </c>
      <c r="T3" s="2">
        <f>J3-L3-N3-S3</f>
        <v>-10500</v>
      </c>
      <c r="U3" s="31">
        <f>T3/Calcs!$B$4</f>
        <v>-0.13043478260869565</v>
      </c>
      <c r="V3" s="2">
        <f>B3-K3-M3-O3</f>
        <v>-10500</v>
      </c>
      <c r="W3" s="2">
        <f>IF(V3&gt;0,V3*Params!$B$15,0)</f>
        <v>0</v>
      </c>
      <c r="X3" s="2">
        <f>W3</f>
        <v>0</v>
      </c>
      <c r="Y3" s="2">
        <v>0</v>
      </c>
      <c r="Z3" s="2">
        <f>Y3-X3</f>
        <v>0</v>
      </c>
      <c r="AA3" s="2">
        <f>T3+Z3</f>
        <v>-10500</v>
      </c>
      <c r="AB3" s="31">
        <f>AA3/Calcs!$B$4</f>
        <v>-0.13043478260869565</v>
      </c>
      <c r="AC3" s="31">
        <f>AB3-H3</f>
        <v>-0.13043478260869565</v>
      </c>
      <c r="AD3" s="7">
        <f>A3</f>
        <v>0</v>
      </c>
      <c r="AE3" s="2">
        <f>B3/12</f>
        <v>0</v>
      </c>
      <c r="AF3" s="2">
        <f>(K3+M3+O3)/12</f>
        <v>875</v>
      </c>
      <c r="AG3" s="8"/>
      <c r="AH3" s="8"/>
      <c r="AI3" s="47">
        <f>A3</f>
        <v>0</v>
      </c>
      <c r="AJ3" s="2">
        <v>0</v>
      </c>
      <c r="AK3" s="2">
        <v>0</v>
      </c>
      <c r="AL3" s="2">
        <f>AJ3</f>
        <v>0</v>
      </c>
      <c r="AM3" s="2">
        <v>0</v>
      </c>
      <c r="AN3" s="2">
        <f>AM3</f>
        <v>0</v>
      </c>
      <c r="AO3" s="2">
        <f>T3+AL3-AN3</f>
        <v>-10500</v>
      </c>
      <c r="AP3" s="31">
        <f>AO3/Calcs!$B$4</f>
        <v>-0.13043478260869565</v>
      </c>
      <c r="AQ3" s="2">
        <f>F3</f>
        <v>0</v>
      </c>
      <c r="AR3" s="31">
        <f>AQ3/Calcs!$B$4</f>
        <v>0</v>
      </c>
      <c r="AS3" s="31">
        <f>AP3-AR3</f>
        <v>-0.13043478260869565</v>
      </c>
      <c r="AT3" s="39" t="s">
        <v>88</v>
      </c>
      <c r="AU3" s="2">
        <f>I3*Params!$B$23</f>
        <v>21000</v>
      </c>
      <c r="AV3" s="49">
        <f>J3*Params!$B$24</f>
        <v>0</v>
      </c>
      <c r="AW3" s="49">
        <f>AU3+AV3</f>
        <v>21000</v>
      </c>
      <c r="AX3" s="2">
        <f>AU3</f>
        <v>21000</v>
      </c>
      <c r="AY3" s="2">
        <f>AO3-AX3</f>
        <v>-31500</v>
      </c>
      <c r="AZ3" s="31">
        <f>AY3/Calcs!$B$4</f>
        <v>-0.39130434782608697</v>
      </c>
      <c r="BA3" s="31">
        <f>AZ3-AR3</f>
        <v>-0.39130434782608697</v>
      </c>
      <c r="BD3" s="54">
        <f t="shared" ref="BD3:BD43" si="0">AI3</f>
        <v>0</v>
      </c>
      <c r="BE3" s="2">
        <f>J3</f>
        <v>0</v>
      </c>
      <c r="BF3" s="2">
        <f>-L3</f>
        <v>0</v>
      </c>
      <c r="BG3" s="2">
        <f>-N3</f>
        <v>-10500</v>
      </c>
      <c r="BH3" s="2">
        <f>-S3</f>
        <v>0</v>
      </c>
      <c r="BI3" s="2">
        <f>AL3</f>
        <v>0</v>
      </c>
      <c r="BJ3" s="2">
        <f>-AN3</f>
        <v>0</v>
      </c>
      <c r="BK3" s="2">
        <f>-AU3</f>
        <v>-21000</v>
      </c>
    </row>
    <row r="4" spans="1:63">
      <c r="A4">
        <v>1</v>
      </c>
      <c r="B4" s="3">
        <f>12*Params!$B$13</f>
        <v>30000</v>
      </c>
      <c r="C4" s="2">
        <f>B4+C3</f>
        <v>30000</v>
      </c>
      <c r="D4" s="2">
        <f>D3*(1+Params!$B$3)</f>
        <v>86135</v>
      </c>
      <c r="E4" s="2">
        <f>D4-D3</f>
        <v>5635</v>
      </c>
      <c r="F4" s="2">
        <f>E4+F3</f>
        <v>5635</v>
      </c>
      <c r="G4" s="2">
        <f>F4-C4</f>
        <v>-24365</v>
      </c>
      <c r="H4" s="31">
        <f>G4/Calcs!$B$4/A4</f>
        <v>-0.30267080745341612</v>
      </c>
      <c r="I4" s="3">
        <f>I3*(1+Params!$B$6)</f>
        <v>358749.99999999994</v>
      </c>
      <c r="J4" s="2">
        <f>I4-Params!$B$4</f>
        <v>8749.9999999999418</v>
      </c>
      <c r="K4" s="2">
        <f>I3*Params!$B$7</f>
        <v>5250</v>
      </c>
      <c r="L4" s="2">
        <f>K4+L3</f>
        <v>5250</v>
      </c>
      <c r="M4" s="2">
        <f>I3*Params!$B$8</f>
        <v>7000</v>
      </c>
      <c r="N4" s="2">
        <f>M4+N3</f>
        <v>17500</v>
      </c>
      <c r="O4" s="2">
        <f>-PMT(Params!$B$9/12, 30*12, Params!$B$4*(1-Params!$B$5)) * 12</f>
        <v>21904.686322341011</v>
      </c>
      <c r="P4" s="2">
        <f>O4+P3</f>
        <v>21904.686322341011</v>
      </c>
      <c r="Q4" s="2">
        <f>Params!$B$4*(1-Params!$B$5)/30</f>
        <v>9333.3333333333339</v>
      </c>
      <c r="R4" s="2">
        <f t="shared" ref="R4:R43" si="1">O4-Q4</f>
        <v>12571.352989007677</v>
      </c>
      <c r="S4" s="2">
        <f>R4+S3</f>
        <v>12571.352989007677</v>
      </c>
      <c r="T4" s="2">
        <f t="shared" ref="T4:T43" si="2">J4-L4-N4-S4</f>
        <v>-26571.352989007733</v>
      </c>
      <c r="U4" s="31">
        <f>T4/Calcs!$B$4/Table!A4</f>
        <v>-0.33007891911810849</v>
      </c>
      <c r="V4" s="2">
        <f>B4-K4-M4-O4</f>
        <v>-4154.686322341011</v>
      </c>
      <c r="W4" s="2">
        <f>IF(V4&gt;0,V4*Params!$B$15,0)</f>
        <v>0</v>
      </c>
      <c r="X4" s="2">
        <f>X3+W4</f>
        <v>0</v>
      </c>
      <c r="Y4" s="2">
        <f>Y3*(1+Params!$B$3)+W4</f>
        <v>0</v>
      </c>
      <c r="Z4" s="2">
        <f t="shared" ref="Z4:Z43" si="3">Y4-X4</f>
        <v>0</v>
      </c>
      <c r="AA4" s="2">
        <f>T4+Z4</f>
        <v>-26571.352989007733</v>
      </c>
      <c r="AB4" s="31">
        <f>AA4/Calcs!$B$4/A4</f>
        <v>-0.33007891911810849</v>
      </c>
      <c r="AC4" s="31">
        <f t="shared" ref="AC4:AC43" si="4">AB4-H4</f>
        <v>-2.7408111664692369E-2</v>
      </c>
      <c r="AD4" s="7">
        <f t="shared" ref="AD4:AD43" si="5">A4</f>
        <v>1</v>
      </c>
      <c r="AE4" s="2">
        <f t="shared" ref="AE4:AE43" si="6">B4/12</f>
        <v>2500</v>
      </c>
      <c r="AF4" s="2">
        <f>(K4+M4+O4)/12</f>
        <v>2846.2238601950844</v>
      </c>
      <c r="AG4" s="8" t="str">
        <f>IF(AND(AF4&lt;AE4,AE3&lt;=AF3),"Y", "")</f>
        <v/>
      </c>
      <c r="AH4" s="8"/>
      <c r="AI4" s="47">
        <f t="shared" ref="AI4:AI43" si="7">A4</f>
        <v>1</v>
      </c>
      <c r="AJ4" s="2">
        <f>Params!$B$19</f>
        <v>2450</v>
      </c>
      <c r="AK4" s="2">
        <f>Params!$B$21*AJ4</f>
        <v>27562.5</v>
      </c>
      <c r="AL4" s="2">
        <f>AK4+AL3</f>
        <v>27562.5</v>
      </c>
      <c r="AM4" s="2">
        <f>Calcs!$B$5</f>
        <v>0</v>
      </c>
      <c r="AN4" s="2">
        <f>AM4+AN3</f>
        <v>0</v>
      </c>
      <c r="AO4" s="2">
        <f t="shared" ref="AO4:AO43" si="8">T4+AL4-AN4</f>
        <v>991.14701099226659</v>
      </c>
      <c r="AP4" s="31">
        <f>AO4/Calcs!$B$4/A4</f>
        <v>1.2312385229717598E-2</v>
      </c>
      <c r="AQ4" s="2">
        <f>F4</f>
        <v>5635</v>
      </c>
      <c r="AR4" s="31">
        <f>AQ4/Calcs!$B$4/A4</f>
        <v>7.0000000000000007E-2</v>
      </c>
      <c r="AS4" s="31">
        <f t="shared" ref="AS4:AS43" si="9">AP4-AR4</f>
        <v>-5.7687614770282405E-2</v>
      </c>
      <c r="AT4" s="41" t="s">
        <v>89</v>
      </c>
      <c r="AU4" s="2">
        <f>I4*Params!$B$23</f>
        <v>21524.999999999996</v>
      </c>
      <c r="AV4" s="49">
        <f>J4*Params!$B$24</f>
        <v>1312.4999999999911</v>
      </c>
      <c r="AW4" s="49">
        <f t="shared" ref="AW4:AW43" si="10">AU4+AV4</f>
        <v>22837.499999999989</v>
      </c>
      <c r="AX4" s="2">
        <f t="shared" ref="AX4:AX43" si="11">AU4</f>
        <v>21524.999999999996</v>
      </c>
      <c r="AY4" s="2">
        <f>AO4-AX4</f>
        <v>-20533.85298900773</v>
      </c>
      <c r="AZ4" s="31">
        <f>AY4/Calcs!$B$4/A4</f>
        <v>-0.25507891911810843</v>
      </c>
      <c r="BA4" s="31">
        <f>AZ4-AR4</f>
        <v>-0.32507891911810843</v>
      </c>
      <c r="BD4" s="54">
        <f t="shared" si="0"/>
        <v>1</v>
      </c>
      <c r="BE4" s="2">
        <f t="shared" ref="BE4:BE43" si="12">J4</f>
        <v>8749.9999999999418</v>
      </c>
      <c r="BF4" s="2">
        <f t="shared" ref="BF4:BF43" si="13">-L4</f>
        <v>-5250</v>
      </c>
      <c r="BG4" s="2">
        <f t="shared" ref="BG4:BG43" si="14">-N4</f>
        <v>-17500</v>
      </c>
      <c r="BH4" s="2">
        <f t="shared" ref="BH4:BH43" si="15">-S4</f>
        <v>-12571.352989007677</v>
      </c>
      <c r="BI4" s="2">
        <f t="shared" ref="BI4:BI43" si="16">AL4</f>
        <v>27562.5</v>
      </c>
      <c r="BJ4" s="2">
        <f t="shared" ref="BJ4:BJ43" si="17">-AN4</f>
        <v>0</v>
      </c>
      <c r="BK4" s="2">
        <f t="shared" ref="BK4:BK43" si="18">-AU4</f>
        <v>-21524.999999999996</v>
      </c>
    </row>
    <row r="5" spans="1:63">
      <c r="A5">
        <v>2</v>
      </c>
      <c r="B5" s="3">
        <f>B4*(1+Params!$B$14)</f>
        <v>30749.999999999996</v>
      </c>
      <c r="C5" s="2">
        <f t="shared" ref="C5:C33" si="19">B5+C4</f>
        <v>60750</v>
      </c>
      <c r="D5" s="2">
        <f>D4*(1+Params!$B$3)</f>
        <v>92164.450000000012</v>
      </c>
      <c r="E5" s="2">
        <f t="shared" ref="E5:E43" si="20">D5-D4</f>
        <v>6029.4500000000116</v>
      </c>
      <c r="F5" s="2">
        <f t="shared" ref="F5:F43" si="21">E5+F4</f>
        <v>11664.450000000012</v>
      </c>
      <c r="G5" s="2">
        <f>F5-C5</f>
        <v>-49085.549999999988</v>
      </c>
      <c r="H5" s="31">
        <f>G5/Calcs!$B$4/A5</f>
        <v>-0.3048791925465838</v>
      </c>
      <c r="I5" s="3">
        <f>I4*(1+Params!$B$6)</f>
        <v>367718.74999999988</v>
      </c>
      <c r="J5" s="2">
        <f>I5-Params!$B$4</f>
        <v>17718.749999999884</v>
      </c>
      <c r="K5" s="2">
        <f>I4*Params!$B$7</f>
        <v>5381.2499999999991</v>
      </c>
      <c r="L5" s="2">
        <f t="shared" ref="L5:L33" si="22">K5+L4</f>
        <v>10631.25</v>
      </c>
      <c r="M5" s="2">
        <f>I4*Params!$B$8</f>
        <v>7174.9999999999991</v>
      </c>
      <c r="N5" s="2">
        <f t="shared" ref="N5:N33" si="23">M5+N4</f>
        <v>24675</v>
      </c>
      <c r="O5" s="2">
        <f>-PMT(Params!$B$9/12, 30*12, Params!$B$4*(1-Params!$B$5)) * 12</f>
        <v>21904.686322341011</v>
      </c>
      <c r="P5" s="2">
        <f t="shared" ref="P5:P43" si="24">O5+P4</f>
        <v>43809.372644682022</v>
      </c>
      <c r="Q5" s="2">
        <f>Params!$B$4*(1-Params!$B$5)/30</f>
        <v>9333.3333333333339</v>
      </c>
      <c r="R5" s="2">
        <f t="shared" si="1"/>
        <v>12571.352989007677</v>
      </c>
      <c r="S5" s="2">
        <f t="shared" ref="S5:S43" si="25">R5+S4</f>
        <v>25142.705978015354</v>
      </c>
      <c r="T5" s="2">
        <f t="shared" si="2"/>
        <v>-42730.205978015467</v>
      </c>
      <c r="U5" s="31">
        <f>T5/Calcs!$B$4/Table!A5</f>
        <v>-0.26540500607463025</v>
      </c>
      <c r="V5" s="2">
        <f>B5-K5-M5-O5</f>
        <v>-3710.9363223410146</v>
      </c>
      <c r="W5" s="2">
        <f>IF(V5&gt;0,V5*Params!$B$15,0)</f>
        <v>0</v>
      </c>
      <c r="X5" s="2">
        <f t="shared" ref="X5:X43" si="26">X4+W5</f>
        <v>0</v>
      </c>
      <c r="Y5" s="2">
        <f>Y4*(1+Params!$B$3)+W5</f>
        <v>0</v>
      </c>
      <c r="Z5" s="2">
        <f t="shared" si="3"/>
        <v>0</v>
      </c>
      <c r="AA5" s="2">
        <f>T5+Z5</f>
        <v>-42730.205978015467</v>
      </c>
      <c r="AB5" s="31">
        <f>AA5/Calcs!$B$4/A5</f>
        <v>-0.26540500607463025</v>
      </c>
      <c r="AC5" s="31">
        <f t="shared" si="4"/>
        <v>3.9474186471953554E-2</v>
      </c>
      <c r="AD5" s="7">
        <f t="shared" si="5"/>
        <v>2</v>
      </c>
      <c r="AE5" s="2">
        <f t="shared" si="6"/>
        <v>2562.4999999999995</v>
      </c>
      <c r="AF5" s="2">
        <f>(K5+M5+O5)/12</f>
        <v>2871.7446935284174</v>
      </c>
      <c r="AG5" s="8" t="str">
        <f t="shared" ref="AG5:AG43" si="27">IF(AND(AF5&lt;AE5,AE4&lt;=AF4),"Y", "")</f>
        <v/>
      </c>
      <c r="AH5" s="8"/>
      <c r="AI5" s="47">
        <f t="shared" si="7"/>
        <v>2</v>
      </c>
      <c r="AJ5" s="2">
        <f>AJ4*(1+Params!$B$20)</f>
        <v>2499</v>
      </c>
      <c r="AK5" s="2">
        <f>Params!$B$21*AJ5</f>
        <v>28113.75</v>
      </c>
      <c r="AL5" s="2">
        <f t="shared" ref="AL5:AL43" si="28">AK5+AL4</f>
        <v>55676.25</v>
      </c>
      <c r="AM5" s="2">
        <f>Calcs!$B$5</f>
        <v>0</v>
      </c>
      <c r="AN5" s="2">
        <f t="shared" ref="AN5:AN43" si="29">AM5+AN4</f>
        <v>0</v>
      </c>
      <c r="AO5" s="2">
        <f t="shared" si="8"/>
        <v>12946.044021984533</v>
      </c>
      <c r="AP5" s="31">
        <f>AO5/Calcs!$B$4/A5</f>
        <v>8.0410211316674113E-2</v>
      </c>
      <c r="AQ5" s="2">
        <f>F5</f>
        <v>11664.450000000012</v>
      </c>
      <c r="AR5" s="31">
        <f>AQ5/Calcs!$B$4/A5</f>
        <v>7.245000000000007E-2</v>
      </c>
      <c r="AS5" s="31">
        <f t="shared" si="9"/>
        <v>7.9602113166740429E-3</v>
      </c>
      <c r="AT5" s="40" t="s">
        <v>90</v>
      </c>
      <c r="AU5" s="2">
        <f>I5*Params!$B$23</f>
        <v>22063.124999999993</v>
      </c>
      <c r="AV5" s="49">
        <f>J5*Params!$B$24</f>
        <v>2657.8124999999823</v>
      </c>
      <c r="AW5" s="49">
        <f t="shared" si="10"/>
        <v>24720.937499999975</v>
      </c>
      <c r="AX5" s="2">
        <f t="shared" si="11"/>
        <v>22063.124999999993</v>
      </c>
      <c r="AY5" s="2">
        <f>AO5-AX5</f>
        <v>-9117.0809780154596</v>
      </c>
      <c r="AZ5" s="31">
        <f>AY5/Calcs!$B$4/A5</f>
        <v>-5.6627832161586705E-2</v>
      </c>
      <c r="BA5" s="31">
        <f>AZ5-AR5</f>
        <v>-0.12907783216158678</v>
      </c>
      <c r="BD5" s="54">
        <f t="shared" si="0"/>
        <v>2</v>
      </c>
      <c r="BE5" s="2">
        <f t="shared" si="12"/>
        <v>17718.749999999884</v>
      </c>
      <c r="BF5" s="2">
        <f t="shared" si="13"/>
        <v>-10631.25</v>
      </c>
      <c r="BG5" s="2">
        <f t="shared" si="14"/>
        <v>-24675</v>
      </c>
      <c r="BH5" s="2">
        <f t="shared" si="15"/>
        <v>-25142.705978015354</v>
      </c>
      <c r="BI5" s="2">
        <f t="shared" si="16"/>
        <v>55676.25</v>
      </c>
      <c r="BJ5" s="2">
        <f t="shared" si="17"/>
        <v>0</v>
      </c>
      <c r="BK5" s="2">
        <f t="shared" si="18"/>
        <v>-22063.124999999993</v>
      </c>
    </row>
    <row r="6" spans="1:63">
      <c r="A6">
        <v>3</v>
      </c>
      <c r="B6" s="3">
        <f>B5*(1+Params!$B$14)</f>
        <v>31518.749999999993</v>
      </c>
      <c r="C6" s="2">
        <f t="shared" si="19"/>
        <v>92268.75</v>
      </c>
      <c r="D6" s="2">
        <f>D5*(1+Params!$B$3)</f>
        <v>98615.961500000019</v>
      </c>
      <c r="E6" s="2">
        <f t="shared" si="20"/>
        <v>6451.5115000000078</v>
      </c>
      <c r="F6" s="2">
        <f t="shared" si="21"/>
        <v>18115.961500000019</v>
      </c>
      <c r="G6" s="2">
        <f>F6-C6</f>
        <v>-74152.788499999981</v>
      </c>
      <c r="H6" s="31">
        <f>G6/Calcs!$B$4/A6</f>
        <v>-0.30705088405797093</v>
      </c>
      <c r="I6" s="3">
        <f>I5*(1+Params!$B$6)</f>
        <v>376911.71874999983</v>
      </c>
      <c r="J6" s="2">
        <f>I6-Params!$B$4</f>
        <v>26911.718749999825</v>
      </c>
      <c r="K6" s="2">
        <f>I5*Params!$B$7</f>
        <v>5515.7812499999982</v>
      </c>
      <c r="L6" s="2">
        <f t="shared" si="22"/>
        <v>16147.031249999998</v>
      </c>
      <c r="M6" s="2">
        <f>I5*Params!$B$8</f>
        <v>7354.3749999999982</v>
      </c>
      <c r="N6" s="2">
        <f t="shared" si="23"/>
        <v>32029.375</v>
      </c>
      <c r="O6" s="2">
        <f>-PMT(Params!$B$9/12, 30*12, Params!$B$4*(1-Params!$B$5)) * 12</f>
        <v>21904.686322341011</v>
      </c>
      <c r="P6" s="2">
        <f t="shared" si="24"/>
        <v>65714.05896702304</v>
      </c>
      <c r="Q6" s="2">
        <f>Params!$B$4*(1-Params!$B$5)/30</f>
        <v>9333.3333333333339</v>
      </c>
      <c r="R6" s="2">
        <f t="shared" si="1"/>
        <v>12571.352989007677</v>
      </c>
      <c r="S6" s="2">
        <f t="shared" si="25"/>
        <v>37714.058967023033</v>
      </c>
      <c r="T6" s="2">
        <f t="shared" si="2"/>
        <v>-58978.746467023208</v>
      </c>
      <c r="U6" s="31">
        <f>T6/Calcs!$B$4/Table!A6</f>
        <v>-0.24421841187173168</v>
      </c>
      <c r="V6" s="2">
        <f>B6-K6-M6-O6</f>
        <v>-3256.0925723410182</v>
      </c>
      <c r="W6" s="2">
        <f>IF(V6&gt;0,V6*Params!$B$15,0)</f>
        <v>0</v>
      </c>
      <c r="X6" s="2">
        <f t="shared" si="26"/>
        <v>0</v>
      </c>
      <c r="Y6" s="2">
        <f>Y5*(1+Params!$B$3)+W6</f>
        <v>0</v>
      </c>
      <c r="Z6" s="2">
        <f t="shared" si="3"/>
        <v>0</v>
      </c>
      <c r="AA6" s="2">
        <f>T6+Z6</f>
        <v>-58978.746467023208</v>
      </c>
      <c r="AB6" s="31">
        <f>AA6/Calcs!$B$4/A6</f>
        <v>-0.24421841187173168</v>
      </c>
      <c r="AC6" s="31">
        <f t="shared" si="4"/>
        <v>6.2832472186239247E-2</v>
      </c>
      <c r="AD6" s="7">
        <f t="shared" si="5"/>
        <v>3</v>
      </c>
      <c r="AE6" s="2">
        <f t="shared" si="6"/>
        <v>2626.5624999999995</v>
      </c>
      <c r="AF6" s="2">
        <f>(K6+M6+O6)/12</f>
        <v>2897.9035476950835</v>
      </c>
      <c r="AG6" s="8" t="str">
        <f t="shared" si="27"/>
        <v/>
      </c>
      <c r="AH6" s="8"/>
      <c r="AI6" s="47">
        <f t="shared" si="7"/>
        <v>3</v>
      </c>
      <c r="AJ6" s="2">
        <f>AJ5*(1+Params!$B$20)</f>
        <v>2548.98</v>
      </c>
      <c r="AK6" s="2">
        <f>Params!$B$21*AJ6</f>
        <v>28676.025000000001</v>
      </c>
      <c r="AL6" s="2">
        <f t="shared" si="28"/>
        <v>84352.274999999994</v>
      </c>
      <c r="AM6" s="2">
        <f>Calcs!$B$5</f>
        <v>0</v>
      </c>
      <c r="AN6" s="2">
        <f t="shared" si="29"/>
        <v>0</v>
      </c>
      <c r="AO6" s="2">
        <f t="shared" si="8"/>
        <v>25373.528532976787</v>
      </c>
      <c r="AP6" s="31">
        <f>AO6/Calcs!$B$4/A6</f>
        <v>0.10506637073696391</v>
      </c>
      <c r="AQ6" s="2">
        <f>F6</f>
        <v>18115.961500000019</v>
      </c>
      <c r="AR6" s="31">
        <f>AQ6/Calcs!$B$4/A6</f>
        <v>7.5014333333333419E-2</v>
      </c>
      <c r="AS6" s="31">
        <f t="shared" si="9"/>
        <v>3.0052037403630494E-2</v>
      </c>
      <c r="AT6" s="31"/>
      <c r="AU6" s="2">
        <f>I6*Params!$B$23</f>
        <v>22614.703124999989</v>
      </c>
      <c r="AV6" s="49">
        <f>J6*Params!$B$24</f>
        <v>4036.7578124999736</v>
      </c>
      <c r="AW6" s="49">
        <f t="shared" si="10"/>
        <v>26651.460937499964</v>
      </c>
      <c r="AX6" s="2">
        <f t="shared" si="11"/>
        <v>22614.703124999989</v>
      </c>
      <c r="AY6" s="2">
        <f>AO6-AX6</f>
        <v>2758.8254079767976</v>
      </c>
      <c r="AZ6" s="31">
        <f>AY6/Calcs!$B$4/A6</f>
        <v>1.1423707693485705E-2</v>
      </c>
      <c r="BA6" s="31">
        <f>AZ6-AR6</f>
        <v>-6.3590625639847714E-2</v>
      </c>
      <c r="BD6" s="54">
        <f t="shared" si="0"/>
        <v>3</v>
      </c>
      <c r="BE6" s="2">
        <f t="shared" si="12"/>
        <v>26911.718749999825</v>
      </c>
      <c r="BF6" s="2">
        <f t="shared" si="13"/>
        <v>-16147.031249999998</v>
      </c>
      <c r="BG6" s="2">
        <f t="shared" si="14"/>
        <v>-32029.375</v>
      </c>
      <c r="BH6" s="2">
        <f t="shared" si="15"/>
        <v>-37714.058967023033</v>
      </c>
      <c r="BI6" s="2">
        <f t="shared" si="16"/>
        <v>84352.274999999994</v>
      </c>
      <c r="BJ6" s="2">
        <f t="shared" si="17"/>
        <v>0</v>
      </c>
      <c r="BK6" s="2">
        <f t="shared" si="18"/>
        <v>-22614.703124999989</v>
      </c>
    </row>
    <row r="7" spans="1:63">
      <c r="A7">
        <v>4</v>
      </c>
      <c r="B7" s="3">
        <f>B6*(1+Params!$B$14)</f>
        <v>32306.718749999989</v>
      </c>
      <c r="C7" s="2">
        <f t="shared" si="19"/>
        <v>124575.46874999999</v>
      </c>
      <c r="D7" s="2">
        <f>D6*(1+Params!$B$3)</f>
        <v>105519.07880500003</v>
      </c>
      <c r="E7" s="2">
        <f t="shared" si="20"/>
        <v>6903.117305000007</v>
      </c>
      <c r="F7" s="2">
        <f t="shared" si="21"/>
        <v>25019.078805000026</v>
      </c>
      <c r="G7" s="2">
        <f>F7-C7</f>
        <v>-99556.389944999959</v>
      </c>
      <c r="H7" s="31">
        <f>G7/Calcs!$B$4/A7</f>
        <v>-0.30918133523291913</v>
      </c>
      <c r="I7" s="3">
        <f>I6*(1+Params!$B$6)</f>
        <v>386334.51171874977</v>
      </c>
      <c r="J7" s="2">
        <f>I7-Params!$B$4</f>
        <v>36334.511718749767</v>
      </c>
      <c r="K7" s="2">
        <f>I6*Params!$B$7</f>
        <v>5653.6757812499973</v>
      </c>
      <c r="L7" s="2">
        <f t="shared" si="22"/>
        <v>21800.707031249996</v>
      </c>
      <c r="M7" s="2">
        <f>I6*Params!$B$8</f>
        <v>7538.2343749999964</v>
      </c>
      <c r="N7" s="2">
        <f t="shared" si="23"/>
        <v>39567.609375</v>
      </c>
      <c r="O7" s="2">
        <f>-PMT(Params!$B$9/12, 30*12, Params!$B$4*(1-Params!$B$5)) * 12</f>
        <v>21904.686322341011</v>
      </c>
      <c r="P7" s="2">
        <f t="shared" si="24"/>
        <v>87618.745289364044</v>
      </c>
      <c r="Q7" s="2">
        <f>Params!$B$4*(1-Params!$B$5)/30</f>
        <v>9333.3333333333339</v>
      </c>
      <c r="R7" s="2">
        <f t="shared" si="1"/>
        <v>12571.352989007677</v>
      </c>
      <c r="S7" s="2">
        <f t="shared" si="25"/>
        <v>50285.411956030708</v>
      </c>
      <c r="T7" s="2">
        <f t="shared" si="2"/>
        <v>-75319.216643530934</v>
      </c>
      <c r="U7" s="31">
        <f>T7/Calcs!$B$4/Table!A7</f>
        <v>-0.23391061069419544</v>
      </c>
      <c r="V7" s="2">
        <f>B7-K7-M7-O7</f>
        <v>-2789.8777285910146</v>
      </c>
      <c r="W7" s="2">
        <f>IF(V7&gt;0,V7*Params!$B$15,0)</f>
        <v>0</v>
      </c>
      <c r="X7" s="2">
        <f t="shared" si="26"/>
        <v>0</v>
      </c>
      <c r="Y7" s="2">
        <f>Y6*(1+Params!$B$3)+W7</f>
        <v>0</v>
      </c>
      <c r="Z7" s="2">
        <f t="shared" si="3"/>
        <v>0</v>
      </c>
      <c r="AA7" s="2">
        <f>T7+Z7</f>
        <v>-75319.216643530934</v>
      </c>
      <c r="AB7" s="31">
        <f>AA7/Calcs!$B$4/A7</f>
        <v>-0.23391061069419544</v>
      </c>
      <c r="AC7" s="31">
        <f t="shared" si="4"/>
        <v>7.5270724538723688E-2</v>
      </c>
      <c r="AD7" s="7">
        <f t="shared" si="5"/>
        <v>4</v>
      </c>
      <c r="AE7" s="2">
        <f t="shared" si="6"/>
        <v>2692.2265624999991</v>
      </c>
      <c r="AF7" s="2">
        <f>(K7+M7+O7)/12</f>
        <v>2924.716373215917</v>
      </c>
      <c r="AG7" s="8" t="str">
        <f t="shared" si="27"/>
        <v/>
      </c>
      <c r="AH7" s="8"/>
      <c r="AI7" s="47">
        <f t="shared" si="7"/>
        <v>4</v>
      </c>
      <c r="AJ7" s="2">
        <f>AJ6*(1+Params!$B$20)</f>
        <v>2599.9596000000001</v>
      </c>
      <c r="AK7" s="2">
        <f>Params!$B$21*AJ7</f>
        <v>29249.5455</v>
      </c>
      <c r="AL7" s="2">
        <f t="shared" si="28"/>
        <v>113601.8205</v>
      </c>
      <c r="AM7" s="2">
        <f>Calcs!$B$5</f>
        <v>0</v>
      </c>
      <c r="AN7" s="2">
        <f t="shared" si="29"/>
        <v>0</v>
      </c>
      <c r="AO7" s="2">
        <f t="shared" si="8"/>
        <v>38282.603856469068</v>
      </c>
      <c r="AP7" s="31">
        <f>AO7/Calcs!$B$4/A7</f>
        <v>0.11889007408841326</v>
      </c>
      <c r="AQ7" s="2">
        <f>F7</f>
        <v>25019.078805000026</v>
      </c>
      <c r="AR7" s="31">
        <f>AQ7/Calcs!$B$4/A7</f>
        <v>7.7699002500000086E-2</v>
      </c>
      <c r="AS7" s="31">
        <f t="shared" si="9"/>
        <v>4.1191071588413175E-2</v>
      </c>
      <c r="AT7" s="31"/>
      <c r="AU7" s="2">
        <f>I7*Params!$B$23</f>
        <v>23180.070703124984</v>
      </c>
      <c r="AV7" s="49">
        <f>J7*Params!$B$24</f>
        <v>5450.1767578124645</v>
      </c>
      <c r="AW7" s="49">
        <f t="shared" si="10"/>
        <v>28630.247460937448</v>
      </c>
      <c r="AX7" s="2">
        <f t="shared" si="11"/>
        <v>23180.070703124984</v>
      </c>
      <c r="AY7" s="2">
        <f>AO7-AX7</f>
        <v>15102.533153344084</v>
      </c>
      <c r="AZ7" s="31">
        <f>AY7/Calcs!$B$4/A7</f>
        <v>4.6902276873739393E-2</v>
      </c>
      <c r="BA7" s="31">
        <f>AZ7-AR7</f>
        <v>-3.0796725626260693E-2</v>
      </c>
      <c r="BD7" s="54">
        <f t="shared" si="0"/>
        <v>4</v>
      </c>
      <c r="BE7" s="2">
        <f t="shared" si="12"/>
        <v>36334.511718749767</v>
      </c>
      <c r="BF7" s="2">
        <f t="shared" si="13"/>
        <v>-21800.707031249996</v>
      </c>
      <c r="BG7" s="2">
        <f t="shared" si="14"/>
        <v>-39567.609375</v>
      </c>
      <c r="BH7" s="2">
        <f t="shared" si="15"/>
        <v>-50285.411956030708</v>
      </c>
      <c r="BI7" s="2">
        <f t="shared" si="16"/>
        <v>113601.8205</v>
      </c>
      <c r="BJ7" s="2">
        <f t="shared" si="17"/>
        <v>0</v>
      </c>
      <c r="BK7" s="2">
        <f t="shared" si="18"/>
        <v>-23180.070703124984</v>
      </c>
    </row>
    <row r="8" spans="1:63">
      <c r="A8">
        <v>5</v>
      </c>
      <c r="B8" s="3">
        <f>B7*(1+Params!$B$14)</f>
        <v>33114.386718749985</v>
      </c>
      <c r="C8" s="2">
        <f t="shared" si="19"/>
        <v>157689.85546874997</v>
      </c>
      <c r="D8" s="2">
        <f>D7*(1+Params!$B$3)</f>
        <v>112905.41432135004</v>
      </c>
      <c r="E8" s="2">
        <f t="shared" si="20"/>
        <v>7386.3355163500091</v>
      </c>
      <c r="F8" s="2">
        <f t="shared" si="21"/>
        <v>32405.414321350036</v>
      </c>
      <c r="G8" s="2">
        <f>F8-C8</f>
        <v>-125284.44114739994</v>
      </c>
      <c r="H8" s="31">
        <f>G8/Calcs!$B$4/A8</f>
        <v>-0.31126569229167689</v>
      </c>
      <c r="I8" s="3">
        <f>I7*(1+Params!$B$6)</f>
        <v>395992.87451171846</v>
      </c>
      <c r="J8" s="2">
        <f>I8-Params!$B$4</f>
        <v>45992.874511718459</v>
      </c>
      <c r="K8" s="2">
        <f>I7*Params!$B$7</f>
        <v>5795.017675781246</v>
      </c>
      <c r="L8" s="2">
        <f t="shared" si="22"/>
        <v>27595.724707031244</v>
      </c>
      <c r="M8" s="2">
        <f>I7*Params!$B$8</f>
        <v>7726.6902343749953</v>
      </c>
      <c r="N8" s="2">
        <f t="shared" si="23"/>
        <v>47294.299609374997</v>
      </c>
      <c r="O8" s="2">
        <f>-PMT(Params!$B$9/12, 30*12, Params!$B$4*(1-Params!$B$5)) * 12</f>
        <v>21904.686322341011</v>
      </c>
      <c r="P8" s="2">
        <f t="shared" si="24"/>
        <v>109523.43161170505</v>
      </c>
      <c r="Q8" s="2">
        <f>Params!$B$4*(1-Params!$B$5)/30</f>
        <v>9333.3333333333339</v>
      </c>
      <c r="R8" s="2">
        <f t="shared" si="1"/>
        <v>12571.352989007677</v>
      </c>
      <c r="S8" s="2">
        <f t="shared" si="25"/>
        <v>62856.764945038383</v>
      </c>
      <c r="T8" s="2">
        <f t="shared" si="2"/>
        <v>-91753.914749726158</v>
      </c>
      <c r="U8" s="31">
        <f>T8/Calcs!$B$4/Table!A8</f>
        <v>-0.22796003664528239</v>
      </c>
      <c r="V8" s="2">
        <f>B8-K8-M8-O8</f>
        <v>-2312.0075137472668</v>
      </c>
      <c r="W8" s="2">
        <f>IF(V8&gt;0,V8*Params!$B$15,0)</f>
        <v>0</v>
      </c>
      <c r="X8" s="2">
        <f t="shared" si="26"/>
        <v>0</v>
      </c>
      <c r="Y8" s="2">
        <f>Y7*(1+Params!$B$3)+W8</f>
        <v>0</v>
      </c>
      <c r="Z8" s="2">
        <f t="shared" si="3"/>
        <v>0</v>
      </c>
      <c r="AA8" s="2">
        <f>T8+Z8</f>
        <v>-91753.914749726158</v>
      </c>
      <c r="AB8" s="31">
        <f>AA8/Calcs!$B$4/A8</f>
        <v>-0.22796003664528239</v>
      </c>
      <c r="AC8" s="31">
        <f t="shared" si="4"/>
        <v>8.33056556463945E-2</v>
      </c>
      <c r="AD8" s="7">
        <f t="shared" si="5"/>
        <v>5</v>
      </c>
      <c r="AE8" s="2">
        <f t="shared" si="6"/>
        <v>2759.5322265624986</v>
      </c>
      <c r="AF8" s="2">
        <f>(K8+M8+O8)/12</f>
        <v>2952.1995193747712</v>
      </c>
      <c r="AG8" s="8" t="str">
        <f t="shared" si="27"/>
        <v/>
      </c>
      <c r="AH8" s="8"/>
      <c r="AI8" s="47">
        <f t="shared" si="7"/>
        <v>5</v>
      </c>
      <c r="AJ8" s="2">
        <f>AJ7*(1+Params!$B$20)</f>
        <v>2651.9587920000004</v>
      </c>
      <c r="AK8" s="2">
        <f>Params!$B$21*AJ8</f>
        <v>29834.536410000004</v>
      </c>
      <c r="AL8" s="2">
        <f t="shared" si="28"/>
        <v>143436.35691</v>
      </c>
      <c r="AM8" s="2">
        <f>Calcs!$B$5</f>
        <v>0</v>
      </c>
      <c r="AN8" s="2">
        <f t="shared" si="29"/>
        <v>0</v>
      </c>
      <c r="AO8" s="2">
        <f t="shared" si="8"/>
        <v>51682.442160273844</v>
      </c>
      <c r="AP8" s="31">
        <f>AO8/Calcs!$B$4/A8</f>
        <v>0.12840358300689153</v>
      </c>
      <c r="AQ8" s="2">
        <f>F8</f>
        <v>32405.414321350036</v>
      </c>
      <c r="AR8" s="31">
        <f>AQ8/Calcs!$B$4/A8</f>
        <v>8.0510346140000091E-2</v>
      </c>
      <c r="AS8" s="31">
        <f t="shared" si="9"/>
        <v>4.7893236866891439E-2</v>
      </c>
      <c r="AT8" s="31"/>
      <c r="AU8" s="2">
        <f>I8*Params!$B$23</f>
        <v>23759.572470703108</v>
      </c>
      <c r="AV8" s="49">
        <f>J8*Params!$B$24</f>
        <v>6898.9311767577683</v>
      </c>
      <c r="AW8" s="49">
        <f t="shared" si="10"/>
        <v>30658.503647460875</v>
      </c>
      <c r="AX8" s="2">
        <f t="shared" si="11"/>
        <v>23759.572470703108</v>
      </c>
      <c r="AY8" s="2">
        <f>AO8-AX8</f>
        <v>27922.869689570736</v>
      </c>
      <c r="AZ8" s="31">
        <f>AY8/Calcs!$B$4/A8</f>
        <v>6.9373589290858975E-2</v>
      </c>
      <c r="BA8" s="31">
        <f>AZ8-AR8</f>
        <v>-1.1136756849141116E-2</v>
      </c>
      <c r="BD8" s="54">
        <f t="shared" si="0"/>
        <v>5</v>
      </c>
      <c r="BE8" s="2">
        <f t="shared" si="12"/>
        <v>45992.874511718459</v>
      </c>
      <c r="BF8" s="2">
        <f t="shared" si="13"/>
        <v>-27595.724707031244</v>
      </c>
      <c r="BG8" s="2">
        <f t="shared" si="14"/>
        <v>-47294.299609374997</v>
      </c>
      <c r="BH8" s="2">
        <f t="shared" si="15"/>
        <v>-62856.764945038383</v>
      </c>
      <c r="BI8" s="2">
        <f t="shared" si="16"/>
        <v>143436.35691</v>
      </c>
      <c r="BJ8" s="2">
        <f t="shared" si="17"/>
        <v>0</v>
      </c>
      <c r="BK8" s="2">
        <f t="shared" si="18"/>
        <v>-23759.572470703108</v>
      </c>
    </row>
    <row r="9" spans="1:63">
      <c r="A9">
        <v>6</v>
      </c>
      <c r="B9" s="3">
        <f>B8*(1+Params!$B$14)</f>
        <v>33942.246386718733</v>
      </c>
      <c r="C9" s="2">
        <f t="shared" si="19"/>
        <v>191632.1018554687</v>
      </c>
      <c r="D9" s="2">
        <f>D8*(1+Params!$B$3)</f>
        <v>120808.79332384454</v>
      </c>
      <c r="E9" s="2">
        <f t="shared" si="20"/>
        <v>7903.3790024945047</v>
      </c>
      <c r="F9" s="2">
        <f t="shared" si="21"/>
        <v>40308.79332384454</v>
      </c>
      <c r="G9" s="2">
        <f>F9-C9</f>
        <v>-151323.30853162415</v>
      </c>
      <c r="H9" s="31">
        <f>G9/Calcs!$B$4/A9</f>
        <v>-0.31329877542779327</v>
      </c>
      <c r="I9" s="3">
        <f>I8*(1+Params!$B$6)</f>
        <v>405892.6963745114</v>
      </c>
      <c r="J9" s="2">
        <f>I9-Params!$B$4</f>
        <v>55892.696374511404</v>
      </c>
      <c r="K9" s="2">
        <f>I8*Params!$B$7</f>
        <v>5939.8931176757769</v>
      </c>
      <c r="L9" s="2">
        <f t="shared" si="22"/>
        <v>33535.61782470702</v>
      </c>
      <c r="M9" s="2">
        <f>I8*Params!$B$8</f>
        <v>7919.8574902343689</v>
      </c>
      <c r="N9" s="2">
        <f t="shared" si="23"/>
        <v>55214.157099609365</v>
      </c>
      <c r="O9" s="2">
        <f>-PMT(Params!$B$9/12, 30*12, Params!$B$4*(1-Params!$B$5)) * 12</f>
        <v>21904.686322341011</v>
      </c>
      <c r="P9" s="2">
        <f t="shared" si="24"/>
        <v>131428.11793404605</v>
      </c>
      <c r="Q9" s="2">
        <f>Params!$B$4*(1-Params!$B$5)/30</f>
        <v>9333.3333333333339</v>
      </c>
      <c r="R9" s="2">
        <f t="shared" si="1"/>
        <v>12571.352989007677</v>
      </c>
      <c r="S9" s="2">
        <f t="shared" si="25"/>
        <v>75428.117934046066</v>
      </c>
      <c r="T9" s="2">
        <f t="shared" si="2"/>
        <v>-108285.19648385105</v>
      </c>
      <c r="U9" s="31">
        <f>T9/Calcs!$B$4/Table!A9</f>
        <v>-0.22419295338271439</v>
      </c>
      <c r="V9" s="2">
        <f>B9-K9-M9-O9</f>
        <v>-1822.1905435324225</v>
      </c>
      <c r="W9" s="2">
        <f>IF(V9&gt;0,V9*Params!$B$15,0)</f>
        <v>0</v>
      </c>
      <c r="X9" s="2">
        <f t="shared" si="26"/>
        <v>0</v>
      </c>
      <c r="Y9" s="2">
        <f>Y8*(1+Params!$B$3)+W9</f>
        <v>0</v>
      </c>
      <c r="Z9" s="2">
        <f t="shared" si="3"/>
        <v>0</v>
      </c>
      <c r="AA9" s="2">
        <f>T9+Z9</f>
        <v>-108285.19648385105</v>
      </c>
      <c r="AB9" s="31">
        <f>AA9/Calcs!$B$4/A9</f>
        <v>-0.22419295338271439</v>
      </c>
      <c r="AC9" s="31">
        <f t="shared" si="4"/>
        <v>8.9105822045078886E-2</v>
      </c>
      <c r="AD9" s="7">
        <f t="shared" si="5"/>
        <v>6</v>
      </c>
      <c r="AE9" s="2">
        <f t="shared" si="6"/>
        <v>2828.520532226561</v>
      </c>
      <c r="AF9" s="2">
        <f>(K9+M9+O9)/12</f>
        <v>2980.3697441875961</v>
      </c>
      <c r="AG9" s="8" t="str">
        <f t="shared" si="27"/>
        <v/>
      </c>
      <c r="AH9" s="8"/>
      <c r="AI9" s="47">
        <f t="shared" si="7"/>
        <v>6</v>
      </c>
      <c r="AJ9" s="2">
        <f>AJ8*(1+Params!$B$20)</f>
        <v>2704.9979678400005</v>
      </c>
      <c r="AK9" s="2">
        <f>Params!$B$21*AJ9</f>
        <v>30431.227138200004</v>
      </c>
      <c r="AL9" s="2">
        <f t="shared" si="28"/>
        <v>173867.58404819999</v>
      </c>
      <c r="AM9" s="2">
        <f>Calcs!$B$5</f>
        <v>0</v>
      </c>
      <c r="AN9" s="2">
        <f t="shared" si="29"/>
        <v>0</v>
      </c>
      <c r="AO9" s="2">
        <f t="shared" si="8"/>
        <v>65582.387564348945</v>
      </c>
      <c r="AP9" s="31">
        <f>AO9/Calcs!$B$4/A9</f>
        <v>0.13578134071293776</v>
      </c>
      <c r="AQ9" s="2">
        <f>F9</f>
        <v>40308.79332384454</v>
      </c>
      <c r="AR9" s="31">
        <f>AQ9/Calcs!$B$4/A9</f>
        <v>8.3455058641500088E-2</v>
      </c>
      <c r="AS9" s="31">
        <f t="shared" si="9"/>
        <v>5.2326282071437677E-2</v>
      </c>
      <c r="AT9" s="31"/>
      <c r="AU9" s="2">
        <f>I9*Params!$B$23</f>
        <v>24353.561782470682</v>
      </c>
      <c r="AV9" s="49">
        <f>J9*Params!$B$24</f>
        <v>8383.9044561767096</v>
      </c>
      <c r="AW9" s="49">
        <f t="shared" si="10"/>
        <v>32737.466238647394</v>
      </c>
      <c r="AX9" s="2">
        <f t="shared" si="11"/>
        <v>24353.561782470682</v>
      </c>
      <c r="AY9" s="2">
        <f>AO9-AX9</f>
        <v>41228.825781878259</v>
      </c>
      <c r="AZ9" s="31">
        <f>AY9/Calcs!$B$4/A9</f>
        <v>8.5359887747159954E-2</v>
      </c>
      <c r="BA9" s="31">
        <f>AZ9-AR9</f>
        <v>1.9048291056598665E-3</v>
      </c>
      <c r="BD9" s="54">
        <f t="shared" si="0"/>
        <v>6</v>
      </c>
      <c r="BE9" s="2">
        <f t="shared" si="12"/>
        <v>55892.696374511404</v>
      </c>
      <c r="BF9" s="2">
        <f t="shared" si="13"/>
        <v>-33535.61782470702</v>
      </c>
      <c r="BG9" s="2">
        <f t="shared" si="14"/>
        <v>-55214.157099609365</v>
      </c>
      <c r="BH9" s="2">
        <f t="shared" si="15"/>
        <v>-75428.117934046066</v>
      </c>
      <c r="BI9" s="2">
        <f t="shared" si="16"/>
        <v>173867.58404819999</v>
      </c>
      <c r="BJ9" s="2">
        <f t="shared" si="17"/>
        <v>0</v>
      </c>
      <c r="BK9" s="2">
        <f t="shared" si="18"/>
        <v>-24353.561782470682</v>
      </c>
    </row>
    <row r="10" spans="1:63">
      <c r="A10">
        <v>7</v>
      </c>
      <c r="B10" s="3">
        <f>B9*(1+Params!$B$14)</f>
        <v>34790.802546386694</v>
      </c>
      <c r="C10" s="2">
        <f t="shared" si="19"/>
        <v>226422.9044018554</v>
      </c>
      <c r="D10" s="2">
        <f>D9*(1+Params!$B$3)</f>
        <v>129265.40885651366</v>
      </c>
      <c r="E10" s="2">
        <f t="shared" si="20"/>
        <v>8456.6155326691223</v>
      </c>
      <c r="F10" s="2">
        <f t="shared" si="21"/>
        <v>48765.408856513663</v>
      </c>
      <c r="G10" s="2">
        <f>F10-C10</f>
        <v>-177657.49554534175</v>
      </c>
      <c r="H10" s="31">
        <f>G10/Calcs!$B$4/A10</f>
        <v>-0.31527505864301997</v>
      </c>
      <c r="I10" s="3">
        <f>I9*(1+Params!$B$6)</f>
        <v>416040.01378387416</v>
      </c>
      <c r="J10" s="2">
        <f>I10-Params!$B$4</f>
        <v>66040.013783874165</v>
      </c>
      <c r="K10" s="2">
        <f>I9*Params!$B$7</f>
        <v>6088.3904456176706</v>
      </c>
      <c r="L10" s="2">
        <f t="shared" si="22"/>
        <v>39624.008270324688</v>
      </c>
      <c r="M10" s="2">
        <f>I9*Params!$B$8</f>
        <v>8117.8539274902287</v>
      </c>
      <c r="N10" s="2">
        <f t="shared" si="23"/>
        <v>63332.011027099594</v>
      </c>
      <c r="O10" s="2">
        <f>-PMT(Params!$B$9/12, 30*12, Params!$B$4*(1-Params!$B$5)) * 12</f>
        <v>21904.686322341011</v>
      </c>
      <c r="P10" s="2">
        <f t="shared" si="24"/>
        <v>153332.80425638705</v>
      </c>
      <c r="Q10" s="2">
        <f>Params!$B$4*(1-Params!$B$5)/30</f>
        <v>9333.3333333333339</v>
      </c>
      <c r="R10" s="2">
        <f t="shared" si="1"/>
        <v>12571.352989007677</v>
      </c>
      <c r="S10" s="2">
        <f t="shared" si="25"/>
        <v>87999.470923053741</v>
      </c>
      <c r="T10" s="2">
        <f t="shared" si="2"/>
        <v>-124915.47643660386</v>
      </c>
      <c r="U10" s="31">
        <f>T10/Calcs!$B$4/Table!A10</f>
        <v>-0.22167786412884447</v>
      </c>
      <c r="V10" s="2">
        <f>B10-K10-M10-O10</f>
        <v>-1320.1281490622168</v>
      </c>
      <c r="W10" s="2">
        <f>IF(V10&gt;0,V10*Params!$B$15,0)</f>
        <v>0</v>
      </c>
      <c r="X10" s="2">
        <f t="shared" si="26"/>
        <v>0</v>
      </c>
      <c r="Y10" s="2">
        <f>Y9*(1+Params!$B$3)+W10</f>
        <v>0</v>
      </c>
      <c r="Z10" s="2">
        <f t="shared" si="3"/>
        <v>0</v>
      </c>
      <c r="AA10" s="2">
        <f>T10+Z10</f>
        <v>-124915.47643660386</v>
      </c>
      <c r="AB10" s="31">
        <f>AA10/Calcs!$B$4/A10</f>
        <v>-0.22167786412884447</v>
      </c>
      <c r="AC10" s="31">
        <f t="shared" si="4"/>
        <v>9.3597194514175502E-2</v>
      </c>
      <c r="AD10" s="7">
        <f t="shared" si="5"/>
        <v>7</v>
      </c>
      <c r="AE10" s="2">
        <f t="shared" si="6"/>
        <v>2899.2335455322245</v>
      </c>
      <c r="AF10" s="2">
        <f>(K10+M10+O10)/12</f>
        <v>3009.2442246207429</v>
      </c>
      <c r="AG10" s="8" t="str">
        <f t="shared" si="27"/>
        <v/>
      </c>
      <c r="AH10" s="8"/>
      <c r="AI10" s="47">
        <f t="shared" si="7"/>
        <v>7</v>
      </c>
      <c r="AJ10" s="2">
        <f>AJ9*(1+Params!$B$20)</f>
        <v>2759.0979271968004</v>
      </c>
      <c r="AK10" s="2">
        <f>Params!$B$21*AJ10</f>
        <v>31039.851680964002</v>
      </c>
      <c r="AL10" s="2">
        <f t="shared" si="28"/>
        <v>204907.43572916399</v>
      </c>
      <c r="AM10" s="2">
        <f>Calcs!$B$5</f>
        <v>0</v>
      </c>
      <c r="AN10" s="2">
        <f t="shared" si="29"/>
        <v>0</v>
      </c>
      <c r="AO10" s="2">
        <f t="shared" si="8"/>
        <v>79991.959292560132</v>
      </c>
      <c r="AP10" s="31">
        <f>AO10/Calcs!$B$4/A10</f>
        <v>0.14195556218732944</v>
      </c>
      <c r="AQ10" s="2">
        <f>F10</f>
        <v>48765.408856513663</v>
      </c>
      <c r="AR10" s="31">
        <f>AQ10/Calcs!$B$4/A10</f>
        <v>8.6540210925490094E-2</v>
      </c>
      <c r="AS10" s="31">
        <f t="shared" si="9"/>
        <v>5.5415351261839343E-2</v>
      </c>
      <c r="AT10" s="31"/>
      <c r="AU10" s="2">
        <f>I10*Params!$B$23</f>
        <v>24962.400827032448</v>
      </c>
      <c r="AV10" s="49">
        <f>J10*Params!$B$24</f>
        <v>9906.0020675811247</v>
      </c>
      <c r="AW10" s="49">
        <f t="shared" si="10"/>
        <v>34868.402894613573</v>
      </c>
      <c r="AX10" s="2">
        <f t="shared" si="11"/>
        <v>24962.400827032448</v>
      </c>
      <c r="AY10" s="2">
        <f>AO10-AX10</f>
        <v>55029.558465527683</v>
      </c>
      <c r="AZ10" s="31">
        <f>AY10/Calcs!$B$4/A10</f>
        <v>9.7656714224538921E-2</v>
      </c>
      <c r="BA10" s="31">
        <f>AZ10-AR10</f>
        <v>1.1116503299048827E-2</v>
      </c>
      <c r="BD10" s="54">
        <f t="shared" si="0"/>
        <v>7</v>
      </c>
      <c r="BE10" s="2">
        <f t="shared" si="12"/>
        <v>66040.013783874165</v>
      </c>
      <c r="BF10" s="2">
        <f t="shared" si="13"/>
        <v>-39624.008270324688</v>
      </c>
      <c r="BG10" s="2">
        <f t="shared" si="14"/>
        <v>-63332.011027099594</v>
      </c>
      <c r="BH10" s="2">
        <f t="shared" si="15"/>
        <v>-87999.470923053741</v>
      </c>
      <c r="BI10" s="2">
        <f t="shared" si="16"/>
        <v>204907.43572916399</v>
      </c>
      <c r="BJ10" s="2">
        <f t="shared" si="17"/>
        <v>0</v>
      </c>
      <c r="BK10" s="2">
        <f t="shared" si="18"/>
        <v>-24962.400827032448</v>
      </c>
    </row>
    <row r="11" spans="1:63">
      <c r="A11">
        <v>8</v>
      </c>
      <c r="B11" s="3">
        <f>B10*(1+Params!$B$14)</f>
        <v>35660.572610046358</v>
      </c>
      <c r="C11" s="2">
        <f t="shared" si="19"/>
        <v>262083.47701190176</v>
      </c>
      <c r="D11" s="2">
        <f>D10*(1+Params!$B$3)</f>
        <v>138313.98747646963</v>
      </c>
      <c r="E11" s="2">
        <f t="shared" si="20"/>
        <v>9048.5786199559661</v>
      </c>
      <c r="F11" s="2">
        <f t="shared" si="21"/>
        <v>57813.987476469629</v>
      </c>
      <c r="G11" s="2">
        <f>F11-C11</f>
        <v>-204269.48953543213</v>
      </c>
      <c r="H11" s="31">
        <f>G11/Calcs!$B$4/A11</f>
        <v>-0.31718864834694432</v>
      </c>
      <c r="I11" s="3">
        <f>I10*(1+Params!$B$6)</f>
        <v>426441.01412847097</v>
      </c>
      <c r="J11" s="2">
        <f>I11-Params!$B$4</f>
        <v>76441.014128470968</v>
      </c>
      <c r="K11" s="2">
        <f>I10*Params!$B$7</f>
        <v>6240.6002067581121</v>
      </c>
      <c r="L11" s="2">
        <f t="shared" si="22"/>
        <v>45864.608477082802</v>
      </c>
      <c r="M11" s="2">
        <f>I10*Params!$B$8</f>
        <v>8320.800275677484</v>
      </c>
      <c r="N11" s="2">
        <f t="shared" si="23"/>
        <v>71652.811302777074</v>
      </c>
      <c r="O11" s="2">
        <f>-PMT(Params!$B$9/12, 30*12, Params!$B$4*(1-Params!$B$5)) * 12</f>
        <v>21904.686322341011</v>
      </c>
      <c r="P11" s="2">
        <f t="shared" si="24"/>
        <v>175237.49057872806</v>
      </c>
      <c r="Q11" s="2">
        <f>Params!$B$4*(1-Params!$B$5)/30</f>
        <v>9333.3333333333339</v>
      </c>
      <c r="R11" s="2">
        <f t="shared" si="1"/>
        <v>12571.352989007677</v>
      </c>
      <c r="S11" s="2">
        <f t="shared" si="25"/>
        <v>100570.82391206142</v>
      </c>
      <c r="T11" s="2">
        <f t="shared" si="2"/>
        <v>-141647.22956345032</v>
      </c>
      <c r="U11" s="31">
        <f>T11/Calcs!$B$4/Table!A11</f>
        <v>-0.21994911422896013</v>
      </c>
      <c r="V11" s="2">
        <f>B11-K11-M11-O11</f>
        <v>-805.51419473025089</v>
      </c>
      <c r="W11" s="2">
        <f>IF(V11&gt;0,V11*Params!$B$15,0)</f>
        <v>0</v>
      </c>
      <c r="X11" s="2">
        <f t="shared" si="26"/>
        <v>0</v>
      </c>
      <c r="Y11" s="2">
        <f>Y10*(1+Params!$B$3)+W11</f>
        <v>0</v>
      </c>
      <c r="Z11" s="2">
        <f t="shared" si="3"/>
        <v>0</v>
      </c>
      <c r="AA11" s="2">
        <f>T11+Z11</f>
        <v>-141647.22956345032</v>
      </c>
      <c r="AB11" s="31">
        <f>AA11/Calcs!$B$4/A11</f>
        <v>-0.21994911422896013</v>
      </c>
      <c r="AC11" s="31">
        <f t="shared" si="4"/>
        <v>9.7239534117984194E-2</v>
      </c>
      <c r="AD11" s="7">
        <f t="shared" si="5"/>
        <v>8</v>
      </c>
      <c r="AE11" s="2">
        <f t="shared" si="6"/>
        <v>2971.7143841705297</v>
      </c>
      <c r="AF11" s="2">
        <f>(K11+M11+O11)/12</f>
        <v>3038.8405670647171</v>
      </c>
      <c r="AG11" s="8" t="str">
        <f t="shared" si="27"/>
        <v/>
      </c>
      <c r="AH11" s="8"/>
      <c r="AI11" s="47">
        <f t="shared" si="7"/>
        <v>8</v>
      </c>
      <c r="AJ11" s="2">
        <f>AJ10*(1+Params!$B$20)</f>
        <v>2814.2798857407365</v>
      </c>
      <c r="AK11" s="2">
        <f>Params!$B$21*AJ11</f>
        <v>31660.648714583287</v>
      </c>
      <c r="AL11" s="2">
        <f t="shared" si="28"/>
        <v>236568.08444374727</v>
      </c>
      <c r="AM11" s="2">
        <f>Calcs!$B$5</f>
        <v>0</v>
      </c>
      <c r="AN11" s="2">
        <f t="shared" si="29"/>
        <v>0</v>
      </c>
      <c r="AO11" s="2">
        <f t="shared" si="8"/>
        <v>94920.854880296945</v>
      </c>
      <c r="AP11" s="31">
        <f>AO11/Calcs!$B$4/A11</f>
        <v>0.14739263180170334</v>
      </c>
      <c r="AQ11" s="2">
        <f>F11</f>
        <v>57813.987476469629</v>
      </c>
      <c r="AR11" s="31">
        <f>AQ11/Calcs!$B$4/A11</f>
        <v>8.9773272478990113E-2</v>
      </c>
      <c r="AS11" s="31">
        <f t="shared" si="9"/>
        <v>5.7619359322713226E-2</v>
      </c>
      <c r="AT11" s="31"/>
      <c r="AU11" s="2">
        <f>I11*Params!$B$23</f>
        <v>25586.460847708258</v>
      </c>
      <c r="AV11" s="49">
        <f>J11*Params!$B$24</f>
        <v>11466.152119270644</v>
      </c>
      <c r="AW11" s="49">
        <f t="shared" si="10"/>
        <v>37052.612966978901</v>
      </c>
      <c r="AX11" s="2">
        <f t="shared" si="11"/>
        <v>25586.460847708258</v>
      </c>
      <c r="AY11" s="2">
        <f>AO11-AX11</f>
        <v>69334.394032588694</v>
      </c>
      <c r="AZ11" s="31">
        <f>AY11/Calcs!$B$4/A11</f>
        <v>0.10766210253507562</v>
      </c>
      <c r="BA11" s="31">
        <f>AZ11-AR11</f>
        <v>1.7888830056085506E-2</v>
      </c>
      <c r="BD11" s="54">
        <f t="shared" si="0"/>
        <v>8</v>
      </c>
      <c r="BE11" s="2">
        <f t="shared" si="12"/>
        <v>76441.014128470968</v>
      </c>
      <c r="BF11" s="2">
        <f t="shared" si="13"/>
        <v>-45864.608477082802</v>
      </c>
      <c r="BG11" s="2">
        <f t="shared" si="14"/>
        <v>-71652.811302777074</v>
      </c>
      <c r="BH11" s="2">
        <f t="shared" si="15"/>
        <v>-100570.82391206142</v>
      </c>
      <c r="BI11" s="2">
        <f t="shared" si="16"/>
        <v>236568.08444374727</v>
      </c>
      <c r="BJ11" s="2">
        <f t="shared" si="17"/>
        <v>0</v>
      </c>
      <c r="BK11" s="2">
        <f t="shared" si="18"/>
        <v>-25586.460847708258</v>
      </c>
    </row>
    <row r="12" spans="1:63">
      <c r="A12">
        <v>9</v>
      </c>
      <c r="B12" s="3">
        <f>B11*(1+Params!$B$14)</f>
        <v>36552.086925297517</v>
      </c>
      <c r="C12" s="2">
        <f t="shared" si="19"/>
        <v>298635.5639371993</v>
      </c>
      <c r="D12" s="2">
        <f>D11*(1+Params!$B$3)</f>
        <v>147995.96659982251</v>
      </c>
      <c r="E12" s="2">
        <f t="shared" si="20"/>
        <v>9681.9791233528813</v>
      </c>
      <c r="F12" s="2">
        <f t="shared" si="21"/>
        <v>67495.96659982251</v>
      </c>
      <c r="G12" s="2">
        <f>F12-C12</f>
        <v>-231139.59733737679</v>
      </c>
      <c r="H12" s="31">
        <f>G12/Calcs!$B$4/A12</f>
        <v>-0.31903326064510257</v>
      </c>
      <c r="I12" s="3">
        <f>I11*(1+Params!$B$6)</f>
        <v>437102.0394816827</v>
      </c>
      <c r="J12" s="2">
        <f>I12-Params!$B$4</f>
        <v>87102.039481682703</v>
      </c>
      <c r="K12" s="2">
        <f>I11*Params!$B$7</f>
        <v>6396.6152119270646</v>
      </c>
      <c r="L12" s="2">
        <f t="shared" si="22"/>
        <v>52261.223689009865</v>
      </c>
      <c r="M12" s="2">
        <f>I11*Params!$B$8</f>
        <v>8528.8202825694189</v>
      </c>
      <c r="N12" s="2">
        <f t="shared" si="23"/>
        <v>80181.631585346491</v>
      </c>
      <c r="O12" s="2">
        <f>-PMT(Params!$B$9/12, 30*12, Params!$B$4*(1-Params!$B$5)) * 12</f>
        <v>21904.686322341011</v>
      </c>
      <c r="P12" s="2">
        <f t="shared" si="24"/>
        <v>197142.17690106906</v>
      </c>
      <c r="Q12" s="2">
        <f>Params!$B$4*(1-Params!$B$5)/30</f>
        <v>9333.3333333333339</v>
      </c>
      <c r="R12" s="2">
        <f t="shared" si="1"/>
        <v>12571.352989007677</v>
      </c>
      <c r="S12" s="2">
        <f t="shared" si="25"/>
        <v>113142.17690106909</v>
      </c>
      <c r="T12" s="2">
        <f t="shared" si="2"/>
        <v>-158482.99269374274</v>
      </c>
      <c r="U12" s="31">
        <f>T12/Calcs!$B$4/Table!A12</f>
        <v>-0.2187480920548554</v>
      </c>
      <c r="V12" s="2">
        <f>B12-K12-M12-O12</f>
        <v>-278.03489153997361</v>
      </c>
      <c r="W12" s="2">
        <f>IF(V12&gt;0,V12*Params!$B$15,0)</f>
        <v>0</v>
      </c>
      <c r="X12" s="2">
        <f t="shared" si="26"/>
        <v>0</v>
      </c>
      <c r="Y12" s="2">
        <f>Y11*(1+Params!$B$3)+W12</f>
        <v>0</v>
      </c>
      <c r="Z12" s="2">
        <f t="shared" si="3"/>
        <v>0</v>
      </c>
      <c r="AA12" s="2">
        <f>T12+Z12</f>
        <v>-158482.99269374274</v>
      </c>
      <c r="AB12" s="31">
        <f>AA12/Calcs!$B$4/A12</f>
        <v>-0.2187480920548554</v>
      </c>
      <c r="AC12" s="31">
        <f t="shared" si="4"/>
        <v>0.10028516859024716</v>
      </c>
      <c r="AD12" s="7">
        <f t="shared" si="5"/>
        <v>9</v>
      </c>
      <c r="AE12" s="2">
        <f t="shared" si="6"/>
        <v>3046.0072437747931</v>
      </c>
      <c r="AF12" s="2">
        <f>(K12+M12+O12)/12</f>
        <v>3069.1768180697909</v>
      </c>
      <c r="AG12" s="8" t="str">
        <f t="shared" si="27"/>
        <v/>
      </c>
      <c r="AH12" s="8"/>
      <c r="AI12" s="47">
        <f t="shared" si="7"/>
        <v>9</v>
      </c>
      <c r="AJ12" s="2">
        <f>AJ11*(1+Params!$B$20)</f>
        <v>2870.5654834555512</v>
      </c>
      <c r="AK12" s="2">
        <f>Params!$B$21*AJ12</f>
        <v>32293.861688874949</v>
      </c>
      <c r="AL12" s="2">
        <f t="shared" si="28"/>
        <v>268861.94613262219</v>
      </c>
      <c r="AM12" s="2">
        <f>Calcs!$B$5</f>
        <v>0</v>
      </c>
      <c r="AN12" s="2">
        <f t="shared" si="29"/>
        <v>0</v>
      </c>
      <c r="AO12" s="2">
        <f t="shared" si="8"/>
        <v>110378.95343887946</v>
      </c>
      <c r="AP12" s="31">
        <f>AO12/Calcs!$B$4/A12</f>
        <v>0.15235190260714901</v>
      </c>
      <c r="AQ12" s="2">
        <f>F12</f>
        <v>67495.96659982251</v>
      </c>
      <c r="AR12" s="31">
        <f>AQ12/Calcs!$B$4/A12</f>
        <v>9.3162134713350608E-2</v>
      </c>
      <c r="AS12" s="31">
        <f t="shared" si="9"/>
        <v>5.9189767893798401E-2</v>
      </c>
      <c r="AT12" s="31"/>
      <c r="AU12" s="2">
        <f>I12*Params!$B$23</f>
        <v>26226.12236890096</v>
      </c>
      <c r="AV12" s="49">
        <f>J12*Params!$B$24</f>
        <v>13065.305922252404</v>
      </c>
      <c r="AW12" s="49">
        <f t="shared" si="10"/>
        <v>39291.428291153366</v>
      </c>
      <c r="AX12" s="2">
        <f t="shared" si="11"/>
        <v>26226.12236890096</v>
      </c>
      <c r="AY12" s="2">
        <f>AO12-AX12</f>
        <v>84152.831069978492</v>
      </c>
      <c r="AZ12" s="31">
        <f>AY12/Calcs!$B$4/A12</f>
        <v>0.1161529759419993</v>
      </c>
      <c r="BA12" s="31">
        <f>AZ12-AR12</f>
        <v>2.2990841228648695E-2</v>
      </c>
      <c r="BD12" s="54">
        <f t="shared" si="0"/>
        <v>9</v>
      </c>
      <c r="BE12" s="2">
        <f t="shared" si="12"/>
        <v>87102.039481682703</v>
      </c>
      <c r="BF12" s="2">
        <f t="shared" si="13"/>
        <v>-52261.223689009865</v>
      </c>
      <c r="BG12" s="2">
        <f t="shared" si="14"/>
        <v>-80181.631585346491</v>
      </c>
      <c r="BH12" s="2">
        <f t="shared" si="15"/>
        <v>-113142.17690106909</v>
      </c>
      <c r="BI12" s="2">
        <f t="shared" si="16"/>
        <v>268861.94613262219</v>
      </c>
      <c r="BJ12" s="2">
        <f t="shared" si="17"/>
        <v>0</v>
      </c>
      <c r="BK12" s="2">
        <f t="shared" si="18"/>
        <v>-26226.12236890096</v>
      </c>
    </row>
    <row r="13" spans="1:63">
      <c r="A13">
        <v>10</v>
      </c>
      <c r="B13" s="3">
        <f>B12*(1+Params!$B$14)</f>
        <v>37465.889098429951</v>
      </c>
      <c r="C13" s="2">
        <f t="shared" si="19"/>
        <v>336101.45303562924</v>
      </c>
      <c r="D13" s="2">
        <f>D12*(1+Params!$B$3)</f>
        <v>158355.68426181009</v>
      </c>
      <c r="E13" s="2">
        <f t="shared" si="20"/>
        <v>10359.717661987583</v>
      </c>
      <c r="F13" s="2">
        <f t="shared" si="21"/>
        <v>77855.684261810093</v>
      </c>
      <c r="G13" s="2">
        <f>F13-C13</f>
        <v>-258245.76877381915</v>
      </c>
      <c r="H13" s="31">
        <f>G13/Calcs!$B$4/A13</f>
        <v>-0.32080219723455794</v>
      </c>
      <c r="I13" s="3">
        <f>I12*(1+Params!$B$6)</f>
        <v>448029.59046872472</v>
      </c>
      <c r="J13" s="2">
        <f>I13-Params!$B$4</f>
        <v>98029.590468724724</v>
      </c>
      <c r="K13" s="2">
        <f>I12*Params!$B$7</f>
        <v>6556.5305922252401</v>
      </c>
      <c r="L13" s="2">
        <f t="shared" si="22"/>
        <v>58817.754281235102</v>
      </c>
      <c r="M13" s="2">
        <f>I12*Params!$B$8</f>
        <v>8742.0407896336546</v>
      </c>
      <c r="N13" s="2">
        <f t="shared" si="23"/>
        <v>88923.672374980146</v>
      </c>
      <c r="O13" s="2">
        <f>-PMT(Params!$B$9/12, 30*12, Params!$B$4*(1-Params!$B$5)) * 12</f>
        <v>21904.686322341011</v>
      </c>
      <c r="P13" s="2">
        <f t="shared" si="24"/>
        <v>219046.86322341007</v>
      </c>
      <c r="Q13" s="2">
        <f>Params!$B$4*(1-Params!$B$5)/30</f>
        <v>9333.3333333333339</v>
      </c>
      <c r="R13" s="2">
        <f t="shared" si="1"/>
        <v>12571.352989007677</v>
      </c>
      <c r="S13" s="2">
        <f t="shared" si="25"/>
        <v>125713.52989007677</v>
      </c>
      <c r="T13" s="2">
        <f t="shared" si="2"/>
        <v>-175425.36607756728</v>
      </c>
      <c r="U13" s="31">
        <f>T13/Calcs!$B$4/Table!A13</f>
        <v>-0.21791970941312705</v>
      </c>
      <c r="V13" s="2">
        <f>B13-K13-M13-O13</f>
        <v>262.63139423004395</v>
      </c>
      <c r="W13" s="2">
        <f>IF(V13&gt;0,V13*Params!$B$15,0)</f>
        <v>131.31569711502198</v>
      </c>
      <c r="X13" s="2">
        <f t="shared" si="26"/>
        <v>131.31569711502198</v>
      </c>
      <c r="Y13" s="2">
        <f>Y12*(1+Params!$B$3)+W13</f>
        <v>131.31569711502198</v>
      </c>
      <c r="Z13" s="2">
        <f t="shared" si="3"/>
        <v>0</v>
      </c>
      <c r="AA13" s="2">
        <f>T13+Z13</f>
        <v>-175425.36607756728</v>
      </c>
      <c r="AB13" s="31">
        <f>AA13/Calcs!$B$4/A13</f>
        <v>-0.21791970941312705</v>
      </c>
      <c r="AC13" s="31">
        <f t="shared" si="4"/>
        <v>0.10288248782143089</v>
      </c>
      <c r="AD13" s="7">
        <f t="shared" si="5"/>
        <v>10</v>
      </c>
      <c r="AE13" s="2">
        <f t="shared" si="6"/>
        <v>3122.1574248691627</v>
      </c>
      <c r="AF13" s="2">
        <f>(K13+M13+O13)/12</f>
        <v>3100.2714753499918</v>
      </c>
      <c r="AG13" s="8" t="str">
        <f t="shared" si="27"/>
        <v>Y</v>
      </c>
      <c r="AH13" s="8"/>
      <c r="AI13" s="47">
        <f t="shared" si="7"/>
        <v>10</v>
      </c>
      <c r="AJ13" s="2">
        <f>AJ12*(1+Params!$B$20)</f>
        <v>2927.9767931246624</v>
      </c>
      <c r="AK13" s="2">
        <f>Params!$B$21*AJ13</f>
        <v>32939.738922652454</v>
      </c>
      <c r="AL13" s="2">
        <f t="shared" si="28"/>
        <v>301801.68505527463</v>
      </c>
      <c r="AM13" s="2">
        <f>Calcs!$B$5</f>
        <v>0</v>
      </c>
      <c r="AN13" s="2">
        <f t="shared" si="29"/>
        <v>0</v>
      </c>
      <c r="AO13" s="2">
        <f t="shared" si="8"/>
        <v>126376.31897770736</v>
      </c>
      <c r="AP13" s="31">
        <f>AO13/Calcs!$B$4/A13</f>
        <v>0.15698921612137559</v>
      </c>
      <c r="AQ13" s="2">
        <f>F13</f>
        <v>77855.684261810093</v>
      </c>
      <c r="AR13" s="31">
        <f>AQ13/Calcs!$B$4/A13</f>
        <v>9.6715135728956639E-2</v>
      </c>
      <c r="AS13" s="31">
        <f t="shared" si="9"/>
        <v>6.0274080392418952E-2</v>
      </c>
      <c r="AT13" s="31"/>
      <c r="AU13" s="2">
        <f>I13*Params!$B$23</f>
        <v>26881.775428123481</v>
      </c>
      <c r="AV13" s="49">
        <f>J13*Params!$B$24</f>
        <v>14704.438570308708</v>
      </c>
      <c r="AW13" s="49">
        <f t="shared" si="10"/>
        <v>41586.213998432191</v>
      </c>
      <c r="AX13" s="2">
        <f t="shared" si="11"/>
        <v>26881.775428123481</v>
      </c>
      <c r="AY13" s="2">
        <f>AO13-AX13</f>
        <v>99494.543549583876</v>
      </c>
      <c r="AZ13" s="31">
        <f>AY13/Calcs!$B$4/A13</f>
        <v>0.12359570627277501</v>
      </c>
      <c r="BA13" s="31">
        <f>AZ13-AR13</f>
        <v>2.6880570543818372E-2</v>
      </c>
      <c r="BD13" s="54">
        <f t="shared" si="0"/>
        <v>10</v>
      </c>
      <c r="BE13" s="2">
        <f t="shared" si="12"/>
        <v>98029.590468724724</v>
      </c>
      <c r="BF13" s="2">
        <f t="shared" si="13"/>
        <v>-58817.754281235102</v>
      </c>
      <c r="BG13" s="2">
        <f t="shared" si="14"/>
        <v>-88923.672374980146</v>
      </c>
      <c r="BH13" s="2">
        <f t="shared" si="15"/>
        <v>-125713.52989007677</v>
      </c>
      <c r="BI13" s="2">
        <f t="shared" si="16"/>
        <v>301801.68505527463</v>
      </c>
      <c r="BJ13" s="2">
        <f t="shared" si="17"/>
        <v>0</v>
      </c>
      <c r="BK13" s="2">
        <f t="shared" si="18"/>
        <v>-26881.775428123481</v>
      </c>
    </row>
    <row r="14" spans="1:63">
      <c r="A14">
        <v>11</v>
      </c>
      <c r="B14" s="3">
        <f>B13*(1+Params!$B$14)</f>
        <v>38402.536325890695</v>
      </c>
      <c r="C14" s="2">
        <f t="shared" si="19"/>
        <v>374503.98936151993</v>
      </c>
      <c r="D14" s="2">
        <f>D13*(1+Params!$B$3)</f>
        <v>169440.58216013681</v>
      </c>
      <c r="E14" s="2">
        <f t="shared" si="20"/>
        <v>11084.897898326715</v>
      </c>
      <c r="F14" s="2">
        <f t="shared" si="21"/>
        <v>88940.582160136808</v>
      </c>
      <c r="G14" s="2">
        <f>F14-C14</f>
        <v>-285563.40720138315</v>
      </c>
      <c r="H14" s="31">
        <f>G14/Calcs!$B$4/A14</f>
        <v>-0.32248831982087311</v>
      </c>
      <c r="I14" s="3">
        <f>I13*(1+Params!$B$6)</f>
        <v>459230.33023044281</v>
      </c>
      <c r="J14" s="2">
        <f>I14-Params!$B$4</f>
        <v>109230.33023044281</v>
      </c>
      <c r="K14" s="2">
        <f>I13*Params!$B$7</f>
        <v>6720.4438570308703</v>
      </c>
      <c r="L14" s="2">
        <f t="shared" si="22"/>
        <v>65538.198138265972</v>
      </c>
      <c r="M14" s="2">
        <f>I13*Params!$B$8</f>
        <v>8960.5918093744949</v>
      </c>
      <c r="N14" s="2">
        <f t="shared" si="23"/>
        <v>97884.264184354644</v>
      </c>
      <c r="O14" s="2">
        <f>-PMT(Params!$B$9/12, 30*12, Params!$B$4*(1-Params!$B$5)) * 12</f>
        <v>21904.686322341011</v>
      </c>
      <c r="P14" s="2">
        <f t="shared" si="24"/>
        <v>240951.54954575107</v>
      </c>
      <c r="Q14" s="2">
        <f>Params!$B$4*(1-Params!$B$5)/30</f>
        <v>9333.3333333333339</v>
      </c>
      <c r="R14" s="2">
        <f t="shared" si="1"/>
        <v>12571.352989007677</v>
      </c>
      <c r="S14" s="2">
        <f t="shared" si="25"/>
        <v>138284.88287908444</v>
      </c>
      <c r="T14" s="2">
        <f t="shared" si="2"/>
        <v>-192477.01497126225</v>
      </c>
      <c r="U14" s="31">
        <f>T14/Calcs!$B$4/Table!A14</f>
        <v>-0.21736534722898052</v>
      </c>
      <c r="V14" s="2">
        <f>B14-K14-M14-O14</f>
        <v>816.81433714431842</v>
      </c>
      <c r="W14" s="2">
        <f>IF(V14&gt;0,V14*Params!$B$15,0)</f>
        <v>408.40716857215921</v>
      </c>
      <c r="X14" s="2">
        <f t="shared" si="26"/>
        <v>539.72286568718118</v>
      </c>
      <c r="Y14" s="2">
        <f>Y13*(1+Params!$B$3)+W14</f>
        <v>548.91496448523276</v>
      </c>
      <c r="Z14" s="2">
        <f t="shared" si="3"/>
        <v>9.1920987980515747</v>
      </c>
      <c r="AA14" s="2">
        <f>T14+Z14</f>
        <v>-192467.8228724642</v>
      </c>
      <c r="AB14" s="31">
        <f>AA14/Calcs!$B$4/A14</f>
        <v>-0.21735496654146155</v>
      </c>
      <c r="AC14" s="31">
        <f t="shared" si="4"/>
        <v>0.10513335327941156</v>
      </c>
      <c r="AD14" s="7">
        <f t="shared" si="5"/>
        <v>11</v>
      </c>
      <c r="AE14" s="2">
        <f t="shared" si="6"/>
        <v>3200.2113604908914</v>
      </c>
      <c r="AF14" s="2">
        <f>(K14+M14+O14)/12</f>
        <v>3132.1434990621979</v>
      </c>
      <c r="AG14" s="8" t="str">
        <f t="shared" si="27"/>
        <v/>
      </c>
      <c r="AH14" s="8"/>
      <c r="AI14" s="47">
        <f t="shared" si="7"/>
        <v>11</v>
      </c>
      <c r="AJ14" s="2">
        <f>AJ13*(1+Params!$B$20)</f>
        <v>2986.5363289871557</v>
      </c>
      <c r="AK14" s="2">
        <f>Params!$B$21*AJ14</f>
        <v>33598.533701105502</v>
      </c>
      <c r="AL14" s="2">
        <f t="shared" si="28"/>
        <v>335400.21875638014</v>
      </c>
      <c r="AM14" s="2">
        <f>Calcs!$B$5</f>
        <v>0</v>
      </c>
      <c r="AN14" s="2">
        <f t="shared" si="29"/>
        <v>0</v>
      </c>
      <c r="AO14" s="2">
        <f t="shared" si="8"/>
        <v>142923.20378511789</v>
      </c>
      <c r="AP14" s="31">
        <f>AO14/Calcs!$B$4/A14</f>
        <v>0.16140395684372433</v>
      </c>
      <c r="AQ14" s="2">
        <f>F14</f>
        <v>88940.582160136808</v>
      </c>
      <c r="AR14" s="31">
        <f>AQ14/Calcs!$B$4/A14</f>
        <v>0.10044108657271238</v>
      </c>
      <c r="AS14" s="31">
        <f t="shared" si="9"/>
        <v>6.0962870271011951E-2</v>
      </c>
      <c r="AT14" s="31"/>
      <c r="AU14" s="2">
        <f>I14*Params!$B$23</f>
        <v>27553.819813826569</v>
      </c>
      <c r="AV14" s="49">
        <f>J14*Params!$B$24</f>
        <v>16384.54953456642</v>
      </c>
      <c r="AW14" s="49">
        <f t="shared" si="10"/>
        <v>43938.369348392989</v>
      </c>
      <c r="AX14" s="2">
        <f t="shared" si="11"/>
        <v>27553.819813826569</v>
      </c>
      <c r="AY14" s="2">
        <f>AO14-AX14</f>
        <v>115369.38397129132</v>
      </c>
      <c r="AZ14" s="31">
        <f>AY14/Calcs!$B$4/A14</f>
        <v>0.13028727721207375</v>
      </c>
      <c r="BA14" s="31">
        <f>AZ14-AR14</f>
        <v>2.9846190639361378E-2</v>
      </c>
      <c r="BD14" s="54">
        <f t="shared" si="0"/>
        <v>11</v>
      </c>
      <c r="BE14" s="2">
        <f t="shared" si="12"/>
        <v>109230.33023044281</v>
      </c>
      <c r="BF14" s="2">
        <f t="shared" si="13"/>
        <v>-65538.198138265972</v>
      </c>
      <c r="BG14" s="2">
        <f t="shared" si="14"/>
        <v>-97884.264184354644</v>
      </c>
      <c r="BH14" s="2">
        <f t="shared" si="15"/>
        <v>-138284.88287908444</v>
      </c>
      <c r="BI14" s="2">
        <f t="shared" si="16"/>
        <v>335400.21875638014</v>
      </c>
      <c r="BJ14" s="2">
        <f t="shared" si="17"/>
        <v>0</v>
      </c>
      <c r="BK14" s="2">
        <f t="shared" si="18"/>
        <v>-27553.819813826569</v>
      </c>
    </row>
    <row r="15" spans="1:63">
      <c r="A15">
        <v>12</v>
      </c>
      <c r="B15" s="3">
        <f>B14*(1+Params!$B$14)</f>
        <v>39362.599734037962</v>
      </c>
      <c r="C15" s="2">
        <f t="shared" si="19"/>
        <v>413866.58909555787</v>
      </c>
      <c r="D15" s="2">
        <f>D14*(1+Params!$B$3)</f>
        <v>181301.4229113464</v>
      </c>
      <c r="E15" s="2">
        <f t="shared" si="20"/>
        <v>11860.840751209587</v>
      </c>
      <c r="F15" s="2">
        <f t="shared" si="21"/>
        <v>100801.4229113464</v>
      </c>
      <c r="G15" s="2">
        <f>F15-C15</f>
        <v>-313065.1661842115</v>
      </c>
      <c r="H15" s="31">
        <f>G15/Calcs!$B$4/A15</f>
        <v>-0.32408402296502226</v>
      </c>
      <c r="I15" s="3">
        <f>I14*(1+Params!$B$6)</f>
        <v>470711.08848620381</v>
      </c>
      <c r="J15" s="2">
        <f>I15-Params!$B$4</f>
        <v>120711.08848620381</v>
      </c>
      <c r="K15" s="2">
        <f>I14*Params!$B$7</f>
        <v>6888.4549534566422</v>
      </c>
      <c r="L15" s="2">
        <f t="shared" si="22"/>
        <v>72426.653091722619</v>
      </c>
      <c r="M15" s="2">
        <f>I14*Params!$B$8</f>
        <v>9184.6066046088563</v>
      </c>
      <c r="N15" s="2">
        <f t="shared" si="23"/>
        <v>107068.8707889635</v>
      </c>
      <c r="O15" s="2">
        <f>-PMT(Params!$B$9/12, 30*12, Params!$B$4*(1-Params!$B$5)) * 12</f>
        <v>21904.686322341011</v>
      </c>
      <c r="P15" s="2">
        <f t="shared" si="24"/>
        <v>262856.2358680921</v>
      </c>
      <c r="Q15" s="2">
        <f>Params!$B$4*(1-Params!$B$5)/30</f>
        <v>9333.3333333333339</v>
      </c>
      <c r="R15" s="2">
        <f t="shared" si="1"/>
        <v>12571.352989007677</v>
      </c>
      <c r="S15" s="2">
        <f t="shared" si="25"/>
        <v>150856.23586809213</v>
      </c>
      <c r="T15" s="2">
        <f t="shared" si="2"/>
        <v>-209640.67126257444</v>
      </c>
      <c r="U15" s="31">
        <f>T15/Calcs!$B$4/Table!A15</f>
        <v>-0.21701932842916608</v>
      </c>
      <c r="V15" s="2">
        <f>B15-K15-M15-O15</f>
        <v>1384.8518536314514</v>
      </c>
      <c r="W15" s="2">
        <f>IF(V15&gt;0,V15*Params!$B$15,0)</f>
        <v>692.42592681572569</v>
      </c>
      <c r="X15" s="2">
        <f t="shared" si="26"/>
        <v>1232.1487925029069</v>
      </c>
      <c r="Y15" s="2">
        <f>Y14*(1+Params!$B$3)+W15</f>
        <v>1279.7649388149248</v>
      </c>
      <c r="Z15" s="2">
        <f t="shared" si="3"/>
        <v>47.616146312017918</v>
      </c>
      <c r="AA15" s="2">
        <f>T15+Z15</f>
        <v>-209593.05511626243</v>
      </c>
      <c r="AB15" s="31">
        <f>AA15/Calcs!$B$4/A15</f>
        <v>-0.21697003635223855</v>
      </c>
      <c r="AC15" s="31">
        <f t="shared" si="4"/>
        <v>0.10711398661278371</v>
      </c>
      <c r="AD15" s="7">
        <f t="shared" si="5"/>
        <v>12</v>
      </c>
      <c r="AE15" s="2">
        <f t="shared" si="6"/>
        <v>3280.2166445031635</v>
      </c>
      <c r="AF15" s="2">
        <f>(K15+M15+O15)/12</f>
        <v>3164.812323367209</v>
      </c>
      <c r="AG15" s="8" t="str">
        <f t="shared" si="27"/>
        <v/>
      </c>
      <c r="AH15" s="8"/>
      <c r="AI15" s="47">
        <f t="shared" si="7"/>
        <v>12</v>
      </c>
      <c r="AJ15" s="2">
        <f>AJ14*(1+Params!$B$20)</f>
        <v>3046.2670555668988</v>
      </c>
      <c r="AK15" s="2">
        <f>Params!$B$21*AJ15</f>
        <v>34270.50437512761</v>
      </c>
      <c r="AL15" s="2">
        <f t="shared" si="28"/>
        <v>369670.72313150775</v>
      </c>
      <c r="AM15" s="2">
        <f>Calcs!$B$5</f>
        <v>0</v>
      </c>
      <c r="AN15" s="2">
        <f t="shared" si="29"/>
        <v>0</v>
      </c>
      <c r="AO15" s="2">
        <f t="shared" si="8"/>
        <v>160030.05186893331</v>
      </c>
      <c r="AP15" s="31">
        <f>AO15/Calcs!$B$4/A15</f>
        <v>0.16566257957446512</v>
      </c>
      <c r="AQ15" s="2">
        <f>F15</f>
        <v>100801.4229113464</v>
      </c>
      <c r="AR15" s="31">
        <f>AQ15/Calcs!$B$4/A15</f>
        <v>0.10434929908006874</v>
      </c>
      <c r="AS15" s="31">
        <f t="shared" si="9"/>
        <v>6.1313280494396383E-2</v>
      </c>
      <c r="AT15" s="31"/>
      <c r="AU15" s="2">
        <f>I15*Params!$B$23</f>
        <v>28242.665309172229</v>
      </c>
      <c r="AV15" s="49">
        <f>J15*Params!$B$24</f>
        <v>18106.663272930571</v>
      </c>
      <c r="AW15" s="49">
        <f t="shared" si="10"/>
        <v>46349.328582102797</v>
      </c>
      <c r="AX15" s="2">
        <f t="shared" si="11"/>
        <v>28242.665309172229</v>
      </c>
      <c r="AY15" s="2">
        <f>AO15-AX15</f>
        <v>131787.38655976107</v>
      </c>
      <c r="AZ15" s="31">
        <f>AY15/Calcs!$B$4/A15</f>
        <v>0.13642586600389345</v>
      </c>
      <c r="BA15" s="31">
        <f>AZ15-AR15</f>
        <v>3.2076566923824712E-2</v>
      </c>
      <c r="BD15" s="54">
        <f t="shared" si="0"/>
        <v>12</v>
      </c>
      <c r="BE15" s="2">
        <f t="shared" si="12"/>
        <v>120711.08848620381</v>
      </c>
      <c r="BF15" s="2">
        <f t="shared" si="13"/>
        <v>-72426.653091722619</v>
      </c>
      <c r="BG15" s="2">
        <f t="shared" si="14"/>
        <v>-107068.8707889635</v>
      </c>
      <c r="BH15" s="2">
        <f t="shared" si="15"/>
        <v>-150856.23586809213</v>
      </c>
      <c r="BI15" s="2">
        <f t="shared" si="16"/>
        <v>369670.72313150775</v>
      </c>
      <c r="BJ15" s="2">
        <f t="shared" si="17"/>
        <v>0</v>
      </c>
      <c r="BK15" s="2">
        <f t="shared" si="18"/>
        <v>-28242.665309172229</v>
      </c>
    </row>
    <row r="16" spans="1:63">
      <c r="A16">
        <v>13</v>
      </c>
      <c r="B16" s="3">
        <f>B15*(1+Params!$B$14)</f>
        <v>40346.66472738891</v>
      </c>
      <c r="C16" s="2">
        <f t="shared" si="19"/>
        <v>454213.2538229468</v>
      </c>
      <c r="D16" s="2">
        <f>D15*(1+Params!$B$3)</f>
        <v>193992.52251514065</v>
      </c>
      <c r="E16" s="2">
        <f t="shared" si="20"/>
        <v>12691.099603794253</v>
      </c>
      <c r="F16" s="2">
        <f t="shared" si="21"/>
        <v>113492.52251514065</v>
      </c>
      <c r="G16" s="2">
        <f>F16-C16</f>
        <v>-340720.73130780616</v>
      </c>
      <c r="H16" s="31">
        <f>G16/Calcs!$B$4/A16</f>
        <v>-0.32558120526307321</v>
      </c>
      <c r="I16" s="3">
        <f>I15*(1+Params!$B$6)</f>
        <v>482478.86569835886</v>
      </c>
      <c r="J16" s="2">
        <f>I16-Params!$B$4</f>
        <v>132478.86569835886</v>
      </c>
      <c r="K16" s="2">
        <f>I15*Params!$B$7</f>
        <v>7060.6663272930573</v>
      </c>
      <c r="L16" s="2">
        <f t="shared" si="22"/>
        <v>79487.319419015679</v>
      </c>
      <c r="M16" s="2">
        <f>I15*Params!$B$8</f>
        <v>9414.2217697240758</v>
      </c>
      <c r="N16" s="2">
        <f t="shared" si="23"/>
        <v>116483.09255868757</v>
      </c>
      <c r="O16" s="2">
        <f>-PMT(Params!$B$9/12, 30*12, Params!$B$4*(1-Params!$B$5)) * 12</f>
        <v>21904.686322341011</v>
      </c>
      <c r="P16" s="2">
        <f t="shared" si="24"/>
        <v>284760.92219043314</v>
      </c>
      <c r="Q16" s="2">
        <f>Params!$B$4*(1-Params!$B$5)/30</f>
        <v>9333.3333333333339</v>
      </c>
      <c r="R16" s="2">
        <f t="shared" si="1"/>
        <v>12571.352989007677</v>
      </c>
      <c r="S16" s="2">
        <f t="shared" si="25"/>
        <v>163427.58885709982</v>
      </c>
      <c r="T16" s="2">
        <f t="shared" si="2"/>
        <v>-226919.13513644421</v>
      </c>
      <c r="U16" s="31">
        <f>T16/Calcs!$B$4/Table!A16</f>
        <v>-0.21683624953315261</v>
      </c>
      <c r="V16" s="2">
        <f>B16-K16-M16-O16</f>
        <v>1967.0903080307617</v>
      </c>
      <c r="W16" s="2">
        <f>IF(V16&gt;0,V16*Params!$B$15,0)</f>
        <v>983.54515401538083</v>
      </c>
      <c r="X16" s="2">
        <f t="shared" si="26"/>
        <v>2215.6939465182877</v>
      </c>
      <c r="Y16" s="2">
        <f>Y15*(1+Params!$B$3)+W16</f>
        <v>2352.8936385473507</v>
      </c>
      <c r="Z16" s="2">
        <f t="shared" si="3"/>
        <v>137.19969202906304</v>
      </c>
      <c r="AA16" s="2">
        <f>T16+Z16</f>
        <v>-226781.93544441514</v>
      </c>
      <c r="AB16" s="31">
        <f>AA16/Calcs!$B$4/A16</f>
        <v>-0.21670514614850944</v>
      </c>
      <c r="AC16" s="31">
        <f t="shared" si="4"/>
        <v>0.10887605911456377</v>
      </c>
      <c r="AD16" s="7">
        <f t="shared" si="5"/>
        <v>13</v>
      </c>
      <c r="AE16" s="2">
        <f t="shared" si="6"/>
        <v>3362.2220606157425</v>
      </c>
      <c r="AF16" s="2">
        <f>(K16+M16+O16)/12</f>
        <v>3198.2978682798457</v>
      </c>
      <c r="AG16" s="8" t="str">
        <f t="shared" si="27"/>
        <v/>
      </c>
      <c r="AH16" s="8"/>
      <c r="AI16" s="47">
        <f t="shared" si="7"/>
        <v>13</v>
      </c>
      <c r="AJ16" s="2">
        <f>AJ15*(1+Params!$B$20)</f>
        <v>3107.1923966782369</v>
      </c>
      <c r="AK16" s="2">
        <f>Params!$B$21*AJ16</f>
        <v>34955.914462630164</v>
      </c>
      <c r="AL16" s="2">
        <f t="shared" si="28"/>
        <v>404626.63759413792</v>
      </c>
      <c r="AM16" s="2">
        <f>Calcs!$B$5</f>
        <v>0</v>
      </c>
      <c r="AN16" s="2">
        <f t="shared" si="29"/>
        <v>0</v>
      </c>
      <c r="AO16" s="2">
        <f t="shared" si="8"/>
        <v>177707.50245769371</v>
      </c>
      <c r="AP16" s="31">
        <f>AO16/Calcs!$B$4/A16</f>
        <v>0.16981127802932988</v>
      </c>
      <c r="AQ16" s="2">
        <f>F16</f>
        <v>113492.52251514065</v>
      </c>
      <c r="AR16" s="31">
        <f>AQ16/Calcs!$B$4/A16</f>
        <v>0.10844961539908328</v>
      </c>
      <c r="AS16" s="31">
        <f t="shared" si="9"/>
        <v>6.1361662630246602E-2</v>
      </c>
      <c r="AT16" s="31"/>
      <c r="AU16" s="2">
        <f>I16*Params!$B$23</f>
        <v>28948.731941901529</v>
      </c>
      <c r="AV16" s="49">
        <f>J16*Params!$B$24</f>
        <v>19871.829854753829</v>
      </c>
      <c r="AW16" s="49">
        <f t="shared" si="10"/>
        <v>48820.561796655355</v>
      </c>
      <c r="AX16" s="2">
        <f t="shared" si="11"/>
        <v>28948.731941901529</v>
      </c>
      <c r="AY16" s="2">
        <f>AO16-AX16</f>
        <v>148758.77051579219</v>
      </c>
      <c r="AZ16" s="31">
        <f>AY16/Calcs!$B$4/A16</f>
        <v>0.14214884903563516</v>
      </c>
      <c r="BA16" s="31">
        <f>AZ16-AR16</f>
        <v>3.3699233636551876E-2</v>
      </c>
      <c r="BD16" s="54">
        <f t="shared" si="0"/>
        <v>13</v>
      </c>
      <c r="BE16" s="2">
        <f t="shared" si="12"/>
        <v>132478.86569835886</v>
      </c>
      <c r="BF16" s="2">
        <f t="shared" si="13"/>
        <v>-79487.319419015679</v>
      </c>
      <c r="BG16" s="2">
        <f t="shared" si="14"/>
        <v>-116483.09255868757</v>
      </c>
      <c r="BH16" s="2">
        <f t="shared" si="15"/>
        <v>-163427.58885709982</v>
      </c>
      <c r="BI16" s="2">
        <f t="shared" si="16"/>
        <v>404626.63759413792</v>
      </c>
      <c r="BJ16" s="2">
        <f t="shared" si="17"/>
        <v>0</v>
      </c>
      <c r="BK16" s="2">
        <f t="shared" si="18"/>
        <v>-28948.731941901529</v>
      </c>
    </row>
    <row r="17" spans="1:63">
      <c r="A17">
        <v>14</v>
      </c>
      <c r="B17" s="3">
        <f>B16*(1+Params!$B$14)</f>
        <v>41355.331345573628</v>
      </c>
      <c r="C17" s="2">
        <f t="shared" si="19"/>
        <v>495568.58516852045</v>
      </c>
      <c r="D17" s="2">
        <f>D16*(1+Params!$B$3)</f>
        <v>207571.9990912005</v>
      </c>
      <c r="E17" s="2">
        <f t="shared" si="20"/>
        <v>13579.476576059853</v>
      </c>
      <c r="F17" s="2">
        <f t="shared" si="21"/>
        <v>127071.9990912005</v>
      </c>
      <c r="G17" s="2">
        <f>F17-C17</f>
        <v>-368496.58607731992</v>
      </c>
      <c r="H17" s="31">
        <f>G17/Calcs!$B$4/A17</f>
        <v>-0.32697123875538592</v>
      </c>
      <c r="I17" s="3">
        <f>I16*(1+Params!$B$6)</f>
        <v>494540.83734081779</v>
      </c>
      <c r="J17" s="2">
        <f>I17-Params!$B$4</f>
        <v>144540.83734081779</v>
      </c>
      <c r="K17" s="2">
        <f>I16*Params!$B$7</f>
        <v>7237.1829854753823</v>
      </c>
      <c r="L17" s="2">
        <f t="shared" si="22"/>
        <v>86724.502404491068</v>
      </c>
      <c r="M17" s="2">
        <f>I16*Params!$B$8</f>
        <v>9649.5773139671783</v>
      </c>
      <c r="N17" s="2">
        <f t="shared" si="23"/>
        <v>126132.66987265475</v>
      </c>
      <c r="O17" s="2">
        <f>-PMT(Params!$B$9/12, 30*12, Params!$B$4*(1-Params!$B$5)) * 12</f>
        <v>21904.686322341011</v>
      </c>
      <c r="P17" s="2">
        <f t="shared" si="24"/>
        <v>306665.60851277417</v>
      </c>
      <c r="Q17" s="2">
        <f>Params!$B$4*(1-Params!$B$5)/30</f>
        <v>9333.3333333333339</v>
      </c>
      <c r="R17" s="2">
        <f t="shared" si="1"/>
        <v>12571.352989007677</v>
      </c>
      <c r="S17" s="2">
        <f t="shared" si="25"/>
        <v>175998.94184610751</v>
      </c>
      <c r="T17" s="2">
        <f t="shared" si="2"/>
        <v>-244315.27678243554</v>
      </c>
      <c r="U17" s="31">
        <f>T17/Calcs!$B$4/Table!A17</f>
        <v>-0.21678374159932168</v>
      </c>
      <c r="V17" s="2">
        <f>B17-K17-M17-O17</f>
        <v>2563.8847237900554</v>
      </c>
      <c r="W17" s="2">
        <f>IF(V17&gt;0,V17*Params!$B$15,0)</f>
        <v>1281.9423618950277</v>
      </c>
      <c r="X17" s="2">
        <f t="shared" si="26"/>
        <v>3497.6363084133154</v>
      </c>
      <c r="Y17" s="2">
        <f>Y16*(1+Params!$B$3)+W17</f>
        <v>3799.538555140693</v>
      </c>
      <c r="Z17" s="2">
        <f t="shared" si="3"/>
        <v>301.90224672737759</v>
      </c>
      <c r="AA17" s="2">
        <f>T17+Z17</f>
        <v>-244013.37453570816</v>
      </c>
      <c r="AB17" s="31">
        <f>AA17/Calcs!$B$4/A17</f>
        <v>-0.21651586028013145</v>
      </c>
      <c r="AC17" s="31">
        <f t="shared" si="4"/>
        <v>0.11045537847525447</v>
      </c>
      <c r="AD17" s="7">
        <f t="shared" si="5"/>
        <v>14</v>
      </c>
      <c r="AE17" s="2">
        <f t="shared" si="6"/>
        <v>3446.2776121311358</v>
      </c>
      <c r="AF17" s="2">
        <f>(K17+M17+O17)/12</f>
        <v>3232.6205518152979</v>
      </c>
      <c r="AG17" s="8" t="str">
        <f t="shared" si="27"/>
        <v/>
      </c>
      <c r="AH17" s="8"/>
      <c r="AI17" s="47">
        <f t="shared" si="7"/>
        <v>14</v>
      </c>
      <c r="AJ17" s="2">
        <f>AJ16*(1+Params!$B$20)</f>
        <v>3169.3362446118017</v>
      </c>
      <c r="AK17" s="2">
        <f>Params!$B$21*AJ17</f>
        <v>35655.032751882769</v>
      </c>
      <c r="AL17" s="2">
        <f t="shared" si="28"/>
        <v>440281.67034602072</v>
      </c>
      <c r="AM17" s="2">
        <f>Calcs!$B$5</f>
        <v>0</v>
      </c>
      <c r="AN17" s="2">
        <f t="shared" si="29"/>
        <v>0</v>
      </c>
      <c r="AO17" s="2">
        <f t="shared" si="8"/>
        <v>195966.39356358518</v>
      </c>
      <c r="AP17" s="31">
        <f>AO17/Calcs!$B$4/A17</f>
        <v>0.17388322410256005</v>
      </c>
      <c r="AQ17" s="2">
        <f>F17</f>
        <v>127071.9990912005</v>
      </c>
      <c r="AR17" s="31">
        <f>AQ17/Calcs!$B$4/A17</f>
        <v>0.11275243930008917</v>
      </c>
      <c r="AS17" s="31">
        <f t="shared" si="9"/>
        <v>6.1130784802470875E-2</v>
      </c>
      <c r="AT17" s="31"/>
      <c r="AU17" s="2">
        <f>I17*Params!$B$23</f>
        <v>29672.450240449067</v>
      </c>
      <c r="AV17" s="49">
        <f>J17*Params!$B$24</f>
        <v>21681.125601122669</v>
      </c>
      <c r="AW17" s="49">
        <f t="shared" si="10"/>
        <v>51353.575841571736</v>
      </c>
      <c r="AX17" s="2">
        <f t="shared" si="11"/>
        <v>29672.450240449067</v>
      </c>
      <c r="AY17" s="2">
        <f>AO17-AX17</f>
        <v>166293.9433231361</v>
      </c>
      <c r="AZ17" s="31">
        <f>AY17/Calcs!$B$4/A17</f>
        <v>0.14755451936391847</v>
      </c>
      <c r="BA17" s="31">
        <f>AZ17-AR17</f>
        <v>3.4802080063829302E-2</v>
      </c>
      <c r="BD17" s="54">
        <f t="shared" si="0"/>
        <v>14</v>
      </c>
      <c r="BE17" s="2">
        <f t="shared" si="12"/>
        <v>144540.83734081779</v>
      </c>
      <c r="BF17" s="2">
        <f t="shared" si="13"/>
        <v>-86724.502404491068</v>
      </c>
      <c r="BG17" s="2">
        <f t="shared" si="14"/>
        <v>-126132.66987265475</v>
      </c>
      <c r="BH17" s="2">
        <f t="shared" si="15"/>
        <v>-175998.94184610751</v>
      </c>
      <c r="BI17" s="2">
        <f t="shared" si="16"/>
        <v>440281.67034602072</v>
      </c>
      <c r="BJ17" s="2">
        <f t="shared" si="17"/>
        <v>0</v>
      </c>
      <c r="BK17" s="2">
        <f t="shared" si="18"/>
        <v>-29672.450240449067</v>
      </c>
    </row>
    <row r="18" spans="1:63">
      <c r="A18">
        <v>15</v>
      </c>
      <c r="B18" s="3">
        <f>B17*(1+Params!$B$14)</f>
        <v>42389.214629212962</v>
      </c>
      <c r="C18" s="2">
        <f t="shared" si="19"/>
        <v>537957.79979773343</v>
      </c>
      <c r="D18" s="2">
        <f>D17*(1+Params!$B$3)</f>
        <v>222102.03902758454</v>
      </c>
      <c r="E18" s="2">
        <f t="shared" si="20"/>
        <v>14530.039936384041</v>
      </c>
      <c r="F18" s="2">
        <f t="shared" si="21"/>
        <v>141602.03902758454</v>
      </c>
      <c r="G18" s="2">
        <f>F18-C18</f>
        <v>-396355.76077014889</v>
      </c>
      <c r="H18" s="31">
        <f>G18/Calcs!$B$4/A18</f>
        <v>-0.32824493645560981</v>
      </c>
      <c r="I18" s="3">
        <f>I17*(1+Params!$B$6)</f>
        <v>506904.35827433818</v>
      </c>
      <c r="J18" s="2">
        <f>I18-Params!$B$4</f>
        <v>156904.35827433818</v>
      </c>
      <c r="K18" s="2">
        <f>I17*Params!$B$7</f>
        <v>7418.1125601122667</v>
      </c>
      <c r="L18" s="2">
        <f t="shared" si="22"/>
        <v>94142.61496460333</v>
      </c>
      <c r="M18" s="2">
        <f>I17*Params!$B$8</f>
        <v>9890.8167468163556</v>
      </c>
      <c r="N18" s="2">
        <f t="shared" si="23"/>
        <v>136023.48661947111</v>
      </c>
      <c r="O18" s="2">
        <f>-PMT(Params!$B$9/12, 30*12, Params!$B$4*(1-Params!$B$5)) * 12</f>
        <v>21904.686322341011</v>
      </c>
      <c r="P18" s="2">
        <f t="shared" si="24"/>
        <v>328570.2948351152</v>
      </c>
      <c r="Q18" s="2">
        <f>Params!$B$4*(1-Params!$B$5)/30</f>
        <v>9333.3333333333339</v>
      </c>
      <c r="R18" s="2">
        <f t="shared" si="1"/>
        <v>12571.352989007677</v>
      </c>
      <c r="S18" s="2">
        <f t="shared" si="25"/>
        <v>188570.2948351152</v>
      </c>
      <c r="T18" s="2">
        <f t="shared" si="2"/>
        <v>-261832.03814485145</v>
      </c>
      <c r="U18" s="31">
        <f>T18/Calcs!$B$4/Table!A18</f>
        <v>-0.21683812682803433</v>
      </c>
      <c r="V18" s="2">
        <f>B18-K18-M18-O18</f>
        <v>3175.5989999433259</v>
      </c>
      <c r="W18" s="2">
        <f>IF(V18&gt;0,V18*Params!$B$15,0)</f>
        <v>1587.799499971663</v>
      </c>
      <c r="X18" s="2">
        <f t="shared" si="26"/>
        <v>5085.4358083849784</v>
      </c>
      <c r="Y18" s="2">
        <f>Y17*(1+Params!$B$3)+W18</f>
        <v>5653.3057539722049</v>
      </c>
      <c r="Z18" s="2">
        <f t="shared" si="3"/>
        <v>567.86994558722654</v>
      </c>
      <c r="AA18" s="2">
        <f>T18+Z18</f>
        <v>-261264.16819926421</v>
      </c>
      <c r="AB18" s="31">
        <f>AA18/Calcs!$B$4/A18</f>
        <v>-0.21636784115881094</v>
      </c>
      <c r="AC18" s="31">
        <f t="shared" si="4"/>
        <v>0.11187709529679887</v>
      </c>
      <c r="AD18" s="7">
        <f t="shared" si="5"/>
        <v>15</v>
      </c>
      <c r="AE18" s="2">
        <f t="shared" si="6"/>
        <v>3532.4345524344135</v>
      </c>
      <c r="AF18" s="2">
        <f>(K18+M18+O18)/12</f>
        <v>3267.8013024391362</v>
      </c>
      <c r="AG18" s="8" t="str">
        <f t="shared" si="27"/>
        <v/>
      </c>
      <c r="AH18" s="8"/>
      <c r="AI18" s="47">
        <f t="shared" si="7"/>
        <v>15</v>
      </c>
      <c r="AJ18" s="2">
        <f>AJ17*(1+Params!$B$20)</f>
        <v>3232.7229695040378</v>
      </c>
      <c r="AK18" s="2">
        <f>Params!$B$21*AJ18</f>
        <v>36368.133406920424</v>
      </c>
      <c r="AL18" s="2">
        <f t="shared" si="28"/>
        <v>476649.80375294114</v>
      </c>
      <c r="AM18" s="2">
        <f>Calcs!$B$5</f>
        <v>0</v>
      </c>
      <c r="AN18" s="2">
        <f t="shared" si="29"/>
        <v>0</v>
      </c>
      <c r="AO18" s="2">
        <f t="shared" si="8"/>
        <v>214817.76560808968</v>
      </c>
      <c r="AP18" s="31">
        <f>AO18/Calcs!$B$4/A18</f>
        <v>0.17790291147667883</v>
      </c>
      <c r="AQ18" s="2">
        <f>F18</f>
        <v>141602.03902758454</v>
      </c>
      <c r="AR18" s="31">
        <f>AQ18/Calcs!$B$4/A18</f>
        <v>0.11726876938102239</v>
      </c>
      <c r="AS18" s="31">
        <f t="shared" si="9"/>
        <v>6.0634142095656443E-2</v>
      </c>
      <c r="AT18" s="31"/>
      <c r="AU18" s="2">
        <f>I18*Params!$B$23</f>
        <v>30414.261496460291</v>
      </c>
      <c r="AV18" s="49">
        <f>J18*Params!$B$24</f>
        <v>23535.653741150727</v>
      </c>
      <c r="AW18" s="49">
        <f t="shared" si="10"/>
        <v>53949.915237611014</v>
      </c>
      <c r="AX18" s="2">
        <f t="shared" si="11"/>
        <v>30414.261496460291</v>
      </c>
      <c r="AY18" s="2">
        <f>AO18-AX18</f>
        <v>184403.50411162939</v>
      </c>
      <c r="AZ18" s="31">
        <f>AY18/Calcs!$B$4/A18</f>
        <v>0.15271511727671169</v>
      </c>
      <c r="BA18" s="31">
        <f>AZ18-AR18</f>
        <v>3.5446347895689304E-2</v>
      </c>
      <c r="BD18" s="54">
        <f t="shared" si="0"/>
        <v>15</v>
      </c>
      <c r="BE18" s="2">
        <f t="shared" si="12"/>
        <v>156904.35827433818</v>
      </c>
      <c r="BF18" s="2">
        <f t="shared" si="13"/>
        <v>-94142.61496460333</v>
      </c>
      <c r="BG18" s="2">
        <f t="shared" si="14"/>
        <v>-136023.48661947111</v>
      </c>
      <c r="BH18" s="2">
        <f t="shared" si="15"/>
        <v>-188570.2948351152</v>
      </c>
      <c r="BI18" s="2">
        <f t="shared" si="16"/>
        <v>476649.80375294114</v>
      </c>
      <c r="BJ18" s="2">
        <f t="shared" si="17"/>
        <v>0</v>
      </c>
      <c r="BK18" s="2">
        <f t="shared" si="18"/>
        <v>-30414.261496460291</v>
      </c>
    </row>
    <row r="19" spans="1:63">
      <c r="A19">
        <v>16</v>
      </c>
      <c r="B19" s="3">
        <f>B18*(1+Params!$B$14)</f>
        <v>43448.944994943282</v>
      </c>
      <c r="C19" s="2">
        <f t="shared" si="19"/>
        <v>581406.74479267676</v>
      </c>
      <c r="D19" s="2">
        <f>D18*(1+Params!$B$3)</f>
        <v>237649.18175951549</v>
      </c>
      <c r="E19" s="2">
        <f t="shared" si="20"/>
        <v>15547.142731930944</v>
      </c>
      <c r="F19" s="2">
        <f t="shared" si="21"/>
        <v>157149.18175951549</v>
      </c>
      <c r="G19" s="2">
        <f>F19-C19</f>
        <v>-424257.56303316128</v>
      </c>
      <c r="H19" s="31">
        <f>G19/Calcs!$B$4/A19</f>
        <v>-0.3293925178828892</v>
      </c>
      <c r="I19" s="3">
        <f>I18*(1+Params!$B$6)</f>
        <v>519576.96723119658</v>
      </c>
      <c r="J19" s="2">
        <f>I19-Params!$B$4</f>
        <v>169576.96723119658</v>
      </c>
      <c r="K19" s="2">
        <f>I18*Params!$B$7</f>
        <v>7603.5653741150727</v>
      </c>
      <c r="L19" s="2">
        <f t="shared" si="22"/>
        <v>101746.1803387184</v>
      </c>
      <c r="M19" s="2">
        <f>I18*Params!$B$8</f>
        <v>10138.087165486764</v>
      </c>
      <c r="N19" s="2">
        <f t="shared" si="23"/>
        <v>146161.57378495787</v>
      </c>
      <c r="O19" s="2">
        <f>-PMT(Params!$B$9/12, 30*12, Params!$B$4*(1-Params!$B$5)) * 12</f>
        <v>21904.686322341011</v>
      </c>
      <c r="P19" s="2">
        <f t="shared" si="24"/>
        <v>350474.98115745623</v>
      </c>
      <c r="Q19" s="2">
        <f>Params!$B$4*(1-Params!$B$5)/30</f>
        <v>9333.3333333333339</v>
      </c>
      <c r="R19" s="2">
        <f t="shared" si="1"/>
        <v>12571.352989007677</v>
      </c>
      <c r="S19" s="2">
        <f t="shared" si="25"/>
        <v>201141.64782412289</v>
      </c>
      <c r="T19" s="2">
        <f t="shared" si="2"/>
        <v>-279472.43471660255</v>
      </c>
      <c r="U19" s="31">
        <f>T19/Calcs!$B$4/Table!A19</f>
        <v>-0.21698170397251751</v>
      </c>
      <c r="V19" s="2">
        <f>B19-K19-M19-O19</f>
        <v>3802.6061330004304</v>
      </c>
      <c r="W19" s="2">
        <f>IF(V19&gt;0,V19*Params!$B$15,0)</f>
        <v>1901.3030665002152</v>
      </c>
      <c r="X19" s="2">
        <f t="shared" si="26"/>
        <v>6986.7388748851936</v>
      </c>
      <c r="Y19" s="2">
        <f>Y18*(1+Params!$B$3)+W19</f>
        <v>7950.340223250475</v>
      </c>
      <c r="Z19" s="2">
        <f t="shared" si="3"/>
        <v>963.60134836528141</v>
      </c>
      <c r="AA19" s="2">
        <f>T19+Z19</f>
        <v>-278508.83336823725</v>
      </c>
      <c r="AB19" s="31">
        <f>AA19/Calcs!$B$4/A19</f>
        <v>-0.21623356627968732</v>
      </c>
      <c r="AC19" s="31">
        <f t="shared" si="4"/>
        <v>0.11315895160320188</v>
      </c>
      <c r="AD19" s="7">
        <f t="shared" si="5"/>
        <v>16</v>
      </c>
      <c r="AE19" s="2">
        <f t="shared" si="6"/>
        <v>3620.7454162452736</v>
      </c>
      <c r="AF19" s="2">
        <f>(K19+M19+O19)/12</f>
        <v>3303.8615718285705</v>
      </c>
      <c r="AG19" s="8" t="str">
        <f t="shared" si="27"/>
        <v/>
      </c>
      <c r="AH19" s="8"/>
      <c r="AI19" s="47">
        <f t="shared" si="7"/>
        <v>16</v>
      </c>
      <c r="AJ19" s="2">
        <f>AJ18*(1+Params!$B$20)</f>
        <v>3297.3774288941186</v>
      </c>
      <c r="AK19" s="2">
        <f>Params!$B$21*AJ19</f>
        <v>37095.496075058836</v>
      </c>
      <c r="AL19" s="2">
        <f t="shared" si="28"/>
        <v>513745.29982799996</v>
      </c>
      <c r="AM19" s="2">
        <f>Calcs!$B$5</f>
        <v>0</v>
      </c>
      <c r="AN19" s="2">
        <f t="shared" si="29"/>
        <v>0</v>
      </c>
      <c r="AO19" s="2">
        <f t="shared" si="8"/>
        <v>234272.8651113974</v>
      </c>
      <c r="AP19" s="31">
        <f>AO19/Calcs!$B$4/A19</f>
        <v>0.18188887042810359</v>
      </c>
      <c r="AQ19" s="2">
        <f>F19</f>
        <v>157149.18175951549</v>
      </c>
      <c r="AR19" s="31">
        <f>AQ19/Calcs!$B$4/A19</f>
        <v>0.12201023428533811</v>
      </c>
      <c r="AS19" s="31">
        <f t="shared" si="9"/>
        <v>5.9878636142765479E-2</v>
      </c>
      <c r="AT19" s="31"/>
      <c r="AU19" s="2">
        <f>I19*Params!$B$23</f>
        <v>31174.618033871793</v>
      </c>
      <c r="AV19" s="49">
        <f>J19*Params!$B$24</f>
        <v>25436.545084679488</v>
      </c>
      <c r="AW19" s="49">
        <f t="shared" si="10"/>
        <v>56611.163118551282</v>
      </c>
      <c r="AX19" s="2">
        <f t="shared" si="11"/>
        <v>31174.618033871793</v>
      </c>
      <c r="AY19" s="2">
        <f>AO19-AX19</f>
        <v>203098.24707752562</v>
      </c>
      <c r="AZ19" s="31">
        <f>AY19/Calcs!$B$4/A19</f>
        <v>0.1576849744390727</v>
      </c>
      <c r="BA19" s="31">
        <f>AZ19-AR19</f>
        <v>3.5674740153734591E-2</v>
      </c>
      <c r="BD19" s="54">
        <f t="shared" si="0"/>
        <v>16</v>
      </c>
      <c r="BE19" s="2">
        <f t="shared" si="12"/>
        <v>169576.96723119658</v>
      </c>
      <c r="BF19" s="2">
        <f t="shared" si="13"/>
        <v>-101746.1803387184</v>
      </c>
      <c r="BG19" s="2">
        <f t="shared" si="14"/>
        <v>-146161.57378495787</v>
      </c>
      <c r="BH19" s="2">
        <f t="shared" si="15"/>
        <v>-201141.64782412289</v>
      </c>
      <c r="BI19" s="2">
        <f t="shared" si="16"/>
        <v>513745.29982799996</v>
      </c>
      <c r="BJ19" s="2">
        <f t="shared" si="17"/>
        <v>0</v>
      </c>
      <c r="BK19" s="2">
        <f t="shared" si="18"/>
        <v>-31174.618033871793</v>
      </c>
    </row>
    <row r="20" spans="1:63">
      <c r="A20">
        <v>17</v>
      </c>
      <c r="B20" s="3">
        <f>B19*(1+Params!$B$14)</f>
        <v>44535.168619816861</v>
      </c>
      <c r="C20" s="2">
        <f t="shared" si="19"/>
        <v>625941.91341249365</v>
      </c>
      <c r="D20" s="2">
        <f>D19*(1+Params!$B$3)</f>
        <v>254284.6244826816</v>
      </c>
      <c r="E20" s="2">
        <f t="shared" si="20"/>
        <v>16635.44272316611</v>
      </c>
      <c r="F20" s="2">
        <f t="shared" si="21"/>
        <v>173784.6244826816</v>
      </c>
      <c r="G20" s="2">
        <f>F20-C20</f>
        <v>-452157.28892981203</v>
      </c>
      <c r="H20" s="31">
        <f>G20/Calcs!$B$4/A20</f>
        <v>-0.33040357247337376</v>
      </c>
      <c r="I20" s="3">
        <f>I19*(1+Params!$B$6)</f>
        <v>532566.39141197642</v>
      </c>
      <c r="J20" s="2">
        <f>I20-Params!$B$4</f>
        <v>182566.39141197642</v>
      </c>
      <c r="K20" s="2">
        <f>I19*Params!$B$7</f>
        <v>7793.6545084679483</v>
      </c>
      <c r="L20" s="2">
        <f t="shared" si="22"/>
        <v>109539.83484718636</v>
      </c>
      <c r="M20" s="2">
        <f>I19*Params!$B$8</f>
        <v>10391.539344623932</v>
      </c>
      <c r="N20" s="2">
        <f t="shared" si="23"/>
        <v>156553.11312958179</v>
      </c>
      <c r="O20" s="2">
        <f>-PMT(Params!$B$9/12, 30*12, Params!$B$4*(1-Params!$B$5)) * 12</f>
        <v>21904.686322341011</v>
      </c>
      <c r="P20" s="2">
        <f t="shared" si="24"/>
        <v>372379.66747979727</v>
      </c>
      <c r="Q20" s="2">
        <f>Params!$B$4*(1-Params!$B$5)/30</f>
        <v>9333.3333333333339</v>
      </c>
      <c r="R20" s="2">
        <f t="shared" si="1"/>
        <v>12571.352989007677</v>
      </c>
      <c r="S20" s="2">
        <f t="shared" si="25"/>
        <v>213713.00081313058</v>
      </c>
      <c r="T20" s="2">
        <f t="shared" si="2"/>
        <v>-297239.55737792229</v>
      </c>
      <c r="U20" s="31">
        <f>T20/Calcs!$B$4/Table!A20</f>
        <v>-0.21720099187279671</v>
      </c>
      <c r="V20" s="2">
        <f>B20-K20-M20-O20</f>
        <v>4445.2884443839721</v>
      </c>
      <c r="W20" s="2">
        <f>IF(V20&gt;0,V20*Params!$B$15,0)</f>
        <v>2222.644222191986</v>
      </c>
      <c r="X20" s="2">
        <f t="shared" si="26"/>
        <v>9209.3830970771796</v>
      </c>
      <c r="Y20" s="2">
        <f>Y19*(1+Params!$B$3)+W20</f>
        <v>10729.508261069996</v>
      </c>
      <c r="Z20" s="2">
        <f t="shared" si="3"/>
        <v>1520.1251639928159</v>
      </c>
      <c r="AA20" s="2">
        <f>T20+Z20</f>
        <v>-295719.43221392948</v>
      </c>
      <c r="AB20" s="31">
        <f>AA20/Calcs!$B$4/A20</f>
        <v>-0.21609019526045267</v>
      </c>
      <c r="AC20" s="31">
        <f t="shared" si="4"/>
        <v>0.11431337721292109</v>
      </c>
      <c r="AD20" s="7">
        <f t="shared" si="5"/>
        <v>17</v>
      </c>
      <c r="AE20" s="2">
        <f t="shared" si="6"/>
        <v>3711.2640516514052</v>
      </c>
      <c r="AF20" s="2">
        <f>(K20+M20+O20)/12</f>
        <v>3340.8233479527407</v>
      </c>
      <c r="AG20" s="8" t="str">
        <f t="shared" si="27"/>
        <v/>
      </c>
      <c r="AH20" s="8"/>
      <c r="AI20" s="47">
        <f t="shared" si="7"/>
        <v>17</v>
      </c>
      <c r="AJ20" s="2">
        <f>AJ19*(1+Params!$B$20)</f>
        <v>3363.3249774720011</v>
      </c>
      <c r="AK20" s="2">
        <f>Params!$B$21*AJ20</f>
        <v>37837.40599656001</v>
      </c>
      <c r="AL20" s="2">
        <f t="shared" si="28"/>
        <v>551582.70582456002</v>
      </c>
      <c r="AM20" s="2">
        <f>Calcs!$B$5</f>
        <v>0</v>
      </c>
      <c r="AN20" s="2">
        <f t="shared" si="29"/>
        <v>0</v>
      </c>
      <c r="AO20" s="2">
        <f t="shared" si="8"/>
        <v>254343.14844663773</v>
      </c>
      <c r="AP20" s="31">
        <f>AO20/Calcs!$B$4/A20</f>
        <v>0.1858554245134364</v>
      </c>
      <c r="AQ20" s="2">
        <f>F20</f>
        <v>173784.6244826816</v>
      </c>
      <c r="AR20" s="31">
        <f>AQ20/Calcs!$B$4/A20</f>
        <v>0.12698913005676404</v>
      </c>
      <c r="AS20" s="31">
        <f t="shared" si="9"/>
        <v>5.8866294456672352E-2</v>
      </c>
      <c r="AT20" s="31"/>
      <c r="AU20" s="2">
        <f>I20*Params!$B$23</f>
        <v>31953.983484718585</v>
      </c>
      <c r="AV20" s="49">
        <f>J20*Params!$B$24</f>
        <v>27384.958711796462</v>
      </c>
      <c r="AW20" s="49">
        <f t="shared" si="10"/>
        <v>59338.942196515047</v>
      </c>
      <c r="AX20" s="2">
        <f t="shared" si="11"/>
        <v>31953.983484718585</v>
      </c>
      <c r="AY20" s="2">
        <f>AO20-AX20</f>
        <v>222389.16496191913</v>
      </c>
      <c r="AZ20" s="31">
        <f>AY20/Calcs!$B$4/A20</f>
        <v>0.16250578367695953</v>
      </c>
      <c r="BA20" s="31">
        <f>AZ20-AR20</f>
        <v>3.5516653620195487E-2</v>
      </c>
      <c r="BD20" s="54">
        <f t="shared" si="0"/>
        <v>17</v>
      </c>
      <c r="BE20" s="2">
        <f t="shared" si="12"/>
        <v>182566.39141197642</v>
      </c>
      <c r="BF20" s="2">
        <f t="shared" si="13"/>
        <v>-109539.83484718636</v>
      </c>
      <c r="BG20" s="2">
        <f t="shared" si="14"/>
        <v>-156553.11312958179</v>
      </c>
      <c r="BH20" s="2">
        <f t="shared" si="15"/>
        <v>-213713.00081313058</v>
      </c>
      <c r="BI20" s="2">
        <f t="shared" si="16"/>
        <v>551582.70582456002</v>
      </c>
      <c r="BJ20" s="2">
        <f t="shared" si="17"/>
        <v>0</v>
      </c>
      <c r="BK20" s="2">
        <f t="shared" si="18"/>
        <v>-31953.983484718585</v>
      </c>
    </row>
    <row r="21" spans="1:63">
      <c r="A21">
        <v>18</v>
      </c>
      <c r="B21" s="3">
        <f>B20*(1+Params!$B$14)</f>
        <v>45648.547835312282</v>
      </c>
      <c r="C21" s="2">
        <f t="shared" si="19"/>
        <v>671590.46124780597</v>
      </c>
      <c r="D21" s="2">
        <f>D20*(1+Params!$B$3)</f>
        <v>272084.54819646932</v>
      </c>
      <c r="E21" s="2">
        <f t="shared" si="20"/>
        <v>17799.923713787721</v>
      </c>
      <c r="F21" s="2">
        <f t="shared" si="21"/>
        <v>191584.54819646932</v>
      </c>
      <c r="G21" s="2">
        <f>F21-C21</f>
        <v>-480005.91305133665</v>
      </c>
      <c r="H21" s="31">
        <f>G21/Calcs!$B$4/A21</f>
        <v>-0.33126702073936276</v>
      </c>
      <c r="I21" s="3">
        <f>I20*(1+Params!$B$6)</f>
        <v>545880.55119727575</v>
      </c>
      <c r="J21" s="2">
        <f>I21-Params!$B$4</f>
        <v>195880.55119727575</v>
      </c>
      <c r="K21" s="2">
        <f>I20*Params!$B$7</f>
        <v>7988.4958711796462</v>
      </c>
      <c r="L21" s="2">
        <f t="shared" si="22"/>
        <v>117528.33071836601</v>
      </c>
      <c r="M21" s="2">
        <f>I20*Params!$B$8</f>
        <v>10651.327828239529</v>
      </c>
      <c r="N21" s="2">
        <f t="shared" si="23"/>
        <v>167204.44095782132</v>
      </c>
      <c r="O21" s="2">
        <f>-PMT(Params!$B$9/12, 30*12, Params!$B$4*(1-Params!$B$5)) * 12</f>
        <v>21904.686322341011</v>
      </c>
      <c r="P21" s="2">
        <f t="shared" si="24"/>
        <v>394284.3538021383</v>
      </c>
      <c r="Q21" s="2">
        <f>Params!$B$4*(1-Params!$B$5)/30</f>
        <v>9333.3333333333339</v>
      </c>
      <c r="R21" s="2">
        <f t="shared" si="1"/>
        <v>12571.352989007677</v>
      </c>
      <c r="S21" s="2">
        <f t="shared" si="25"/>
        <v>226284.35380213827</v>
      </c>
      <c r="T21" s="2">
        <f t="shared" si="2"/>
        <v>-315136.57428104983</v>
      </c>
      <c r="U21" s="31">
        <f>T21/Calcs!$B$4/Table!A21</f>
        <v>-0.21748555851004131</v>
      </c>
      <c r="V21" s="2">
        <f>B21-K21-M21-O21</f>
        <v>5104.0378135520987</v>
      </c>
      <c r="W21" s="2">
        <f>IF(V21&gt;0,V21*Params!$B$15,0)</f>
        <v>2552.0189067760493</v>
      </c>
      <c r="X21" s="2">
        <f t="shared" si="26"/>
        <v>11761.402003853229</v>
      </c>
      <c r="Y21" s="2">
        <f>Y20*(1+Params!$B$3)+W21</f>
        <v>14032.592746120945</v>
      </c>
      <c r="Z21" s="2">
        <f t="shared" si="3"/>
        <v>2271.1907422677159</v>
      </c>
      <c r="AA21" s="2">
        <f>T21+Z21</f>
        <v>-312865.38353878213</v>
      </c>
      <c r="AB21" s="31">
        <f>AA21/Calcs!$B$4/A21</f>
        <v>-0.21591813908818644</v>
      </c>
      <c r="AC21" s="31">
        <f t="shared" si="4"/>
        <v>0.11534888165117632</v>
      </c>
      <c r="AD21" s="7">
        <f t="shared" si="5"/>
        <v>18</v>
      </c>
      <c r="AE21" s="2">
        <f t="shared" si="6"/>
        <v>3804.0456529426901</v>
      </c>
      <c r="AF21" s="2">
        <f>(K21+M21+O21)/12</f>
        <v>3378.7091684800157</v>
      </c>
      <c r="AG21" s="8" t="str">
        <f t="shared" si="27"/>
        <v/>
      </c>
      <c r="AH21" s="8"/>
      <c r="AI21" s="47">
        <f t="shared" si="7"/>
        <v>18</v>
      </c>
      <c r="AJ21" s="2">
        <f>AJ20*(1+Params!$B$20)</f>
        <v>3430.5914770214413</v>
      </c>
      <c r="AK21" s="2">
        <f>Params!$B$21*AJ21</f>
        <v>38594.154116491212</v>
      </c>
      <c r="AL21" s="2">
        <f t="shared" si="28"/>
        <v>590176.85994105123</v>
      </c>
      <c r="AM21" s="2">
        <f>Calcs!$B$5</f>
        <v>0</v>
      </c>
      <c r="AN21" s="2">
        <f t="shared" si="29"/>
        <v>0</v>
      </c>
      <c r="AO21" s="2">
        <f t="shared" si="8"/>
        <v>275040.28566000139</v>
      </c>
      <c r="AP21" s="31">
        <f>AO21/Calcs!$B$4/A21</f>
        <v>0.1898138617391314</v>
      </c>
      <c r="AQ21" s="2">
        <f>F21</f>
        <v>191584.54819646932</v>
      </c>
      <c r="AR21" s="31">
        <f>AQ21/Calcs!$B$4/A21</f>
        <v>0.13221845976291879</v>
      </c>
      <c r="AS21" s="31">
        <f t="shared" si="9"/>
        <v>5.7595401976212601E-2</v>
      </c>
      <c r="AT21" s="31"/>
      <c r="AU21" s="2">
        <f>I21*Params!$B$23</f>
        <v>32752.833071836543</v>
      </c>
      <c r="AV21" s="49">
        <f>J21*Params!$B$24</f>
        <v>29382.082679591364</v>
      </c>
      <c r="AW21" s="49">
        <f t="shared" si="10"/>
        <v>62134.915751427907</v>
      </c>
      <c r="AX21" s="2">
        <f t="shared" si="11"/>
        <v>32752.833071836543</v>
      </c>
      <c r="AY21" s="2">
        <f>AO21-AX21</f>
        <v>242287.45258816486</v>
      </c>
      <c r="AZ21" s="31">
        <f>AY21/Calcs!$B$4/A21</f>
        <v>0.16721011220715309</v>
      </c>
      <c r="BA21" s="31">
        <f>AZ21-AR21</f>
        <v>3.49916524442343E-2</v>
      </c>
      <c r="BD21" s="54">
        <f t="shared" si="0"/>
        <v>18</v>
      </c>
      <c r="BE21" s="2">
        <f t="shared" si="12"/>
        <v>195880.55119727575</v>
      </c>
      <c r="BF21" s="2">
        <f t="shared" si="13"/>
        <v>-117528.33071836601</v>
      </c>
      <c r="BG21" s="2">
        <f t="shared" si="14"/>
        <v>-167204.44095782132</v>
      </c>
      <c r="BH21" s="2">
        <f t="shared" si="15"/>
        <v>-226284.35380213827</v>
      </c>
      <c r="BI21" s="2">
        <f t="shared" si="16"/>
        <v>590176.85994105123</v>
      </c>
      <c r="BJ21" s="2">
        <f t="shared" si="17"/>
        <v>0</v>
      </c>
      <c r="BK21" s="2">
        <f t="shared" si="18"/>
        <v>-32752.833071836543</v>
      </c>
    </row>
    <row r="22" spans="1:63">
      <c r="A22">
        <v>19</v>
      </c>
      <c r="B22" s="3">
        <f>B21*(1+Params!$B$14)</f>
        <v>46789.761531195087</v>
      </c>
      <c r="C22" s="2">
        <f t="shared" si="19"/>
        <v>718380.22277900111</v>
      </c>
      <c r="D22" s="2">
        <f>D21*(1+Params!$B$3)</f>
        <v>291130.46657022217</v>
      </c>
      <c r="E22" s="2">
        <f t="shared" si="20"/>
        <v>19045.918373752851</v>
      </c>
      <c r="F22" s="2">
        <f t="shared" si="21"/>
        <v>210630.46657022217</v>
      </c>
      <c r="G22" s="2">
        <f>F22-C22</f>
        <v>-507749.75620877894</v>
      </c>
      <c r="H22" s="31">
        <f>G22/Calcs!$B$4/A22</f>
        <v>-0.33197107303614182</v>
      </c>
      <c r="I22" s="3">
        <f>I21*(1+Params!$B$6)</f>
        <v>559527.56497720757</v>
      </c>
      <c r="J22" s="2">
        <f>I22-Params!$B$4</f>
        <v>209527.56497720757</v>
      </c>
      <c r="K22" s="2">
        <f>I21*Params!$B$7</f>
        <v>8188.2082679591358</v>
      </c>
      <c r="L22" s="2">
        <f t="shared" si="22"/>
        <v>125716.53898632515</v>
      </c>
      <c r="M22" s="2">
        <f>I21*Params!$B$8</f>
        <v>10917.611023945516</v>
      </c>
      <c r="N22" s="2">
        <f t="shared" si="23"/>
        <v>178122.05198176682</v>
      </c>
      <c r="O22" s="2">
        <f>-PMT(Params!$B$9/12, 30*12, Params!$B$4*(1-Params!$B$5)) * 12</f>
        <v>21904.686322341011</v>
      </c>
      <c r="P22" s="2">
        <f t="shared" si="24"/>
        <v>416189.04012447933</v>
      </c>
      <c r="Q22" s="2">
        <f>Params!$B$4*(1-Params!$B$5)/30</f>
        <v>9333.3333333333339</v>
      </c>
      <c r="R22" s="2">
        <f t="shared" si="1"/>
        <v>12571.352989007677</v>
      </c>
      <c r="S22" s="2">
        <f t="shared" si="25"/>
        <v>238855.70679114596</v>
      </c>
      <c r="T22" s="2">
        <f t="shared" si="2"/>
        <v>-333166.73278203036</v>
      </c>
      <c r="U22" s="31">
        <f>T22/Calcs!$B$4/Table!A22</f>
        <v>-0.21782721986402773</v>
      </c>
      <c r="V22" s="2">
        <f>B22-K22-M22-O22</f>
        <v>5779.255916949427</v>
      </c>
      <c r="W22" s="2">
        <f>IF(V22&gt;0,V22*Params!$B$15,0)</f>
        <v>2889.6279584747135</v>
      </c>
      <c r="X22" s="2">
        <f t="shared" si="26"/>
        <v>14651.029962327942</v>
      </c>
      <c r="Y22" s="2">
        <f>Y21*(1+Params!$B$3)+W22</f>
        <v>17904.502196824127</v>
      </c>
      <c r="Z22" s="2">
        <f t="shared" si="3"/>
        <v>3253.4722344961847</v>
      </c>
      <c r="AA22" s="2">
        <f>T22+Z22</f>
        <v>-329913.26054753416</v>
      </c>
      <c r="AB22" s="31">
        <f>AA22/Calcs!$B$4/A22</f>
        <v>-0.21570007227691021</v>
      </c>
      <c r="AC22" s="31">
        <f t="shared" si="4"/>
        <v>0.11627100075923161</v>
      </c>
      <c r="AD22" s="7">
        <f t="shared" si="5"/>
        <v>19</v>
      </c>
      <c r="AE22" s="2">
        <f t="shared" si="6"/>
        <v>3899.1467942662571</v>
      </c>
      <c r="AF22" s="2">
        <f>(K22+M22+O22)/12</f>
        <v>3417.5421345204718</v>
      </c>
      <c r="AG22" s="8" t="str">
        <f t="shared" si="27"/>
        <v/>
      </c>
      <c r="AH22" s="8"/>
      <c r="AI22" s="47">
        <f t="shared" si="7"/>
        <v>19</v>
      </c>
      <c r="AJ22" s="2">
        <f>AJ21*(1+Params!$B$20)</f>
        <v>3499.2033065618702</v>
      </c>
      <c r="AK22" s="2">
        <f>Params!$B$21*AJ22</f>
        <v>39366.037198821039</v>
      </c>
      <c r="AL22" s="2">
        <f t="shared" si="28"/>
        <v>629542.89713987231</v>
      </c>
      <c r="AM22" s="2">
        <f>Calcs!$B$5</f>
        <v>0</v>
      </c>
      <c r="AN22" s="2">
        <f t="shared" si="29"/>
        <v>0</v>
      </c>
      <c r="AO22" s="2">
        <f t="shared" si="8"/>
        <v>296376.16435784195</v>
      </c>
      <c r="AP22" s="31">
        <f>AO22/Calcs!$B$4/A22</f>
        <v>0.1937732359319006</v>
      </c>
      <c r="AQ22" s="2">
        <f>F22</f>
        <v>210630.46657022217</v>
      </c>
      <c r="AR22" s="31">
        <f>AQ22/Calcs!$B$4/A22</f>
        <v>0.13771197552809558</v>
      </c>
      <c r="AS22" s="31">
        <f t="shared" si="9"/>
        <v>5.6061260403805019E-2</v>
      </c>
      <c r="AT22" s="31"/>
      <c r="AU22" s="2">
        <f>I22*Params!$B$23</f>
        <v>33571.653898632452</v>
      </c>
      <c r="AV22" s="49">
        <f>J22*Params!$B$24</f>
        <v>31429.134746581134</v>
      </c>
      <c r="AW22" s="49">
        <f t="shared" si="10"/>
        <v>65000.788645213586</v>
      </c>
      <c r="AX22" s="2">
        <f t="shared" si="11"/>
        <v>33571.653898632452</v>
      </c>
      <c r="AY22" s="2">
        <f>AO22-AX22</f>
        <v>262804.5104592095</v>
      </c>
      <c r="AZ22" s="31">
        <f>AY22/Calcs!$B$4/A22</f>
        <v>0.17182380546532167</v>
      </c>
      <c r="BA22" s="31">
        <f>AZ22-AR22</f>
        <v>3.4111829937226085E-2</v>
      </c>
      <c r="BD22" s="54">
        <f t="shared" si="0"/>
        <v>19</v>
      </c>
      <c r="BE22" s="2">
        <f t="shared" si="12"/>
        <v>209527.56497720757</v>
      </c>
      <c r="BF22" s="2">
        <f t="shared" si="13"/>
        <v>-125716.53898632515</v>
      </c>
      <c r="BG22" s="2">
        <f t="shared" si="14"/>
        <v>-178122.05198176682</v>
      </c>
      <c r="BH22" s="2">
        <f t="shared" si="15"/>
        <v>-238855.70679114596</v>
      </c>
      <c r="BI22" s="2">
        <f t="shared" si="16"/>
        <v>629542.89713987231</v>
      </c>
      <c r="BJ22" s="2">
        <f t="shared" si="17"/>
        <v>0</v>
      </c>
      <c r="BK22" s="2">
        <f t="shared" si="18"/>
        <v>-33571.653898632452</v>
      </c>
    </row>
    <row r="23" spans="1:63">
      <c r="A23">
        <v>20</v>
      </c>
      <c r="B23" s="3">
        <f>B22*(1+Params!$B$14)</f>
        <v>47959.505569474961</v>
      </c>
      <c r="C23" s="2">
        <f t="shared" si="19"/>
        <v>766339.72834847611</v>
      </c>
      <c r="D23" s="2">
        <f>D22*(1+Params!$B$3)</f>
        <v>311509.59923013771</v>
      </c>
      <c r="E23" s="2">
        <f t="shared" si="20"/>
        <v>20379.132659915544</v>
      </c>
      <c r="F23" s="2">
        <f t="shared" si="21"/>
        <v>231009.59923013771</v>
      </c>
      <c r="G23" s="2">
        <f>F23-C23</f>
        <v>-535330.12911833846</v>
      </c>
      <c r="H23" s="31">
        <f>G23/Calcs!$B$4/A23</f>
        <v>-0.33250318578778787</v>
      </c>
      <c r="I23" s="3">
        <f>I22*(1+Params!$B$6)</f>
        <v>573515.75410163775</v>
      </c>
      <c r="J23" s="2">
        <f>I23-Params!$B$4</f>
        <v>223515.75410163775</v>
      </c>
      <c r="K23" s="2">
        <f>I22*Params!$B$7</f>
        <v>8392.913474658113</v>
      </c>
      <c r="L23" s="2">
        <f t="shared" si="22"/>
        <v>134109.45246098327</v>
      </c>
      <c r="M23" s="2">
        <f>I22*Params!$B$8</f>
        <v>11190.551299544151</v>
      </c>
      <c r="N23" s="2">
        <f t="shared" si="23"/>
        <v>189312.60328131096</v>
      </c>
      <c r="O23" s="2">
        <f>-PMT(Params!$B$9/12, 30*12, Params!$B$4*(1-Params!$B$5)) * 12</f>
        <v>21904.686322341011</v>
      </c>
      <c r="P23" s="2">
        <f t="shared" si="24"/>
        <v>438093.72644682036</v>
      </c>
      <c r="Q23" s="2">
        <f>Params!$B$4*(1-Params!$B$5)/30</f>
        <v>9333.3333333333339</v>
      </c>
      <c r="R23" s="2">
        <f t="shared" si="1"/>
        <v>12571.352989007677</v>
      </c>
      <c r="S23" s="2">
        <f t="shared" si="25"/>
        <v>251427.05978015365</v>
      </c>
      <c r="T23" s="2">
        <f t="shared" si="2"/>
        <v>-351333.36142081011</v>
      </c>
      <c r="U23" s="31">
        <f>T23/Calcs!$B$4/Table!A23</f>
        <v>-0.21821947914336032</v>
      </c>
      <c r="V23" s="2">
        <f>B23-K23-M23-O23</f>
        <v>6471.3544729316855</v>
      </c>
      <c r="W23" s="2">
        <f>IF(V23&gt;0,V23*Params!$B$15,0)</f>
        <v>3235.6772364658427</v>
      </c>
      <c r="X23" s="2">
        <f t="shared" si="26"/>
        <v>17886.707198793785</v>
      </c>
      <c r="Y23" s="2">
        <f>Y22*(1+Params!$B$3)+W23</f>
        <v>22393.49458706766</v>
      </c>
      <c r="Z23" s="2">
        <f t="shared" si="3"/>
        <v>4506.787388273875</v>
      </c>
      <c r="AA23" s="2">
        <f>T23+Z23</f>
        <v>-346826.57403253624</v>
      </c>
      <c r="AB23" s="31">
        <f>AA23/Calcs!$B$4/A23</f>
        <v>-0.21542023231834548</v>
      </c>
      <c r="AC23" s="31">
        <f t="shared" si="4"/>
        <v>0.11708295346944239</v>
      </c>
      <c r="AD23" s="7">
        <f t="shared" si="5"/>
        <v>20</v>
      </c>
      <c r="AE23" s="2">
        <f t="shared" si="6"/>
        <v>3996.6254641229134</v>
      </c>
      <c r="AF23" s="2">
        <f>(K23+M23+O23)/12</f>
        <v>3457.3459247119395</v>
      </c>
      <c r="AG23" s="8" t="str">
        <f t="shared" si="27"/>
        <v/>
      </c>
      <c r="AH23" s="8"/>
      <c r="AI23" s="47">
        <f t="shared" si="7"/>
        <v>20</v>
      </c>
      <c r="AJ23" s="2">
        <f>AJ22*(1+Params!$B$20)</f>
        <v>3569.1873726931076</v>
      </c>
      <c r="AK23" s="2">
        <f>Params!$B$21*AJ23</f>
        <v>40153.357942797462</v>
      </c>
      <c r="AL23" s="2">
        <f t="shared" si="28"/>
        <v>669696.25508266978</v>
      </c>
      <c r="AM23" s="2">
        <f>Calcs!$B$5</f>
        <v>0</v>
      </c>
      <c r="AN23" s="2">
        <f t="shared" si="29"/>
        <v>0</v>
      </c>
      <c r="AO23" s="2">
        <f t="shared" si="8"/>
        <v>318362.89366185968</v>
      </c>
      <c r="AP23" s="31">
        <f>AO23/Calcs!$B$4/A23</f>
        <v>0.19774092774028551</v>
      </c>
      <c r="AQ23" s="2">
        <f>F23</f>
        <v>231009.59923013771</v>
      </c>
      <c r="AR23" s="31">
        <f>AQ23/Calcs!$B$4/A23</f>
        <v>0.14348422312430914</v>
      </c>
      <c r="AS23" s="31">
        <f t="shared" si="9"/>
        <v>5.425670461597637E-2</v>
      </c>
      <c r="AT23" s="31"/>
      <c r="AU23" s="2">
        <f>I23*Params!$B$23</f>
        <v>34410.945246098265</v>
      </c>
      <c r="AV23" s="49">
        <f>J23*Params!$B$24</f>
        <v>33527.363115245658</v>
      </c>
      <c r="AW23" s="49">
        <f t="shared" si="10"/>
        <v>67938.308361343923</v>
      </c>
      <c r="AX23" s="2">
        <f t="shared" si="11"/>
        <v>34410.945246098265</v>
      </c>
      <c r="AY23" s="2">
        <f>AO23-AX23</f>
        <v>283951.94841576141</v>
      </c>
      <c r="AZ23" s="31">
        <f>AY23/Calcs!$B$4/A23</f>
        <v>0.17636766982345428</v>
      </c>
      <c r="BA23" s="31">
        <f>AZ23-AR23</f>
        <v>3.2883446699145141E-2</v>
      </c>
      <c r="BD23" s="54">
        <f t="shared" si="0"/>
        <v>20</v>
      </c>
      <c r="BE23" s="2">
        <f t="shared" si="12"/>
        <v>223515.75410163775</v>
      </c>
      <c r="BF23" s="2">
        <f t="shared" si="13"/>
        <v>-134109.45246098327</v>
      </c>
      <c r="BG23" s="2">
        <f t="shared" si="14"/>
        <v>-189312.60328131096</v>
      </c>
      <c r="BH23" s="2">
        <f t="shared" si="15"/>
        <v>-251427.05978015365</v>
      </c>
      <c r="BI23" s="2">
        <f t="shared" si="16"/>
        <v>669696.25508266978</v>
      </c>
      <c r="BJ23" s="2">
        <f t="shared" si="17"/>
        <v>0</v>
      </c>
      <c r="BK23" s="2">
        <f t="shared" si="18"/>
        <v>-34410.945246098265</v>
      </c>
    </row>
    <row r="24" spans="1:63">
      <c r="A24">
        <v>21</v>
      </c>
      <c r="B24" s="3">
        <f>B23*(1+Params!$B$14)</f>
        <v>49158.493208711829</v>
      </c>
      <c r="C24" s="2">
        <f t="shared" si="19"/>
        <v>815498.22155718796</v>
      </c>
      <c r="D24" s="2">
        <f>D23*(1+Params!$B$3)</f>
        <v>333315.27117624739</v>
      </c>
      <c r="E24" s="2">
        <f t="shared" si="20"/>
        <v>21805.67194610968</v>
      </c>
      <c r="F24" s="2">
        <f t="shared" si="21"/>
        <v>252815.27117624739</v>
      </c>
      <c r="G24" s="2">
        <f>F24-C24</f>
        <v>-562682.95038094057</v>
      </c>
      <c r="H24" s="31">
        <f>G24/Calcs!$B$4/A24</f>
        <v>-0.33285001501386607</v>
      </c>
      <c r="I24" s="3">
        <f>I23*(1+Params!$B$6)</f>
        <v>587853.64795417862</v>
      </c>
      <c r="J24" s="2">
        <f>I24-Params!$B$4</f>
        <v>237853.64795417862</v>
      </c>
      <c r="K24" s="2">
        <f>I23*Params!$B$7</f>
        <v>8602.7363115245662</v>
      </c>
      <c r="L24" s="2">
        <f t="shared" si="22"/>
        <v>142712.18877250783</v>
      </c>
      <c r="M24" s="2">
        <f>I23*Params!$B$8</f>
        <v>11470.315082032756</v>
      </c>
      <c r="N24" s="2">
        <f t="shared" si="23"/>
        <v>200782.91836334372</v>
      </c>
      <c r="O24" s="2">
        <f>-PMT(Params!$B$9/12, 30*12, Params!$B$4*(1-Params!$B$5)) * 12</f>
        <v>21904.686322341011</v>
      </c>
      <c r="P24" s="2">
        <f t="shared" si="24"/>
        <v>459998.4127691614</v>
      </c>
      <c r="Q24" s="2">
        <f>Params!$B$4*(1-Params!$B$5)/30</f>
        <v>9333.3333333333339</v>
      </c>
      <c r="R24" s="2">
        <f t="shared" si="1"/>
        <v>12571.352989007677</v>
      </c>
      <c r="S24" s="2">
        <f t="shared" si="25"/>
        <v>263998.41276916134</v>
      </c>
      <c r="T24" s="2">
        <f t="shared" si="2"/>
        <v>-369639.87195083429</v>
      </c>
      <c r="U24" s="31">
        <f>T24/Calcs!$B$4/Table!A24</f>
        <v>-0.21865712626491232</v>
      </c>
      <c r="V24" s="2">
        <f>B24-K24-M24-O24</f>
        <v>7180.7554928134923</v>
      </c>
      <c r="W24" s="2">
        <f>IF(V24&gt;0,V24*Params!$B$15,0)</f>
        <v>3590.3777464067462</v>
      </c>
      <c r="X24" s="2">
        <f t="shared" si="26"/>
        <v>21477.084945200531</v>
      </c>
      <c r="Y24" s="2">
        <f>Y23*(1+Params!$B$3)+W24</f>
        <v>27551.416954569144</v>
      </c>
      <c r="Z24" s="2">
        <f t="shared" si="3"/>
        <v>6074.3320093686125</v>
      </c>
      <c r="AA24" s="2">
        <f>T24+Z24</f>
        <v>-363565.53994146566</v>
      </c>
      <c r="AB24" s="31">
        <f>AA24/Calcs!$B$4/A24</f>
        <v>-0.21506391005114794</v>
      </c>
      <c r="AC24" s="31">
        <f t="shared" si="4"/>
        <v>0.11778610496271813</v>
      </c>
      <c r="AD24" s="7">
        <f t="shared" si="5"/>
        <v>21</v>
      </c>
      <c r="AE24" s="2">
        <f t="shared" si="6"/>
        <v>4096.5411007259854</v>
      </c>
      <c r="AF24" s="2">
        <f>(K24+M24+O24)/12</f>
        <v>3498.1448096581939</v>
      </c>
      <c r="AG24" s="8" t="str">
        <f t="shared" si="27"/>
        <v/>
      </c>
      <c r="AH24" s="8"/>
      <c r="AI24" s="47">
        <f t="shared" si="7"/>
        <v>21</v>
      </c>
      <c r="AJ24" s="2">
        <f>AJ23*(1+Params!$B$20)</f>
        <v>3640.5711201469699</v>
      </c>
      <c r="AK24" s="2">
        <f>Params!$B$21*AJ24</f>
        <v>40956.425101653411</v>
      </c>
      <c r="AL24" s="2">
        <f t="shared" si="28"/>
        <v>710652.68018432322</v>
      </c>
      <c r="AM24" s="2">
        <f>Calcs!$B$5</f>
        <v>0</v>
      </c>
      <c r="AN24" s="2">
        <f t="shared" si="29"/>
        <v>0</v>
      </c>
      <c r="AO24" s="2">
        <f t="shared" si="8"/>
        <v>341012.80823348893</v>
      </c>
      <c r="AP24" s="31">
        <f>AO24/Calcs!$B$4/A24</f>
        <v>0.20172304539100205</v>
      </c>
      <c r="AQ24" s="2">
        <f>F24</f>
        <v>252815.27117624739</v>
      </c>
      <c r="AR24" s="31">
        <f>AQ24/Calcs!$B$4/A24</f>
        <v>0.1495505892790579</v>
      </c>
      <c r="AS24" s="31">
        <f t="shared" si="9"/>
        <v>5.2172456111944154E-2</v>
      </c>
      <c r="AT24" s="31"/>
      <c r="AU24" s="2">
        <f>I24*Params!$B$23</f>
        <v>35271.218877250714</v>
      </c>
      <c r="AV24" s="49">
        <f>J24*Params!$B$24</f>
        <v>35678.047193126789</v>
      </c>
      <c r="AW24" s="49">
        <f t="shared" si="10"/>
        <v>70949.266070377504</v>
      </c>
      <c r="AX24" s="2">
        <f t="shared" si="11"/>
        <v>35271.218877250714</v>
      </c>
      <c r="AY24" s="2">
        <f>AO24-AX24</f>
        <v>305741.5893562382</v>
      </c>
      <c r="AZ24" s="31">
        <f>AY24/Calcs!$B$4/A24</f>
        <v>0.18085867456742868</v>
      </c>
      <c r="BA24" s="31">
        <f>AZ24-AR24</f>
        <v>3.1308085288370785E-2</v>
      </c>
      <c r="BD24" s="54">
        <f t="shared" si="0"/>
        <v>21</v>
      </c>
      <c r="BE24" s="2">
        <f t="shared" si="12"/>
        <v>237853.64795417862</v>
      </c>
      <c r="BF24" s="2">
        <f t="shared" si="13"/>
        <v>-142712.18877250783</v>
      </c>
      <c r="BG24" s="2">
        <f t="shared" si="14"/>
        <v>-200782.91836334372</v>
      </c>
      <c r="BH24" s="2">
        <f t="shared" si="15"/>
        <v>-263998.41276916134</v>
      </c>
      <c r="BI24" s="2">
        <f t="shared" si="16"/>
        <v>710652.68018432322</v>
      </c>
      <c r="BJ24" s="2">
        <f t="shared" si="17"/>
        <v>0</v>
      </c>
      <c r="BK24" s="2">
        <f t="shared" si="18"/>
        <v>-35271.218877250714</v>
      </c>
    </row>
    <row r="25" spans="1:63">
      <c r="A25">
        <v>22</v>
      </c>
      <c r="B25" s="3">
        <f>B24*(1+Params!$B$14)</f>
        <v>50387.455538929622</v>
      </c>
      <c r="C25" s="2">
        <f t="shared" si="19"/>
        <v>865885.67709611764</v>
      </c>
      <c r="D25" s="2">
        <f>D24*(1+Params!$B$3)</f>
        <v>356647.3401585847</v>
      </c>
      <c r="E25" s="2">
        <f t="shared" si="20"/>
        <v>23332.06898233731</v>
      </c>
      <c r="F25" s="2">
        <f t="shared" si="21"/>
        <v>276147.3401585847</v>
      </c>
      <c r="G25" s="2">
        <f>F25-C25</f>
        <v>-589738.33693753299</v>
      </c>
      <c r="H25" s="31">
        <f>G25/Calcs!$B$4/A25</f>
        <v>-0.33299736698900789</v>
      </c>
      <c r="I25" s="3">
        <f>I24*(1+Params!$B$6)</f>
        <v>602549.98915303301</v>
      </c>
      <c r="J25" s="2">
        <f>I25-Params!$B$4</f>
        <v>252549.98915303301</v>
      </c>
      <c r="K25" s="2">
        <f>I24*Params!$B$7</f>
        <v>8817.8047193126786</v>
      </c>
      <c r="L25" s="2">
        <f t="shared" si="22"/>
        <v>151529.9934918205</v>
      </c>
      <c r="M25" s="2">
        <f>I24*Params!$B$8</f>
        <v>11757.072959083573</v>
      </c>
      <c r="N25" s="2">
        <f t="shared" si="23"/>
        <v>212539.99132242729</v>
      </c>
      <c r="O25" s="2">
        <f>-PMT(Params!$B$9/12, 30*12, Params!$B$4*(1-Params!$B$5)) * 12</f>
        <v>21904.686322341011</v>
      </c>
      <c r="P25" s="2">
        <f t="shared" si="24"/>
        <v>481903.09909150243</v>
      </c>
      <c r="Q25" s="2">
        <f>Params!$B$4*(1-Params!$B$5)/30</f>
        <v>9333.3333333333339</v>
      </c>
      <c r="R25" s="2">
        <f t="shared" si="1"/>
        <v>12571.352989007677</v>
      </c>
      <c r="S25" s="2">
        <f t="shared" si="25"/>
        <v>276569.765758169</v>
      </c>
      <c r="T25" s="2">
        <f t="shared" si="2"/>
        <v>-388089.76141938381</v>
      </c>
      <c r="U25" s="31">
        <f>T25/Calcs!$B$4/Table!A25</f>
        <v>-0.21913594659479604</v>
      </c>
      <c r="V25" s="2">
        <f>B25-K25-M25-O25</f>
        <v>7907.8915381923616</v>
      </c>
      <c r="W25" s="2">
        <f>IF(V25&gt;0,V25*Params!$B$15,0)</f>
        <v>3953.9457690961808</v>
      </c>
      <c r="X25" s="2">
        <f t="shared" si="26"/>
        <v>25431.030714296714</v>
      </c>
      <c r="Y25" s="2">
        <f>Y24*(1+Params!$B$3)+W25</f>
        <v>33433.961910485166</v>
      </c>
      <c r="Z25" s="2">
        <f t="shared" si="3"/>
        <v>8002.9311961884523</v>
      </c>
      <c r="AA25" s="2">
        <f>T25+Z25</f>
        <v>-380086.83022319537</v>
      </c>
      <c r="AB25" s="31">
        <f>AA25/Calcs!$B$4/A25</f>
        <v>-0.21461706957831472</v>
      </c>
      <c r="AC25" s="31">
        <f t="shared" si="4"/>
        <v>0.11838029741069317</v>
      </c>
      <c r="AD25" s="7">
        <f t="shared" si="5"/>
        <v>22</v>
      </c>
      <c r="AE25" s="2">
        <f t="shared" si="6"/>
        <v>4198.9546282441352</v>
      </c>
      <c r="AF25" s="2">
        <f>(K25+M25+O25)/12</f>
        <v>3539.9636667281052</v>
      </c>
      <c r="AG25" s="8" t="str">
        <f t="shared" si="27"/>
        <v/>
      </c>
      <c r="AH25" s="8"/>
      <c r="AI25" s="47">
        <f t="shared" si="7"/>
        <v>22</v>
      </c>
      <c r="AJ25" s="2">
        <f>AJ24*(1+Params!$B$20)</f>
        <v>3713.3825425499094</v>
      </c>
      <c r="AK25" s="2">
        <f>Params!$B$21*AJ25</f>
        <v>41775.55360368648</v>
      </c>
      <c r="AL25" s="2">
        <f t="shared" si="28"/>
        <v>752428.23378800973</v>
      </c>
      <c r="AM25" s="2">
        <f>Calcs!$B$5</f>
        <v>0</v>
      </c>
      <c r="AN25" s="2">
        <f t="shared" si="29"/>
        <v>0</v>
      </c>
      <c r="AO25" s="2">
        <f t="shared" si="8"/>
        <v>364338.47236862592</v>
      </c>
      <c r="AP25" s="31">
        <f>AO25/Calcs!$B$4/A25</f>
        <v>0.20572471618781812</v>
      </c>
      <c r="AQ25" s="2">
        <f>F25</f>
        <v>276147.3401585847</v>
      </c>
      <c r="AR25" s="31">
        <f>AQ25/Calcs!$B$4/A25</f>
        <v>0.15592735186820142</v>
      </c>
      <c r="AS25" s="31">
        <f t="shared" si="9"/>
        <v>4.9797364319616705E-2</v>
      </c>
      <c r="AT25" s="31"/>
      <c r="AU25" s="2">
        <f>I25*Params!$B$23</f>
        <v>36152.999349181977</v>
      </c>
      <c r="AV25" s="49">
        <f>J25*Params!$B$24</f>
        <v>37882.498372954949</v>
      </c>
      <c r="AW25" s="49">
        <f t="shared" si="10"/>
        <v>74035.497722136934</v>
      </c>
      <c r="AX25" s="2">
        <f t="shared" si="11"/>
        <v>36152.999349181977</v>
      </c>
      <c r="AY25" s="2">
        <f>AO25-AX25</f>
        <v>328185.47301944392</v>
      </c>
      <c r="AZ25" s="31">
        <f>AY25/Calcs!$B$4/A25</f>
        <v>0.18531082609793559</v>
      </c>
      <c r="BA25" s="31">
        <f>AZ25-AR25</f>
        <v>2.9383474229734169E-2</v>
      </c>
      <c r="BD25" s="54">
        <f t="shared" si="0"/>
        <v>22</v>
      </c>
      <c r="BE25" s="2">
        <f t="shared" si="12"/>
        <v>252549.98915303301</v>
      </c>
      <c r="BF25" s="2">
        <f t="shared" si="13"/>
        <v>-151529.9934918205</v>
      </c>
      <c r="BG25" s="2">
        <f t="shared" si="14"/>
        <v>-212539.99132242729</v>
      </c>
      <c r="BH25" s="2">
        <f t="shared" si="15"/>
        <v>-276569.765758169</v>
      </c>
      <c r="BI25" s="2">
        <f t="shared" si="16"/>
        <v>752428.23378800973</v>
      </c>
      <c r="BJ25" s="2">
        <f t="shared" si="17"/>
        <v>0</v>
      </c>
      <c r="BK25" s="2">
        <f t="shared" si="18"/>
        <v>-36152.999349181977</v>
      </c>
    </row>
    <row r="26" spans="1:63">
      <c r="A26">
        <v>23</v>
      </c>
      <c r="B26" s="3">
        <f>B25*(1+Params!$B$14)</f>
        <v>51647.141927402859</v>
      </c>
      <c r="C26" s="2">
        <f t="shared" si="19"/>
        <v>917532.81902352045</v>
      </c>
      <c r="D26" s="2">
        <f>D25*(1+Params!$B$3)</f>
        <v>381612.65396968566</v>
      </c>
      <c r="E26" s="2">
        <f t="shared" si="20"/>
        <v>24965.313811100961</v>
      </c>
      <c r="F26" s="2">
        <f t="shared" si="21"/>
        <v>301112.65396968566</v>
      </c>
      <c r="G26" s="2">
        <f>F26-C26</f>
        <v>-616420.16505383479</v>
      </c>
      <c r="H26" s="31">
        <f>G26/Calcs!$B$4/A26</f>
        <v>-0.3329301458567836</v>
      </c>
      <c r="I26" s="3">
        <f>I25*(1+Params!$B$6)</f>
        <v>617613.73888185876</v>
      </c>
      <c r="J26" s="2">
        <f>I26-Params!$B$4</f>
        <v>267613.73888185876</v>
      </c>
      <c r="K26" s="2">
        <f>I25*Params!$B$7</f>
        <v>9038.2498372954942</v>
      </c>
      <c r="L26" s="2">
        <f t="shared" si="22"/>
        <v>160568.243329116</v>
      </c>
      <c r="M26" s="2">
        <f>I25*Params!$B$8</f>
        <v>12050.999783060661</v>
      </c>
      <c r="N26" s="2">
        <f t="shared" si="23"/>
        <v>224590.99110548795</v>
      </c>
      <c r="O26" s="2">
        <f>-PMT(Params!$B$9/12, 30*12, Params!$B$4*(1-Params!$B$5)) * 12</f>
        <v>21904.686322341011</v>
      </c>
      <c r="P26" s="2">
        <f t="shared" si="24"/>
        <v>503807.78541384346</v>
      </c>
      <c r="Q26" s="2">
        <f>Params!$B$4*(1-Params!$B$5)/30</f>
        <v>9333.3333333333339</v>
      </c>
      <c r="R26" s="2">
        <f t="shared" si="1"/>
        <v>12571.352989007677</v>
      </c>
      <c r="S26" s="2">
        <f t="shared" si="25"/>
        <v>289141.11874717666</v>
      </c>
      <c r="T26" s="2">
        <f t="shared" si="2"/>
        <v>-406686.61429992184</v>
      </c>
      <c r="U26" s="31">
        <f>T26/Calcs!$B$4/Table!A26</f>
        <v>-0.21965250569804043</v>
      </c>
      <c r="V26" s="2">
        <f>B26-K26-M26-O26</f>
        <v>8653.2059847056953</v>
      </c>
      <c r="W26" s="2">
        <f>IF(V26&gt;0,V26*Params!$B$15,0)</f>
        <v>4326.6029923528477</v>
      </c>
      <c r="X26" s="2">
        <f t="shared" si="26"/>
        <v>29757.633706649562</v>
      </c>
      <c r="Y26" s="2">
        <f>Y25*(1+Params!$B$3)+W26</f>
        <v>40100.94223657198</v>
      </c>
      <c r="Z26" s="2">
        <f t="shared" si="3"/>
        <v>10343.308529922419</v>
      </c>
      <c r="AA26" s="2">
        <f>T26+Z26</f>
        <v>-396343.3057699994</v>
      </c>
      <c r="AB26" s="31">
        <f>AA26/Calcs!$B$4/A26</f>
        <v>-0.21406605766675635</v>
      </c>
      <c r="AC26" s="31">
        <f t="shared" si="4"/>
        <v>0.11886408819002725</v>
      </c>
      <c r="AD26" s="7">
        <f t="shared" si="5"/>
        <v>23</v>
      </c>
      <c r="AE26" s="2">
        <f t="shared" si="6"/>
        <v>4303.9284939502386</v>
      </c>
      <c r="AF26" s="2">
        <f>(K26+M26+O26)/12</f>
        <v>3582.8279952247635</v>
      </c>
      <c r="AG26" s="8" t="str">
        <f t="shared" si="27"/>
        <v/>
      </c>
      <c r="AH26" s="8"/>
      <c r="AI26" s="47">
        <f t="shared" si="7"/>
        <v>23</v>
      </c>
      <c r="AJ26" s="2">
        <f>AJ25*(1+Params!$B$20)</f>
        <v>3787.6501934009075</v>
      </c>
      <c r="AK26" s="2">
        <f>Params!$B$21*AJ26</f>
        <v>42611.064675760208</v>
      </c>
      <c r="AL26" s="2">
        <f t="shared" si="28"/>
        <v>795039.29846376996</v>
      </c>
      <c r="AM26" s="2">
        <f>Calcs!$B$5</f>
        <v>0</v>
      </c>
      <c r="AN26" s="2">
        <f t="shared" si="29"/>
        <v>0</v>
      </c>
      <c r="AO26" s="2">
        <f t="shared" si="8"/>
        <v>388352.68416384811</v>
      </c>
      <c r="AP26" s="31">
        <f>AO26/Calcs!$B$4/A26</f>
        <v>0.20975030200585909</v>
      </c>
      <c r="AQ26" s="2">
        <f>F26</f>
        <v>301112.65396968566</v>
      </c>
      <c r="AR26" s="31">
        <f>AQ26/Calcs!$B$4/A26</f>
        <v>0.16263173317293311</v>
      </c>
      <c r="AS26" s="31">
        <f t="shared" si="9"/>
        <v>4.7118568832925978E-2</v>
      </c>
      <c r="AT26" s="31"/>
      <c r="AU26" s="2">
        <f>I26*Params!$B$23</f>
        <v>37056.824332911521</v>
      </c>
      <c r="AV26" s="49">
        <f>J26*Params!$B$24</f>
        <v>40142.06083227881</v>
      </c>
      <c r="AW26" s="49">
        <f t="shared" si="10"/>
        <v>77198.885165190324</v>
      </c>
      <c r="AX26" s="2">
        <f t="shared" si="11"/>
        <v>37056.824332911521</v>
      </c>
      <c r="AY26" s="2">
        <f>AO26-AX26</f>
        <v>351295.85983093659</v>
      </c>
      <c r="AZ26" s="31">
        <f>AY26/Calcs!$B$4/A26</f>
        <v>0.1897358141133873</v>
      </c>
      <c r="BA26" s="31">
        <f>AZ26-AR26</f>
        <v>2.7104080940454189E-2</v>
      </c>
      <c r="BD26" s="54">
        <f t="shared" si="0"/>
        <v>23</v>
      </c>
      <c r="BE26" s="2">
        <f t="shared" si="12"/>
        <v>267613.73888185876</v>
      </c>
      <c r="BF26" s="2">
        <f t="shared" si="13"/>
        <v>-160568.243329116</v>
      </c>
      <c r="BG26" s="2">
        <f t="shared" si="14"/>
        <v>-224590.99110548795</v>
      </c>
      <c r="BH26" s="2">
        <f t="shared" si="15"/>
        <v>-289141.11874717666</v>
      </c>
      <c r="BI26" s="2">
        <f t="shared" si="16"/>
        <v>795039.29846376996</v>
      </c>
      <c r="BJ26" s="2">
        <f t="shared" si="17"/>
        <v>0</v>
      </c>
      <c r="BK26" s="2">
        <f t="shared" si="18"/>
        <v>-37056.824332911521</v>
      </c>
    </row>
    <row r="27" spans="1:63">
      <c r="A27">
        <v>24</v>
      </c>
      <c r="B27" s="3">
        <f>B26*(1+Params!$B$14)</f>
        <v>52938.320475587927</v>
      </c>
      <c r="C27" s="2">
        <f t="shared" si="19"/>
        <v>970471.13949910842</v>
      </c>
      <c r="D27" s="2">
        <f>D26*(1+Params!$B$3)</f>
        <v>408325.53974756366</v>
      </c>
      <c r="E27" s="2">
        <f t="shared" si="20"/>
        <v>26712.885777877993</v>
      </c>
      <c r="F27" s="2">
        <f t="shared" si="21"/>
        <v>327825.53974756366</v>
      </c>
      <c r="G27" s="2">
        <f>F27-C27</f>
        <v>-642645.59975154477</v>
      </c>
      <c r="H27" s="31">
        <f>G27/Calcs!$B$4/A27</f>
        <v>-0.33263229800804595</v>
      </c>
      <c r="I27" s="3">
        <f>I26*(1+Params!$B$6)</f>
        <v>633054.08235390519</v>
      </c>
      <c r="J27" s="2">
        <f>I27-Params!$B$4</f>
        <v>283054.08235390519</v>
      </c>
      <c r="K27" s="2">
        <f>I26*Params!$B$7</f>
        <v>9264.2060832278803</v>
      </c>
      <c r="L27" s="2">
        <f t="shared" si="22"/>
        <v>169832.44941234388</v>
      </c>
      <c r="M27" s="2">
        <f>I26*Params!$B$8</f>
        <v>12352.274777637176</v>
      </c>
      <c r="N27" s="2">
        <f t="shared" si="23"/>
        <v>236943.26588312513</v>
      </c>
      <c r="O27" s="2">
        <f>-PMT(Params!$B$9/12, 30*12, Params!$B$4*(1-Params!$B$5)) * 12</f>
        <v>21904.686322341011</v>
      </c>
      <c r="P27" s="2">
        <f t="shared" si="24"/>
        <v>525712.47173618444</v>
      </c>
      <c r="Q27" s="2">
        <f>Params!$B$4*(1-Params!$B$5)/30</f>
        <v>9333.3333333333339</v>
      </c>
      <c r="R27" s="2">
        <f t="shared" si="1"/>
        <v>12571.352989007677</v>
      </c>
      <c r="S27" s="2">
        <f t="shared" si="25"/>
        <v>301712.47173618432</v>
      </c>
      <c r="T27" s="2">
        <f t="shared" si="2"/>
        <v>-425434.10467774817</v>
      </c>
      <c r="U27" s="31">
        <f>T27/Calcs!$B$4/Table!A27</f>
        <v>-0.22020398792844109</v>
      </c>
      <c r="V27" s="2">
        <f>B27-K27-M27-O27</f>
        <v>9417.1532923818595</v>
      </c>
      <c r="W27" s="2">
        <f>IF(V27&gt;0,V27*Params!$B$15,0)</f>
        <v>4708.5766461909298</v>
      </c>
      <c r="X27" s="2">
        <f t="shared" si="26"/>
        <v>34466.210352840491</v>
      </c>
      <c r="Y27" s="2">
        <f>Y26*(1+Params!$B$3)+W27</f>
        <v>47616.584839322953</v>
      </c>
      <c r="Z27" s="2">
        <f t="shared" si="3"/>
        <v>13150.374486482462</v>
      </c>
      <c r="AA27" s="2">
        <f>T27+Z27</f>
        <v>-412283.7301912657</v>
      </c>
      <c r="AB27" s="31">
        <f>AA27/Calcs!$B$4/A27</f>
        <v>-0.21339737587539631</v>
      </c>
      <c r="AC27" s="31">
        <f t="shared" si="4"/>
        <v>0.11923492213264963</v>
      </c>
      <c r="AD27" s="7">
        <f t="shared" si="5"/>
        <v>24</v>
      </c>
      <c r="AE27" s="2">
        <f t="shared" si="6"/>
        <v>4411.5267062989942</v>
      </c>
      <c r="AF27" s="2">
        <f>(K27+M27+O27)/12</f>
        <v>3626.7639319338391</v>
      </c>
      <c r="AG27" s="8" t="str">
        <f t="shared" si="27"/>
        <v/>
      </c>
      <c r="AH27" s="8"/>
      <c r="AI27" s="47">
        <f t="shared" si="7"/>
        <v>24</v>
      </c>
      <c r="AJ27" s="2">
        <f>AJ26*(1+Params!$B$20)</f>
        <v>3863.4031972689259</v>
      </c>
      <c r="AK27" s="2">
        <f>Params!$B$21*AJ27</f>
        <v>43463.285969275414</v>
      </c>
      <c r="AL27" s="2">
        <f t="shared" si="28"/>
        <v>838502.58443304535</v>
      </c>
      <c r="AM27" s="2">
        <f>Calcs!$B$5</f>
        <v>0</v>
      </c>
      <c r="AN27" s="2">
        <f t="shared" si="29"/>
        <v>0</v>
      </c>
      <c r="AO27" s="2">
        <f t="shared" si="8"/>
        <v>413068.47975529719</v>
      </c>
      <c r="AP27" s="31">
        <f>AO27/Calcs!$B$4/A27</f>
        <v>0.21380356094994679</v>
      </c>
      <c r="AQ27" s="2">
        <f>F27</f>
        <v>327825.53974756366</v>
      </c>
      <c r="AR27" s="31">
        <f>AQ27/Calcs!$B$4/A27</f>
        <v>0.1696819563910785</v>
      </c>
      <c r="AS27" s="31">
        <f t="shared" si="9"/>
        <v>4.4121604558868294E-2</v>
      </c>
      <c r="AT27" s="31"/>
      <c r="AU27" s="2">
        <f>I27*Params!$B$23</f>
        <v>37983.244941234312</v>
      </c>
      <c r="AV27" s="49">
        <f>J27*Params!$B$24</f>
        <v>42458.11235308578</v>
      </c>
      <c r="AW27" s="49">
        <f t="shared" si="10"/>
        <v>80441.3572943201</v>
      </c>
      <c r="AX27" s="2">
        <f t="shared" si="11"/>
        <v>37983.244941234312</v>
      </c>
      <c r="AY27" s="2">
        <f>AO27-AX27</f>
        <v>375085.23481406289</v>
      </c>
      <c r="AZ27" s="31">
        <f>AY27/Calcs!$B$4/A27</f>
        <v>0.19414349628057084</v>
      </c>
      <c r="BA27" s="31">
        <f>AZ27-AR27</f>
        <v>2.4461539889492345E-2</v>
      </c>
      <c r="BD27" s="54">
        <f t="shared" si="0"/>
        <v>24</v>
      </c>
      <c r="BE27" s="2">
        <f t="shared" si="12"/>
        <v>283054.08235390519</v>
      </c>
      <c r="BF27" s="2">
        <f t="shared" si="13"/>
        <v>-169832.44941234388</v>
      </c>
      <c r="BG27" s="2">
        <f t="shared" si="14"/>
        <v>-236943.26588312513</v>
      </c>
      <c r="BH27" s="2">
        <f t="shared" si="15"/>
        <v>-301712.47173618432</v>
      </c>
      <c r="BI27" s="2">
        <f t="shared" si="16"/>
        <v>838502.58443304535</v>
      </c>
      <c r="BJ27" s="2">
        <f t="shared" si="17"/>
        <v>0</v>
      </c>
      <c r="BK27" s="2">
        <f t="shared" si="18"/>
        <v>-37983.244941234312</v>
      </c>
    </row>
    <row r="28" spans="1:63">
      <c r="A28">
        <v>25</v>
      </c>
      <c r="B28" s="3">
        <f>B27*(1+Params!$B$14)</f>
        <v>54261.778487477619</v>
      </c>
      <c r="C28" s="2">
        <f t="shared" si="19"/>
        <v>1024732.917986586</v>
      </c>
      <c r="D28" s="2">
        <f>D27*(1+Params!$B$3)</f>
        <v>436908.32752989314</v>
      </c>
      <c r="E28" s="2">
        <f t="shared" si="20"/>
        <v>28582.787782329484</v>
      </c>
      <c r="F28" s="2">
        <f t="shared" si="21"/>
        <v>356408.32752989314</v>
      </c>
      <c r="G28" s="2">
        <f>F28-C28</f>
        <v>-668324.59045669285</v>
      </c>
      <c r="H28" s="31">
        <f>G28/Calcs!$B$4/A28</f>
        <v>-0.33208675302195922</v>
      </c>
      <c r="I28" s="3">
        <f>I27*(1+Params!$B$6)</f>
        <v>648880.43441275274</v>
      </c>
      <c r="J28" s="2">
        <f>I28-Params!$B$4</f>
        <v>298880.43441275274</v>
      </c>
      <c r="K28" s="2">
        <f>I27*Params!$B$7</f>
        <v>9495.811235308578</v>
      </c>
      <c r="L28" s="2">
        <f t="shared" si="22"/>
        <v>179328.26064765247</v>
      </c>
      <c r="M28" s="2">
        <f>I27*Params!$B$8</f>
        <v>12661.081647078105</v>
      </c>
      <c r="N28" s="2">
        <f t="shared" si="23"/>
        <v>249604.34753020323</v>
      </c>
      <c r="O28" s="2">
        <f>-PMT(Params!$B$9/12, 30*12, Params!$B$4*(1-Params!$B$5)) * 12</f>
        <v>21904.686322341011</v>
      </c>
      <c r="P28" s="2">
        <f t="shared" si="24"/>
        <v>547617.15805852541</v>
      </c>
      <c r="Q28" s="2">
        <f>Params!$B$4*(1-Params!$B$5)/30</f>
        <v>9333.3333333333339</v>
      </c>
      <c r="R28" s="2">
        <f t="shared" si="1"/>
        <v>12571.352989007677</v>
      </c>
      <c r="S28" s="2">
        <f t="shared" si="25"/>
        <v>314283.82472519198</v>
      </c>
      <c r="T28" s="2">
        <f t="shared" si="2"/>
        <v>-444335.99849029491</v>
      </c>
      <c r="U28" s="31">
        <f>T28/Calcs!$B$4/Table!A28</f>
        <v>-0.22078807378399748</v>
      </c>
      <c r="V28" s="2">
        <f>B28-K28-M28-O28</f>
        <v>10200.19928274992</v>
      </c>
      <c r="W28" s="2">
        <f>IF(V28&gt;0,V28*Params!$B$15,0)</f>
        <v>5100.0996413749599</v>
      </c>
      <c r="X28" s="2">
        <f t="shared" si="26"/>
        <v>39566.309994215451</v>
      </c>
      <c r="Y28" s="2">
        <f>Y27*(1+Params!$B$3)+W28</f>
        <v>56049.845419450525</v>
      </c>
      <c r="Z28" s="2">
        <f t="shared" si="3"/>
        <v>16483.535425235073</v>
      </c>
      <c r="AA28" s="2">
        <f>T28+Z28</f>
        <v>-427852.46306505986</v>
      </c>
      <c r="AB28" s="31">
        <f>AA28/Calcs!$B$4/A28</f>
        <v>-0.21259749717518503</v>
      </c>
      <c r="AC28" s="31">
        <f t="shared" si="4"/>
        <v>0.11948925584677419</v>
      </c>
      <c r="AD28" s="7">
        <f t="shared" si="5"/>
        <v>25</v>
      </c>
      <c r="AE28" s="2">
        <f t="shared" si="6"/>
        <v>4521.8148739564685</v>
      </c>
      <c r="AF28" s="2">
        <f>(K28+M28+O28)/12</f>
        <v>3671.7982670606411</v>
      </c>
      <c r="AG28" s="8" t="str">
        <f t="shared" si="27"/>
        <v/>
      </c>
      <c r="AH28" s="8"/>
      <c r="AI28" s="47">
        <f t="shared" si="7"/>
        <v>25</v>
      </c>
      <c r="AJ28" s="2">
        <f>AJ27*(1+Params!$B$20)</f>
        <v>3940.6712612143046</v>
      </c>
      <c r="AK28" s="2">
        <f>Params!$B$21*AJ28</f>
        <v>44332.551688660926</v>
      </c>
      <c r="AL28" s="2">
        <f t="shared" si="28"/>
        <v>882835.13612170634</v>
      </c>
      <c r="AM28" s="2">
        <f>Calcs!$B$5</f>
        <v>0</v>
      </c>
      <c r="AN28" s="2">
        <f t="shared" si="29"/>
        <v>0</v>
      </c>
      <c r="AO28" s="2">
        <f t="shared" si="8"/>
        <v>438499.13763141143</v>
      </c>
      <c r="AP28" s="31">
        <f>AO28/Calcs!$B$4/A28</f>
        <v>0.21788777025163303</v>
      </c>
      <c r="AQ28" s="2">
        <f>F28</f>
        <v>356408.32752989314</v>
      </c>
      <c r="AR28" s="31">
        <f>AQ28/Calcs!$B$4/A28</f>
        <v>0.17709730560491585</v>
      </c>
      <c r="AS28" s="31">
        <f t="shared" si="9"/>
        <v>4.0790464646717178E-2</v>
      </c>
      <c r="AT28" s="31"/>
      <c r="AU28" s="2">
        <f>I28*Params!$B$23</f>
        <v>38932.826064765162</v>
      </c>
      <c r="AV28" s="49">
        <f>J28*Params!$B$24</f>
        <v>44832.065161912913</v>
      </c>
      <c r="AW28" s="49">
        <f t="shared" si="10"/>
        <v>83764.891226678068</v>
      </c>
      <c r="AX28" s="2">
        <f t="shared" si="11"/>
        <v>38932.826064765162</v>
      </c>
      <c r="AY28" s="2">
        <f>AO28-AX28</f>
        <v>399566.31156664627</v>
      </c>
      <c r="AZ28" s="31">
        <f>AY28/Calcs!$B$4/A28</f>
        <v>0.19854226661696711</v>
      </c>
      <c r="BA28" s="31">
        <f>AZ28-AR28</f>
        <v>2.1444961012051261E-2</v>
      </c>
      <c r="BD28" s="54">
        <f t="shared" si="0"/>
        <v>25</v>
      </c>
      <c r="BE28" s="2">
        <f t="shared" si="12"/>
        <v>298880.43441275274</v>
      </c>
      <c r="BF28" s="2">
        <f t="shared" si="13"/>
        <v>-179328.26064765247</v>
      </c>
      <c r="BG28" s="2">
        <f t="shared" si="14"/>
        <v>-249604.34753020323</v>
      </c>
      <c r="BH28" s="2">
        <f t="shared" si="15"/>
        <v>-314283.82472519198</v>
      </c>
      <c r="BI28" s="2">
        <f t="shared" si="16"/>
        <v>882835.13612170634</v>
      </c>
      <c r="BJ28" s="2">
        <f t="shared" si="17"/>
        <v>0</v>
      </c>
      <c r="BK28" s="2">
        <f t="shared" si="18"/>
        <v>-38932.826064765162</v>
      </c>
    </row>
    <row r="29" spans="1:63">
      <c r="A29">
        <v>26</v>
      </c>
      <c r="B29" s="3">
        <f>B28*(1+Params!$B$14)</f>
        <v>55618.322949664558</v>
      </c>
      <c r="C29" s="2">
        <f t="shared" si="19"/>
        <v>1080351.2409362507</v>
      </c>
      <c r="D29" s="2">
        <f>D28*(1+Params!$B$3)</f>
        <v>467491.9104569857</v>
      </c>
      <c r="E29" s="2">
        <f t="shared" si="20"/>
        <v>30583.582927092561</v>
      </c>
      <c r="F29" s="2">
        <f t="shared" si="21"/>
        <v>386991.9104569857</v>
      </c>
      <c r="G29" s="2">
        <f>F29-C29</f>
        <v>-693359.33047926496</v>
      </c>
      <c r="H29" s="31">
        <f>G29/Calcs!$B$4/A29</f>
        <v>-0.33127536095521493</v>
      </c>
      <c r="I29" s="3">
        <f>I28*(1+Params!$B$6)</f>
        <v>665102.44527307153</v>
      </c>
      <c r="J29" s="2">
        <f>I29-Params!$B$4</f>
        <v>315102.44527307153</v>
      </c>
      <c r="K29" s="2">
        <f>I28*Params!$B$7</f>
        <v>9733.2065161912906</v>
      </c>
      <c r="L29" s="2">
        <f t="shared" si="22"/>
        <v>189061.46716384374</v>
      </c>
      <c r="M29" s="2">
        <f>I28*Params!$B$8</f>
        <v>12977.608688255055</v>
      </c>
      <c r="N29" s="2">
        <f t="shared" si="23"/>
        <v>262581.9562184583</v>
      </c>
      <c r="O29" s="2">
        <f>-PMT(Params!$B$9/12, 30*12, Params!$B$4*(1-Params!$B$5)) * 12</f>
        <v>21904.686322341011</v>
      </c>
      <c r="P29" s="2">
        <f t="shared" si="24"/>
        <v>569521.84438086639</v>
      </c>
      <c r="Q29" s="2">
        <f>Params!$B$4*(1-Params!$B$5)/30</f>
        <v>9333.3333333333339</v>
      </c>
      <c r="R29" s="2">
        <f t="shared" si="1"/>
        <v>12571.352989007677</v>
      </c>
      <c r="S29" s="2">
        <f t="shared" si="25"/>
        <v>326855.17771419964</v>
      </c>
      <c r="T29" s="2">
        <f t="shared" si="2"/>
        <v>-463396.15582343016</v>
      </c>
      <c r="U29" s="31">
        <f>T29/Calcs!$B$4/Table!A29</f>
        <v>-0.22140284559170098</v>
      </c>
      <c r="V29" s="2">
        <f>B29-K29-M29-O29</f>
        <v>11002.821422877205</v>
      </c>
      <c r="W29" s="2">
        <f>IF(V29&gt;0,V29*Params!$B$15,0)</f>
        <v>5501.4107114386024</v>
      </c>
      <c r="X29" s="2">
        <f t="shared" si="26"/>
        <v>45067.72070565405</v>
      </c>
      <c r="Y29" s="2">
        <f>Y28*(1+Params!$B$3)+W29</f>
        <v>65474.74531025067</v>
      </c>
      <c r="Z29" s="2">
        <f t="shared" si="3"/>
        <v>20407.02460459662</v>
      </c>
      <c r="AA29" s="2">
        <f>T29+Z29</f>
        <v>-442989.13121883356</v>
      </c>
      <c r="AB29" s="31">
        <f>AA29/Calcs!$B$4/A29</f>
        <v>-0.21165271439026925</v>
      </c>
      <c r="AC29" s="31">
        <f t="shared" si="4"/>
        <v>0.11962264656494567</v>
      </c>
      <c r="AD29" s="7">
        <f t="shared" si="5"/>
        <v>26</v>
      </c>
      <c r="AE29" s="2">
        <f t="shared" si="6"/>
        <v>4634.8602458053801</v>
      </c>
      <c r="AF29" s="2">
        <f>(K29+M29+O29)/12</f>
        <v>3717.9584605656128</v>
      </c>
      <c r="AG29" s="8" t="str">
        <f t="shared" si="27"/>
        <v/>
      </c>
      <c r="AH29" s="8"/>
      <c r="AI29" s="47">
        <f t="shared" si="7"/>
        <v>26</v>
      </c>
      <c r="AJ29" s="2">
        <f>AJ28*(1+Params!$B$20)</f>
        <v>4019.4846864385909</v>
      </c>
      <c r="AK29" s="2">
        <f>Params!$B$21*AJ29</f>
        <v>45219.202722434144</v>
      </c>
      <c r="AL29" s="2">
        <f t="shared" si="28"/>
        <v>928054.33884414053</v>
      </c>
      <c r="AM29" s="2">
        <f>Calcs!$B$5</f>
        <v>0</v>
      </c>
      <c r="AN29" s="2">
        <f t="shared" si="29"/>
        <v>0</v>
      </c>
      <c r="AO29" s="2">
        <f t="shared" si="8"/>
        <v>464658.18302071036</v>
      </c>
      <c r="AP29" s="31">
        <f>AO29/Calcs!$B$4/A29</f>
        <v>0.22200582084123763</v>
      </c>
      <c r="AQ29" s="2">
        <f>F29</f>
        <v>386991.9104569857</v>
      </c>
      <c r="AR29" s="31">
        <f>AQ29/Calcs!$B$4/A29</f>
        <v>0.18489818942044228</v>
      </c>
      <c r="AS29" s="31">
        <f t="shared" si="9"/>
        <v>3.7107631420795345E-2</v>
      </c>
      <c r="AT29" s="31"/>
      <c r="AU29" s="2">
        <f>I29*Params!$B$23</f>
        <v>39906.14671638429</v>
      </c>
      <c r="AV29" s="49">
        <f>J29*Params!$B$24</f>
        <v>47265.366790960725</v>
      </c>
      <c r="AW29" s="49">
        <f t="shared" si="10"/>
        <v>87171.513507345022</v>
      </c>
      <c r="AX29" s="2">
        <f t="shared" si="11"/>
        <v>39906.14671638429</v>
      </c>
      <c r="AY29" s="2">
        <f>AO29-AX29</f>
        <v>424752.03630432609</v>
      </c>
      <c r="AZ29" s="31">
        <f>AY29/Calcs!$B$4/A29</f>
        <v>0.20293933889361015</v>
      </c>
      <c r="BA29" s="31">
        <f>AZ29-AR29</f>
        <v>1.8041149473167872E-2</v>
      </c>
      <c r="BD29" s="54">
        <f t="shared" si="0"/>
        <v>26</v>
      </c>
      <c r="BE29" s="2">
        <f t="shared" si="12"/>
        <v>315102.44527307153</v>
      </c>
      <c r="BF29" s="2">
        <f t="shared" si="13"/>
        <v>-189061.46716384374</v>
      </c>
      <c r="BG29" s="2">
        <f t="shared" si="14"/>
        <v>-262581.9562184583</v>
      </c>
      <c r="BH29" s="2">
        <f t="shared" si="15"/>
        <v>-326855.17771419964</v>
      </c>
      <c r="BI29" s="2">
        <f t="shared" si="16"/>
        <v>928054.33884414053</v>
      </c>
      <c r="BJ29" s="2">
        <f t="shared" si="17"/>
        <v>0</v>
      </c>
      <c r="BK29" s="2">
        <f t="shared" si="18"/>
        <v>-39906.14671638429</v>
      </c>
    </row>
    <row r="30" spans="1:63">
      <c r="A30">
        <v>27</v>
      </c>
      <c r="B30" s="3">
        <f>B29*(1+Params!$B$14)</f>
        <v>57008.781023406169</v>
      </c>
      <c r="C30" s="2">
        <f t="shared" si="19"/>
        <v>1137360.0219596568</v>
      </c>
      <c r="D30" s="2">
        <f>D29*(1+Params!$B$3)</f>
        <v>500216.3441889747</v>
      </c>
      <c r="E30" s="2">
        <f t="shared" si="20"/>
        <v>32724.433731989004</v>
      </c>
      <c r="F30" s="2">
        <f t="shared" si="21"/>
        <v>419716.3441889747</v>
      </c>
      <c r="G30" s="2">
        <f>F30-C30</f>
        <v>-717643.67777068214</v>
      </c>
      <c r="H30" s="31">
        <f>G30/Calcs!$B$4/A30</f>
        <v>-0.33017882575140656</v>
      </c>
      <c r="I30" s="3">
        <f>I29*(1+Params!$B$6)</f>
        <v>681730.00640489825</v>
      </c>
      <c r="J30" s="2">
        <f>I30-Params!$B$4</f>
        <v>331730.00640489825</v>
      </c>
      <c r="K30" s="2">
        <f>I29*Params!$B$7</f>
        <v>9976.5366790960725</v>
      </c>
      <c r="L30" s="2">
        <f t="shared" si="22"/>
        <v>199038.00384293983</v>
      </c>
      <c r="M30" s="2">
        <f>I29*Params!$B$8</f>
        <v>13302.04890546143</v>
      </c>
      <c r="N30" s="2">
        <f t="shared" si="23"/>
        <v>275884.00512391975</v>
      </c>
      <c r="O30" s="2">
        <f>-PMT(Params!$B$9/12, 30*12, Params!$B$4*(1-Params!$B$5)) * 12</f>
        <v>21904.686322341011</v>
      </c>
      <c r="P30" s="2">
        <f t="shared" si="24"/>
        <v>591426.53070320736</v>
      </c>
      <c r="Q30" s="2">
        <f>Params!$B$4*(1-Params!$B$5)/30</f>
        <v>9333.3333333333339</v>
      </c>
      <c r="R30" s="2">
        <f t="shared" si="1"/>
        <v>12571.352989007677</v>
      </c>
      <c r="S30" s="2">
        <f t="shared" si="25"/>
        <v>339426.5307032073</v>
      </c>
      <c r="T30" s="2">
        <f t="shared" si="2"/>
        <v>-482618.53326516866</v>
      </c>
      <c r="U30" s="31">
        <f>T30/Calcs!$B$4/Table!A30</f>
        <v>-0.22204671417767136</v>
      </c>
      <c r="V30" s="2">
        <f>B30-K30-M30-O30</f>
        <v>11825.509116507652</v>
      </c>
      <c r="W30" s="2">
        <f>IF(V30&gt;0,V30*Params!$B$15,0)</f>
        <v>5912.754558253826</v>
      </c>
      <c r="X30" s="2">
        <f t="shared" si="26"/>
        <v>50980.47526390788</v>
      </c>
      <c r="Y30" s="2">
        <f>Y29*(1+Params!$B$3)+W30</f>
        <v>75970.73204022205</v>
      </c>
      <c r="Z30" s="2">
        <f t="shared" si="3"/>
        <v>24990.256776314171</v>
      </c>
      <c r="AA30" s="2">
        <f>T30+Z30</f>
        <v>-457628.27648885449</v>
      </c>
      <c r="AB30" s="31">
        <f>AA30/Calcs!$B$4/A30</f>
        <v>-0.21054901149705751</v>
      </c>
      <c r="AC30" s="31">
        <f t="shared" si="4"/>
        <v>0.11962981425434904</v>
      </c>
      <c r="AD30" s="7">
        <f t="shared" si="5"/>
        <v>27</v>
      </c>
      <c r="AE30" s="2">
        <f t="shared" si="6"/>
        <v>4750.7317519505141</v>
      </c>
      <c r="AF30" s="2">
        <f>(K30+M30+O30)/12</f>
        <v>3765.2726589082099</v>
      </c>
      <c r="AG30" s="8" t="str">
        <f t="shared" si="27"/>
        <v/>
      </c>
      <c r="AH30" s="8"/>
      <c r="AI30" s="47">
        <f t="shared" si="7"/>
        <v>27</v>
      </c>
      <c r="AJ30" s="2">
        <f>AJ29*(1+Params!$B$20)</f>
        <v>4099.8743801673627</v>
      </c>
      <c r="AK30" s="2">
        <f>Params!$B$21*AJ30</f>
        <v>46123.586776882832</v>
      </c>
      <c r="AL30" s="2">
        <f t="shared" si="28"/>
        <v>974177.9256210234</v>
      </c>
      <c r="AM30" s="2">
        <f>Calcs!$B$5</f>
        <v>0</v>
      </c>
      <c r="AN30" s="2">
        <f t="shared" si="29"/>
        <v>0</v>
      </c>
      <c r="AO30" s="2">
        <f t="shared" si="8"/>
        <v>491559.39235585474</v>
      </c>
      <c r="AP30" s="31">
        <f>AO30/Calcs!$B$4/A30</f>
        <v>0.22616029093897158</v>
      </c>
      <c r="AQ30" s="2">
        <f>F30</f>
        <v>419716.3441889747</v>
      </c>
      <c r="AR30" s="31">
        <f>AQ30/Calcs!$B$4/A30</f>
        <v>0.19310620850654459</v>
      </c>
      <c r="AS30" s="31">
        <f t="shared" si="9"/>
        <v>3.3054082432426996E-2</v>
      </c>
      <c r="AT30" s="31"/>
      <c r="AU30" s="2">
        <f>I30*Params!$B$23</f>
        <v>40903.800384293892</v>
      </c>
      <c r="AV30" s="49">
        <f>J30*Params!$B$24</f>
        <v>49759.500960734738</v>
      </c>
      <c r="AW30" s="49">
        <f t="shared" si="10"/>
        <v>90663.301345028623</v>
      </c>
      <c r="AX30" s="2">
        <f t="shared" si="11"/>
        <v>40903.800384293892</v>
      </c>
      <c r="AY30" s="2">
        <f>AO30-AX30</f>
        <v>450655.59197156085</v>
      </c>
      <c r="AZ30" s="31">
        <f>AY30/Calcs!$B$4/A30</f>
        <v>0.20734096709066521</v>
      </c>
      <c r="BA30" s="31">
        <f>AZ30-AR30</f>
        <v>1.4234758584120627E-2</v>
      </c>
      <c r="BD30" s="54">
        <f t="shared" si="0"/>
        <v>27</v>
      </c>
      <c r="BE30" s="2">
        <f t="shared" si="12"/>
        <v>331730.00640489825</v>
      </c>
      <c r="BF30" s="2">
        <f t="shared" si="13"/>
        <v>-199038.00384293983</v>
      </c>
      <c r="BG30" s="2">
        <f t="shared" si="14"/>
        <v>-275884.00512391975</v>
      </c>
      <c r="BH30" s="2">
        <f t="shared" si="15"/>
        <v>-339426.5307032073</v>
      </c>
      <c r="BI30" s="2">
        <f t="shared" si="16"/>
        <v>974177.9256210234</v>
      </c>
      <c r="BJ30" s="2">
        <f t="shared" si="17"/>
        <v>0</v>
      </c>
      <c r="BK30" s="2">
        <f t="shared" si="18"/>
        <v>-40903.800384293892</v>
      </c>
    </row>
    <row r="31" spans="1:63">
      <c r="A31">
        <v>28</v>
      </c>
      <c r="B31" s="3">
        <f>B30*(1+Params!$B$14)</f>
        <v>58434.000548991316</v>
      </c>
      <c r="C31" s="2">
        <f t="shared" si="19"/>
        <v>1195794.0225086482</v>
      </c>
      <c r="D31" s="2">
        <f>D30*(1+Params!$B$3)</f>
        <v>535231.48828220298</v>
      </c>
      <c r="E31" s="2">
        <f t="shared" si="20"/>
        <v>35015.144093228271</v>
      </c>
      <c r="F31" s="2">
        <f t="shared" si="21"/>
        <v>454731.48828220298</v>
      </c>
      <c r="G31" s="2">
        <f>F31-C31</f>
        <v>-741062.53422644525</v>
      </c>
      <c r="H31" s="31">
        <f>G31/Calcs!$B$4/A31</f>
        <v>-0.32877663452814782</v>
      </c>
      <c r="I31" s="3">
        <f>I30*(1+Params!$B$6)</f>
        <v>698773.25656502065</v>
      </c>
      <c r="J31" s="2">
        <f>I31-Params!$B$4</f>
        <v>348773.25656502065</v>
      </c>
      <c r="K31" s="2">
        <f>I30*Params!$B$7</f>
        <v>10225.950096073473</v>
      </c>
      <c r="L31" s="2">
        <f t="shared" si="22"/>
        <v>209263.9539390133</v>
      </c>
      <c r="M31" s="2">
        <f>I30*Params!$B$8</f>
        <v>13634.600128097965</v>
      </c>
      <c r="N31" s="2">
        <f t="shared" si="23"/>
        <v>289518.60525201773</v>
      </c>
      <c r="O31" s="2">
        <f>-PMT(Params!$B$9/12, 30*12, Params!$B$4*(1-Params!$B$5)) * 12</f>
        <v>21904.686322341011</v>
      </c>
      <c r="P31" s="2">
        <f t="shared" si="24"/>
        <v>613331.21702554834</v>
      </c>
      <c r="Q31" s="2">
        <f>Params!$B$4*(1-Params!$B$5)/30</f>
        <v>9333.3333333333339</v>
      </c>
      <c r="R31" s="2">
        <f t="shared" si="1"/>
        <v>12571.352989007677</v>
      </c>
      <c r="S31" s="2">
        <f t="shared" si="25"/>
        <v>351997.88369221496</v>
      </c>
      <c r="T31" s="2">
        <f t="shared" si="2"/>
        <v>-502007.18631822534</v>
      </c>
      <c r="U31" s="31">
        <f>T31/Calcs!$B$4/Table!A31</f>
        <v>-0.22271836127694117</v>
      </c>
      <c r="V31" s="2">
        <f>B31-K31-M31-O31</f>
        <v>12668.764002478863</v>
      </c>
      <c r="W31" s="2">
        <f>IF(V31&gt;0,V31*Params!$B$15,0)</f>
        <v>6334.3820012394317</v>
      </c>
      <c r="X31" s="2">
        <f t="shared" si="26"/>
        <v>57314.857265147308</v>
      </c>
      <c r="Y31" s="2">
        <f>Y30*(1+Params!$B$3)+W31</f>
        <v>87623.065284277021</v>
      </c>
      <c r="Z31" s="2">
        <f t="shared" si="3"/>
        <v>30308.208019129714</v>
      </c>
      <c r="AA31" s="2">
        <f>T31+Z31</f>
        <v>-471698.97829909564</v>
      </c>
      <c r="AB31" s="31">
        <f>AA31/Calcs!$B$4/A31</f>
        <v>-0.20927195133056595</v>
      </c>
      <c r="AC31" s="31">
        <f t="shared" si="4"/>
        <v>0.11950468319758187</v>
      </c>
      <c r="AD31" s="7">
        <f t="shared" si="5"/>
        <v>28</v>
      </c>
      <c r="AE31" s="2">
        <f t="shared" si="6"/>
        <v>4869.5000457492761</v>
      </c>
      <c r="AF31" s="2">
        <f>(K31+M31+O31)/12</f>
        <v>3813.7697122093705</v>
      </c>
      <c r="AG31" s="8" t="str">
        <f t="shared" si="27"/>
        <v/>
      </c>
      <c r="AH31" s="8"/>
      <c r="AI31" s="47">
        <f t="shared" si="7"/>
        <v>28</v>
      </c>
      <c r="AJ31" s="2">
        <f>AJ30*(1+Params!$B$20)</f>
        <v>4181.8718677707102</v>
      </c>
      <c r="AK31" s="2">
        <f>Params!$B$21*AJ31</f>
        <v>47046.058512420488</v>
      </c>
      <c r="AL31" s="2">
        <f t="shared" si="28"/>
        <v>1021223.9841334439</v>
      </c>
      <c r="AM31" s="2">
        <f>Calcs!$B$5</f>
        <v>0</v>
      </c>
      <c r="AN31" s="2">
        <f t="shared" si="29"/>
        <v>0</v>
      </c>
      <c r="AO31" s="2">
        <f t="shared" si="8"/>
        <v>519216.79781521857</v>
      </c>
      <c r="AP31" s="31">
        <f>AO31/Calcs!$B$4/A31</f>
        <v>0.23035350391092216</v>
      </c>
      <c r="AQ31" s="2">
        <f>F31</f>
        <v>454731.48828220298</v>
      </c>
      <c r="AR31" s="31">
        <f>AQ31/Calcs!$B$4/A31</f>
        <v>0.20174422727693123</v>
      </c>
      <c r="AS31" s="31">
        <f t="shared" si="9"/>
        <v>2.8609276633990932E-2</v>
      </c>
      <c r="AT31" s="31"/>
      <c r="AU31" s="2">
        <f>I31*Params!$B$23</f>
        <v>41926.395393901235</v>
      </c>
      <c r="AV31" s="49">
        <f>J31*Params!$B$24</f>
        <v>52315.988484753099</v>
      </c>
      <c r="AW31" s="49">
        <f t="shared" si="10"/>
        <v>94242.383878654335</v>
      </c>
      <c r="AX31" s="2">
        <f t="shared" si="11"/>
        <v>41926.395393901235</v>
      </c>
      <c r="AY31" s="2">
        <f>AO31-AX31</f>
        <v>477290.40242131735</v>
      </c>
      <c r="AZ31" s="31">
        <f>AY31/Calcs!$B$4/A31</f>
        <v>0.21175261864299794</v>
      </c>
      <c r="BA31" s="31">
        <f>AZ31-AR31</f>
        <v>1.000839136606671E-2</v>
      </c>
      <c r="BD31" s="54">
        <f t="shared" si="0"/>
        <v>28</v>
      </c>
      <c r="BE31" s="2">
        <f t="shared" si="12"/>
        <v>348773.25656502065</v>
      </c>
      <c r="BF31" s="2">
        <f t="shared" si="13"/>
        <v>-209263.9539390133</v>
      </c>
      <c r="BG31" s="2">
        <f t="shared" si="14"/>
        <v>-289518.60525201773</v>
      </c>
      <c r="BH31" s="2">
        <f t="shared" si="15"/>
        <v>-351997.88369221496</v>
      </c>
      <c r="BI31" s="2">
        <f t="shared" si="16"/>
        <v>1021223.9841334439</v>
      </c>
      <c r="BJ31" s="2">
        <f t="shared" si="17"/>
        <v>0</v>
      </c>
      <c r="BK31" s="2">
        <f t="shared" si="18"/>
        <v>-41926.395393901235</v>
      </c>
    </row>
    <row r="32" spans="1:63">
      <c r="A32">
        <v>29</v>
      </c>
      <c r="B32" s="3">
        <f>B31*(1+Params!$B$14)</f>
        <v>59894.850562716092</v>
      </c>
      <c r="C32" s="2">
        <f t="shared" si="19"/>
        <v>1255688.8730713644</v>
      </c>
      <c r="D32" s="2">
        <f>D31*(1+Params!$B$3)</f>
        <v>572697.69246195722</v>
      </c>
      <c r="E32" s="2">
        <f t="shared" si="20"/>
        <v>37466.204179754248</v>
      </c>
      <c r="F32" s="2">
        <f t="shared" si="21"/>
        <v>492197.69246195722</v>
      </c>
      <c r="G32" s="2">
        <f>F32-C32</f>
        <v>-763491.18060940714</v>
      </c>
      <c r="H32" s="31">
        <f>G32/Calcs!$B$4/A32</f>
        <v>-0.3270469824842181</v>
      </c>
      <c r="I32" s="3">
        <f>I31*(1+Params!$B$6)</f>
        <v>716242.58797914616</v>
      </c>
      <c r="J32" s="2">
        <f>I32-Params!$B$4</f>
        <v>366242.58797914616</v>
      </c>
      <c r="K32" s="2">
        <f>I31*Params!$B$7</f>
        <v>10481.598848475309</v>
      </c>
      <c r="L32" s="2">
        <f t="shared" si="22"/>
        <v>219745.55278748862</v>
      </c>
      <c r="M32" s="2">
        <f>I31*Params!$B$8</f>
        <v>13975.465131300414</v>
      </c>
      <c r="N32" s="2">
        <f t="shared" si="23"/>
        <v>303494.07038331812</v>
      </c>
      <c r="O32" s="2">
        <f>-PMT(Params!$B$9/12, 30*12, Params!$B$4*(1-Params!$B$5)) * 12</f>
        <v>21904.686322341011</v>
      </c>
      <c r="P32" s="2">
        <f t="shared" si="24"/>
        <v>635235.90334788931</v>
      </c>
      <c r="Q32" s="2">
        <f>Params!$B$4*(1-Params!$B$5)/30</f>
        <v>9333.3333333333339</v>
      </c>
      <c r="R32" s="2">
        <f t="shared" si="1"/>
        <v>12571.352989007677</v>
      </c>
      <c r="S32" s="2">
        <f t="shared" si="25"/>
        <v>364569.23668122262</v>
      </c>
      <c r="T32" s="2">
        <f t="shared" si="2"/>
        <v>-521566.2718728832</v>
      </c>
      <c r="U32" s="31">
        <f>T32/Calcs!$B$4/Table!A32</f>
        <v>-0.2234166938842935</v>
      </c>
      <c r="V32" s="2">
        <f>B32-K32-M32-O32</f>
        <v>13533.100260599356</v>
      </c>
      <c r="W32" s="2">
        <f>IF(V32&gt;0,V32*Params!$B$15,0)</f>
        <v>6766.5501302996781</v>
      </c>
      <c r="X32" s="2">
        <f t="shared" si="26"/>
        <v>64081.407395446986</v>
      </c>
      <c r="Y32" s="2">
        <f>Y31*(1+Params!$B$3)+W32</f>
        <v>100523.22998447609</v>
      </c>
      <c r="Z32" s="2">
        <f t="shared" si="3"/>
        <v>36441.8225890291</v>
      </c>
      <c r="AA32" s="2">
        <f>T32+Z32</f>
        <v>-485124.4492838541</v>
      </c>
      <c r="AB32" s="31">
        <f>AA32/Calcs!$B$4/A32</f>
        <v>-0.2078065749770204</v>
      </c>
      <c r="AC32" s="31">
        <f t="shared" si="4"/>
        <v>0.11924040750719769</v>
      </c>
      <c r="AD32" s="7">
        <f t="shared" si="5"/>
        <v>29</v>
      </c>
      <c r="AE32" s="2">
        <f t="shared" si="6"/>
        <v>4991.2375468930077</v>
      </c>
      <c r="AF32" s="2">
        <f>(K32+M32+O32)/12</f>
        <v>3863.4791918430615</v>
      </c>
      <c r="AG32" s="8" t="str">
        <f t="shared" si="27"/>
        <v/>
      </c>
      <c r="AH32" s="8"/>
      <c r="AI32" s="47">
        <f t="shared" si="7"/>
        <v>29</v>
      </c>
      <c r="AJ32" s="2">
        <f>AJ31*(1+Params!$B$20)</f>
        <v>4265.5093051261247</v>
      </c>
      <c r="AK32" s="2">
        <f>Params!$B$21*AJ32</f>
        <v>47986.979682668905</v>
      </c>
      <c r="AL32" s="2">
        <f t="shared" si="28"/>
        <v>1069210.9638161128</v>
      </c>
      <c r="AM32" s="2">
        <f>Calcs!$B$5</f>
        <v>0</v>
      </c>
      <c r="AN32" s="2">
        <f t="shared" si="29"/>
        <v>0</v>
      </c>
      <c r="AO32" s="2">
        <f t="shared" si="8"/>
        <v>547644.69194322964</v>
      </c>
      <c r="AP32" s="31">
        <f>AO32/Calcs!$B$4/A32</f>
        <v>0.23458757418857556</v>
      </c>
      <c r="AQ32" s="2">
        <f>F32</f>
        <v>492197.69246195722</v>
      </c>
      <c r="AR32" s="31">
        <f>AQ32/Calcs!$B$4/A32</f>
        <v>0.21083644997299517</v>
      </c>
      <c r="AS32" s="31">
        <f t="shared" si="9"/>
        <v>2.3751124215580399E-2</v>
      </c>
      <c r="AT32" s="31"/>
      <c r="AU32" s="2">
        <f>I32*Params!$B$23</f>
        <v>42974.555278748769</v>
      </c>
      <c r="AV32" s="49">
        <f>J32*Params!$B$24</f>
        <v>54936.388196871922</v>
      </c>
      <c r="AW32" s="49">
        <f t="shared" si="10"/>
        <v>97910.94347562069</v>
      </c>
      <c r="AX32" s="2">
        <f t="shared" si="11"/>
        <v>42974.555278748769</v>
      </c>
      <c r="AY32" s="2">
        <f>AO32-AX32</f>
        <v>504670.1366644809</v>
      </c>
      <c r="AZ32" s="31">
        <f>AY32/Calcs!$B$4/A32</f>
        <v>0.21617911187169883</v>
      </c>
      <c r="BA32" s="31">
        <f>AZ32-AR32</f>
        <v>5.3426618987036656E-3</v>
      </c>
      <c r="BD32" s="54">
        <f t="shared" si="0"/>
        <v>29</v>
      </c>
      <c r="BE32" s="2">
        <f t="shared" si="12"/>
        <v>366242.58797914616</v>
      </c>
      <c r="BF32" s="2">
        <f t="shared" si="13"/>
        <v>-219745.55278748862</v>
      </c>
      <c r="BG32" s="2">
        <f t="shared" si="14"/>
        <v>-303494.07038331812</v>
      </c>
      <c r="BH32" s="2">
        <f t="shared" si="15"/>
        <v>-364569.23668122262</v>
      </c>
      <c r="BI32" s="2">
        <f t="shared" si="16"/>
        <v>1069210.9638161128</v>
      </c>
      <c r="BJ32" s="2">
        <f t="shared" si="17"/>
        <v>0</v>
      </c>
      <c r="BK32" s="2">
        <f t="shared" si="18"/>
        <v>-42974.555278748769</v>
      </c>
    </row>
    <row r="33" spans="1:63">
      <c r="A33">
        <v>30</v>
      </c>
      <c r="B33" s="3">
        <f>B32*(1+Params!$B$14)</f>
        <v>61392.221826783993</v>
      </c>
      <c r="C33" s="2">
        <f t="shared" si="19"/>
        <v>1317081.0948981484</v>
      </c>
      <c r="D33" s="2">
        <f>D32*(1+Params!$B$3)</f>
        <v>612786.53093429422</v>
      </c>
      <c r="E33" s="2">
        <f t="shared" si="20"/>
        <v>40088.838472336996</v>
      </c>
      <c r="F33" s="2">
        <f t="shared" si="21"/>
        <v>532286.53093429422</v>
      </c>
      <c r="G33" s="2">
        <f>F33-C33</f>
        <v>-784794.56396385422</v>
      </c>
      <c r="H33" s="31">
        <f>G33/Calcs!$B$4/A33</f>
        <v>-0.32496669315273469</v>
      </c>
      <c r="I33" s="3">
        <f>I32*(1+Params!$B$6)</f>
        <v>734148.65267862473</v>
      </c>
      <c r="J33" s="2">
        <f>I33-Params!$B$4</f>
        <v>384148.65267862473</v>
      </c>
      <c r="K33" s="2">
        <f>I32*Params!$B$7</f>
        <v>10743.638819687192</v>
      </c>
      <c r="L33" s="2">
        <f t="shared" si="22"/>
        <v>230489.1916071758</v>
      </c>
      <c r="M33" s="2">
        <f>I32*Params!$B$8</f>
        <v>14324.851759582923</v>
      </c>
      <c r="N33" s="2">
        <f t="shared" si="23"/>
        <v>317818.92214290105</v>
      </c>
      <c r="O33" s="2">
        <f>-PMT(Params!$B$9/12, 30*12, Params!$B$4*(1-Params!$B$5)) * 12</f>
        <v>21904.686322341011</v>
      </c>
      <c r="P33" s="2">
        <f t="shared" si="24"/>
        <v>657140.58967023029</v>
      </c>
      <c r="Q33" s="2">
        <f>Params!$B$4*(1-Params!$B$5)/30</f>
        <v>9333.3333333333339</v>
      </c>
      <c r="R33" s="2">
        <f t="shared" si="1"/>
        <v>12571.352989007677</v>
      </c>
      <c r="S33" s="2">
        <f t="shared" si="25"/>
        <v>377140.58967023029</v>
      </c>
      <c r="T33" s="2">
        <f t="shared" si="2"/>
        <v>-541300.05074168241</v>
      </c>
      <c r="U33" s="31">
        <f>T33/Calcs!$B$4/Table!A33</f>
        <v>-0.22414080776053102</v>
      </c>
      <c r="V33" s="2">
        <f>B33-K33-M33-O33</f>
        <v>14419.044925172864</v>
      </c>
      <c r="W33" s="2">
        <f>IF(V33&gt;0,V33*Params!$B$15,0)</f>
        <v>7209.5224625864321</v>
      </c>
      <c r="X33" s="2">
        <f t="shared" si="26"/>
        <v>71290.929858033414</v>
      </c>
      <c r="Y33" s="2">
        <f>Y32*(1+Params!$B$3)+W33</f>
        <v>114769.37854597585</v>
      </c>
      <c r="Z33" s="2">
        <f t="shared" si="3"/>
        <v>43478.448687942437</v>
      </c>
      <c r="AA33" s="2">
        <f>T33+Z33</f>
        <v>-497821.60205373995</v>
      </c>
      <c r="AB33" s="31">
        <f>AA33/Calcs!$B$4/A33</f>
        <v>-0.20613730933902275</v>
      </c>
      <c r="AC33" s="31">
        <f t="shared" si="4"/>
        <v>0.11882938381371194</v>
      </c>
      <c r="AD33" s="7">
        <f t="shared" si="5"/>
        <v>30</v>
      </c>
      <c r="AE33" s="2">
        <f t="shared" si="6"/>
        <v>5116.0184855653324</v>
      </c>
      <c r="AF33" s="2">
        <f>(K33+M33+O33)/12</f>
        <v>3914.4314084675939</v>
      </c>
      <c r="AG33" s="8" t="str">
        <f t="shared" si="27"/>
        <v/>
      </c>
      <c r="AH33" s="8"/>
      <c r="AI33" s="47">
        <f t="shared" si="7"/>
        <v>30</v>
      </c>
      <c r="AJ33" s="2">
        <f>AJ32*(1+Params!$B$20)</f>
        <v>4350.8194912286472</v>
      </c>
      <c r="AK33" s="2">
        <f>Params!$B$21*AJ33</f>
        <v>48946.719276322277</v>
      </c>
      <c r="AL33" s="2">
        <f t="shared" si="28"/>
        <v>1118157.6830924351</v>
      </c>
      <c r="AM33" s="2">
        <f>Calcs!$B$5</f>
        <v>0</v>
      </c>
      <c r="AN33" s="2">
        <f t="shared" si="29"/>
        <v>0</v>
      </c>
      <c r="AO33" s="2">
        <f t="shared" si="8"/>
        <v>576857.63235075271</v>
      </c>
      <c r="AP33" s="31">
        <f>AO33/Calcs!$B$4/A33</f>
        <v>0.23886444403757875</v>
      </c>
      <c r="AQ33" s="2">
        <f>F33</f>
        <v>532286.53093429422</v>
      </c>
      <c r="AR33" s="31">
        <f>AQ33/Calcs!$B$4/A33</f>
        <v>0.220408501422068</v>
      </c>
      <c r="AS33" s="31">
        <f t="shared" si="9"/>
        <v>1.8455942615510756E-2</v>
      </c>
      <c r="AT33" s="31"/>
      <c r="AU33" s="2">
        <f>I33*Params!$B$23</f>
        <v>44048.91916071748</v>
      </c>
      <c r="AV33" s="49">
        <f>J33*Params!$B$24</f>
        <v>57622.29790179371</v>
      </c>
      <c r="AW33" s="49">
        <f t="shared" si="10"/>
        <v>101671.21706251119</v>
      </c>
      <c r="AX33" s="2">
        <f t="shared" si="11"/>
        <v>44048.91916071748</v>
      </c>
      <c r="AY33" s="2">
        <f>AO33-AX33</f>
        <v>532808.7131900352</v>
      </c>
      <c r="AZ33" s="31">
        <f>AY33/Calcs!$B$4/A33</f>
        <v>0.22062472595860669</v>
      </c>
      <c r="BA33" s="31">
        <f>AZ33-AR33</f>
        <v>2.1622453653868945E-4</v>
      </c>
      <c r="BD33" s="54">
        <f t="shared" si="0"/>
        <v>30</v>
      </c>
      <c r="BE33" s="2">
        <f t="shared" si="12"/>
        <v>384148.65267862473</v>
      </c>
      <c r="BF33" s="2">
        <f t="shared" si="13"/>
        <v>-230489.1916071758</v>
      </c>
      <c r="BG33" s="2">
        <f t="shared" si="14"/>
        <v>-317818.92214290105</v>
      </c>
      <c r="BH33" s="2">
        <f t="shared" si="15"/>
        <v>-377140.58967023029</v>
      </c>
      <c r="BI33" s="2">
        <f t="shared" si="16"/>
        <v>1118157.6830924351</v>
      </c>
      <c r="BJ33" s="2">
        <f t="shared" si="17"/>
        <v>0</v>
      </c>
      <c r="BK33" s="2">
        <f t="shared" si="18"/>
        <v>-44048.91916071748</v>
      </c>
    </row>
    <row r="34" spans="1:63">
      <c r="A34">
        <v>31</v>
      </c>
      <c r="B34" s="3">
        <f>B33*(1+Params!$B$14)</f>
        <v>62927.027372453587</v>
      </c>
      <c r="C34" s="2">
        <f t="shared" ref="C34:C43" si="30">B34+C33</f>
        <v>1380008.122270602</v>
      </c>
      <c r="D34" s="2">
        <f>D33*(1+Params!$B$3)</f>
        <v>655681.58809969481</v>
      </c>
      <c r="E34" s="2">
        <f t="shared" si="20"/>
        <v>42895.057165400591</v>
      </c>
      <c r="F34" s="2">
        <f t="shared" si="21"/>
        <v>575181.58809969481</v>
      </c>
      <c r="G34" s="2">
        <f>F34-C34</f>
        <v>-804826.53417090722</v>
      </c>
      <c r="H34" s="31">
        <f>G34/Calcs!$B$4/A34</f>
        <v>-0.32251113370903917</v>
      </c>
      <c r="I34" s="3">
        <f>I33*(1+Params!$B$6)</f>
        <v>752502.36899559025</v>
      </c>
      <c r="J34" s="2">
        <f>I34-Params!$B$4</f>
        <v>402502.36899559025</v>
      </c>
      <c r="K34" s="2">
        <f>I33*Params!$B$7</f>
        <v>11012.22979017937</v>
      </c>
      <c r="L34" s="2">
        <f t="shared" ref="L34:L43" si="31">K34+L33</f>
        <v>241501.42139735518</v>
      </c>
      <c r="M34" s="2">
        <f>I33*Params!$B$8</f>
        <v>14682.973053572496</v>
      </c>
      <c r="N34" s="2">
        <f t="shared" ref="N34:N43" si="32">M34+N33</f>
        <v>332501.89519647358</v>
      </c>
      <c r="O34" s="2">
        <v>0</v>
      </c>
      <c r="P34" s="2">
        <f t="shared" si="24"/>
        <v>657140.58967023029</v>
      </c>
      <c r="Q34" s="2">
        <v>0</v>
      </c>
      <c r="R34" s="2">
        <f t="shared" si="1"/>
        <v>0</v>
      </c>
      <c r="S34" s="2">
        <f t="shared" si="25"/>
        <v>377140.58967023029</v>
      </c>
      <c r="T34" s="2">
        <f t="shared" si="2"/>
        <v>-548641.53726846876</v>
      </c>
      <c r="U34" s="31">
        <f>T34/Calcs!$B$4/Table!A34</f>
        <v>-0.21985234913583199</v>
      </c>
      <c r="V34" s="2">
        <f>B34-K34-M34-O34</f>
        <v>37231.82452870172</v>
      </c>
      <c r="W34" s="2">
        <f>IF(V34&gt;0,V34*Params!$B$15,0)</f>
        <v>18615.91226435086</v>
      </c>
      <c r="X34" s="2">
        <f t="shared" si="26"/>
        <v>89906.842122384274</v>
      </c>
      <c r="Y34" s="2">
        <f>Y33*(1+Params!$B$3)+W34</f>
        <v>141419.14730854501</v>
      </c>
      <c r="Z34" s="2">
        <f t="shared" si="3"/>
        <v>51512.305186160738</v>
      </c>
      <c r="AA34" s="2">
        <f>T34+Z34</f>
        <v>-497129.23208230804</v>
      </c>
      <c r="AB34" s="31">
        <f>AA34/Calcs!$B$4/A34</f>
        <v>-0.19921027132130156</v>
      </c>
      <c r="AC34" s="31">
        <f t="shared" si="4"/>
        <v>0.1233008623877376</v>
      </c>
      <c r="AD34" s="7">
        <f t="shared" si="5"/>
        <v>31</v>
      </c>
      <c r="AE34" s="2">
        <f t="shared" si="6"/>
        <v>5243.9189477044656</v>
      </c>
      <c r="AF34" s="2">
        <f>(K34+M34+O34)/12</f>
        <v>2141.2669036459888</v>
      </c>
      <c r="AG34" s="8" t="str">
        <f t="shared" si="27"/>
        <v/>
      </c>
      <c r="AH34" s="8"/>
      <c r="AI34" s="47">
        <f t="shared" si="7"/>
        <v>31</v>
      </c>
      <c r="AJ34" s="2">
        <f>AJ33*(1+Params!$B$20)</f>
        <v>4437.83588105322</v>
      </c>
      <c r="AK34" s="2">
        <f>Params!$B$21*AJ34</f>
        <v>49925.653661848723</v>
      </c>
      <c r="AL34" s="2">
        <f t="shared" si="28"/>
        <v>1168083.3367542839</v>
      </c>
      <c r="AM34" s="2">
        <f>Calcs!$B$5</f>
        <v>0</v>
      </c>
      <c r="AN34" s="2">
        <f t="shared" si="29"/>
        <v>0</v>
      </c>
      <c r="AO34" s="2">
        <f t="shared" si="8"/>
        <v>619441.79948581511</v>
      </c>
      <c r="AP34" s="31">
        <f>AO34/Calcs!$B$4/A34</f>
        <v>0.24822352213416754</v>
      </c>
      <c r="AQ34" s="2">
        <f>F34</f>
        <v>575181.58809969481</v>
      </c>
      <c r="AR34" s="31">
        <f>AQ34/Calcs!$B$4/A34</f>
        <v>0.23048751276285107</v>
      </c>
      <c r="AS34" s="31">
        <f t="shared" si="9"/>
        <v>1.7736009371316475E-2</v>
      </c>
      <c r="AT34" s="31"/>
      <c r="AU34" s="2">
        <f>I34*Params!$B$23</f>
        <v>45150.142139735413</v>
      </c>
      <c r="AV34" s="49">
        <f>J34*Params!$B$24</f>
        <v>60375.355349338533</v>
      </c>
      <c r="AW34" s="49">
        <f t="shared" si="10"/>
        <v>105525.49748907395</v>
      </c>
      <c r="AX34" s="2">
        <f t="shared" si="11"/>
        <v>45150.142139735413</v>
      </c>
      <c r="AY34" s="2">
        <f>AO34-AX34</f>
        <v>574291.65734607971</v>
      </c>
      <c r="AZ34" s="31">
        <f>AY34/Calcs!$B$4/A34</f>
        <v>0.23013089855583238</v>
      </c>
      <c r="BA34" s="31">
        <f>AZ34-AR34</f>
        <v>-3.5661420701868507E-4</v>
      </c>
      <c r="BD34" s="54">
        <f t="shared" si="0"/>
        <v>31</v>
      </c>
      <c r="BE34" s="2">
        <f t="shared" si="12"/>
        <v>402502.36899559025</v>
      </c>
      <c r="BF34" s="2">
        <f t="shared" si="13"/>
        <v>-241501.42139735518</v>
      </c>
      <c r="BG34" s="2">
        <f t="shared" si="14"/>
        <v>-332501.89519647358</v>
      </c>
      <c r="BH34" s="2">
        <f t="shared" si="15"/>
        <v>-377140.58967023029</v>
      </c>
      <c r="BI34" s="2">
        <f t="shared" si="16"/>
        <v>1168083.3367542839</v>
      </c>
      <c r="BJ34" s="2">
        <f t="shared" si="17"/>
        <v>0</v>
      </c>
      <c r="BK34" s="2">
        <f t="shared" si="18"/>
        <v>-45150.142139735413</v>
      </c>
    </row>
    <row r="35" spans="1:63">
      <c r="A35">
        <v>32</v>
      </c>
      <c r="B35" s="3">
        <f>B34*(1+Params!$B$14)</f>
        <v>64500.20305676492</v>
      </c>
      <c r="C35" s="2">
        <f t="shared" si="30"/>
        <v>1444508.3253273671</v>
      </c>
      <c r="D35" s="2">
        <f>D34*(1+Params!$B$3)</f>
        <v>701579.29926667351</v>
      </c>
      <c r="E35" s="2">
        <f t="shared" si="20"/>
        <v>45897.711166978697</v>
      </c>
      <c r="F35" s="2">
        <f t="shared" si="21"/>
        <v>621079.29926667351</v>
      </c>
      <c r="G35" s="2">
        <f>F35-C35</f>
        <v>-823429.02606069355</v>
      </c>
      <c r="H35" s="31">
        <f>G35/Calcs!$B$4/A35</f>
        <v>-0.31965412502356116</v>
      </c>
      <c r="I35" s="3">
        <f>I34*(1+Params!$B$6)</f>
        <v>771314.92822047998</v>
      </c>
      <c r="J35" s="2">
        <f>I35-Params!$B$4</f>
        <v>421314.92822047998</v>
      </c>
      <c r="K35" s="2">
        <f>I34*Params!$B$7</f>
        <v>11287.535534933853</v>
      </c>
      <c r="L35" s="2">
        <f t="shared" si="31"/>
        <v>252788.95693228903</v>
      </c>
      <c r="M35" s="2">
        <f>I34*Params!$B$8</f>
        <v>15050.047379911804</v>
      </c>
      <c r="N35" s="2">
        <f t="shared" si="32"/>
        <v>347551.94257638539</v>
      </c>
      <c r="O35" s="2">
        <v>0</v>
      </c>
      <c r="P35" s="2">
        <f t="shared" si="24"/>
        <v>657140.58967023029</v>
      </c>
      <c r="Q35" s="2">
        <v>0</v>
      </c>
      <c r="R35" s="2">
        <f t="shared" si="1"/>
        <v>0</v>
      </c>
      <c r="S35" s="2">
        <f t="shared" si="25"/>
        <v>377140.58967023029</v>
      </c>
      <c r="T35" s="2">
        <f t="shared" si="2"/>
        <v>-556166.5609584247</v>
      </c>
      <c r="U35" s="31">
        <f>T35/Calcs!$B$4/Table!A35</f>
        <v>-0.21590316807392262</v>
      </c>
      <c r="V35" s="2">
        <f>B35-K35-M35-O35</f>
        <v>38162.620141919266</v>
      </c>
      <c r="W35" s="2">
        <f>IF(V35&gt;0,V35*Params!$B$15,0)</f>
        <v>19081.310070959633</v>
      </c>
      <c r="X35" s="2">
        <f t="shared" si="26"/>
        <v>108988.15219334391</v>
      </c>
      <c r="Y35" s="2">
        <f>Y34*(1+Params!$B$3)+W35</f>
        <v>170399.79769110278</v>
      </c>
      <c r="Z35" s="2">
        <f t="shared" si="3"/>
        <v>61411.645497758873</v>
      </c>
      <c r="AA35" s="2">
        <f>T35+Z35</f>
        <v>-494754.91546066583</v>
      </c>
      <c r="AB35" s="31">
        <f>AA35/Calcs!$B$4/A35</f>
        <v>-0.19206324357945101</v>
      </c>
      <c r="AC35" s="31">
        <f t="shared" si="4"/>
        <v>0.12759088144411015</v>
      </c>
      <c r="AD35" s="7">
        <f t="shared" si="5"/>
        <v>32</v>
      </c>
      <c r="AE35" s="2">
        <f t="shared" si="6"/>
        <v>5375.0169213970767</v>
      </c>
      <c r="AF35" s="2">
        <f>(K35+M35+O35)/12</f>
        <v>2194.7985762371381</v>
      </c>
      <c r="AG35" s="8" t="str">
        <f t="shared" si="27"/>
        <v/>
      </c>
      <c r="AH35" s="8"/>
      <c r="AI35" s="47">
        <f t="shared" si="7"/>
        <v>32</v>
      </c>
      <c r="AJ35" s="2">
        <f>AJ34*(1+Params!$B$20)</f>
        <v>4526.5925986742841</v>
      </c>
      <c r="AK35" s="2">
        <f>Params!$B$21*AJ35</f>
        <v>50924.166735085695</v>
      </c>
      <c r="AL35" s="2">
        <f t="shared" si="28"/>
        <v>1219007.5034893695</v>
      </c>
      <c r="AM35" s="2">
        <f>Calcs!$B$5</f>
        <v>0</v>
      </c>
      <c r="AN35" s="2">
        <f t="shared" si="29"/>
        <v>0</v>
      </c>
      <c r="AO35" s="2">
        <f t="shared" si="8"/>
        <v>662840.94253094483</v>
      </c>
      <c r="AP35" s="31">
        <f>AO35/Calcs!$B$4/A35</f>
        <v>0.25731403048561524</v>
      </c>
      <c r="AQ35" s="2">
        <f>F35</f>
        <v>621079.29926667351</v>
      </c>
      <c r="AR35" s="31">
        <f>AQ35/Calcs!$B$4/A35</f>
        <v>0.24110221244824281</v>
      </c>
      <c r="AS35" s="31">
        <f t="shared" si="9"/>
        <v>1.6211818037372427E-2</v>
      </c>
      <c r="AT35" s="31"/>
      <c r="AU35" s="2">
        <f>I35*Params!$B$23</f>
        <v>46278.895693228798</v>
      </c>
      <c r="AV35" s="49">
        <f>J35*Params!$B$24</f>
        <v>63197.239233071996</v>
      </c>
      <c r="AW35" s="49">
        <f t="shared" si="10"/>
        <v>109476.13492630079</v>
      </c>
      <c r="AX35" s="2">
        <f t="shared" si="11"/>
        <v>46278.895693228798</v>
      </c>
      <c r="AY35" s="2">
        <f>AO35-AX35</f>
        <v>616562.04683771601</v>
      </c>
      <c r="AZ35" s="31">
        <f>AY35/Calcs!$B$4/A35</f>
        <v>0.23934862066681523</v>
      </c>
      <c r="BA35" s="31">
        <f>AZ35-AR35</f>
        <v>-1.7535917814275881E-3</v>
      </c>
      <c r="BD35" s="54">
        <f t="shared" si="0"/>
        <v>32</v>
      </c>
      <c r="BE35" s="2">
        <f t="shared" si="12"/>
        <v>421314.92822047998</v>
      </c>
      <c r="BF35" s="2">
        <f t="shared" si="13"/>
        <v>-252788.95693228903</v>
      </c>
      <c r="BG35" s="2">
        <f t="shared" si="14"/>
        <v>-347551.94257638539</v>
      </c>
      <c r="BH35" s="2">
        <f t="shared" si="15"/>
        <v>-377140.58967023029</v>
      </c>
      <c r="BI35" s="2">
        <f t="shared" si="16"/>
        <v>1219007.5034893695</v>
      </c>
      <c r="BJ35" s="2">
        <f t="shared" si="17"/>
        <v>0</v>
      </c>
      <c r="BK35" s="2">
        <f t="shared" si="18"/>
        <v>-46278.895693228798</v>
      </c>
    </row>
    <row r="36" spans="1:63">
      <c r="A36">
        <v>33</v>
      </c>
      <c r="B36" s="3">
        <f>B35*(1+Params!$B$14)</f>
        <v>66112.708133184031</v>
      </c>
      <c r="C36" s="2">
        <f t="shared" si="30"/>
        <v>1510621.0334605512</v>
      </c>
      <c r="D36" s="2">
        <f>D35*(1+Params!$B$3)</f>
        <v>750689.85021534073</v>
      </c>
      <c r="E36" s="2">
        <f t="shared" si="20"/>
        <v>49110.550948667224</v>
      </c>
      <c r="F36" s="2">
        <f t="shared" si="21"/>
        <v>670189.85021534073</v>
      </c>
      <c r="G36" s="2">
        <f>F36-C36</f>
        <v>-840431.18324521044</v>
      </c>
      <c r="H36" s="31">
        <f>G36/Calcs!$B$4/A36</f>
        <v>-0.31636784613032576</v>
      </c>
      <c r="I36" s="3">
        <f>I35*(1+Params!$B$6)</f>
        <v>790597.80142599193</v>
      </c>
      <c r="J36" s="2">
        <f>I36-Params!$B$4</f>
        <v>440597.80142599193</v>
      </c>
      <c r="K36" s="2">
        <f>I35*Params!$B$7</f>
        <v>11569.7239233072</v>
      </c>
      <c r="L36" s="2">
        <f t="shared" si="31"/>
        <v>264358.68085559621</v>
      </c>
      <c r="M36" s="2">
        <f>I35*Params!$B$8</f>
        <v>15426.298564409601</v>
      </c>
      <c r="N36" s="2">
        <f t="shared" si="32"/>
        <v>362978.241140795</v>
      </c>
      <c r="O36" s="2">
        <v>0</v>
      </c>
      <c r="P36" s="2">
        <f t="shared" si="24"/>
        <v>657140.58967023029</v>
      </c>
      <c r="Q36" s="2">
        <v>0</v>
      </c>
      <c r="R36" s="2">
        <f t="shared" si="1"/>
        <v>0</v>
      </c>
      <c r="S36" s="2">
        <f t="shared" si="25"/>
        <v>377140.58967023029</v>
      </c>
      <c r="T36" s="2">
        <f t="shared" si="2"/>
        <v>-563879.7102406295</v>
      </c>
      <c r="U36" s="31">
        <f>T36/Calcs!$B$4/Table!A36</f>
        <v>-0.21226414840603405</v>
      </c>
      <c r="V36" s="2">
        <f>B36-K36-M36-O36</f>
        <v>39116.685645467223</v>
      </c>
      <c r="W36" s="2">
        <f>IF(V36&gt;0,V36*Params!$B$15,0)</f>
        <v>19558.342822733612</v>
      </c>
      <c r="X36" s="2">
        <f t="shared" si="26"/>
        <v>128546.49501607752</v>
      </c>
      <c r="Y36" s="2">
        <f>Y35*(1+Params!$B$3)+W36</f>
        <v>201886.12635221361</v>
      </c>
      <c r="Z36" s="2">
        <f t="shared" si="3"/>
        <v>73339.631336136095</v>
      </c>
      <c r="AA36" s="2">
        <f>T36+Z36</f>
        <v>-490540.07890449342</v>
      </c>
      <c r="AB36" s="31">
        <f>AA36/Calcs!$B$4/A36</f>
        <v>-0.184656532619798</v>
      </c>
      <c r="AC36" s="31">
        <f t="shared" si="4"/>
        <v>0.13171131351052776</v>
      </c>
      <c r="AD36" s="7">
        <f t="shared" si="5"/>
        <v>33</v>
      </c>
      <c r="AE36" s="2">
        <f t="shared" si="6"/>
        <v>5509.3923444320026</v>
      </c>
      <c r="AF36" s="2">
        <f>(K36+M36+O36)/12</f>
        <v>2249.6685406430665</v>
      </c>
      <c r="AG36" s="8" t="str">
        <f t="shared" si="27"/>
        <v/>
      </c>
      <c r="AH36" s="8"/>
      <c r="AI36" s="47">
        <f t="shared" si="7"/>
        <v>33</v>
      </c>
      <c r="AJ36" s="2">
        <f>AJ35*(1+Params!$B$20)</f>
        <v>4617.1244506477697</v>
      </c>
      <c r="AK36" s="2">
        <f>Params!$B$21*AJ36</f>
        <v>51942.650069787407</v>
      </c>
      <c r="AL36" s="2">
        <f t="shared" si="28"/>
        <v>1270950.1535591569</v>
      </c>
      <c r="AM36" s="2">
        <f>Calcs!$B$5</f>
        <v>0</v>
      </c>
      <c r="AN36" s="2">
        <f t="shared" si="29"/>
        <v>0</v>
      </c>
      <c r="AO36" s="2">
        <f t="shared" si="8"/>
        <v>707070.44331852742</v>
      </c>
      <c r="AP36" s="31">
        <f>AO36/Calcs!$B$4/A36</f>
        <v>0.26616617478581872</v>
      </c>
      <c r="AQ36" s="2">
        <f>F36</f>
        <v>670189.85021534073</v>
      </c>
      <c r="AR36" s="31">
        <f>AQ36/Calcs!$B$4/A36</f>
        <v>0.25228302285538895</v>
      </c>
      <c r="AS36" s="31">
        <f t="shared" si="9"/>
        <v>1.3883151930429771E-2</v>
      </c>
      <c r="AT36" s="31"/>
      <c r="AU36" s="2">
        <f>I36*Params!$B$23</f>
        <v>47435.868085559516</v>
      </c>
      <c r="AV36" s="49">
        <f>J36*Params!$B$24</f>
        <v>66089.670213898789</v>
      </c>
      <c r="AW36" s="49">
        <f t="shared" si="10"/>
        <v>113525.53829945831</v>
      </c>
      <c r="AX36" s="2">
        <f t="shared" si="11"/>
        <v>47435.868085559516</v>
      </c>
      <c r="AY36" s="2">
        <f>AO36-AX36</f>
        <v>659634.57523296797</v>
      </c>
      <c r="AZ36" s="31">
        <f>AY36/Calcs!$B$4/A36</f>
        <v>0.24830964623864785</v>
      </c>
      <c r="BA36" s="31">
        <f>AZ36-AR36</f>
        <v>-3.9733766167411033E-3</v>
      </c>
      <c r="BD36" s="54">
        <f t="shared" si="0"/>
        <v>33</v>
      </c>
      <c r="BE36" s="2">
        <f t="shared" si="12"/>
        <v>440597.80142599193</v>
      </c>
      <c r="BF36" s="2">
        <f t="shared" si="13"/>
        <v>-264358.68085559621</v>
      </c>
      <c r="BG36" s="2">
        <f t="shared" si="14"/>
        <v>-362978.241140795</v>
      </c>
      <c r="BH36" s="2">
        <f t="shared" si="15"/>
        <v>-377140.58967023029</v>
      </c>
      <c r="BI36" s="2">
        <f t="shared" si="16"/>
        <v>1270950.1535591569</v>
      </c>
      <c r="BJ36" s="2">
        <f t="shared" si="17"/>
        <v>0</v>
      </c>
      <c r="BK36" s="2">
        <f t="shared" si="18"/>
        <v>-47435.868085559516</v>
      </c>
    </row>
    <row r="37" spans="1:63">
      <c r="A37">
        <v>34</v>
      </c>
      <c r="B37" s="3">
        <f>B36*(1+Params!$B$14)</f>
        <v>67765.525836513625</v>
      </c>
      <c r="C37" s="2">
        <f t="shared" si="30"/>
        <v>1578386.5592970648</v>
      </c>
      <c r="D37" s="2">
        <f>D36*(1+Params!$B$3)</f>
        <v>803238.13973041461</v>
      </c>
      <c r="E37" s="2">
        <f t="shared" si="20"/>
        <v>52548.289515073877</v>
      </c>
      <c r="F37" s="2">
        <f t="shared" si="21"/>
        <v>722738.13973041461</v>
      </c>
      <c r="G37" s="2">
        <f>F37-C37</f>
        <v>-855648.41956665018</v>
      </c>
      <c r="H37" s="31">
        <f>G37/Calcs!$B$4/A37</f>
        <v>-0.31262273276092445</v>
      </c>
      <c r="I37" s="3">
        <f>I36*(1+Params!$B$6)</f>
        <v>810362.74646164163</v>
      </c>
      <c r="J37" s="2">
        <f>I37-Params!$B$4</f>
        <v>460362.74646164163</v>
      </c>
      <c r="K37" s="2">
        <f>I36*Params!$B$7</f>
        <v>11858.967021389879</v>
      </c>
      <c r="L37" s="2">
        <f t="shared" si="31"/>
        <v>276217.64787698607</v>
      </c>
      <c r="M37" s="2">
        <f>I36*Params!$B$8</f>
        <v>15811.956028519839</v>
      </c>
      <c r="N37" s="2">
        <f t="shared" si="32"/>
        <v>378790.19716931484</v>
      </c>
      <c r="O37" s="2">
        <v>0</v>
      </c>
      <c r="P37" s="2">
        <f t="shared" si="24"/>
        <v>657140.58967023029</v>
      </c>
      <c r="Q37" s="2">
        <v>0</v>
      </c>
      <c r="R37" s="2">
        <f t="shared" si="1"/>
        <v>0</v>
      </c>
      <c r="S37" s="2">
        <f t="shared" si="25"/>
        <v>377140.58967023029</v>
      </c>
      <c r="T37" s="2">
        <f t="shared" si="2"/>
        <v>-571785.68825488957</v>
      </c>
      <c r="U37" s="31">
        <f>T37/Calcs!$B$4/Table!A37</f>
        <v>-0.20890964130613429</v>
      </c>
      <c r="V37" s="2">
        <f>B37-K37-M37-O37</f>
        <v>40094.602786603908</v>
      </c>
      <c r="W37" s="2">
        <f>IF(V37&gt;0,V37*Params!$B$15,0)</f>
        <v>20047.301393301954</v>
      </c>
      <c r="X37" s="2">
        <f t="shared" si="26"/>
        <v>148593.79640937946</v>
      </c>
      <c r="Y37" s="2">
        <f>Y36*(1+Params!$B$3)+W37</f>
        <v>236065.45659017054</v>
      </c>
      <c r="Z37" s="2">
        <f t="shared" si="3"/>
        <v>87471.660180791077</v>
      </c>
      <c r="AA37" s="2">
        <f>T37+Z37</f>
        <v>-484314.02807409852</v>
      </c>
      <c r="AB37" s="31">
        <f>AA37/Calcs!$B$4/A37</f>
        <v>-0.17695068617979484</v>
      </c>
      <c r="AC37" s="31">
        <f t="shared" si="4"/>
        <v>0.13567204658112961</v>
      </c>
      <c r="AD37" s="7">
        <f t="shared" si="5"/>
        <v>34</v>
      </c>
      <c r="AE37" s="2">
        <f t="shared" si="6"/>
        <v>5647.1271530428021</v>
      </c>
      <c r="AF37" s="2">
        <f>(K37+M37+O37)/12</f>
        <v>2305.9102541591433</v>
      </c>
      <c r="AG37" s="8" t="str">
        <f t="shared" si="27"/>
        <v/>
      </c>
      <c r="AH37" s="8"/>
      <c r="AI37" s="47">
        <f t="shared" si="7"/>
        <v>34</v>
      </c>
      <c r="AJ37" s="2">
        <f>AJ36*(1+Params!$B$20)</f>
        <v>4709.4669396607251</v>
      </c>
      <c r="AK37" s="2">
        <f>Params!$B$21*AJ37</f>
        <v>52981.503071183157</v>
      </c>
      <c r="AL37" s="2">
        <f t="shared" si="28"/>
        <v>1323931.65663034</v>
      </c>
      <c r="AM37" s="2">
        <f>Calcs!$B$5</f>
        <v>0</v>
      </c>
      <c r="AN37" s="2">
        <f t="shared" si="29"/>
        <v>0</v>
      </c>
      <c r="AO37" s="2">
        <f t="shared" si="8"/>
        <v>752145.96837545047</v>
      </c>
      <c r="AP37" s="31">
        <f>AO37/Calcs!$B$4/A37</f>
        <v>0.27480671113461835</v>
      </c>
      <c r="AQ37" s="2">
        <f>F37</f>
        <v>722738.13973041461</v>
      </c>
      <c r="AR37" s="31">
        <f>AQ37/Calcs!$B$4/A37</f>
        <v>0.2640621628536407</v>
      </c>
      <c r="AS37" s="31">
        <f t="shared" si="9"/>
        <v>1.074454828097765E-2</v>
      </c>
      <c r="AT37" s="31"/>
      <c r="AU37" s="2">
        <f>I37*Params!$B$23</f>
        <v>48621.764787698499</v>
      </c>
      <c r="AV37" s="49">
        <f>J37*Params!$B$24</f>
        <v>69054.411969246241</v>
      </c>
      <c r="AW37" s="49">
        <f t="shared" si="10"/>
        <v>117676.17675694474</v>
      </c>
      <c r="AX37" s="2">
        <f t="shared" si="11"/>
        <v>48621.764787698499</v>
      </c>
      <c r="AY37" s="2">
        <f>AO37-AX37</f>
        <v>703524.20358775195</v>
      </c>
      <c r="AZ37" s="31">
        <f>AY37/Calcs!$B$4/A37</f>
        <v>0.25704209119026378</v>
      </c>
      <c r="BA37" s="31">
        <f>AZ37-AR37</f>
        <v>-7.0200716633769256E-3</v>
      </c>
      <c r="BD37" s="54">
        <f t="shared" si="0"/>
        <v>34</v>
      </c>
      <c r="BE37" s="2">
        <f t="shared" si="12"/>
        <v>460362.74646164163</v>
      </c>
      <c r="BF37" s="2">
        <f t="shared" si="13"/>
        <v>-276217.64787698607</v>
      </c>
      <c r="BG37" s="2">
        <f t="shared" si="14"/>
        <v>-378790.19716931484</v>
      </c>
      <c r="BH37" s="2">
        <f t="shared" si="15"/>
        <v>-377140.58967023029</v>
      </c>
      <c r="BI37" s="2">
        <f t="shared" si="16"/>
        <v>1323931.65663034</v>
      </c>
      <c r="BJ37" s="2">
        <f t="shared" si="17"/>
        <v>0</v>
      </c>
      <c r="BK37" s="2">
        <f t="shared" si="18"/>
        <v>-48621.764787698499</v>
      </c>
    </row>
    <row r="38" spans="1:63">
      <c r="A38">
        <v>35</v>
      </c>
      <c r="B38" s="3">
        <f>B37*(1+Params!$B$14)</f>
        <v>69459.663982426457</v>
      </c>
      <c r="C38" s="2">
        <f t="shared" si="30"/>
        <v>1647846.2232794913</v>
      </c>
      <c r="D38" s="2">
        <f>D37*(1+Params!$B$3)</f>
        <v>859464.80951154372</v>
      </c>
      <c r="E38" s="2">
        <f t="shared" si="20"/>
        <v>56226.669781129109</v>
      </c>
      <c r="F38" s="2">
        <f t="shared" si="21"/>
        <v>778964.80951154372</v>
      </c>
      <c r="G38" s="2">
        <f>F38-C38</f>
        <v>-868881.41376794758</v>
      </c>
      <c r="H38" s="31">
        <f>G38/Calcs!$B$4/A38</f>
        <v>-0.30838736957158747</v>
      </c>
      <c r="I38" s="3">
        <f>I37*(1+Params!$B$6)</f>
        <v>830621.81512318261</v>
      </c>
      <c r="J38" s="2">
        <f>I38-Params!$B$4</f>
        <v>480621.81512318261</v>
      </c>
      <c r="K38" s="2">
        <f>I37*Params!$B$7</f>
        <v>12155.441196924625</v>
      </c>
      <c r="L38" s="2">
        <f t="shared" si="31"/>
        <v>288373.08907391067</v>
      </c>
      <c r="M38" s="2">
        <f>I37*Params!$B$8</f>
        <v>16207.254929232833</v>
      </c>
      <c r="N38" s="2">
        <f t="shared" si="32"/>
        <v>394997.45209854766</v>
      </c>
      <c r="O38" s="2">
        <v>0</v>
      </c>
      <c r="P38" s="2">
        <f t="shared" si="24"/>
        <v>657140.58967023029</v>
      </c>
      <c r="Q38" s="2">
        <v>0</v>
      </c>
      <c r="R38" s="2">
        <f t="shared" si="1"/>
        <v>0</v>
      </c>
      <c r="S38" s="2">
        <f t="shared" si="25"/>
        <v>377140.58967023029</v>
      </c>
      <c r="T38" s="2">
        <f t="shared" si="2"/>
        <v>-579889.315719506</v>
      </c>
      <c r="U38" s="31">
        <f>T38/Calcs!$B$4/Table!A38</f>
        <v>-0.20581697097409263</v>
      </c>
      <c r="V38" s="2">
        <f>B38-K38-M38-O38</f>
        <v>41096.967856268995</v>
      </c>
      <c r="W38" s="2">
        <f>IF(V38&gt;0,V38*Params!$B$15,0)</f>
        <v>20548.483928134498</v>
      </c>
      <c r="X38" s="2">
        <f t="shared" si="26"/>
        <v>169142.28033751395</v>
      </c>
      <c r="Y38" s="2">
        <f>Y37*(1+Params!$B$3)+W38</f>
        <v>273138.52247961698</v>
      </c>
      <c r="Z38" s="2">
        <f t="shared" si="3"/>
        <v>103996.24214210303</v>
      </c>
      <c r="AA38" s="2">
        <f>T38+Z38</f>
        <v>-475893.07357740297</v>
      </c>
      <c r="AB38" s="31">
        <f>AA38/Calcs!$B$4/A38</f>
        <v>-0.16890614856340833</v>
      </c>
      <c r="AC38" s="31">
        <f t="shared" si="4"/>
        <v>0.13948122100817914</v>
      </c>
      <c r="AD38" s="7">
        <f t="shared" si="5"/>
        <v>35</v>
      </c>
      <c r="AE38" s="2">
        <f t="shared" si="6"/>
        <v>5788.3053318688717</v>
      </c>
      <c r="AF38" s="2">
        <f>(K38+M38+O38)/12</f>
        <v>2363.5580105131216</v>
      </c>
      <c r="AG38" s="8" t="str">
        <f t="shared" si="27"/>
        <v/>
      </c>
      <c r="AH38" s="8"/>
      <c r="AI38" s="47">
        <f t="shared" si="7"/>
        <v>35</v>
      </c>
      <c r="AJ38" s="2">
        <f>AJ37*(1+Params!$B$20)</f>
        <v>4803.6562784539401</v>
      </c>
      <c r="AK38" s="2">
        <f>Params!$B$21*AJ38</f>
        <v>54041.133132606825</v>
      </c>
      <c r="AL38" s="2">
        <f t="shared" si="28"/>
        <v>1377972.7897629468</v>
      </c>
      <c r="AM38" s="2">
        <f>Calcs!$B$5</f>
        <v>0</v>
      </c>
      <c r="AN38" s="2">
        <f t="shared" si="29"/>
        <v>0</v>
      </c>
      <c r="AO38" s="2">
        <f t="shared" si="8"/>
        <v>798083.47404344077</v>
      </c>
      <c r="AP38" s="31">
        <f>AO38/Calcs!$B$4/A38</f>
        <v>0.28325944065428244</v>
      </c>
      <c r="AQ38" s="2">
        <f>F38</f>
        <v>778964.80951154372</v>
      </c>
      <c r="AR38" s="31">
        <f>AQ38/Calcs!$B$4/A38</f>
        <v>0.2764737567032986</v>
      </c>
      <c r="AS38" s="31">
        <f t="shared" si="9"/>
        <v>6.785683950983834E-3</v>
      </c>
      <c r="AT38" s="31"/>
      <c r="AU38" s="2">
        <f>I38*Params!$B$23</f>
        <v>49837.308907390958</v>
      </c>
      <c r="AV38" s="49">
        <f>J38*Params!$B$24</f>
        <v>72093.272268477391</v>
      </c>
      <c r="AW38" s="49">
        <f t="shared" si="10"/>
        <v>121930.58117586834</v>
      </c>
      <c r="AX38" s="2">
        <f t="shared" si="11"/>
        <v>49837.308907390958</v>
      </c>
      <c r="AY38" s="2">
        <f>AO38-AX38</f>
        <v>748246.16513604985</v>
      </c>
      <c r="AZ38" s="31">
        <f>AY38/Calcs!$B$4/A38</f>
        <v>0.26557095479540366</v>
      </c>
      <c r="BA38" s="31">
        <f>AZ38-AR38</f>
        <v>-1.0902801907894943E-2</v>
      </c>
      <c r="BD38" s="54">
        <f t="shared" si="0"/>
        <v>35</v>
      </c>
      <c r="BE38" s="2">
        <f t="shared" si="12"/>
        <v>480621.81512318261</v>
      </c>
      <c r="BF38" s="2">
        <f t="shared" si="13"/>
        <v>-288373.08907391067</v>
      </c>
      <c r="BG38" s="2">
        <f t="shared" si="14"/>
        <v>-394997.45209854766</v>
      </c>
      <c r="BH38" s="2">
        <f t="shared" si="15"/>
        <v>-377140.58967023029</v>
      </c>
      <c r="BI38" s="2">
        <f t="shared" si="16"/>
        <v>1377972.7897629468</v>
      </c>
      <c r="BJ38" s="2">
        <f t="shared" si="17"/>
        <v>0</v>
      </c>
      <c r="BK38" s="2">
        <f t="shared" si="18"/>
        <v>-49837.308907390958</v>
      </c>
    </row>
    <row r="39" spans="1:63">
      <c r="A39">
        <v>36</v>
      </c>
      <c r="B39" s="3">
        <f>B38*(1+Params!$B$14)</f>
        <v>71196.155581987114</v>
      </c>
      <c r="C39" s="2">
        <f t="shared" si="30"/>
        <v>1719042.3788614785</v>
      </c>
      <c r="D39" s="2">
        <f>D38*(1+Params!$B$3)</f>
        <v>919627.34617735178</v>
      </c>
      <c r="E39" s="2">
        <f t="shared" si="20"/>
        <v>60162.53666580806</v>
      </c>
      <c r="F39" s="2">
        <f t="shared" si="21"/>
        <v>839127.34617735178</v>
      </c>
      <c r="G39" s="2">
        <f>F39-C39</f>
        <v>-879915.03268412675</v>
      </c>
      <c r="H39" s="31">
        <f>G39/Calcs!$B$4/A39</f>
        <v>-0.30362837566740053</v>
      </c>
      <c r="I39" s="3">
        <f>I38*(1+Params!$B$6)</f>
        <v>851387.36050126213</v>
      </c>
      <c r="J39" s="2">
        <f>I39-Params!$B$4</f>
        <v>501387.36050126213</v>
      </c>
      <c r="K39" s="2">
        <f>I38*Params!$B$7</f>
        <v>12459.327226847739</v>
      </c>
      <c r="L39" s="2">
        <f t="shared" si="31"/>
        <v>300832.41630075843</v>
      </c>
      <c r="M39" s="2">
        <f>I38*Params!$B$8</f>
        <v>16612.436302463651</v>
      </c>
      <c r="N39" s="2">
        <f t="shared" si="32"/>
        <v>411609.8884010113</v>
      </c>
      <c r="O39" s="2">
        <v>0</v>
      </c>
      <c r="P39" s="2">
        <f t="shared" si="24"/>
        <v>657140.58967023029</v>
      </c>
      <c r="Q39" s="2">
        <v>0</v>
      </c>
      <c r="R39" s="2">
        <f t="shared" si="1"/>
        <v>0</v>
      </c>
      <c r="S39" s="2">
        <f t="shared" si="25"/>
        <v>377140.58967023029</v>
      </c>
      <c r="T39" s="2">
        <f t="shared" si="2"/>
        <v>-588195.53387073788</v>
      </c>
      <c r="U39" s="31">
        <f>T39/Calcs!$B$4/Table!A39</f>
        <v>-0.20296602272972322</v>
      </c>
      <c r="V39" s="2">
        <f>B39-K39-M39-O39</f>
        <v>42124.392052675728</v>
      </c>
      <c r="W39" s="2">
        <f>IF(V39&gt;0,V39*Params!$B$15,0)</f>
        <v>21062.196026337864</v>
      </c>
      <c r="X39" s="2">
        <f t="shared" si="26"/>
        <v>190204.47636385181</v>
      </c>
      <c r="Y39" s="2">
        <f>Y38*(1+Params!$B$3)+W39</f>
        <v>313320.41507952806</v>
      </c>
      <c r="Z39" s="2">
        <f t="shared" si="3"/>
        <v>123115.93871567625</v>
      </c>
      <c r="AA39" s="2">
        <f>T39+Z39</f>
        <v>-465079.59515506163</v>
      </c>
      <c r="AB39" s="31">
        <f>AA39/Calcs!$B$4/A39</f>
        <v>-0.16048295208939323</v>
      </c>
      <c r="AC39" s="31">
        <f t="shared" si="4"/>
        <v>0.1431454235780073</v>
      </c>
      <c r="AD39" s="7">
        <f t="shared" si="5"/>
        <v>36</v>
      </c>
      <c r="AE39" s="2">
        <f t="shared" si="6"/>
        <v>5933.0129651655925</v>
      </c>
      <c r="AF39" s="2">
        <f>(K39+M39+O39)/12</f>
        <v>2422.6469607759495</v>
      </c>
      <c r="AG39" s="8" t="str">
        <f t="shared" si="27"/>
        <v/>
      </c>
      <c r="AH39" s="8"/>
      <c r="AI39" s="47">
        <f t="shared" si="7"/>
        <v>36</v>
      </c>
      <c r="AJ39" s="2">
        <f>AJ38*(1+Params!$B$20)</f>
        <v>4899.729404023019</v>
      </c>
      <c r="AK39" s="2">
        <f>Params!$B$21*AJ39</f>
        <v>55121.955795258968</v>
      </c>
      <c r="AL39" s="2">
        <f t="shared" si="28"/>
        <v>1433094.7455582058</v>
      </c>
      <c r="AM39" s="2">
        <f>Calcs!$B$5</f>
        <v>0</v>
      </c>
      <c r="AN39" s="2">
        <f t="shared" si="29"/>
        <v>0</v>
      </c>
      <c r="AO39" s="2">
        <f t="shared" si="8"/>
        <v>844899.21168746788</v>
      </c>
      <c r="AP39" s="31">
        <f>AO39/Calcs!$B$4/A39</f>
        <v>0.29154562170029946</v>
      </c>
      <c r="AQ39" s="2">
        <f>F39</f>
        <v>839127.34617735178</v>
      </c>
      <c r="AR39" s="31">
        <f>AQ39/Calcs!$B$4/A39</f>
        <v>0.28955394968162584</v>
      </c>
      <c r="AS39" s="31">
        <f t="shared" si="9"/>
        <v>1.9916720186736181E-3</v>
      </c>
      <c r="AT39" s="31"/>
      <c r="AU39" s="2">
        <f>I39*Params!$B$23</f>
        <v>51083.241630075725</v>
      </c>
      <c r="AV39" s="49">
        <f>J39*Params!$B$24</f>
        <v>75208.104075189316</v>
      </c>
      <c r="AW39" s="49">
        <f t="shared" si="10"/>
        <v>126291.34570526503</v>
      </c>
      <c r="AX39" s="2">
        <f t="shared" si="11"/>
        <v>51083.241630075725</v>
      </c>
      <c r="AY39" s="2">
        <f>AO39-AX39</f>
        <v>793815.97005739214</v>
      </c>
      <c r="AZ39" s="31">
        <f>AY39/Calcs!$B$4/A39</f>
        <v>0.27391855419509736</v>
      </c>
      <c r="BA39" s="31">
        <f>AZ39-AR39</f>
        <v>-1.5635395486528481E-2</v>
      </c>
      <c r="BD39" s="54">
        <f t="shared" si="0"/>
        <v>36</v>
      </c>
      <c r="BE39" s="2">
        <f t="shared" si="12"/>
        <v>501387.36050126213</v>
      </c>
      <c r="BF39" s="2">
        <f t="shared" si="13"/>
        <v>-300832.41630075843</v>
      </c>
      <c r="BG39" s="2">
        <f t="shared" si="14"/>
        <v>-411609.8884010113</v>
      </c>
      <c r="BH39" s="2">
        <f t="shared" si="15"/>
        <v>-377140.58967023029</v>
      </c>
      <c r="BI39" s="2">
        <f t="shared" si="16"/>
        <v>1433094.7455582058</v>
      </c>
      <c r="BJ39" s="2">
        <f t="shared" si="17"/>
        <v>0</v>
      </c>
      <c r="BK39" s="2">
        <f t="shared" si="18"/>
        <v>-51083.241630075725</v>
      </c>
    </row>
    <row r="40" spans="1:63">
      <c r="A40">
        <v>37</v>
      </c>
      <c r="B40" s="3">
        <f>B39*(1+Params!$B$14)</f>
        <v>72976.059471536792</v>
      </c>
      <c r="C40" s="2">
        <f t="shared" si="30"/>
        <v>1792018.4383330154</v>
      </c>
      <c r="D40" s="2">
        <f>D39*(1+Params!$B$3)</f>
        <v>984001.26040976646</v>
      </c>
      <c r="E40" s="2">
        <f t="shared" si="20"/>
        <v>64373.914232414681</v>
      </c>
      <c r="F40" s="2">
        <f t="shared" si="21"/>
        <v>903501.26040976646</v>
      </c>
      <c r="G40" s="2">
        <f>F40-C40</f>
        <v>-888517.17792324896</v>
      </c>
      <c r="H40" s="31">
        <f>G40/Calcs!$B$4/A40</f>
        <v>-0.29831028300260165</v>
      </c>
      <c r="I40" s="3">
        <f>I39*(1+Params!$B$6)</f>
        <v>872672.04451379366</v>
      </c>
      <c r="J40" s="2">
        <f>I40-Params!$B$4</f>
        <v>522672.04451379366</v>
      </c>
      <c r="K40" s="2">
        <f>I39*Params!$B$7</f>
        <v>12770.810407518931</v>
      </c>
      <c r="L40" s="2">
        <f t="shared" si="31"/>
        <v>313603.22670827736</v>
      </c>
      <c r="M40" s="2">
        <f>I39*Params!$B$8</f>
        <v>17027.747210025242</v>
      </c>
      <c r="N40" s="2">
        <f t="shared" si="32"/>
        <v>428637.63561103656</v>
      </c>
      <c r="O40" s="2">
        <v>0</v>
      </c>
      <c r="P40" s="2">
        <f t="shared" si="24"/>
        <v>657140.58967023029</v>
      </c>
      <c r="Q40" s="2">
        <v>0</v>
      </c>
      <c r="R40" s="2">
        <f t="shared" si="1"/>
        <v>0</v>
      </c>
      <c r="S40" s="2">
        <f t="shared" si="25"/>
        <v>377140.58967023029</v>
      </c>
      <c r="T40" s="2">
        <f t="shared" si="2"/>
        <v>-596709.40747575054</v>
      </c>
      <c r="U40" s="31">
        <f>T40/Calcs!$B$4/Table!A40</f>
        <v>-0.20033889792706078</v>
      </c>
      <c r="V40" s="2">
        <f>B40-K40-M40-O40</f>
        <v>43177.501853992617</v>
      </c>
      <c r="W40" s="2">
        <f>IF(V40&gt;0,V40*Params!$B$15,0)</f>
        <v>21588.750926996308</v>
      </c>
      <c r="X40" s="2">
        <f t="shared" si="26"/>
        <v>211793.22729084812</v>
      </c>
      <c r="Y40" s="2">
        <f>Y39*(1+Params!$B$3)+W40</f>
        <v>356841.59506209131</v>
      </c>
      <c r="Z40" s="2">
        <f t="shared" si="3"/>
        <v>145048.36777124318</v>
      </c>
      <c r="AA40" s="2">
        <f>T40+Z40</f>
        <v>-451661.03970450733</v>
      </c>
      <c r="AB40" s="31">
        <f>AA40/Calcs!$B$4/A40</f>
        <v>-0.15164043636209748</v>
      </c>
      <c r="AC40" s="31">
        <f t="shared" si="4"/>
        <v>0.14666984664050417</v>
      </c>
      <c r="AD40" s="7">
        <f t="shared" si="5"/>
        <v>37</v>
      </c>
      <c r="AE40" s="2">
        <f t="shared" si="6"/>
        <v>6081.3382892947329</v>
      </c>
      <c r="AF40" s="2">
        <f>(K40+M40+O40)/12</f>
        <v>2483.2131347953477</v>
      </c>
      <c r="AG40" s="8" t="str">
        <f t="shared" si="27"/>
        <v/>
      </c>
      <c r="AH40" s="8"/>
      <c r="AI40" s="47">
        <f t="shared" si="7"/>
        <v>37</v>
      </c>
      <c r="AJ40" s="2">
        <f>AJ39*(1+Params!$B$20)</f>
        <v>4997.7239921034798</v>
      </c>
      <c r="AK40" s="2">
        <f>Params!$B$21*AJ40</f>
        <v>56224.394911164149</v>
      </c>
      <c r="AL40" s="2">
        <f t="shared" si="28"/>
        <v>1489319.1404693699</v>
      </c>
      <c r="AM40" s="2">
        <f>Calcs!$B$5</f>
        <v>0</v>
      </c>
      <c r="AN40" s="2">
        <f t="shared" si="29"/>
        <v>0</v>
      </c>
      <c r="AO40" s="2">
        <f t="shared" si="8"/>
        <v>892609.7329936194</v>
      </c>
      <c r="AP40" s="31">
        <f>AO40/Calcs!$B$4/A40</f>
        <v>0.2996843152572165</v>
      </c>
      <c r="AQ40" s="2">
        <f>F40</f>
        <v>903501.26040976646</v>
      </c>
      <c r="AR40" s="31">
        <f>AQ40/Calcs!$B$4/A40</f>
        <v>0.30334103085773595</v>
      </c>
      <c r="AS40" s="31">
        <f t="shared" si="9"/>
        <v>-3.6567156005194446E-3</v>
      </c>
      <c r="AT40" s="31"/>
      <c r="AU40" s="2">
        <f>I40*Params!$B$23</f>
        <v>52360.32267082762</v>
      </c>
      <c r="AV40" s="49">
        <f>J40*Params!$B$24</f>
        <v>78400.806677069049</v>
      </c>
      <c r="AW40" s="49">
        <f t="shared" si="10"/>
        <v>130761.12934789667</v>
      </c>
      <c r="AX40" s="2">
        <f t="shared" si="11"/>
        <v>52360.32267082762</v>
      </c>
      <c r="AY40" s="2">
        <f>AO40-AX40</f>
        <v>840249.41032279178</v>
      </c>
      <c r="AZ40" s="31">
        <f>AY40/Calcs!$B$4/A40</f>
        <v>0.28210488847500148</v>
      </c>
      <c r="BA40" s="31">
        <f>AZ40-AR40</f>
        <v>-2.1236142382734469E-2</v>
      </c>
      <c r="BD40" s="54">
        <f t="shared" si="0"/>
        <v>37</v>
      </c>
      <c r="BE40" s="2">
        <f t="shared" si="12"/>
        <v>522672.04451379366</v>
      </c>
      <c r="BF40" s="2">
        <f t="shared" si="13"/>
        <v>-313603.22670827736</v>
      </c>
      <c r="BG40" s="2">
        <f t="shared" si="14"/>
        <v>-428637.63561103656</v>
      </c>
      <c r="BH40" s="2">
        <f t="shared" si="15"/>
        <v>-377140.58967023029</v>
      </c>
      <c r="BI40" s="2">
        <f t="shared" si="16"/>
        <v>1489319.1404693699</v>
      </c>
      <c r="BJ40" s="2">
        <f t="shared" si="17"/>
        <v>0</v>
      </c>
      <c r="BK40" s="2">
        <f t="shared" si="18"/>
        <v>-52360.32267082762</v>
      </c>
    </row>
    <row r="41" spans="1:63">
      <c r="A41">
        <v>38</v>
      </c>
      <c r="B41" s="3">
        <f>B40*(1+Params!$B$14)</f>
        <v>74800.460958325202</v>
      </c>
      <c r="C41" s="2">
        <f t="shared" si="30"/>
        <v>1866818.8992913407</v>
      </c>
      <c r="D41" s="2">
        <f>D40*(1+Params!$B$3)</f>
        <v>1052881.3486384503</v>
      </c>
      <c r="E41" s="2">
        <f t="shared" si="20"/>
        <v>68880.088228683802</v>
      </c>
      <c r="F41" s="2">
        <f t="shared" si="21"/>
        <v>972381.34863845026</v>
      </c>
      <c r="G41" s="2">
        <f>F41-C41</f>
        <v>-894437.55065289047</v>
      </c>
      <c r="H41" s="31">
        <f>G41/Calcs!$B$4/A41</f>
        <v>-0.29239540720918289</v>
      </c>
      <c r="I41" s="3">
        <f>I40*(1+Params!$B$6)</f>
        <v>894488.84562663839</v>
      </c>
      <c r="J41" s="2">
        <f>I41-Params!$B$4</f>
        <v>544488.84562663839</v>
      </c>
      <c r="K41" s="2">
        <f>I40*Params!$B$7</f>
        <v>13090.080667706905</v>
      </c>
      <c r="L41" s="2">
        <f t="shared" si="31"/>
        <v>326693.30737598427</v>
      </c>
      <c r="M41" s="2">
        <f>I40*Params!$B$8</f>
        <v>17453.440890275873</v>
      </c>
      <c r="N41" s="2">
        <f t="shared" si="32"/>
        <v>446091.07650131243</v>
      </c>
      <c r="O41" s="2">
        <v>0</v>
      </c>
      <c r="P41" s="2">
        <f t="shared" si="24"/>
        <v>657140.58967023029</v>
      </c>
      <c r="Q41" s="2">
        <v>0</v>
      </c>
      <c r="R41" s="2">
        <f t="shared" si="1"/>
        <v>0</v>
      </c>
      <c r="S41" s="2">
        <f t="shared" si="25"/>
        <v>377140.58967023029</v>
      </c>
      <c r="T41" s="2">
        <f t="shared" si="2"/>
        <v>-605436.1279208886</v>
      </c>
      <c r="U41" s="31">
        <f>T41/Calcs!$B$4/Table!A41</f>
        <v>-0.19791962338048008</v>
      </c>
      <c r="V41" s="2">
        <f>B41-K41-M41-O41</f>
        <v>44256.939400342424</v>
      </c>
      <c r="W41" s="2">
        <f>IF(V41&gt;0,V41*Params!$B$15,0)</f>
        <v>22128.469700171212</v>
      </c>
      <c r="X41" s="2">
        <f t="shared" si="26"/>
        <v>233921.69699101933</v>
      </c>
      <c r="Y41" s="2">
        <f>Y40*(1+Params!$B$3)+W41</f>
        <v>403948.9764166089</v>
      </c>
      <c r="Z41" s="2">
        <f t="shared" si="3"/>
        <v>170027.27942558957</v>
      </c>
      <c r="AA41" s="2">
        <f>T41+Z41</f>
        <v>-435408.848495299</v>
      </c>
      <c r="AB41" s="31">
        <f>AA41/Calcs!$B$4/A41</f>
        <v>-0.14233698872026773</v>
      </c>
      <c r="AC41" s="31">
        <f t="shared" si="4"/>
        <v>0.15005841848891516</v>
      </c>
      <c r="AD41" s="7">
        <f t="shared" si="5"/>
        <v>38</v>
      </c>
      <c r="AE41" s="2">
        <f t="shared" si="6"/>
        <v>6233.3717465271002</v>
      </c>
      <c r="AF41" s="2">
        <f>(K41+M41+O41)/12</f>
        <v>2545.2934631652315</v>
      </c>
      <c r="AG41" s="8" t="str">
        <f t="shared" si="27"/>
        <v/>
      </c>
      <c r="AH41" s="8"/>
      <c r="AI41" s="47">
        <f t="shared" si="7"/>
        <v>38</v>
      </c>
      <c r="AJ41" s="2">
        <f>AJ40*(1+Params!$B$20)</f>
        <v>5097.6784719455491</v>
      </c>
      <c r="AK41" s="2">
        <f>Params!$B$21*AJ41</f>
        <v>57348.882809387425</v>
      </c>
      <c r="AL41" s="2">
        <f t="shared" si="28"/>
        <v>1546668.0232787575</v>
      </c>
      <c r="AM41" s="2">
        <f>Calcs!$B$5</f>
        <v>0</v>
      </c>
      <c r="AN41" s="2">
        <f t="shared" si="29"/>
        <v>0</v>
      </c>
      <c r="AO41" s="2">
        <f t="shared" si="8"/>
        <v>941231.89535786887</v>
      </c>
      <c r="AP41" s="31">
        <f>AO41/Calcs!$B$4/A41</f>
        <v>0.30769267582800552</v>
      </c>
      <c r="AQ41" s="2">
        <f>F41</f>
        <v>972381.34863845026</v>
      </c>
      <c r="AR41" s="31">
        <f>AQ41/Calcs!$B$4/A41</f>
        <v>0.3178755634646781</v>
      </c>
      <c r="AS41" s="31">
        <f t="shared" si="9"/>
        <v>-1.0182887636672577E-2</v>
      </c>
      <c r="AT41" s="31"/>
      <c r="AU41" s="2">
        <f>I41*Params!$B$23</f>
        <v>53669.330737598299</v>
      </c>
      <c r="AV41" s="49">
        <f>J41*Params!$B$24</f>
        <v>81673.326843995761</v>
      </c>
      <c r="AW41" s="49">
        <f t="shared" si="10"/>
        <v>135342.65758159407</v>
      </c>
      <c r="AX41" s="2">
        <f t="shared" si="11"/>
        <v>53669.330737598299</v>
      </c>
      <c r="AY41" s="2">
        <f>AO41-AX41</f>
        <v>887562.56462027063</v>
      </c>
      <c r="AZ41" s="31">
        <f>AY41/Calcs!$B$4/A41</f>
        <v>0.29014794528286059</v>
      </c>
      <c r="BA41" s="31">
        <f>AZ41-AR41</f>
        <v>-2.7727618181817515E-2</v>
      </c>
      <c r="BD41" s="54">
        <f t="shared" si="0"/>
        <v>38</v>
      </c>
      <c r="BE41" s="2">
        <f t="shared" si="12"/>
        <v>544488.84562663839</v>
      </c>
      <c r="BF41" s="2">
        <f t="shared" si="13"/>
        <v>-326693.30737598427</v>
      </c>
      <c r="BG41" s="2">
        <f t="shared" si="14"/>
        <v>-446091.07650131243</v>
      </c>
      <c r="BH41" s="2">
        <f t="shared" si="15"/>
        <v>-377140.58967023029</v>
      </c>
      <c r="BI41" s="2">
        <f t="shared" si="16"/>
        <v>1546668.0232787575</v>
      </c>
      <c r="BJ41" s="2">
        <f t="shared" si="17"/>
        <v>0</v>
      </c>
      <c r="BK41" s="2">
        <f t="shared" si="18"/>
        <v>-53669.330737598299</v>
      </c>
    </row>
    <row r="42" spans="1:63">
      <c r="A42">
        <v>39</v>
      </c>
      <c r="B42" s="3">
        <f>B41*(1+Params!$B$14)</f>
        <v>76670.472482283323</v>
      </c>
      <c r="C42" s="2">
        <f t="shared" si="30"/>
        <v>1943489.3717736241</v>
      </c>
      <c r="D42" s="2">
        <f>D41*(1+Params!$B$3)</f>
        <v>1126583.043043142</v>
      </c>
      <c r="E42" s="2">
        <f t="shared" si="20"/>
        <v>73701.694404691691</v>
      </c>
      <c r="F42" s="2">
        <f t="shared" si="21"/>
        <v>1046083.043043142</v>
      </c>
      <c r="G42" s="2">
        <f>F42-C42</f>
        <v>-897406.32873048214</v>
      </c>
      <c r="H42" s="31">
        <f>G42/Calcs!$B$4/A42</f>
        <v>-0.2858437103776022</v>
      </c>
      <c r="I42" s="3">
        <f>I41*(1+Params!$B$6)</f>
        <v>916851.06676730432</v>
      </c>
      <c r="J42" s="2">
        <f>I42-Params!$B$4</f>
        <v>566851.06676730432</v>
      </c>
      <c r="K42" s="2">
        <f>I41*Params!$B$7</f>
        <v>13417.332684399575</v>
      </c>
      <c r="L42" s="2">
        <f t="shared" si="31"/>
        <v>340110.64006038383</v>
      </c>
      <c r="M42" s="2">
        <f>I41*Params!$B$8</f>
        <v>17889.776912532769</v>
      </c>
      <c r="N42" s="2">
        <f t="shared" si="32"/>
        <v>463980.85341384518</v>
      </c>
      <c r="O42" s="2">
        <v>0</v>
      </c>
      <c r="P42" s="2">
        <f t="shared" si="24"/>
        <v>657140.58967023029</v>
      </c>
      <c r="Q42" s="2">
        <v>0</v>
      </c>
      <c r="R42" s="2">
        <f t="shared" si="1"/>
        <v>0</v>
      </c>
      <c r="S42" s="2">
        <f t="shared" si="25"/>
        <v>377140.58967023029</v>
      </c>
      <c r="T42" s="2">
        <f t="shared" si="2"/>
        <v>-614381.01637715497</v>
      </c>
      <c r="U42" s="31">
        <f>T42/Calcs!$B$4/Table!A42</f>
        <v>-0.19569390551908106</v>
      </c>
      <c r="V42" s="2">
        <f>B42-K42-M42-O42</f>
        <v>45363.36288535098</v>
      </c>
      <c r="W42" s="2">
        <f>IF(V42&gt;0,V42*Params!$B$15,0)</f>
        <v>22681.68144267549</v>
      </c>
      <c r="X42" s="2">
        <f t="shared" si="26"/>
        <v>256603.37843369483</v>
      </c>
      <c r="Y42" s="2">
        <f>Y41*(1+Params!$B$3)+W42</f>
        <v>454907.086208447</v>
      </c>
      <c r="Z42" s="2">
        <f t="shared" si="3"/>
        <v>198303.70777475217</v>
      </c>
      <c r="AA42" s="2">
        <f>T42+Z42</f>
        <v>-416077.3086024028</v>
      </c>
      <c r="AB42" s="31">
        <f>AA42/Calcs!$B$4/A42</f>
        <v>-0.13252980047854843</v>
      </c>
      <c r="AC42" s="31">
        <f t="shared" si="4"/>
        <v>0.15331390989905377</v>
      </c>
      <c r="AD42" s="7">
        <f t="shared" si="5"/>
        <v>39</v>
      </c>
      <c r="AE42" s="2">
        <f t="shared" si="6"/>
        <v>6389.2060401902772</v>
      </c>
      <c r="AF42" s="2">
        <f>(K42+M42+O42)/12</f>
        <v>2608.9257997443619</v>
      </c>
      <c r="AG42" s="8" t="str">
        <f t="shared" si="27"/>
        <v/>
      </c>
      <c r="AH42" s="8"/>
      <c r="AI42" s="47">
        <f t="shared" si="7"/>
        <v>39</v>
      </c>
      <c r="AJ42" s="2">
        <f>AJ41*(1+Params!$B$20)</f>
        <v>5199.6320413844605</v>
      </c>
      <c r="AK42" s="2">
        <f>Params!$B$21*AJ42</f>
        <v>58495.860465575184</v>
      </c>
      <c r="AL42" s="2">
        <f t="shared" si="28"/>
        <v>1605163.8837443327</v>
      </c>
      <c r="AM42" s="2">
        <f>Calcs!$B$5</f>
        <v>0</v>
      </c>
      <c r="AN42" s="2">
        <f t="shared" si="29"/>
        <v>0</v>
      </c>
      <c r="AO42" s="2">
        <f t="shared" si="8"/>
        <v>990782.86736717774</v>
      </c>
      <c r="AP42" s="31">
        <f>AO42/Calcs!$B$4/A42</f>
        <v>0.31558619760062995</v>
      </c>
      <c r="AQ42" s="2">
        <f>F42</f>
        <v>1046083.043043142</v>
      </c>
      <c r="AR42" s="31">
        <f>AQ42/Calcs!$B$4/A42</f>
        <v>0.33320052334548239</v>
      </c>
      <c r="AS42" s="31">
        <f t="shared" si="9"/>
        <v>-1.7614325744852444E-2</v>
      </c>
      <c r="AT42" s="31"/>
      <c r="AU42" s="2">
        <f>I42*Params!$B$23</f>
        <v>55011.064006038258</v>
      </c>
      <c r="AV42" s="49">
        <f>J42*Params!$B$24</f>
        <v>85027.660015095651</v>
      </c>
      <c r="AW42" s="49">
        <f t="shared" si="10"/>
        <v>140038.72402113391</v>
      </c>
      <c r="AX42" s="2">
        <f t="shared" si="11"/>
        <v>55011.064006038258</v>
      </c>
      <c r="AY42" s="2">
        <f>AO42-AX42</f>
        <v>935771.80336113949</v>
      </c>
      <c r="AZ42" s="31">
        <f>AY42/Calcs!$B$4/A42</f>
        <v>0.29806396029977367</v>
      </c>
      <c r="BA42" s="31">
        <f>AZ42-AR42</f>
        <v>-3.5136563045708724E-2</v>
      </c>
      <c r="BD42" s="54">
        <f t="shared" si="0"/>
        <v>39</v>
      </c>
      <c r="BE42" s="2">
        <f t="shared" si="12"/>
        <v>566851.06676730432</v>
      </c>
      <c r="BF42" s="2">
        <f t="shared" si="13"/>
        <v>-340110.64006038383</v>
      </c>
      <c r="BG42" s="2">
        <f t="shared" si="14"/>
        <v>-463980.85341384518</v>
      </c>
      <c r="BH42" s="2">
        <f t="shared" si="15"/>
        <v>-377140.58967023029</v>
      </c>
      <c r="BI42" s="2">
        <f t="shared" si="16"/>
        <v>1605163.8837443327</v>
      </c>
      <c r="BJ42" s="2">
        <f t="shared" si="17"/>
        <v>0</v>
      </c>
      <c r="BK42" s="2">
        <f t="shared" si="18"/>
        <v>-55011.064006038258</v>
      </c>
    </row>
    <row r="43" spans="1:63">
      <c r="A43">
        <v>40</v>
      </c>
      <c r="B43" s="3">
        <f>B42*(1+Params!$B$14)</f>
        <v>78587.234294340393</v>
      </c>
      <c r="C43" s="2">
        <f t="shared" si="30"/>
        <v>2022076.6060679646</v>
      </c>
      <c r="D43" s="2">
        <f>D42*(1+Params!$B$3)</f>
        <v>1205443.8560561619</v>
      </c>
      <c r="E43" s="2">
        <f t="shared" si="20"/>
        <v>78860.813013019972</v>
      </c>
      <c r="F43" s="2">
        <f t="shared" si="21"/>
        <v>1124943.8560561619</v>
      </c>
      <c r="G43" s="2">
        <f>F43-C43</f>
        <v>-897132.75001180265</v>
      </c>
      <c r="H43" s="31">
        <f>G43/Calcs!$B$4/A43</f>
        <v>-0.27861265528316853</v>
      </c>
      <c r="I43" s="3">
        <f>I42*(1+Params!$B$6)</f>
        <v>939772.3434364869</v>
      </c>
      <c r="J43" s="2">
        <f>I43-Params!$B$4</f>
        <v>589772.3434364869</v>
      </c>
      <c r="K43" s="2">
        <f>I42*Params!$B$7</f>
        <v>13752.766001509564</v>
      </c>
      <c r="L43" s="2">
        <f t="shared" si="31"/>
        <v>353863.40606189339</v>
      </c>
      <c r="M43" s="2">
        <f>I42*Params!$B$8</f>
        <v>18337.021335346086</v>
      </c>
      <c r="N43" s="2">
        <f t="shared" si="32"/>
        <v>482317.87474919128</v>
      </c>
      <c r="O43" s="2">
        <v>0</v>
      </c>
      <c r="P43" s="2">
        <f t="shared" si="24"/>
        <v>657140.58967023029</v>
      </c>
      <c r="Q43" s="2">
        <v>0</v>
      </c>
      <c r="R43" s="2">
        <f t="shared" si="1"/>
        <v>0</v>
      </c>
      <c r="S43" s="2">
        <f t="shared" si="25"/>
        <v>377140.58967023029</v>
      </c>
      <c r="T43" s="2">
        <f t="shared" si="2"/>
        <v>-623549.52704482805</v>
      </c>
      <c r="U43" s="31">
        <f>T43/Calcs!$B$4/Table!A43</f>
        <v>-0.19364892144249318</v>
      </c>
      <c r="V43" s="2">
        <f>B43-K43-M43-O43</f>
        <v>46497.446957484746</v>
      </c>
      <c r="W43" s="2">
        <f>IF(V43&gt;0,V43*Params!$B$15,0)</f>
        <v>23248.723478742373</v>
      </c>
      <c r="X43" s="2">
        <f t="shared" si="26"/>
        <v>279852.10191243718</v>
      </c>
      <c r="Y43" s="2">
        <f>Y42*(1+Params!$B$3)+W43</f>
        <v>509999.30572178069</v>
      </c>
      <c r="Z43" s="2">
        <f t="shared" si="3"/>
        <v>230147.20380934351</v>
      </c>
      <c r="AA43" s="2">
        <f>T43+Z43</f>
        <v>-393402.32323548454</v>
      </c>
      <c r="AB43" s="31">
        <f>AA43/Calcs!$B$4/A43</f>
        <v>-0.12217463454518154</v>
      </c>
      <c r="AC43" s="31">
        <f t="shared" si="4"/>
        <v>0.15643802073798699</v>
      </c>
      <c r="AD43" s="7">
        <f t="shared" si="5"/>
        <v>40</v>
      </c>
      <c r="AE43" s="2">
        <f t="shared" si="6"/>
        <v>6548.9361911950327</v>
      </c>
      <c r="AF43" s="2">
        <f>(K43+M43+O43)/12</f>
        <v>2674.1489447379709</v>
      </c>
      <c r="AG43" s="8" t="str">
        <f t="shared" si="27"/>
        <v/>
      </c>
      <c r="AH43" s="8"/>
      <c r="AI43" s="47">
        <f t="shared" si="7"/>
        <v>40</v>
      </c>
      <c r="AJ43" s="2">
        <f>AJ42*(1+Params!$B$20)</f>
        <v>5303.6246822121502</v>
      </c>
      <c r="AK43" s="2">
        <f>Params!$B$21*AJ43</f>
        <v>59665.777674886689</v>
      </c>
      <c r="AL43" s="2">
        <f t="shared" si="28"/>
        <v>1664829.6614192193</v>
      </c>
      <c r="AM43" s="2">
        <f>Calcs!$B$5</f>
        <v>0</v>
      </c>
      <c r="AN43" s="2">
        <f t="shared" si="29"/>
        <v>0</v>
      </c>
      <c r="AO43" s="2">
        <f t="shared" si="8"/>
        <v>1041280.1343743913</v>
      </c>
      <c r="AP43" s="31">
        <f>AO43/Calcs!$B$4/A43</f>
        <v>0.3233789237187551</v>
      </c>
      <c r="AQ43" s="2">
        <f>F43</f>
        <v>1124943.8560561619</v>
      </c>
      <c r="AR43" s="31">
        <f>AQ43/Calcs!$B$4/A43</f>
        <v>0.34936144598017449</v>
      </c>
      <c r="AS43" s="31">
        <f t="shared" si="9"/>
        <v>-2.5982522261419394E-2</v>
      </c>
      <c r="AT43" s="31"/>
      <c r="AU43" s="2">
        <f>I43*Params!$B$23</f>
        <v>56386.340606189209</v>
      </c>
      <c r="AV43" s="49">
        <f>J43*Params!$B$24</f>
        <v>88465.851515473027</v>
      </c>
      <c r="AW43" s="49">
        <f t="shared" si="10"/>
        <v>144852.19212166223</v>
      </c>
      <c r="AX43" s="2">
        <f t="shared" si="11"/>
        <v>56386.340606189209</v>
      </c>
      <c r="AY43" s="2">
        <f>AO43-AX43</f>
        <v>984893.79376820207</v>
      </c>
      <c r="AZ43" s="31">
        <f>AY43/Calcs!$B$4/A43</f>
        <v>0.30586763781621185</v>
      </c>
      <c r="BA43" s="31">
        <f>AZ43-AR43</f>
        <v>-4.3493808163962644E-2</v>
      </c>
      <c r="BD43" s="54">
        <f t="shared" si="0"/>
        <v>40</v>
      </c>
      <c r="BE43" s="2">
        <f t="shared" si="12"/>
        <v>589772.3434364869</v>
      </c>
      <c r="BF43" s="2">
        <f t="shared" si="13"/>
        <v>-353863.40606189339</v>
      </c>
      <c r="BG43" s="2">
        <f t="shared" si="14"/>
        <v>-482317.87474919128</v>
      </c>
      <c r="BH43" s="2">
        <f t="shared" si="15"/>
        <v>-377140.58967023029</v>
      </c>
      <c r="BI43" s="2">
        <f t="shared" si="16"/>
        <v>1664829.6614192193</v>
      </c>
      <c r="BJ43" s="2">
        <f t="shared" si="17"/>
        <v>0</v>
      </c>
      <c r="BK43" s="2">
        <f t="shared" si="18"/>
        <v>-56386.340606189209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991F4-4798-4AFA-A8C8-BA43DEA88675}">
  <dimension ref="A1:X124"/>
  <sheetViews>
    <sheetView workbookViewId="0">
      <selection activeCell="Y1" sqref="Y1"/>
    </sheetView>
  </sheetViews>
  <sheetFormatPr defaultRowHeight="15"/>
  <sheetData>
    <row r="1" spans="1:24">
      <c r="A1" s="6"/>
      <c r="B1" s="6"/>
      <c r="C1" s="6"/>
      <c r="D1" s="6"/>
      <c r="E1" s="6"/>
      <c r="F1" s="6"/>
      <c r="G1" s="6"/>
      <c r="H1" s="6"/>
      <c r="I1" s="6"/>
      <c r="J1" s="6"/>
      <c r="K1" s="6"/>
      <c r="L1" s="6"/>
      <c r="M1" s="6"/>
      <c r="N1" s="6"/>
      <c r="O1" s="6"/>
      <c r="P1" s="6"/>
      <c r="Q1" s="6"/>
      <c r="R1" s="6"/>
      <c r="S1" s="6"/>
      <c r="T1" s="6"/>
      <c r="U1" s="6"/>
      <c r="V1" s="6"/>
      <c r="W1" s="6"/>
      <c r="X1" s="6"/>
    </row>
    <row r="2" spans="1:24">
      <c r="A2" s="6"/>
      <c r="B2" s="6"/>
      <c r="C2" s="6"/>
      <c r="D2" s="6"/>
      <c r="E2" s="6"/>
      <c r="F2" s="6"/>
      <c r="G2" s="6"/>
      <c r="H2" s="6"/>
      <c r="I2" s="6"/>
      <c r="J2" s="6"/>
      <c r="K2" s="6"/>
      <c r="L2" s="6"/>
      <c r="M2" s="6"/>
      <c r="N2" s="6"/>
      <c r="O2" s="6"/>
      <c r="P2" s="6"/>
      <c r="Q2" s="6"/>
      <c r="R2" s="6"/>
      <c r="S2" s="6"/>
      <c r="T2" s="6"/>
      <c r="U2" s="6"/>
      <c r="V2" s="6"/>
      <c r="W2" s="6"/>
      <c r="X2" s="6"/>
    </row>
    <row r="3" spans="1:24">
      <c r="A3" s="6"/>
      <c r="B3" s="6"/>
      <c r="C3" s="6"/>
      <c r="D3" s="6"/>
      <c r="E3" s="6"/>
      <c r="F3" s="6"/>
      <c r="G3" s="6"/>
      <c r="H3" s="6"/>
      <c r="I3" s="6"/>
      <c r="J3" s="6"/>
      <c r="K3" s="6"/>
      <c r="L3" s="6"/>
      <c r="M3" s="6"/>
      <c r="N3" s="6"/>
      <c r="O3" s="6"/>
      <c r="P3" s="6"/>
      <c r="Q3" s="6"/>
      <c r="R3" s="6"/>
      <c r="S3" s="6"/>
      <c r="T3" s="6"/>
      <c r="U3" s="6"/>
      <c r="V3" s="6"/>
      <c r="W3" s="6"/>
      <c r="X3" s="6"/>
    </row>
    <row r="4" spans="1:24">
      <c r="A4" s="6"/>
      <c r="B4" s="6"/>
      <c r="C4" s="6"/>
      <c r="D4" s="6"/>
      <c r="E4" s="6"/>
      <c r="F4" s="6"/>
      <c r="G4" s="6"/>
      <c r="H4" s="6"/>
      <c r="I4" s="6"/>
      <c r="J4" s="6"/>
      <c r="K4" s="6"/>
      <c r="L4" s="6"/>
      <c r="M4" s="6"/>
      <c r="N4" s="6"/>
      <c r="O4" s="6"/>
      <c r="P4" s="6"/>
      <c r="Q4" s="6"/>
      <c r="R4" s="6"/>
      <c r="S4" s="6"/>
      <c r="T4" s="6"/>
      <c r="U4" s="6"/>
      <c r="V4" s="6"/>
      <c r="W4" s="6"/>
      <c r="X4" s="6"/>
    </row>
    <row r="5" spans="1:24">
      <c r="A5" s="6"/>
      <c r="B5" s="6"/>
      <c r="C5" s="6"/>
      <c r="D5" s="6"/>
      <c r="E5" s="6"/>
      <c r="F5" s="6"/>
      <c r="G5" s="6"/>
      <c r="H5" s="6"/>
      <c r="I5" s="6"/>
      <c r="J5" s="6"/>
      <c r="K5" s="6"/>
      <c r="L5" s="6"/>
      <c r="M5" s="6"/>
      <c r="N5" s="6"/>
      <c r="O5" s="6"/>
      <c r="P5" s="6"/>
      <c r="Q5" s="6"/>
      <c r="R5" s="6"/>
      <c r="S5" s="6"/>
      <c r="T5" s="6"/>
      <c r="U5" s="6"/>
      <c r="V5" s="6"/>
      <c r="W5" s="6"/>
      <c r="X5" s="6"/>
    </row>
    <row r="6" spans="1:24">
      <c r="A6" s="6"/>
      <c r="B6" s="6"/>
      <c r="C6" s="6"/>
      <c r="D6" s="6"/>
      <c r="E6" s="6"/>
      <c r="F6" s="6"/>
      <c r="G6" s="6"/>
      <c r="H6" s="6"/>
      <c r="I6" s="6"/>
      <c r="J6" s="6"/>
      <c r="K6" s="6"/>
      <c r="L6" s="6"/>
      <c r="M6" s="6"/>
      <c r="N6" s="6"/>
      <c r="O6" s="6"/>
      <c r="P6" s="6"/>
      <c r="Q6" s="6"/>
      <c r="R6" s="6"/>
      <c r="S6" s="6"/>
      <c r="T6" s="6"/>
      <c r="U6" s="6"/>
      <c r="V6" s="6"/>
      <c r="W6" s="6"/>
      <c r="X6" s="6"/>
    </row>
    <row r="7" spans="1:24">
      <c r="A7" s="6"/>
      <c r="B7" s="6"/>
      <c r="C7" s="6"/>
      <c r="D7" s="6"/>
      <c r="E7" s="6"/>
      <c r="F7" s="6"/>
      <c r="G7" s="6"/>
      <c r="H7" s="6"/>
      <c r="I7" s="6"/>
      <c r="J7" s="6"/>
      <c r="K7" s="6"/>
      <c r="L7" s="6"/>
      <c r="M7" s="6"/>
      <c r="N7" s="6"/>
      <c r="O7" s="6"/>
      <c r="P7" s="6"/>
      <c r="Q7" s="6"/>
      <c r="R7" s="6"/>
      <c r="S7" s="6"/>
      <c r="T7" s="6"/>
      <c r="U7" s="6"/>
      <c r="V7" s="6"/>
      <c r="W7" s="6"/>
      <c r="X7" s="6"/>
    </row>
    <row r="8" spans="1:24">
      <c r="A8" s="6"/>
      <c r="B8" s="6"/>
      <c r="C8" s="6"/>
      <c r="D8" s="6"/>
      <c r="E8" s="6"/>
      <c r="F8" s="6"/>
      <c r="G8" s="6"/>
      <c r="H8" s="6"/>
      <c r="I8" s="6"/>
      <c r="J8" s="6"/>
      <c r="K8" s="6"/>
      <c r="L8" s="6"/>
      <c r="M8" s="6"/>
      <c r="N8" s="6"/>
      <c r="O8" s="6"/>
      <c r="P8" s="6"/>
      <c r="Q8" s="6"/>
      <c r="R8" s="6"/>
      <c r="S8" s="6"/>
      <c r="T8" s="6"/>
      <c r="U8" s="6"/>
      <c r="V8" s="6"/>
      <c r="W8" s="6"/>
      <c r="X8" s="6"/>
    </row>
    <row r="9" spans="1:24">
      <c r="A9" s="6"/>
      <c r="B9" s="6"/>
      <c r="C9" s="6"/>
      <c r="D9" s="6"/>
      <c r="E9" s="6"/>
      <c r="F9" s="6"/>
      <c r="G9" s="6"/>
      <c r="H9" s="6"/>
      <c r="I9" s="6"/>
      <c r="J9" s="6"/>
      <c r="K9" s="6"/>
      <c r="L9" s="6"/>
      <c r="M9" s="6"/>
      <c r="N9" s="6"/>
      <c r="O9" s="6"/>
      <c r="P9" s="6"/>
      <c r="Q9" s="6"/>
      <c r="R9" s="6"/>
      <c r="S9" s="6"/>
      <c r="T9" s="6"/>
      <c r="U9" s="6"/>
      <c r="V9" s="6"/>
      <c r="W9" s="6"/>
      <c r="X9" s="6"/>
    </row>
    <row r="10" spans="1:24">
      <c r="A10" s="6"/>
      <c r="B10" s="6"/>
      <c r="C10" s="6"/>
      <c r="D10" s="6"/>
      <c r="E10" s="6"/>
      <c r="F10" s="6"/>
      <c r="G10" s="6"/>
      <c r="H10" s="6"/>
      <c r="I10" s="6"/>
      <c r="J10" s="6"/>
      <c r="K10" s="6"/>
      <c r="L10" s="6"/>
      <c r="M10" s="6"/>
      <c r="N10" s="6"/>
      <c r="O10" s="6"/>
      <c r="P10" s="6"/>
      <c r="Q10" s="6"/>
      <c r="R10" s="6"/>
      <c r="S10" s="6"/>
      <c r="T10" s="6"/>
      <c r="U10" s="6"/>
      <c r="V10" s="6"/>
      <c r="W10" s="6"/>
      <c r="X10" s="6"/>
    </row>
    <row r="11" spans="1:24">
      <c r="A11" s="6"/>
      <c r="B11" s="6"/>
      <c r="C11" s="6"/>
      <c r="D11" s="6"/>
      <c r="E11" s="6"/>
      <c r="F11" s="6"/>
      <c r="G11" s="6"/>
      <c r="H11" s="6"/>
      <c r="I11" s="6"/>
      <c r="J11" s="6"/>
      <c r="K11" s="6"/>
      <c r="L11" s="6"/>
      <c r="M11" s="6"/>
      <c r="N11" s="6"/>
      <c r="O11" s="6"/>
      <c r="P11" s="6"/>
      <c r="Q11" s="6"/>
      <c r="R11" s="6"/>
      <c r="S11" s="6"/>
      <c r="T11" s="6"/>
      <c r="U11" s="6"/>
      <c r="V11" s="6"/>
      <c r="W11" s="6"/>
      <c r="X11" s="6"/>
    </row>
    <row r="12" spans="1:24">
      <c r="A12" s="6"/>
      <c r="B12" s="6"/>
      <c r="C12" s="6"/>
      <c r="D12" s="6"/>
      <c r="E12" s="6"/>
      <c r="F12" s="6"/>
      <c r="G12" s="6"/>
      <c r="H12" s="6"/>
      <c r="I12" s="6"/>
      <c r="J12" s="6"/>
      <c r="K12" s="6"/>
      <c r="L12" s="6"/>
      <c r="M12" s="6"/>
      <c r="N12" s="6"/>
      <c r="O12" s="6"/>
      <c r="P12" s="6"/>
      <c r="Q12" s="6"/>
      <c r="R12" s="6"/>
      <c r="S12" s="6"/>
      <c r="T12" s="6"/>
      <c r="U12" s="6"/>
      <c r="V12" s="6"/>
      <c r="W12" s="6"/>
      <c r="X12" s="6"/>
    </row>
    <row r="13" spans="1:24">
      <c r="A13" s="6"/>
      <c r="B13" s="6"/>
      <c r="C13" s="6"/>
      <c r="D13" s="6"/>
      <c r="E13" s="6"/>
      <c r="F13" s="6"/>
      <c r="G13" s="6"/>
      <c r="H13" s="6"/>
      <c r="I13" s="6"/>
      <c r="J13" s="6"/>
      <c r="K13" s="6"/>
      <c r="L13" s="6"/>
      <c r="M13" s="6"/>
      <c r="N13" s="6"/>
      <c r="O13" s="6"/>
      <c r="P13" s="6"/>
      <c r="Q13" s="6"/>
      <c r="R13" s="6"/>
      <c r="S13" s="6"/>
      <c r="T13" s="6"/>
      <c r="U13" s="6"/>
      <c r="V13" s="6"/>
      <c r="W13" s="6"/>
      <c r="X13" s="6"/>
    </row>
    <row r="14" spans="1:24">
      <c r="A14" s="6"/>
      <c r="B14" s="6"/>
      <c r="C14" s="6"/>
      <c r="D14" s="6"/>
      <c r="E14" s="6"/>
      <c r="F14" s="6"/>
      <c r="G14" s="6"/>
      <c r="H14" s="6"/>
      <c r="I14" s="6"/>
      <c r="J14" s="6"/>
      <c r="K14" s="6"/>
      <c r="L14" s="6"/>
      <c r="M14" s="6"/>
      <c r="N14" s="6"/>
      <c r="O14" s="6"/>
      <c r="P14" s="6"/>
      <c r="Q14" s="6"/>
      <c r="R14" s="6"/>
      <c r="S14" s="6"/>
      <c r="T14" s="6"/>
      <c r="U14" s="6"/>
      <c r="V14" s="6"/>
      <c r="W14" s="6"/>
      <c r="X14" s="6"/>
    </row>
    <row r="15" spans="1:24">
      <c r="A15" s="6"/>
      <c r="B15" s="6"/>
      <c r="C15" s="6"/>
      <c r="D15" s="6"/>
      <c r="E15" s="6"/>
      <c r="F15" s="6"/>
      <c r="G15" s="6"/>
      <c r="H15" s="6"/>
      <c r="I15" s="6"/>
      <c r="J15" s="6"/>
      <c r="K15" s="6"/>
      <c r="L15" s="6"/>
      <c r="M15" s="6"/>
      <c r="N15" s="6"/>
      <c r="O15" s="6"/>
      <c r="P15" s="6"/>
      <c r="Q15" s="6"/>
      <c r="R15" s="6"/>
      <c r="S15" s="6"/>
      <c r="T15" s="6"/>
      <c r="U15" s="6"/>
      <c r="V15" s="6"/>
      <c r="W15" s="6"/>
      <c r="X15" s="6"/>
    </row>
    <row r="16" spans="1:24">
      <c r="A16" s="6"/>
      <c r="B16" s="6"/>
      <c r="C16" s="6"/>
      <c r="D16" s="6"/>
      <c r="E16" s="6"/>
      <c r="F16" s="6"/>
      <c r="G16" s="6"/>
      <c r="H16" s="6"/>
      <c r="I16" s="6"/>
      <c r="J16" s="6"/>
      <c r="K16" s="6"/>
      <c r="L16" s="6"/>
      <c r="M16" s="6"/>
      <c r="N16" s="6"/>
      <c r="O16" s="6"/>
      <c r="P16" s="6"/>
      <c r="Q16" s="6"/>
      <c r="R16" s="6"/>
      <c r="S16" s="6"/>
      <c r="T16" s="6"/>
      <c r="U16" s="6"/>
      <c r="V16" s="6"/>
      <c r="W16" s="6"/>
      <c r="X16" s="6"/>
    </row>
    <row r="17" spans="1:24">
      <c r="A17" s="6"/>
      <c r="B17" s="6"/>
      <c r="C17" s="6"/>
      <c r="D17" s="6"/>
      <c r="E17" s="6"/>
      <c r="F17" s="6"/>
      <c r="G17" s="6"/>
      <c r="H17" s="6"/>
      <c r="I17" s="6"/>
      <c r="J17" s="6"/>
      <c r="K17" s="6"/>
      <c r="L17" s="6"/>
      <c r="M17" s="6"/>
      <c r="N17" s="6"/>
      <c r="O17" s="6"/>
      <c r="P17" s="6"/>
      <c r="Q17" s="6"/>
      <c r="R17" s="6"/>
      <c r="S17" s="6"/>
      <c r="T17" s="6"/>
      <c r="U17" s="6"/>
      <c r="V17" s="6"/>
      <c r="W17" s="6"/>
      <c r="X17" s="6"/>
    </row>
    <row r="18" spans="1:24">
      <c r="A18" s="6"/>
      <c r="B18" s="6"/>
      <c r="C18" s="6"/>
      <c r="D18" s="6"/>
      <c r="E18" s="6"/>
      <c r="F18" s="6"/>
      <c r="G18" s="6"/>
      <c r="H18" s="6"/>
      <c r="I18" s="6"/>
      <c r="J18" s="6"/>
      <c r="K18" s="6"/>
      <c r="L18" s="6"/>
      <c r="M18" s="6"/>
      <c r="N18" s="6"/>
      <c r="O18" s="6"/>
      <c r="P18" s="6"/>
      <c r="Q18" s="6"/>
      <c r="R18" s="6"/>
      <c r="S18" s="6"/>
      <c r="T18" s="6"/>
      <c r="U18" s="6"/>
      <c r="V18" s="6"/>
      <c r="W18" s="6"/>
      <c r="X18" s="6"/>
    </row>
    <row r="19" spans="1:24">
      <c r="A19" s="6"/>
      <c r="B19" s="6"/>
      <c r="C19" s="6"/>
      <c r="D19" s="6"/>
      <c r="E19" s="6"/>
      <c r="F19" s="6"/>
      <c r="G19" s="6"/>
      <c r="H19" s="6"/>
      <c r="I19" s="6"/>
      <c r="J19" s="6"/>
      <c r="K19" s="6"/>
      <c r="L19" s="6"/>
      <c r="M19" s="6"/>
      <c r="N19" s="6"/>
      <c r="O19" s="6"/>
      <c r="P19" s="6"/>
      <c r="Q19" s="6"/>
      <c r="R19" s="6"/>
      <c r="S19" s="6"/>
      <c r="T19" s="6"/>
      <c r="U19" s="6"/>
      <c r="V19" s="6"/>
      <c r="W19" s="6"/>
      <c r="X19" s="6"/>
    </row>
    <row r="20" spans="1:24">
      <c r="A20" s="6"/>
      <c r="B20" s="6"/>
      <c r="C20" s="6"/>
      <c r="D20" s="6"/>
      <c r="E20" s="6"/>
      <c r="F20" s="6"/>
      <c r="G20" s="6"/>
      <c r="H20" s="6"/>
      <c r="I20" s="6"/>
      <c r="J20" s="6"/>
      <c r="K20" s="6"/>
      <c r="L20" s="6"/>
      <c r="M20" s="6"/>
      <c r="N20" s="6"/>
      <c r="O20" s="6"/>
      <c r="P20" s="6"/>
      <c r="Q20" s="6"/>
      <c r="R20" s="6"/>
      <c r="S20" s="6"/>
      <c r="T20" s="6"/>
      <c r="U20" s="6"/>
      <c r="V20" s="6"/>
      <c r="W20" s="6"/>
      <c r="X20" s="6"/>
    </row>
    <row r="21" spans="1:24">
      <c r="A21" s="6"/>
      <c r="B21" s="6"/>
      <c r="C21" s="6"/>
      <c r="D21" s="6"/>
      <c r="E21" s="6"/>
      <c r="F21" s="6"/>
      <c r="G21" s="6"/>
      <c r="H21" s="6"/>
      <c r="I21" s="6"/>
      <c r="J21" s="6"/>
      <c r="K21" s="6"/>
      <c r="L21" s="6"/>
      <c r="M21" s="6"/>
      <c r="N21" s="6"/>
      <c r="O21" s="6"/>
      <c r="P21" s="6"/>
      <c r="Q21" s="6"/>
      <c r="R21" s="6"/>
      <c r="S21" s="6"/>
      <c r="T21" s="6"/>
      <c r="U21" s="6"/>
      <c r="V21" s="6"/>
      <c r="W21" s="6"/>
      <c r="X21" s="6"/>
    </row>
    <row r="22" spans="1:24">
      <c r="A22" s="6"/>
      <c r="B22" s="6"/>
      <c r="C22" s="6"/>
      <c r="D22" s="6"/>
      <c r="E22" s="6"/>
      <c r="F22" s="6"/>
      <c r="G22" s="6"/>
      <c r="H22" s="6"/>
      <c r="I22" s="6"/>
      <c r="J22" s="6"/>
      <c r="K22" s="6"/>
      <c r="L22" s="6"/>
      <c r="M22" s="6"/>
      <c r="N22" s="6"/>
      <c r="O22" s="6"/>
      <c r="P22" s="6"/>
      <c r="Q22" s="6"/>
      <c r="R22" s="6"/>
      <c r="S22" s="6"/>
      <c r="T22" s="6"/>
      <c r="U22" s="6"/>
      <c r="V22" s="6"/>
      <c r="W22" s="6"/>
      <c r="X22" s="6"/>
    </row>
    <row r="23" spans="1:24">
      <c r="A23" s="6"/>
      <c r="B23" s="6"/>
      <c r="C23" s="6"/>
      <c r="D23" s="6"/>
      <c r="E23" s="6"/>
      <c r="F23" s="6"/>
      <c r="G23" s="6"/>
      <c r="H23" s="6"/>
      <c r="I23" s="6"/>
      <c r="J23" s="6"/>
      <c r="K23" s="6"/>
      <c r="L23" s="6"/>
      <c r="M23" s="6"/>
      <c r="N23" s="6"/>
      <c r="O23" s="6"/>
      <c r="P23" s="6"/>
      <c r="Q23" s="6"/>
      <c r="R23" s="6"/>
      <c r="S23" s="6"/>
      <c r="T23" s="6"/>
      <c r="U23" s="6"/>
      <c r="V23" s="6"/>
      <c r="W23" s="6"/>
      <c r="X23" s="6"/>
    </row>
    <row r="24" spans="1:24">
      <c r="A24" s="6"/>
      <c r="B24" s="6"/>
      <c r="C24" s="6"/>
      <c r="D24" s="6"/>
      <c r="E24" s="6"/>
      <c r="F24" s="6"/>
      <c r="G24" s="6"/>
      <c r="H24" s="6"/>
      <c r="I24" s="6"/>
      <c r="J24" s="6"/>
      <c r="K24" s="6"/>
      <c r="L24" s="6"/>
      <c r="M24" s="6"/>
      <c r="N24" s="6"/>
      <c r="O24" s="6"/>
      <c r="P24" s="6"/>
      <c r="Q24" s="6"/>
      <c r="R24" s="6"/>
      <c r="S24" s="6"/>
      <c r="T24" s="6"/>
      <c r="U24" s="6"/>
      <c r="V24" s="6"/>
      <c r="W24" s="6"/>
      <c r="X24" s="6"/>
    </row>
    <row r="25" spans="1:24">
      <c r="A25" s="6"/>
      <c r="B25" s="6"/>
      <c r="C25" s="6"/>
      <c r="D25" s="6"/>
      <c r="E25" s="6"/>
      <c r="F25" s="6"/>
      <c r="G25" s="6"/>
      <c r="H25" s="6"/>
      <c r="I25" s="6"/>
      <c r="J25" s="6"/>
      <c r="K25" s="6"/>
      <c r="L25" s="6"/>
      <c r="M25" s="6"/>
      <c r="N25" s="6"/>
      <c r="O25" s="6"/>
      <c r="P25" s="6"/>
      <c r="Q25" s="6"/>
      <c r="R25" s="6"/>
      <c r="S25" s="6"/>
      <c r="T25" s="6"/>
      <c r="U25" s="6"/>
      <c r="V25" s="6"/>
      <c r="W25" s="6"/>
      <c r="X25" s="6"/>
    </row>
    <row r="26" spans="1:24">
      <c r="A26" s="6"/>
      <c r="B26" s="6"/>
      <c r="C26" s="6"/>
      <c r="D26" s="6"/>
      <c r="E26" s="6"/>
      <c r="F26" s="6"/>
      <c r="G26" s="6"/>
      <c r="H26" s="6"/>
      <c r="I26" s="6"/>
      <c r="J26" s="6"/>
      <c r="K26" s="6"/>
      <c r="L26" s="6"/>
      <c r="M26" s="6"/>
      <c r="N26" s="6"/>
      <c r="O26" s="6"/>
      <c r="P26" s="6"/>
      <c r="Q26" s="6"/>
      <c r="R26" s="6"/>
      <c r="S26" s="6"/>
      <c r="T26" s="6"/>
      <c r="U26" s="6"/>
      <c r="V26" s="6"/>
      <c r="W26" s="6"/>
      <c r="X26" s="6"/>
    </row>
    <row r="27" spans="1:24">
      <c r="A27" s="6"/>
      <c r="B27" s="6"/>
      <c r="C27" s="6"/>
      <c r="D27" s="6"/>
      <c r="E27" s="6"/>
      <c r="F27" s="6"/>
      <c r="G27" s="6"/>
      <c r="H27" s="6"/>
      <c r="I27" s="6"/>
      <c r="J27" s="6"/>
      <c r="K27" s="6"/>
      <c r="L27" s="6"/>
      <c r="M27" s="6"/>
      <c r="N27" s="6"/>
      <c r="O27" s="6"/>
      <c r="P27" s="6"/>
      <c r="Q27" s="6"/>
      <c r="R27" s="6"/>
      <c r="S27" s="6"/>
      <c r="T27" s="6"/>
      <c r="U27" s="6"/>
      <c r="V27" s="6"/>
      <c r="W27" s="6"/>
      <c r="X27" s="6"/>
    </row>
    <row r="28" spans="1:24">
      <c r="A28" s="6"/>
      <c r="B28" s="6"/>
      <c r="C28" s="6"/>
      <c r="D28" s="6"/>
      <c r="E28" s="6"/>
      <c r="F28" s="6"/>
      <c r="G28" s="6"/>
      <c r="H28" s="6"/>
      <c r="I28" s="6"/>
      <c r="J28" s="6"/>
      <c r="K28" s="6"/>
      <c r="L28" s="6"/>
      <c r="M28" s="6"/>
      <c r="N28" s="6"/>
      <c r="O28" s="6"/>
      <c r="P28" s="6"/>
      <c r="Q28" s="6"/>
      <c r="R28" s="6"/>
      <c r="S28" s="6"/>
      <c r="T28" s="6"/>
      <c r="U28" s="6"/>
      <c r="V28" s="6"/>
      <c r="W28" s="6"/>
      <c r="X28" s="6"/>
    </row>
    <row r="33" spans="1:24">
      <c r="A33" s="6"/>
      <c r="B33" s="6"/>
      <c r="C33" s="6"/>
      <c r="D33" s="6"/>
      <c r="E33" s="6"/>
      <c r="F33" s="6"/>
      <c r="G33" s="6"/>
      <c r="H33" s="6"/>
      <c r="I33" s="6"/>
      <c r="J33" s="6"/>
      <c r="K33" s="6"/>
      <c r="L33" s="6"/>
      <c r="M33" s="6"/>
      <c r="N33" s="6"/>
      <c r="O33" s="6"/>
      <c r="P33" s="6"/>
      <c r="Q33" s="6"/>
      <c r="R33" s="6"/>
      <c r="S33" s="6"/>
      <c r="T33" s="6"/>
      <c r="U33" s="6"/>
      <c r="V33" s="6"/>
      <c r="W33" s="6"/>
      <c r="X33" s="6"/>
    </row>
    <row r="34" spans="1:24">
      <c r="A34" s="6"/>
      <c r="B34" s="6"/>
      <c r="C34" s="6"/>
      <c r="D34" s="6"/>
      <c r="E34" s="6"/>
      <c r="F34" s="6"/>
      <c r="G34" s="6"/>
      <c r="H34" s="6"/>
      <c r="I34" s="6"/>
      <c r="J34" s="6"/>
      <c r="K34" s="6"/>
      <c r="L34" s="6"/>
      <c r="M34" s="6"/>
      <c r="N34" s="6"/>
      <c r="O34" s="6"/>
      <c r="P34" s="6"/>
      <c r="Q34" s="6"/>
      <c r="R34" s="6"/>
      <c r="S34" s="6"/>
      <c r="T34" s="6"/>
      <c r="U34" s="6"/>
      <c r="V34" s="6"/>
      <c r="W34" s="6"/>
      <c r="X34" s="6"/>
    </row>
    <row r="35" spans="1:24">
      <c r="A35" s="6"/>
      <c r="B35" s="6"/>
      <c r="C35" s="6"/>
      <c r="D35" s="6"/>
      <c r="E35" s="6"/>
      <c r="F35" s="6"/>
      <c r="G35" s="6"/>
      <c r="H35" s="6"/>
      <c r="I35" s="6"/>
      <c r="J35" s="6"/>
      <c r="K35" s="6"/>
      <c r="L35" s="6"/>
      <c r="M35" s="6"/>
      <c r="N35" s="6"/>
      <c r="O35" s="6"/>
      <c r="P35" s="6"/>
      <c r="Q35" s="6"/>
      <c r="R35" s="6"/>
      <c r="S35" s="6"/>
      <c r="T35" s="6"/>
      <c r="U35" s="6"/>
      <c r="V35" s="6"/>
      <c r="W35" s="6"/>
      <c r="X35" s="6"/>
    </row>
    <row r="36" spans="1:24">
      <c r="A36" s="6"/>
      <c r="B36" s="6"/>
      <c r="C36" s="6"/>
      <c r="D36" s="6"/>
      <c r="E36" s="6"/>
      <c r="F36" s="6"/>
      <c r="G36" s="6"/>
      <c r="H36" s="6"/>
      <c r="I36" s="6"/>
      <c r="J36" s="6"/>
      <c r="K36" s="6"/>
      <c r="L36" s="6"/>
      <c r="M36" s="6"/>
      <c r="N36" s="6"/>
      <c r="O36" s="6"/>
      <c r="P36" s="6"/>
      <c r="Q36" s="6"/>
      <c r="R36" s="6"/>
      <c r="S36" s="6"/>
      <c r="T36" s="6"/>
      <c r="U36" s="6"/>
      <c r="V36" s="6"/>
      <c r="W36" s="6"/>
      <c r="X36" s="6"/>
    </row>
    <row r="37" spans="1:24">
      <c r="A37" s="6"/>
      <c r="B37" s="6"/>
      <c r="C37" s="6"/>
      <c r="D37" s="6"/>
      <c r="E37" s="6"/>
      <c r="F37" s="6"/>
      <c r="G37" s="6"/>
      <c r="H37" s="6"/>
      <c r="I37" s="6"/>
      <c r="J37" s="6"/>
      <c r="K37" s="6"/>
      <c r="L37" s="6"/>
      <c r="M37" s="6"/>
      <c r="N37" s="6"/>
      <c r="O37" s="6"/>
      <c r="P37" s="6"/>
      <c r="Q37" s="6"/>
      <c r="R37" s="6"/>
      <c r="S37" s="6"/>
      <c r="T37" s="6"/>
      <c r="U37" s="6"/>
      <c r="V37" s="6"/>
      <c r="W37" s="6"/>
      <c r="X37" s="6"/>
    </row>
    <row r="38" spans="1:24">
      <c r="A38" s="6"/>
      <c r="B38" s="6"/>
      <c r="C38" s="6"/>
      <c r="D38" s="6"/>
      <c r="E38" s="6"/>
      <c r="F38" s="6"/>
      <c r="G38" s="6"/>
      <c r="H38" s="6"/>
      <c r="I38" s="6"/>
      <c r="J38" s="6"/>
      <c r="K38" s="6"/>
      <c r="L38" s="6"/>
      <c r="M38" s="6"/>
      <c r="N38" s="6"/>
      <c r="O38" s="6"/>
      <c r="P38" s="6"/>
      <c r="Q38" s="6"/>
      <c r="R38" s="6"/>
      <c r="S38" s="6"/>
      <c r="T38" s="6"/>
      <c r="U38" s="6"/>
      <c r="V38" s="6"/>
      <c r="W38" s="6"/>
      <c r="X38" s="6"/>
    </row>
    <row r="39" spans="1:24">
      <c r="A39" s="6"/>
      <c r="B39" s="6"/>
      <c r="C39" s="6"/>
      <c r="D39" s="6"/>
      <c r="E39" s="6"/>
      <c r="F39" s="6"/>
      <c r="G39" s="6"/>
      <c r="H39" s="6"/>
      <c r="I39" s="6"/>
      <c r="J39" s="6"/>
      <c r="K39" s="6"/>
      <c r="L39" s="6"/>
      <c r="M39" s="6"/>
      <c r="N39" s="6"/>
      <c r="O39" s="6"/>
      <c r="P39" s="6"/>
      <c r="Q39" s="6"/>
      <c r="R39" s="6"/>
      <c r="S39" s="6"/>
      <c r="T39" s="6"/>
      <c r="U39" s="6"/>
      <c r="V39" s="6"/>
      <c r="W39" s="6"/>
      <c r="X39" s="6"/>
    </row>
    <row r="40" spans="1:24">
      <c r="A40" s="6"/>
      <c r="B40" s="6"/>
      <c r="C40" s="6"/>
      <c r="D40" s="6"/>
      <c r="E40" s="6"/>
      <c r="F40" s="6"/>
      <c r="G40" s="6"/>
      <c r="H40" s="6"/>
      <c r="I40" s="6"/>
      <c r="J40" s="6"/>
      <c r="K40" s="6"/>
      <c r="L40" s="6"/>
      <c r="M40" s="6"/>
      <c r="N40" s="6"/>
      <c r="O40" s="6"/>
      <c r="P40" s="6"/>
      <c r="Q40" s="6"/>
      <c r="R40" s="6"/>
      <c r="S40" s="6"/>
      <c r="T40" s="6"/>
      <c r="U40" s="6"/>
      <c r="V40" s="6"/>
      <c r="W40" s="6"/>
      <c r="X40" s="6"/>
    </row>
    <row r="41" spans="1:24">
      <c r="A41" s="6"/>
      <c r="B41" s="6"/>
      <c r="C41" s="6"/>
      <c r="D41" s="6"/>
      <c r="E41" s="6"/>
      <c r="F41" s="6"/>
      <c r="G41" s="6"/>
      <c r="H41" s="6"/>
      <c r="I41" s="6"/>
      <c r="J41" s="6"/>
      <c r="K41" s="6"/>
      <c r="L41" s="6"/>
      <c r="M41" s="6"/>
      <c r="N41" s="6"/>
      <c r="O41" s="6"/>
      <c r="P41" s="6"/>
      <c r="Q41" s="6"/>
      <c r="R41" s="6"/>
      <c r="S41" s="6"/>
      <c r="T41" s="6"/>
      <c r="U41" s="6"/>
      <c r="V41" s="6"/>
      <c r="W41" s="6"/>
      <c r="X41" s="6"/>
    </row>
    <row r="42" spans="1:24">
      <c r="A42" s="6"/>
      <c r="B42" s="6"/>
      <c r="C42" s="6"/>
      <c r="D42" s="6"/>
      <c r="E42" s="6"/>
      <c r="F42" s="6"/>
      <c r="G42" s="6"/>
      <c r="H42" s="6"/>
      <c r="I42" s="6"/>
      <c r="J42" s="6"/>
      <c r="K42" s="6"/>
      <c r="L42" s="6"/>
      <c r="M42" s="6"/>
      <c r="N42" s="6"/>
      <c r="O42" s="6"/>
      <c r="P42" s="6"/>
      <c r="Q42" s="6"/>
      <c r="R42" s="6"/>
      <c r="S42" s="6"/>
      <c r="T42" s="6"/>
      <c r="U42" s="6"/>
      <c r="V42" s="6"/>
      <c r="W42" s="6"/>
      <c r="X42" s="6"/>
    </row>
    <row r="43" spans="1:24">
      <c r="A43" s="6"/>
      <c r="B43" s="6"/>
      <c r="C43" s="6"/>
      <c r="D43" s="6"/>
      <c r="E43" s="6"/>
      <c r="F43" s="6"/>
      <c r="G43" s="6"/>
      <c r="H43" s="6"/>
      <c r="I43" s="6"/>
      <c r="J43" s="6"/>
      <c r="K43" s="6"/>
      <c r="L43" s="6"/>
      <c r="M43" s="6"/>
      <c r="N43" s="6"/>
      <c r="O43" s="6"/>
      <c r="P43" s="6"/>
      <c r="Q43" s="6"/>
      <c r="R43" s="6"/>
      <c r="S43" s="6"/>
      <c r="T43" s="6"/>
      <c r="U43" s="6"/>
      <c r="V43" s="6"/>
      <c r="W43" s="6"/>
      <c r="X43" s="6"/>
    </row>
    <row r="44" spans="1:24">
      <c r="A44" s="6"/>
      <c r="B44" s="6"/>
      <c r="C44" s="6"/>
      <c r="D44" s="6"/>
      <c r="E44" s="6"/>
      <c r="F44" s="6"/>
      <c r="G44" s="6"/>
      <c r="H44" s="6"/>
      <c r="I44" s="6"/>
      <c r="J44" s="6"/>
      <c r="K44" s="6"/>
      <c r="L44" s="6"/>
      <c r="M44" s="6"/>
      <c r="N44" s="6"/>
      <c r="O44" s="6"/>
      <c r="P44" s="6"/>
      <c r="Q44" s="6"/>
      <c r="R44" s="6"/>
      <c r="S44" s="6"/>
      <c r="T44" s="6"/>
      <c r="U44" s="6"/>
      <c r="V44" s="6"/>
      <c r="W44" s="6"/>
      <c r="X44" s="6"/>
    </row>
    <row r="45" spans="1:24">
      <c r="A45" s="6"/>
      <c r="B45" s="6"/>
      <c r="C45" s="6"/>
      <c r="D45" s="6"/>
      <c r="E45" s="6"/>
      <c r="F45" s="6"/>
      <c r="G45" s="6"/>
      <c r="H45" s="6"/>
      <c r="I45" s="6"/>
      <c r="J45" s="6"/>
      <c r="K45" s="6"/>
      <c r="L45" s="6"/>
      <c r="M45" s="6"/>
      <c r="N45" s="6"/>
      <c r="O45" s="6"/>
      <c r="P45" s="6"/>
      <c r="Q45" s="6"/>
      <c r="R45" s="6"/>
      <c r="S45" s="6"/>
      <c r="T45" s="6"/>
      <c r="U45" s="6"/>
      <c r="V45" s="6"/>
      <c r="W45" s="6"/>
      <c r="X45" s="6"/>
    </row>
    <row r="46" spans="1:24">
      <c r="A46" s="6"/>
      <c r="B46" s="6"/>
      <c r="C46" s="6"/>
      <c r="D46" s="6"/>
      <c r="E46" s="6"/>
      <c r="F46" s="6"/>
      <c r="G46" s="6"/>
      <c r="H46" s="6"/>
      <c r="I46" s="6"/>
      <c r="J46" s="6"/>
      <c r="K46" s="6"/>
      <c r="L46" s="6"/>
      <c r="M46" s="6"/>
      <c r="N46" s="6"/>
      <c r="O46" s="6"/>
      <c r="P46" s="6"/>
      <c r="Q46" s="6"/>
      <c r="R46" s="6"/>
      <c r="S46" s="6"/>
      <c r="T46" s="6"/>
      <c r="U46" s="6"/>
      <c r="V46" s="6"/>
      <c r="W46" s="6"/>
      <c r="X46" s="6"/>
    </row>
    <row r="47" spans="1:24">
      <c r="A47" s="6"/>
      <c r="B47" s="6"/>
      <c r="C47" s="6"/>
      <c r="D47" s="6"/>
      <c r="E47" s="6"/>
      <c r="F47" s="6"/>
      <c r="G47" s="6"/>
      <c r="H47" s="6"/>
      <c r="I47" s="6"/>
      <c r="J47" s="6"/>
      <c r="K47" s="6"/>
      <c r="L47" s="6"/>
      <c r="M47" s="6"/>
      <c r="N47" s="6"/>
      <c r="O47" s="6"/>
      <c r="P47" s="6"/>
      <c r="Q47" s="6"/>
      <c r="R47" s="6"/>
      <c r="S47" s="6"/>
      <c r="T47" s="6"/>
      <c r="U47" s="6"/>
      <c r="V47" s="6"/>
      <c r="W47" s="6"/>
      <c r="X47" s="6"/>
    </row>
    <row r="48" spans="1:24">
      <c r="A48" s="6"/>
      <c r="B48" s="6"/>
      <c r="C48" s="6"/>
      <c r="D48" s="6"/>
      <c r="E48" s="6"/>
      <c r="F48" s="6"/>
      <c r="G48" s="6"/>
      <c r="H48" s="6"/>
      <c r="I48" s="6"/>
      <c r="J48" s="6"/>
      <c r="K48" s="6"/>
      <c r="L48" s="6"/>
      <c r="M48" s="6"/>
      <c r="N48" s="6"/>
      <c r="O48" s="6"/>
      <c r="P48" s="6"/>
      <c r="Q48" s="6"/>
      <c r="R48" s="6"/>
      <c r="S48" s="6"/>
      <c r="T48" s="6"/>
      <c r="U48" s="6"/>
      <c r="V48" s="6"/>
      <c r="W48" s="6"/>
      <c r="X48" s="6"/>
    </row>
    <row r="49" spans="1:24">
      <c r="A49" s="6"/>
      <c r="B49" s="6"/>
      <c r="C49" s="6"/>
      <c r="D49" s="6"/>
      <c r="E49" s="6"/>
      <c r="F49" s="6"/>
      <c r="G49" s="6"/>
      <c r="H49" s="6"/>
      <c r="I49" s="6"/>
      <c r="J49" s="6"/>
      <c r="K49" s="6"/>
      <c r="L49" s="6"/>
      <c r="M49" s="6"/>
      <c r="N49" s="6"/>
      <c r="O49" s="6"/>
      <c r="P49" s="6"/>
      <c r="Q49" s="6"/>
      <c r="R49" s="6"/>
      <c r="S49" s="6"/>
      <c r="T49" s="6"/>
      <c r="U49" s="6"/>
      <c r="V49" s="6"/>
      <c r="W49" s="6"/>
      <c r="X49" s="6"/>
    </row>
    <row r="50" spans="1:24">
      <c r="A50" s="6"/>
      <c r="B50" s="6"/>
      <c r="C50" s="6"/>
      <c r="D50" s="6"/>
      <c r="E50" s="6"/>
      <c r="F50" s="6"/>
      <c r="G50" s="6"/>
      <c r="H50" s="6"/>
      <c r="I50" s="6"/>
      <c r="J50" s="6"/>
      <c r="K50" s="6"/>
      <c r="L50" s="6"/>
      <c r="M50" s="6"/>
      <c r="N50" s="6"/>
      <c r="O50" s="6"/>
      <c r="P50" s="6"/>
      <c r="Q50" s="6"/>
      <c r="R50" s="6"/>
      <c r="S50" s="6"/>
      <c r="T50" s="6"/>
      <c r="U50" s="6"/>
      <c r="V50" s="6"/>
      <c r="W50" s="6"/>
      <c r="X50" s="6"/>
    </row>
    <row r="51" spans="1:24">
      <c r="A51" s="6"/>
      <c r="B51" s="6"/>
      <c r="C51" s="6"/>
      <c r="D51" s="6"/>
      <c r="E51" s="6"/>
      <c r="F51" s="6"/>
      <c r="G51" s="6"/>
      <c r="H51" s="6"/>
      <c r="I51" s="6"/>
      <c r="J51" s="6"/>
      <c r="K51" s="6"/>
      <c r="L51" s="6"/>
      <c r="M51" s="6"/>
      <c r="N51" s="6"/>
      <c r="O51" s="6"/>
      <c r="P51" s="6"/>
      <c r="Q51" s="6"/>
      <c r="R51" s="6"/>
      <c r="S51" s="6"/>
      <c r="T51" s="6"/>
      <c r="U51" s="6"/>
      <c r="V51" s="6"/>
      <c r="W51" s="6"/>
      <c r="X51" s="6"/>
    </row>
    <row r="52" spans="1:24">
      <c r="A52" s="6"/>
      <c r="B52" s="6"/>
      <c r="C52" s="6"/>
      <c r="D52" s="6"/>
      <c r="E52" s="6"/>
      <c r="F52" s="6"/>
      <c r="G52" s="6"/>
      <c r="H52" s="6"/>
      <c r="I52" s="6"/>
      <c r="J52" s="6"/>
      <c r="K52" s="6"/>
      <c r="L52" s="6"/>
      <c r="M52" s="6"/>
      <c r="N52" s="6"/>
      <c r="O52" s="6"/>
      <c r="P52" s="6"/>
      <c r="Q52" s="6"/>
      <c r="R52" s="6"/>
      <c r="S52" s="6"/>
      <c r="T52" s="6"/>
      <c r="U52" s="6"/>
      <c r="V52" s="6"/>
      <c r="W52" s="6"/>
      <c r="X52" s="6"/>
    </row>
    <row r="53" spans="1:24">
      <c r="A53" s="6"/>
      <c r="B53" s="6"/>
      <c r="C53" s="6"/>
      <c r="D53" s="6"/>
      <c r="E53" s="6"/>
      <c r="F53" s="6"/>
      <c r="G53" s="6"/>
      <c r="H53" s="6"/>
      <c r="I53" s="6"/>
      <c r="J53" s="6"/>
      <c r="K53" s="6"/>
      <c r="L53" s="6"/>
      <c r="M53" s="6"/>
      <c r="N53" s="6"/>
      <c r="O53" s="6"/>
      <c r="P53" s="6"/>
      <c r="Q53" s="6"/>
      <c r="R53" s="6"/>
      <c r="S53" s="6"/>
      <c r="T53" s="6"/>
      <c r="U53" s="6"/>
      <c r="V53" s="6"/>
      <c r="W53" s="6"/>
      <c r="X53" s="6"/>
    </row>
    <row r="54" spans="1:24">
      <c r="A54" s="6"/>
      <c r="B54" s="6"/>
      <c r="C54" s="6"/>
      <c r="D54" s="6"/>
      <c r="E54" s="6"/>
      <c r="F54" s="6"/>
      <c r="G54" s="6"/>
      <c r="H54" s="6"/>
      <c r="I54" s="6"/>
      <c r="J54" s="6"/>
      <c r="K54" s="6"/>
      <c r="L54" s="6"/>
      <c r="M54" s="6"/>
      <c r="N54" s="6"/>
      <c r="O54" s="6"/>
      <c r="P54" s="6"/>
      <c r="Q54" s="6"/>
      <c r="R54" s="6"/>
      <c r="S54" s="6"/>
      <c r="T54" s="6"/>
      <c r="U54" s="6"/>
      <c r="V54" s="6"/>
      <c r="W54" s="6"/>
      <c r="X54" s="6"/>
    </row>
    <row r="55" spans="1:24">
      <c r="A55" s="6"/>
      <c r="B55" s="6"/>
      <c r="C55" s="6"/>
      <c r="D55" s="6"/>
      <c r="E55" s="6"/>
      <c r="F55" s="6"/>
      <c r="G55" s="6"/>
      <c r="H55" s="6"/>
      <c r="I55" s="6"/>
      <c r="J55" s="6"/>
      <c r="K55" s="6"/>
      <c r="L55" s="6"/>
      <c r="M55" s="6"/>
      <c r="N55" s="6"/>
      <c r="O55" s="6"/>
      <c r="P55" s="6"/>
      <c r="Q55" s="6"/>
      <c r="R55" s="6"/>
      <c r="S55" s="6"/>
      <c r="T55" s="6"/>
      <c r="U55" s="6"/>
      <c r="V55" s="6"/>
      <c r="W55" s="6"/>
      <c r="X55" s="6"/>
    </row>
    <row r="56" spans="1:24">
      <c r="A56" s="6"/>
      <c r="B56" s="6"/>
      <c r="C56" s="6"/>
      <c r="D56" s="6"/>
      <c r="E56" s="6"/>
      <c r="F56" s="6"/>
      <c r="G56" s="6"/>
      <c r="H56" s="6"/>
      <c r="I56" s="6"/>
      <c r="J56" s="6"/>
      <c r="K56" s="6"/>
      <c r="L56" s="6"/>
      <c r="M56" s="6"/>
      <c r="N56" s="6"/>
      <c r="O56" s="6"/>
      <c r="P56" s="6"/>
      <c r="Q56" s="6"/>
      <c r="R56" s="6"/>
      <c r="S56" s="6"/>
      <c r="T56" s="6"/>
      <c r="U56" s="6"/>
      <c r="V56" s="6"/>
      <c r="W56" s="6"/>
      <c r="X56" s="6"/>
    </row>
    <row r="57" spans="1:24">
      <c r="A57" s="6"/>
      <c r="B57" s="6"/>
      <c r="C57" s="6"/>
      <c r="D57" s="6"/>
      <c r="E57" s="6"/>
      <c r="F57" s="6"/>
      <c r="G57" s="6"/>
      <c r="H57" s="6"/>
      <c r="I57" s="6"/>
      <c r="J57" s="6"/>
      <c r="K57" s="6"/>
      <c r="L57" s="6"/>
      <c r="M57" s="6"/>
      <c r="N57" s="6"/>
      <c r="O57" s="6"/>
      <c r="P57" s="6"/>
      <c r="Q57" s="6"/>
      <c r="R57" s="6"/>
      <c r="S57" s="6"/>
      <c r="T57" s="6"/>
      <c r="U57" s="6"/>
      <c r="V57" s="6"/>
      <c r="W57" s="6"/>
      <c r="X57" s="6"/>
    </row>
    <row r="58" spans="1:24">
      <c r="A58" s="6"/>
      <c r="B58" s="6"/>
      <c r="C58" s="6"/>
      <c r="D58" s="6"/>
      <c r="E58" s="6"/>
      <c r="F58" s="6"/>
      <c r="G58" s="6"/>
      <c r="H58" s="6"/>
      <c r="I58" s="6"/>
      <c r="J58" s="6"/>
      <c r="K58" s="6"/>
      <c r="L58" s="6"/>
      <c r="M58" s="6"/>
      <c r="N58" s="6"/>
      <c r="O58" s="6"/>
      <c r="P58" s="6"/>
      <c r="Q58" s="6"/>
      <c r="R58" s="6"/>
      <c r="S58" s="6"/>
      <c r="T58" s="6"/>
      <c r="U58" s="6"/>
      <c r="V58" s="6"/>
      <c r="W58" s="6"/>
      <c r="X58" s="6"/>
    </row>
    <row r="59" spans="1:24">
      <c r="A59" s="6"/>
      <c r="B59" s="6"/>
      <c r="C59" s="6"/>
      <c r="D59" s="6"/>
      <c r="E59" s="6"/>
      <c r="F59" s="6"/>
      <c r="G59" s="6"/>
      <c r="H59" s="6"/>
      <c r="I59" s="6"/>
      <c r="J59" s="6"/>
      <c r="K59" s="6"/>
      <c r="L59" s="6"/>
      <c r="M59" s="6"/>
      <c r="N59" s="6"/>
      <c r="O59" s="6"/>
      <c r="P59" s="6"/>
      <c r="Q59" s="6"/>
      <c r="R59" s="6"/>
      <c r="S59" s="6"/>
      <c r="T59" s="6"/>
      <c r="U59" s="6"/>
      <c r="V59" s="6"/>
      <c r="W59" s="6"/>
      <c r="X59" s="6"/>
    </row>
    <row r="60" spans="1:24">
      <c r="A60" s="6"/>
      <c r="B60" s="6"/>
      <c r="C60" s="6"/>
      <c r="D60" s="6"/>
      <c r="E60" s="6"/>
      <c r="F60" s="6"/>
      <c r="G60" s="6"/>
      <c r="H60" s="6"/>
      <c r="I60" s="6"/>
      <c r="J60" s="6"/>
      <c r="K60" s="6"/>
      <c r="L60" s="6"/>
      <c r="M60" s="6"/>
      <c r="N60" s="6"/>
      <c r="O60" s="6"/>
      <c r="P60" s="6"/>
      <c r="Q60" s="6"/>
      <c r="R60" s="6"/>
      <c r="S60" s="6"/>
      <c r="T60" s="6"/>
      <c r="U60" s="6"/>
      <c r="V60" s="6"/>
      <c r="W60" s="6"/>
      <c r="X60" s="6"/>
    </row>
    <row r="65" spans="1:24">
      <c r="A65" s="6"/>
      <c r="B65" s="6"/>
      <c r="C65" s="6"/>
      <c r="D65" s="6"/>
      <c r="E65" s="6"/>
      <c r="F65" s="6"/>
      <c r="G65" s="6"/>
      <c r="H65" s="6"/>
      <c r="I65" s="6"/>
      <c r="J65" s="6"/>
      <c r="K65" s="6"/>
      <c r="L65" s="6"/>
      <c r="M65" s="6"/>
      <c r="N65" s="6"/>
      <c r="O65" s="6"/>
      <c r="P65" s="6"/>
      <c r="Q65" s="6"/>
      <c r="R65" s="6"/>
      <c r="S65" s="6"/>
      <c r="T65" s="6"/>
      <c r="U65" s="6"/>
      <c r="V65" s="6"/>
      <c r="W65" s="6"/>
      <c r="X65" s="6"/>
    </row>
    <row r="66" spans="1:24">
      <c r="A66" s="6"/>
      <c r="B66" s="6"/>
      <c r="C66" s="6"/>
      <c r="D66" s="6"/>
      <c r="E66" s="6"/>
      <c r="F66" s="6"/>
      <c r="G66" s="6"/>
      <c r="H66" s="6"/>
      <c r="I66" s="6"/>
      <c r="J66" s="6"/>
      <c r="K66" s="6"/>
      <c r="L66" s="6"/>
      <c r="M66" s="6"/>
      <c r="N66" s="6"/>
      <c r="O66" s="6"/>
      <c r="P66" s="6"/>
      <c r="Q66" s="6"/>
      <c r="R66" s="6"/>
      <c r="S66" s="6"/>
      <c r="T66" s="6"/>
      <c r="U66" s="6"/>
      <c r="V66" s="6"/>
      <c r="W66" s="6"/>
      <c r="X66" s="6"/>
    </row>
    <row r="67" spans="1:24">
      <c r="A67" s="6"/>
      <c r="B67" s="6"/>
      <c r="C67" s="6"/>
      <c r="D67" s="6"/>
      <c r="E67" s="6"/>
      <c r="F67" s="6"/>
      <c r="G67" s="6"/>
      <c r="H67" s="6"/>
      <c r="I67" s="6"/>
      <c r="J67" s="6"/>
      <c r="K67" s="6"/>
      <c r="L67" s="6"/>
      <c r="M67" s="6"/>
      <c r="N67" s="6"/>
      <c r="O67" s="6"/>
      <c r="P67" s="6"/>
      <c r="Q67" s="6"/>
      <c r="R67" s="6"/>
      <c r="S67" s="6"/>
      <c r="T67" s="6"/>
      <c r="U67" s="6"/>
      <c r="V67" s="6"/>
      <c r="W67" s="6"/>
      <c r="X67" s="6"/>
    </row>
    <row r="68" spans="1:24">
      <c r="A68" s="6"/>
      <c r="B68" s="6"/>
      <c r="C68" s="6"/>
      <c r="D68" s="6"/>
      <c r="E68" s="6"/>
      <c r="F68" s="6"/>
      <c r="G68" s="6"/>
      <c r="H68" s="6"/>
      <c r="I68" s="6"/>
      <c r="J68" s="6"/>
      <c r="K68" s="6"/>
      <c r="L68" s="6"/>
      <c r="M68" s="6"/>
      <c r="N68" s="6"/>
      <c r="O68" s="6"/>
      <c r="P68" s="6"/>
      <c r="Q68" s="6"/>
      <c r="R68" s="6"/>
      <c r="S68" s="6"/>
      <c r="T68" s="6"/>
      <c r="U68" s="6"/>
      <c r="V68" s="6"/>
      <c r="W68" s="6"/>
      <c r="X68" s="6"/>
    </row>
    <row r="69" spans="1:24">
      <c r="A69" s="6"/>
      <c r="B69" s="6"/>
      <c r="C69" s="6"/>
      <c r="D69" s="6"/>
      <c r="E69" s="6"/>
      <c r="F69" s="6"/>
      <c r="G69" s="6"/>
      <c r="H69" s="6"/>
      <c r="I69" s="6"/>
      <c r="J69" s="6"/>
      <c r="K69" s="6"/>
      <c r="L69" s="6"/>
      <c r="M69" s="6"/>
      <c r="N69" s="6"/>
      <c r="O69" s="6"/>
      <c r="P69" s="6"/>
      <c r="Q69" s="6"/>
      <c r="R69" s="6"/>
      <c r="S69" s="6"/>
      <c r="T69" s="6"/>
      <c r="U69" s="6"/>
      <c r="V69" s="6"/>
      <c r="W69" s="6"/>
      <c r="X69" s="6"/>
    </row>
    <row r="70" spans="1:24">
      <c r="A70" s="6"/>
      <c r="B70" s="6"/>
      <c r="C70" s="6"/>
      <c r="D70" s="6"/>
      <c r="E70" s="6"/>
      <c r="F70" s="6"/>
      <c r="G70" s="6"/>
      <c r="H70" s="6"/>
      <c r="I70" s="6"/>
      <c r="J70" s="6"/>
      <c r="K70" s="6"/>
      <c r="L70" s="6"/>
      <c r="M70" s="6"/>
      <c r="N70" s="6"/>
      <c r="O70" s="6"/>
      <c r="P70" s="6"/>
      <c r="Q70" s="6"/>
      <c r="R70" s="6"/>
      <c r="S70" s="6"/>
      <c r="T70" s="6"/>
      <c r="U70" s="6"/>
      <c r="V70" s="6"/>
      <c r="W70" s="6"/>
      <c r="X70" s="6"/>
    </row>
    <row r="71" spans="1:24">
      <c r="A71" s="6"/>
      <c r="B71" s="6"/>
      <c r="C71" s="6"/>
      <c r="D71" s="6"/>
      <c r="E71" s="6"/>
      <c r="F71" s="6"/>
      <c r="G71" s="6"/>
      <c r="H71" s="6"/>
      <c r="I71" s="6"/>
      <c r="J71" s="6"/>
      <c r="K71" s="6"/>
      <c r="L71" s="6"/>
      <c r="M71" s="6"/>
      <c r="N71" s="6"/>
      <c r="O71" s="6"/>
      <c r="P71" s="6"/>
      <c r="Q71" s="6"/>
      <c r="R71" s="6"/>
      <c r="S71" s="6"/>
      <c r="T71" s="6"/>
      <c r="U71" s="6"/>
      <c r="V71" s="6"/>
      <c r="W71" s="6"/>
      <c r="X71" s="6"/>
    </row>
    <row r="72" spans="1:24">
      <c r="A72" s="6"/>
      <c r="B72" s="6"/>
      <c r="C72" s="6"/>
      <c r="D72" s="6"/>
      <c r="E72" s="6"/>
      <c r="F72" s="6"/>
      <c r="G72" s="6"/>
      <c r="H72" s="6"/>
      <c r="I72" s="6"/>
      <c r="J72" s="6"/>
      <c r="K72" s="6"/>
      <c r="L72" s="6"/>
      <c r="M72" s="6"/>
      <c r="N72" s="6"/>
      <c r="O72" s="6"/>
      <c r="P72" s="6"/>
      <c r="Q72" s="6"/>
      <c r="R72" s="6"/>
      <c r="S72" s="6"/>
      <c r="T72" s="6"/>
      <c r="U72" s="6"/>
      <c r="V72" s="6"/>
      <c r="W72" s="6"/>
      <c r="X72" s="6"/>
    </row>
    <row r="73" spans="1:24">
      <c r="A73" s="6"/>
      <c r="B73" s="6"/>
      <c r="C73" s="6"/>
      <c r="D73" s="6"/>
      <c r="E73" s="6"/>
      <c r="F73" s="6"/>
      <c r="G73" s="6"/>
      <c r="H73" s="6"/>
      <c r="I73" s="6"/>
      <c r="J73" s="6"/>
      <c r="K73" s="6"/>
      <c r="L73" s="6"/>
      <c r="M73" s="6"/>
      <c r="N73" s="6"/>
      <c r="O73" s="6"/>
      <c r="P73" s="6"/>
      <c r="Q73" s="6"/>
      <c r="R73" s="6"/>
      <c r="S73" s="6"/>
      <c r="T73" s="6"/>
      <c r="U73" s="6"/>
      <c r="V73" s="6"/>
      <c r="W73" s="6"/>
      <c r="X73" s="6"/>
    </row>
    <row r="74" spans="1:24">
      <c r="A74" s="6"/>
      <c r="B74" s="6"/>
      <c r="C74" s="6"/>
      <c r="D74" s="6"/>
      <c r="E74" s="6"/>
      <c r="F74" s="6"/>
      <c r="G74" s="6"/>
      <c r="H74" s="6"/>
      <c r="I74" s="6"/>
      <c r="J74" s="6"/>
      <c r="K74" s="6"/>
      <c r="L74" s="6"/>
      <c r="M74" s="6"/>
      <c r="N74" s="6"/>
      <c r="O74" s="6"/>
      <c r="P74" s="6"/>
      <c r="Q74" s="6"/>
      <c r="R74" s="6"/>
      <c r="S74" s="6"/>
      <c r="T74" s="6"/>
      <c r="U74" s="6"/>
      <c r="V74" s="6"/>
      <c r="W74" s="6"/>
      <c r="X74" s="6"/>
    </row>
    <row r="75" spans="1:24">
      <c r="A75" s="6"/>
      <c r="B75" s="6"/>
      <c r="C75" s="6"/>
      <c r="D75" s="6"/>
      <c r="E75" s="6"/>
      <c r="F75" s="6"/>
      <c r="G75" s="6"/>
      <c r="H75" s="6"/>
      <c r="I75" s="6"/>
      <c r="J75" s="6"/>
      <c r="K75" s="6"/>
      <c r="L75" s="6"/>
      <c r="M75" s="6"/>
      <c r="N75" s="6"/>
      <c r="O75" s="6"/>
      <c r="P75" s="6"/>
      <c r="Q75" s="6"/>
      <c r="R75" s="6"/>
      <c r="S75" s="6"/>
      <c r="T75" s="6"/>
      <c r="U75" s="6"/>
      <c r="V75" s="6"/>
      <c r="W75" s="6"/>
      <c r="X75" s="6"/>
    </row>
    <row r="76" spans="1:24">
      <c r="A76" s="6"/>
      <c r="B76" s="6"/>
      <c r="C76" s="6"/>
      <c r="D76" s="6"/>
      <c r="E76" s="6"/>
      <c r="F76" s="6"/>
      <c r="G76" s="6"/>
      <c r="H76" s="6"/>
      <c r="I76" s="6"/>
      <c r="J76" s="6"/>
      <c r="K76" s="6"/>
      <c r="L76" s="6"/>
      <c r="M76" s="6"/>
      <c r="N76" s="6"/>
      <c r="O76" s="6"/>
      <c r="P76" s="6"/>
      <c r="Q76" s="6"/>
      <c r="R76" s="6"/>
      <c r="S76" s="6"/>
      <c r="T76" s="6"/>
      <c r="U76" s="6"/>
      <c r="V76" s="6"/>
      <c r="W76" s="6"/>
      <c r="X76" s="6"/>
    </row>
    <row r="77" spans="1:24">
      <c r="A77" s="6"/>
      <c r="B77" s="6"/>
      <c r="C77" s="6"/>
      <c r="D77" s="6"/>
      <c r="E77" s="6"/>
      <c r="F77" s="6"/>
      <c r="G77" s="6"/>
      <c r="H77" s="6"/>
      <c r="I77" s="6"/>
      <c r="J77" s="6"/>
      <c r="K77" s="6"/>
      <c r="L77" s="6"/>
      <c r="M77" s="6"/>
      <c r="N77" s="6"/>
      <c r="O77" s="6"/>
      <c r="P77" s="6"/>
      <c r="Q77" s="6"/>
      <c r="R77" s="6"/>
      <c r="S77" s="6"/>
      <c r="T77" s="6"/>
      <c r="U77" s="6"/>
      <c r="V77" s="6"/>
      <c r="W77" s="6"/>
      <c r="X77" s="6"/>
    </row>
    <row r="78" spans="1:24">
      <c r="A78" s="6"/>
      <c r="B78" s="6"/>
      <c r="C78" s="6"/>
      <c r="D78" s="6"/>
      <c r="E78" s="6"/>
      <c r="F78" s="6"/>
      <c r="G78" s="6"/>
      <c r="H78" s="6"/>
      <c r="I78" s="6"/>
      <c r="J78" s="6"/>
      <c r="K78" s="6"/>
      <c r="L78" s="6"/>
      <c r="M78" s="6"/>
      <c r="N78" s="6"/>
      <c r="O78" s="6"/>
      <c r="P78" s="6"/>
      <c r="Q78" s="6"/>
      <c r="R78" s="6"/>
      <c r="S78" s="6"/>
      <c r="T78" s="6"/>
      <c r="U78" s="6"/>
      <c r="V78" s="6"/>
      <c r="W78" s="6"/>
      <c r="X78" s="6"/>
    </row>
    <row r="79" spans="1:24">
      <c r="A79" s="6"/>
      <c r="B79" s="6"/>
      <c r="C79" s="6"/>
      <c r="D79" s="6"/>
      <c r="E79" s="6"/>
      <c r="F79" s="6"/>
      <c r="G79" s="6"/>
      <c r="H79" s="6"/>
      <c r="I79" s="6"/>
      <c r="J79" s="6"/>
      <c r="K79" s="6"/>
      <c r="L79" s="6"/>
      <c r="M79" s="6"/>
      <c r="N79" s="6"/>
      <c r="O79" s="6"/>
      <c r="P79" s="6"/>
      <c r="Q79" s="6"/>
      <c r="R79" s="6"/>
      <c r="S79" s="6"/>
      <c r="T79" s="6"/>
      <c r="U79" s="6"/>
      <c r="V79" s="6"/>
      <c r="W79" s="6"/>
      <c r="X79" s="6"/>
    </row>
    <row r="80" spans="1:24">
      <c r="A80" s="6"/>
      <c r="B80" s="6"/>
      <c r="C80" s="6"/>
      <c r="D80" s="6"/>
      <c r="E80" s="6"/>
      <c r="F80" s="6"/>
      <c r="G80" s="6"/>
      <c r="H80" s="6"/>
      <c r="I80" s="6"/>
      <c r="J80" s="6"/>
      <c r="K80" s="6"/>
      <c r="L80" s="6"/>
      <c r="M80" s="6"/>
      <c r="N80" s="6"/>
      <c r="O80" s="6"/>
      <c r="P80" s="6"/>
      <c r="Q80" s="6"/>
      <c r="R80" s="6"/>
      <c r="S80" s="6"/>
      <c r="T80" s="6"/>
      <c r="U80" s="6"/>
      <c r="V80" s="6"/>
      <c r="W80" s="6"/>
      <c r="X80" s="6"/>
    </row>
    <row r="81" spans="1:24">
      <c r="A81" s="6"/>
      <c r="B81" s="6"/>
      <c r="C81" s="6"/>
      <c r="D81" s="6"/>
      <c r="E81" s="6"/>
      <c r="F81" s="6"/>
      <c r="G81" s="6"/>
      <c r="H81" s="6"/>
      <c r="I81" s="6"/>
      <c r="J81" s="6"/>
      <c r="K81" s="6"/>
      <c r="L81" s="6"/>
      <c r="M81" s="6"/>
      <c r="N81" s="6"/>
      <c r="O81" s="6"/>
      <c r="P81" s="6"/>
      <c r="Q81" s="6"/>
      <c r="R81" s="6"/>
      <c r="S81" s="6"/>
      <c r="T81" s="6"/>
      <c r="U81" s="6"/>
      <c r="V81" s="6"/>
      <c r="W81" s="6"/>
      <c r="X81" s="6"/>
    </row>
    <row r="82" spans="1:24">
      <c r="A82" s="6"/>
      <c r="B82" s="6"/>
      <c r="C82" s="6"/>
      <c r="D82" s="6"/>
      <c r="E82" s="6"/>
      <c r="F82" s="6"/>
      <c r="G82" s="6"/>
      <c r="H82" s="6"/>
      <c r="I82" s="6"/>
      <c r="J82" s="6"/>
      <c r="K82" s="6"/>
      <c r="L82" s="6"/>
      <c r="M82" s="6"/>
      <c r="N82" s="6"/>
      <c r="O82" s="6"/>
      <c r="P82" s="6"/>
      <c r="Q82" s="6"/>
      <c r="R82" s="6"/>
      <c r="S82" s="6"/>
      <c r="T82" s="6"/>
      <c r="U82" s="6"/>
      <c r="V82" s="6"/>
      <c r="W82" s="6"/>
      <c r="X82" s="6"/>
    </row>
    <row r="83" spans="1:24">
      <c r="A83" s="6"/>
      <c r="B83" s="6"/>
      <c r="C83" s="6"/>
      <c r="D83" s="6"/>
      <c r="E83" s="6"/>
      <c r="F83" s="6"/>
      <c r="G83" s="6"/>
      <c r="H83" s="6"/>
      <c r="I83" s="6"/>
      <c r="J83" s="6"/>
      <c r="K83" s="6"/>
      <c r="L83" s="6"/>
      <c r="M83" s="6"/>
      <c r="N83" s="6"/>
      <c r="O83" s="6"/>
      <c r="P83" s="6"/>
      <c r="Q83" s="6"/>
      <c r="R83" s="6"/>
      <c r="S83" s="6"/>
      <c r="T83" s="6"/>
      <c r="U83" s="6"/>
      <c r="V83" s="6"/>
      <c r="W83" s="6"/>
      <c r="X83" s="6"/>
    </row>
    <row r="84" spans="1:24">
      <c r="A84" s="6"/>
      <c r="B84" s="6"/>
      <c r="C84" s="6"/>
      <c r="D84" s="6"/>
      <c r="E84" s="6"/>
      <c r="F84" s="6"/>
      <c r="G84" s="6"/>
      <c r="H84" s="6"/>
      <c r="I84" s="6"/>
      <c r="J84" s="6"/>
      <c r="K84" s="6"/>
      <c r="L84" s="6"/>
      <c r="M84" s="6"/>
      <c r="N84" s="6"/>
      <c r="O84" s="6"/>
      <c r="P84" s="6"/>
      <c r="Q84" s="6"/>
      <c r="R84" s="6"/>
      <c r="S84" s="6"/>
      <c r="T84" s="6"/>
      <c r="U84" s="6"/>
      <c r="V84" s="6"/>
      <c r="W84" s="6"/>
      <c r="X84" s="6"/>
    </row>
    <row r="85" spans="1:24">
      <c r="A85" s="6"/>
      <c r="B85" s="6"/>
      <c r="C85" s="6"/>
      <c r="D85" s="6"/>
      <c r="E85" s="6"/>
      <c r="F85" s="6"/>
      <c r="G85" s="6"/>
      <c r="H85" s="6"/>
      <c r="I85" s="6"/>
      <c r="J85" s="6"/>
      <c r="K85" s="6"/>
      <c r="L85" s="6"/>
      <c r="M85" s="6"/>
      <c r="N85" s="6"/>
      <c r="O85" s="6"/>
      <c r="P85" s="6"/>
      <c r="Q85" s="6"/>
      <c r="R85" s="6"/>
      <c r="S85" s="6"/>
      <c r="T85" s="6"/>
      <c r="U85" s="6"/>
      <c r="V85" s="6"/>
      <c r="W85" s="6"/>
      <c r="X85" s="6"/>
    </row>
    <row r="86" spans="1:24">
      <c r="A86" s="6"/>
      <c r="B86" s="6"/>
      <c r="C86" s="6"/>
      <c r="D86" s="6"/>
      <c r="E86" s="6"/>
      <c r="F86" s="6"/>
      <c r="G86" s="6"/>
      <c r="H86" s="6"/>
      <c r="I86" s="6"/>
      <c r="J86" s="6"/>
      <c r="K86" s="6"/>
      <c r="L86" s="6"/>
      <c r="M86" s="6"/>
      <c r="N86" s="6"/>
      <c r="O86" s="6"/>
      <c r="P86" s="6"/>
      <c r="Q86" s="6"/>
      <c r="R86" s="6"/>
      <c r="S86" s="6"/>
      <c r="T86" s="6"/>
      <c r="U86" s="6"/>
      <c r="V86" s="6"/>
      <c r="W86" s="6"/>
      <c r="X86" s="6"/>
    </row>
    <row r="87" spans="1:24">
      <c r="A87" s="6"/>
      <c r="B87" s="6"/>
      <c r="C87" s="6"/>
      <c r="D87" s="6"/>
      <c r="E87" s="6"/>
      <c r="F87" s="6"/>
      <c r="G87" s="6"/>
      <c r="H87" s="6"/>
      <c r="I87" s="6"/>
      <c r="J87" s="6"/>
      <c r="K87" s="6"/>
      <c r="L87" s="6"/>
      <c r="M87" s="6"/>
      <c r="N87" s="6"/>
      <c r="O87" s="6"/>
      <c r="P87" s="6"/>
      <c r="Q87" s="6"/>
      <c r="R87" s="6"/>
      <c r="S87" s="6"/>
      <c r="T87" s="6"/>
      <c r="U87" s="6"/>
      <c r="V87" s="6"/>
      <c r="W87" s="6"/>
      <c r="X87" s="6"/>
    </row>
    <row r="88" spans="1:24">
      <c r="A88" s="6"/>
      <c r="B88" s="6"/>
      <c r="C88" s="6"/>
      <c r="D88" s="6"/>
      <c r="E88" s="6"/>
      <c r="F88" s="6"/>
      <c r="G88" s="6"/>
      <c r="H88" s="6"/>
      <c r="I88" s="6"/>
      <c r="J88" s="6"/>
      <c r="K88" s="6"/>
      <c r="L88" s="6"/>
      <c r="M88" s="6"/>
      <c r="N88" s="6"/>
      <c r="O88" s="6"/>
      <c r="P88" s="6"/>
      <c r="Q88" s="6"/>
      <c r="R88" s="6"/>
      <c r="S88" s="6"/>
      <c r="T88" s="6"/>
      <c r="U88" s="6"/>
      <c r="V88" s="6"/>
      <c r="W88" s="6"/>
      <c r="X88" s="6"/>
    </row>
    <row r="89" spans="1:24">
      <c r="A89" s="6"/>
      <c r="B89" s="6"/>
      <c r="C89" s="6"/>
      <c r="D89" s="6"/>
      <c r="E89" s="6"/>
      <c r="F89" s="6"/>
      <c r="G89" s="6"/>
      <c r="H89" s="6"/>
      <c r="I89" s="6"/>
      <c r="J89" s="6"/>
      <c r="K89" s="6"/>
      <c r="L89" s="6"/>
      <c r="M89" s="6"/>
      <c r="N89" s="6"/>
      <c r="O89" s="6"/>
      <c r="P89" s="6"/>
      <c r="Q89" s="6"/>
      <c r="R89" s="6"/>
      <c r="S89" s="6"/>
      <c r="T89" s="6"/>
      <c r="U89" s="6"/>
      <c r="V89" s="6"/>
      <c r="W89" s="6"/>
      <c r="X89" s="6"/>
    </row>
    <row r="90" spans="1:24">
      <c r="A90" s="6"/>
      <c r="B90" s="6"/>
      <c r="C90" s="6"/>
      <c r="D90" s="6"/>
      <c r="E90" s="6"/>
      <c r="F90" s="6"/>
      <c r="G90" s="6"/>
      <c r="H90" s="6"/>
      <c r="I90" s="6"/>
      <c r="J90" s="6"/>
      <c r="K90" s="6"/>
      <c r="L90" s="6"/>
      <c r="M90" s="6"/>
      <c r="N90" s="6"/>
      <c r="O90" s="6"/>
      <c r="P90" s="6"/>
      <c r="Q90" s="6"/>
      <c r="R90" s="6"/>
      <c r="S90" s="6"/>
      <c r="T90" s="6"/>
      <c r="U90" s="6"/>
      <c r="V90" s="6"/>
      <c r="W90" s="6"/>
      <c r="X90" s="6"/>
    </row>
    <row r="91" spans="1:24">
      <c r="A91" s="6"/>
      <c r="B91" s="6"/>
      <c r="C91" s="6"/>
      <c r="D91" s="6"/>
      <c r="E91" s="6"/>
      <c r="F91" s="6"/>
      <c r="G91" s="6"/>
      <c r="H91" s="6"/>
      <c r="I91" s="6"/>
      <c r="J91" s="6"/>
      <c r="K91" s="6"/>
      <c r="L91" s="6"/>
      <c r="M91" s="6"/>
      <c r="N91" s="6"/>
      <c r="O91" s="6"/>
      <c r="P91" s="6"/>
      <c r="Q91" s="6"/>
      <c r="R91" s="6"/>
      <c r="S91" s="6"/>
      <c r="T91" s="6"/>
      <c r="U91" s="6"/>
      <c r="V91" s="6"/>
      <c r="W91" s="6"/>
      <c r="X91" s="6"/>
    </row>
    <row r="92" spans="1:24">
      <c r="A92" s="6"/>
      <c r="B92" s="6"/>
      <c r="C92" s="6"/>
      <c r="D92" s="6"/>
      <c r="E92" s="6"/>
      <c r="F92" s="6"/>
      <c r="G92" s="6"/>
      <c r="H92" s="6"/>
      <c r="I92" s="6"/>
      <c r="J92" s="6"/>
      <c r="K92" s="6"/>
      <c r="L92" s="6"/>
      <c r="M92" s="6"/>
      <c r="N92" s="6"/>
      <c r="O92" s="6"/>
      <c r="P92" s="6"/>
      <c r="Q92" s="6"/>
      <c r="R92" s="6"/>
      <c r="S92" s="6"/>
      <c r="T92" s="6"/>
      <c r="U92" s="6"/>
      <c r="V92" s="6"/>
      <c r="W92" s="6"/>
      <c r="X92" s="6"/>
    </row>
    <row r="97" spans="1:24">
      <c r="A97" s="6"/>
      <c r="B97" s="6"/>
      <c r="C97" s="6"/>
      <c r="D97" s="6"/>
      <c r="E97" s="6"/>
      <c r="F97" s="6"/>
      <c r="G97" s="6"/>
      <c r="H97" s="6"/>
      <c r="I97" s="6"/>
      <c r="J97" s="6"/>
      <c r="K97" s="6"/>
      <c r="L97" s="6"/>
      <c r="M97" s="6"/>
      <c r="N97" s="6"/>
      <c r="O97" s="6"/>
      <c r="P97" s="6"/>
      <c r="Q97" s="6"/>
      <c r="R97" s="6"/>
      <c r="S97" s="6"/>
      <c r="T97" s="6"/>
      <c r="U97" s="6"/>
      <c r="V97" s="6"/>
      <c r="W97" s="6"/>
      <c r="X97" s="6"/>
    </row>
    <row r="98" spans="1:24">
      <c r="A98" s="6"/>
      <c r="B98" s="6"/>
      <c r="C98" s="6"/>
      <c r="D98" s="6"/>
      <c r="E98" s="6"/>
      <c r="F98" s="6"/>
      <c r="G98" s="6"/>
      <c r="H98" s="6"/>
      <c r="I98" s="6"/>
      <c r="J98" s="6"/>
      <c r="K98" s="6"/>
      <c r="L98" s="6"/>
      <c r="M98" s="6"/>
      <c r="N98" s="6"/>
      <c r="O98" s="6"/>
      <c r="P98" s="6"/>
      <c r="Q98" s="6"/>
      <c r="R98" s="6"/>
      <c r="S98" s="6"/>
      <c r="T98" s="6"/>
      <c r="U98" s="6"/>
      <c r="V98" s="6"/>
      <c r="W98" s="6"/>
      <c r="X98" s="6"/>
    </row>
    <row r="99" spans="1:24">
      <c r="A99" s="6"/>
      <c r="B99" s="6"/>
      <c r="C99" s="6"/>
      <c r="D99" s="6"/>
      <c r="E99" s="6"/>
      <c r="F99" s="6"/>
      <c r="G99" s="6"/>
      <c r="H99" s="6"/>
      <c r="I99" s="6"/>
      <c r="J99" s="6"/>
      <c r="K99" s="6"/>
      <c r="L99" s="6"/>
      <c r="M99" s="6"/>
      <c r="N99" s="6"/>
      <c r="O99" s="6"/>
      <c r="P99" s="6"/>
      <c r="Q99" s="6"/>
      <c r="R99" s="6"/>
      <c r="S99" s="6"/>
      <c r="T99" s="6"/>
      <c r="U99" s="6"/>
      <c r="V99" s="6"/>
      <c r="W99" s="6"/>
      <c r="X99" s="6"/>
    </row>
    <row r="100" spans="1:24">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c r="A124" s="6"/>
      <c r="B124" s="6"/>
      <c r="C124" s="6"/>
      <c r="D124" s="6"/>
      <c r="E124" s="6"/>
      <c r="F124" s="6"/>
      <c r="G124" s="6"/>
      <c r="H124" s="6"/>
      <c r="I124" s="6"/>
      <c r="J124" s="6"/>
      <c r="K124" s="6"/>
      <c r="L124" s="6"/>
      <c r="M124" s="6"/>
      <c r="N124" s="6"/>
      <c r="O124" s="6"/>
      <c r="P124" s="6"/>
      <c r="Q124" s="6"/>
      <c r="R124" s="6"/>
      <c r="S124" s="6"/>
      <c r="T124" s="6"/>
      <c r="U124" s="6"/>
      <c r="V124" s="6"/>
      <c r="W124" s="6"/>
      <c r="X124"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8BE11-6ED8-40B2-9DB3-578210E9C158}">
  <dimension ref="A1:X124"/>
  <sheetViews>
    <sheetView workbookViewId="0">
      <selection activeCell="Y1" sqref="Y1"/>
    </sheetView>
  </sheetViews>
  <sheetFormatPr defaultRowHeight="15"/>
  <sheetData>
    <row r="1" spans="1:24">
      <c r="A1" s="6"/>
      <c r="B1" s="6"/>
      <c r="C1" s="6"/>
      <c r="D1" s="6"/>
      <c r="E1" s="6"/>
      <c r="F1" s="6"/>
      <c r="G1" s="6"/>
      <c r="H1" s="6"/>
      <c r="I1" s="6"/>
      <c r="J1" s="6"/>
      <c r="K1" s="6"/>
      <c r="L1" s="6"/>
      <c r="M1" s="6"/>
      <c r="N1" s="6"/>
      <c r="O1" s="6"/>
      <c r="P1" s="6"/>
      <c r="Q1" s="6"/>
      <c r="R1" s="6"/>
      <c r="S1" s="6"/>
      <c r="T1" s="6"/>
      <c r="U1" s="6"/>
      <c r="V1" s="6"/>
      <c r="W1" s="6"/>
      <c r="X1" s="6"/>
    </row>
    <row r="2" spans="1:24">
      <c r="A2" s="6"/>
      <c r="B2" s="6"/>
      <c r="C2" s="6"/>
      <c r="D2" s="6"/>
      <c r="E2" s="6"/>
      <c r="F2" s="6"/>
      <c r="G2" s="6"/>
      <c r="H2" s="6"/>
      <c r="I2" s="6"/>
      <c r="J2" s="6"/>
      <c r="K2" s="6"/>
      <c r="L2" s="6"/>
      <c r="M2" s="6"/>
      <c r="N2" s="6"/>
      <c r="O2" s="6"/>
      <c r="P2" s="6"/>
      <c r="Q2" s="6"/>
      <c r="R2" s="6"/>
      <c r="S2" s="6"/>
      <c r="T2" s="6"/>
      <c r="U2" s="6"/>
      <c r="V2" s="6"/>
      <c r="W2" s="6"/>
      <c r="X2" s="6"/>
    </row>
    <row r="3" spans="1:24">
      <c r="A3" s="6"/>
      <c r="B3" s="6"/>
      <c r="C3" s="6"/>
      <c r="D3" s="6"/>
      <c r="E3" s="6"/>
      <c r="F3" s="6"/>
      <c r="G3" s="6"/>
      <c r="H3" s="6"/>
      <c r="I3" s="6"/>
      <c r="J3" s="6"/>
      <c r="K3" s="6"/>
      <c r="L3" s="6"/>
      <c r="M3" s="6"/>
      <c r="N3" s="6"/>
      <c r="O3" s="6"/>
      <c r="P3" s="6"/>
      <c r="Q3" s="6"/>
      <c r="R3" s="6"/>
      <c r="S3" s="6"/>
      <c r="T3" s="6"/>
      <c r="U3" s="6"/>
      <c r="V3" s="6"/>
      <c r="W3" s="6"/>
      <c r="X3" s="6"/>
    </row>
    <row r="4" spans="1:24">
      <c r="A4" s="6"/>
      <c r="B4" s="6"/>
      <c r="C4" s="6"/>
      <c r="D4" s="6"/>
      <c r="E4" s="6"/>
      <c r="F4" s="6"/>
      <c r="G4" s="6"/>
      <c r="H4" s="6"/>
      <c r="I4" s="6"/>
      <c r="J4" s="6"/>
      <c r="K4" s="6"/>
      <c r="L4" s="6"/>
      <c r="M4" s="6"/>
      <c r="N4" s="6"/>
      <c r="O4" s="6"/>
      <c r="P4" s="6"/>
      <c r="Q4" s="6"/>
      <c r="R4" s="6"/>
      <c r="S4" s="6"/>
      <c r="T4" s="6"/>
      <c r="U4" s="6"/>
      <c r="V4" s="6"/>
      <c r="W4" s="6"/>
      <c r="X4" s="6"/>
    </row>
    <row r="5" spans="1:24">
      <c r="A5" s="6"/>
      <c r="B5" s="6"/>
      <c r="C5" s="6"/>
      <c r="D5" s="6"/>
      <c r="E5" s="6"/>
      <c r="F5" s="6"/>
      <c r="G5" s="6"/>
      <c r="H5" s="6"/>
      <c r="I5" s="6"/>
      <c r="J5" s="6"/>
      <c r="K5" s="6"/>
      <c r="L5" s="6"/>
      <c r="M5" s="6"/>
      <c r="N5" s="6"/>
      <c r="O5" s="6"/>
      <c r="P5" s="6"/>
      <c r="Q5" s="6"/>
      <c r="R5" s="6"/>
      <c r="S5" s="6"/>
      <c r="T5" s="6"/>
      <c r="U5" s="6"/>
      <c r="V5" s="6"/>
      <c r="W5" s="6"/>
      <c r="X5" s="6"/>
    </row>
    <row r="6" spans="1:24">
      <c r="A6" s="6"/>
      <c r="B6" s="6"/>
      <c r="C6" s="6"/>
      <c r="D6" s="6"/>
      <c r="E6" s="6"/>
      <c r="F6" s="6"/>
      <c r="G6" s="6"/>
      <c r="H6" s="6"/>
      <c r="I6" s="6"/>
      <c r="J6" s="6"/>
      <c r="K6" s="6"/>
      <c r="L6" s="6"/>
      <c r="M6" s="6"/>
      <c r="N6" s="6"/>
      <c r="O6" s="6"/>
      <c r="P6" s="6"/>
      <c r="Q6" s="6"/>
      <c r="R6" s="6"/>
      <c r="S6" s="6"/>
      <c r="T6" s="6"/>
      <c r="U6" s="6"/>
      <c r="V6" s="6"/>
      <c r="W6" s="6"/>
      <c r="X6" s="6"/>
    </row>
    <row r="7" spans="1:24">
      <c r="A7" s="6"/>
      <c r="B7" s="6"/>
      <c r="C7" s="6"/>
      <c r="D7" s="6"/>
      <c r="E7" s="6"/>
      <c r="F7" s="6"/>
      <c r="G7" s="6"/>
      <c r="H7" s="6"/>
      <c r="I7" s="6"/>
      <c r="J7" s="6"/>
      <c r="K7" s="6"/>
      <c r="L7" s="6"/>
      <c r="M7" s="6"/>
      <c r="N7" s="6"/>
      <c r="O7" s="6"/>
      <c r="P7" s="6"/>
      <c r="Q7" s="6"/>
      <c r="R7" s="6"/>
      <c r="S7" s="6"/>
      <c r="T7" s="6"/>
      <c r="U7" s="6"/>
      <c r="V7" s="6"/>
      <c r="W7" s="6"/>
      <c r="X7" s="6"/>
    </row>
    <row r="8" spans="1:24">
      <c r="A8" s="6"/>
      <c r="B8" s="6"/>
      <c r="C8" s="6"/>
      <c r="D8" s="6"/>
      <c r="E8" s="6"/>
      <c r="F8" s="6"/>
      <c r="G8" s="6"/>
      <c r="H8" s="6"/>
      <c r="I8" s="6"/>
      <c r="J8" s="6"/>
      <c r="K8" s="6"/>
      <c r="L8" s="6"/>
      <c r="M8" s="6"/>
      <c r="N8" s="6"/>
      <c r="O8" s="6"/>
      <c r="P8" s="6"/>
      <c r="Q8" s="6"/>
      <c r="R8" s="6"/>
      <c r="S8" s="6"/>
      <c r="T8" s="6"/>
      <c r="U8" s="6"/>
      <c r="V8" s="6"/>
      <c r="W8" s="6"/>
      <c r="X8" s="6"/>
    </row>
    <row r="9" spans="1:24">
      <c r="A9" s="6"/>
      <c r="B9" s="6"/>
      <c r="C9" s="6"/>
      <c r="D9" s="6"/>
      <c r="E9" s="6"/>
      <c r="F9" s="6"/>
      <c r="G9" s="6"/>
      <c r="H9" s="6"/>
      <c r="I9" s="6"/>
      <c r="J9" s="6"/>
      <c r="K9" s="6"/>
      <c r="L9" s="6"/>
      <c r="M9" s="6"/>
      <c r="N9" s="6"/>
      <c r="O9" s="6"/>
      <c r="P9" s="6"/>
      <c r="Q9" s="6"/>
      <c r="R9" s="6"/>
      <c r="S9" s="6"/>
      <c r="T9" s="6"/>
      <c r="U9" s="6"/>
      <c r="V9" s="6"/>
      <c r="W9" s="6"/>
      <c r="X9" s="6"/>
    </row>
    <row r="10" spans="1:24">
      <c r="A10" s="6"/>
      <c r="B10" s="6"/>
      <c r="C10" s="6"/>
      <c r="D10" s="6"/>
      <c r="E10" s="6"/>
      <c r="F10" s="6"/>
      <c r="G10" s="6"/>
      <c r="H10" s="6"/>
      <c r="I10" s="6"/>
      <c r="J10" s="6"/>
      <c r="K10" s="6"/>
      <c r="L10" s="6"/>
      <c r="M10" s="6"/>
      <c r="N10" s="6"/>
      <c r="O10" s="6"/>
      <c r="P10" s="6"/>
      <c r="Q10" s="6"/>
      <c r="R10" s="6"/>
      <c r="S10" s="6"/>
      <c r="T10" s="6"/>
      <c r="U10" s="6"/>
      <c r="V10" s="6"/>
      <c r="W10" s="6"/>
      <c r="X10" s="6"/>
    </row>
    <row r="11" spans="1:24">
      <c r="A11" s="6"/>
      <c r="B11" s="6"/>
      <c r="C11" s="6"/>
      <c r="D11" s="6"/>
      <c r="E11" s="6"/>
      <c r="F11" s="6"/>
      <c r="G11" s="6"/>
      <c r="H11" s="6"/>
      <c r="I11" s="6"/>
      <c r="J11" s="6"/>
      <c r="K11" s="6"/>
      <c r="L11" s="6"/>
      <c r="M11" s="6"/>
      <c r="N11" s="6"/>
      <c r="O11" s="6"/>
      <c r="P11" s="6"/>
      <c r="Q11" s="6"/>
      <c r="R11" s="6"/>
      <c r="S11" s="6"/>
      <c r="T11" s="6"/>
      <c r="U11" s="6"/>
      <c r="V11" s="6"/>
      <c r="W11" s="6"/>
      <c r="X11" s="6"/>
    </row>
    <row r="12" spans="1:24">
      <c r="A12" s="6"/>
      <c r="B12" s="6"/>
      <c r="C12" s="6"/>
      <c r="D12" s="6"/>
      <c r="E12" s="6"/>
      <c r="F12" s="6"/>
      <c r="G12" s="6"/>
      <c r="H12" s="6"/>
      <c r="I12" s="6"/>
      <c r="J12" s="6"/>
      <c r="K12" s="6"/>
      <c r="L12" s="6"/>
      <c r="M12" s="6"/>
      <c r="N12" s="6"/>
      <c r="O12" s="6"/>
      <c r="P12" s="6"/>
      <c r="Q12" s="6"/>
      <c r="R12" s="6"/>
      <c r="S12" s="6"/>
      <c r="T12" s="6"/>
      <c r="U12" s="6"/>
      <c r="V12" s="6"/>
      <c r="W12" s="6"/>
      <c r="X12" s="6"/>
    </row>
    <row r="13" spans="1:24">
      <c r="A13" s="6"/>
      <c r="B13" s="6"/>
      <c r="C13" s="6"/>
      <c r="D13" s="6"/>
      <c r="E13" s="6"/>
      <c r="F13" s="6"/>
      <c r="G13" s="6"/>
      <c r="H13" s="6"/>
      <c r="I13" s="6"/>
      <c r="J13" s="6"/>
      <c r="K13" s="6"/>
      <c r="L13" s="6"/>
      <c r="M13" s="6"/>
      <c r="N13" s="6"/>
      <c r="O13" s="6"/>
      <c r="P13" s="6"/>
      <c r="Q13" s="6"/>
      <c r="R13" s="6"/>
      <c r="S13" s="6"/>
      <c r="T13" s="6"/>
      <c r="U13" s="6"/>
      <c r="V13" s="6"/>
      <c r="W13" s="6"/>
      <c r="X13" s="6"/>
    </row>
    <row r="14" spans="1:24">
      <c r="A14" s="6"/>
      <c r="B14" s="6"/>
      <c r="C14" s="6"/>
      <c r="D14" s="6"/>
      <c r="E14" s="6"/>
      <c r="F14" s="6"/>
      <c r="G14" s="6"/>
      <c r="H14" s="6"/>
      <c r="I14" s="6"/>
      <c r="J14" s="6"/>
      <c r="K14" s="6"/>
      <c r="L14" s="6"/>
      <c r="M14" s="6"/>
      <c r="N14" s="6"/>
      <c r="O14" s="6"/>
      <c r="P14" s="6"/>
      <c r="Q14" s="6"/>
      <c r="R14" s="6"/>
      <c r="S14" s="6"/>
      <c r="T14" s="6"/>
      <c r="U14" s="6"/>
      <c r="V14" s="6"/>
      <c r="W14" s="6"/>
      <c r="X14" s="6"/>
    </row>
    <row r="15" spans="1:24">
      <c r="A15" s="6"/>
      <c r="B15" s="6"/>
      <c r="C15" s="6"/>
      <c r="D15" s="6"/>
      <c r="E15" s="6"/>
      <c r="F15" s="6"/>
      <c r="G15" s="6"/>
      <c r="H15" s="6"/>
      <c r="I15" s="6"/>
      <c r="J15" s="6"/>
      <c r="K15" s="6"/>
      <c r="L15" s="6"/>
      <c r="M15" s="6"/>
      <c r="N15" s="6"/>
      <c r="O15" s="6"/>
      <c r="P15" s="6"/>
      <c r="Q15" s="6"/>
      <c r="R15" s="6"/>
      <c r="S15" s="6"/>
      <c r="T15" s="6"/>
      <c r="U15" s="6"/>
      <c r="V15" s="6"/>
      <c r="W15" s="6"/>
      <c r="X15" s="6"/>
    </row>
    <row r="16" spans="1:24">
      <c r="A16" s="6"/>
      <c r="B16" s="6"/>
      <c r="C16" s="6"/>
      <c r="D16" s="6"/>
      <c r="E16" s="6"/>
      <c r="F16" s="6"/>
      <c r="G16" s="6"/>
      <c r="H16" s="6"/>
      <c r="I16" s="6"/>
      <c r="J16" s="6"/>
      <c r="K16" s="6"/>
      <c r="L16" s="6"/>
      <c r="M16" s="6"/>
      <c r="N16" s="6"/>
      <c r="O16" s="6"/>
      <c r="P16" s="6"/>
      <c r="Q16" s="6"/>
      <c r="R16" s="6"/>
      <c r="S16" s="6"/>
      <c r="T16" s="6"/>
      <c r="U16" s="6"/>
      <c r="V16" s="6"/>
      <c r="W16" s="6"/>
      <c r="X16" s="6"/>
    </row>
    <row r="17" spans="1:24">
      <c r="A17" s="6"/>
      <c r="B17" s="6"/>
      <c r="C17" s="6"/>
      <c r="D17" s="6"/>
      <c r="E17" s="6"/>
      <c r="F17" s="6"/>
      <c r="G17" s="6"/>
      <c r="H17" s="6"/>
      <c r="I17" s="6"/>
      <c r="J17" s="6"/>
      <c r="K17" s="6"/>
      <c r="L17" s="6"/>
      <c r="M17" s="6"/>
      <c r="N17" s="6"/>
      <c r="O17" s="6"/>
      <c r="P17" s="6"/>
      <c r="Q17" s="6"/>
      <c r="R17" s="6"/>
      <c r="S17" s="6"/>
      <c r="T17" s="6"/>
      <c r="U17" s="6"/>
      <c r="V17" s="6"/>
      <c r="W17" s="6"/>
      <c r="X17" s="6"/>
    </row>
    <row r="18" spans="1:24">
      <c r="A18" s="6"/>
      <c r="B18" s="6"/>
      <c r="C18" s="6"/>
      <c r="D18" s="6"/>
      <c r="E18" s="6"/>
      <c r="F18" s="6"/>
      <c r="G18" s="6"/>
      <c r="H18" s="6"/>
      <c r="I18" s="6"/>
      <c r="J18" s="6"/>
      <c r="K18" s="6"/>
      <c r="L18" s="6"/>
      <c r="M18" s="6"/>
      <c r="N18" s="6"/>
      <c r="O18" s="6"/>
      <c r="P18" s="6"/>
      <c r="Q18" s="6"/>
      <c r="R18" s="6"/>
      <c r="S18" s="6"/>
      <c r="T18" s="6"/>
      <c r="U18" s="6"/>
      <c r="V18" s="6"/>
      <c r="W18" s="6"/>
      <c r="X18" s="6"/>
    </row>
    <row r="19" spans="1:24">
      <c r="A19" s="6"/>
      <c r="B19" s="6"/>
      <c r="C19" s="6"/>
      <c r="D19" s="6"/>
      <c r="E19" s="6"/>
      <c r="F19" s="6"/>
      <c r="G19" s="6"/>
      <c r="H19" s="6"/>
      <c r="I19" s="6"/>
      <c r="J19" s="6"/>
      <c r="K19" s="6"/>
      <c r="L19" s="6"/>
      <c r="M19" s="6"/>
      <c r="N19" s="6"/>
      <c r="O19" s="6"/>
      <c r="P19" s="6"/>
      <c r="Q19" s="6"/>
      <c r="R19" s="6"/>
      <c r="S19" s="6"/>
      <c r="T19" s="6"/>
      <c r="U19" s="6"/>
      <c r="V19" s="6"/>
      <c r="W19" s="6"/>
      <c r="X19" s="6"/>
    </row>
    <row r="20" spans="1:24">
      <c r="A20" s="6"/>
      <c r="B20" s="6"/>
      <c r="C20" s="6"/>
      <c r="D20" s="6"/>
      <c r="E20" s="6"/>
      <c r="F20" s="6"/>
      <c r="G20" s="6"/>
      <c r="H20" s="6"/>
      <c r="I20" s="6"/>
      <c r="J20" s="6"/>
      <c r="K20" s="6"/>
      <c r="L20" s="6"/>
      <c r="M20" s="6"/>
      <c r="N20" s="6"/>
      <c r="O20" s="6"/>
      <c r="P20" s="6"/>
      <c r="Q20" s="6"/>
      <c r="R20" s="6"/>
      <c r="S20" s="6"/>
      <c r="T20" s="6"/>
      <c r="U20" s="6"/>
      <c r="V20" s="6"/>
      <c r="W20" s="6"/>
      <c r="X20" s="6"/>
    </row>
    <row r="21" spans="1:24">
      <c r="A21" s="6"/>
      <c r="B21" s="6"/>
      <c r="C21" s="6"/>
      <c r="D21" s="6"/>
      <c r="E21" s="6"/>
      <c r="F21" s="6"/>
      <c r="G21" s="6"/>
      <c r="H21" s="6"/>
      <c r="I21" s="6"/>
      <c r="J21" s="6"/>
      <c r="K21" s="6"/>
      <c r="L21" s="6"/>
      <c r="M21" s="6"/>
      <c r="N21" s="6"/>
      <c r="O21" s="6"/>
      <c r="P21" s="6"/>
      <c r="Q21" s="6"/>
      <c r="R21" s="6"/>
      <c r="S21" s="6"/>
      <c r="T21" s="6"/>
      <c r="U21" s="6"/>
      <c r="V21" s="6"/>
      <c r="W21" s="6"/>
      <c r="X21" s="6"/>
    </row>
    <row r="22" spans="1:24">
      <c r="A22" s="6"/>
      <c r="B22" s="6"/>
      <c r="C22" s="6"/>
      <c r="D22" s="6"/>
      <c r="E22" s="6"/>
      <c r="F22" s="6"/>
      <c r="G22" s="6"/>
      <c r="H22" s="6"/>
      <c r="I22" s="6"/>
      <c r="J22" s="6"/>
      <c r="K22" s="6"/>
      <c r="L22" s="6"/>
      <c r="M22" s="6"/>
      <c r="N22" s="6"/>
      <c r="O22" s="6"/>
      <c r="P22" s="6"/>
      <c r="Q22" s="6"/>
      <c r="R22" s="6"/>
      <c r="S22" s="6"/>
      <c r="T22" s="6"/>
      <c r="U22" s="6"/>
      <c r="V22" s="6"/>
      <c r="W22" s="6"/>
      <c r="X22" s="6"/>
    </row>
    <row r="23" spans="1:24">
      <c r="A23" s="6"/>
      <c r="B23" s="6"/>
      <c r="C23" s="6"/>
      <c r="D23" s="6"/>
      <c r="E23" s="6"/>
      <c r="F23" s="6"/>
      <c r="G23" s="6"/>
      <c r="H23" s="6"/>
      <c r="I23" s="6"/>
      <c r="J23" s="6"/>
      <c r="K23" s="6"/>
      <c r="L23" s="6"/>
      <c r="M23" s="6"/>
      <c r="N23" s="6"/>
      <c r="O23" s="6"/>
      <c r="P23" s="6"/>
      <c r="Q23" s="6"/>
      <c r="R23" s="6"/>
      <c r="S23" s="6"/>
      <c r="T23" s="6"/>
      <c r="U23" s="6"/>
      <c r="V23" s="6"/>
      <c r="W23" s="6"/>
      <c r="X23" s="6"/>
    </row>
    <row r="24" spans="1:24">
      <c r="A24" s="6"/>
      <c r="B24" s="6"/>
      <c r="C24" s="6"/>
      <c r="D24" s="6"/>
      <c r="E24" s="6"/>
      <c r="F24" s="6"/>
      <c r="G24" s="6"/>
      <c r="H24" s="6"/>
      <c r="I24" s="6"/>
      <c r="J24" s="6"/>
      <c r="K24" s="6"/>
      <c r="L24" s="6"/>
      <c r="M24" s="6"/>
      <c r="N24" s="6"/>
      <c r="O24" s="6"/>
      <c r="P24" s="6"/>
      <c r="Q24" s="6"/>
      <c r="R24" s="6"/>
      <c r="S24" s="6"/>
      <c r="T24" s="6"/>
      <c r="U24" s="6"/>
      <c r="V24" s="6"/>
      <c r="W24" s="6"/>
      <c r="X24" s="6"/>
    </row>
    <row r="25" spans="1:24">
      <c r="A25" s="6"/>
      <c r="B25" s="6"/>
      <c r="C25" s="6"/>
      <c r="D25" s="6"/>
      <c r="E25" s="6"/>
      <c r="F25" s="6"/>
      <c r="G25" s="6"/>
      <c r="H25" s="6"/>
      <c r="I25" s="6"/>
      <c r="J25" s="6"/>
      <c r="K25" s="6"/>
      <c r="L25" s="6"/>
      <c r="M25" s="6"/>
      <c r="N25" s="6"/>
      <c r="O25" s="6"/>
      <c r="P25" s="6"/>
      <c r="Q25" s="6"/>
      <c r="R25" s="6"/>
      <c r="S25" s="6"/>
      <c r="T25" s="6"/>
      <c r="U25" s="6"/>
      <c r="V25" s="6"/>
      <c r="W25" s="6"/>
      <c r="X25" s="6"/>
    </row>
    <row r="26" spans="1:24">
      <c r="A26" s="6"/>
      <c r="B26" s="6"/>
      <c r="C26" s="6"/>
      <c r="D26" s="6"/>
      <c r="E26" s="6"/>
      <c r="F26" s="6"/>
      <c r="G26" s="6"/>
      <c r="H26" s="6"/>
      <c r="I26" s="6"/>
      <c r="J26" s="6"/>
      <c r="K26" s="6"/>
      <c r="L26" s="6"/>
      <c r="M26" s="6"/>
      <c r="N26" s="6"/>
      <c r="O26" s="6"/>
      <c r="P26" s="6"/>
      <c r="Q26" s="6"/>
      <c r="R26" s="6"/>
      <c r="S26" s="6"/>
      <c r="T26" s="6"/>
      <c r="U26" s="6"/>
      <c r="V26" s="6"/>
      <c r="W26" s="6"/>
      <c r="X26" s="6"/>
    </row>
    <row r="27" spans="1:24">
      <c r="A27" s="6"/>
      <c r="B27" s="6"/>
      <c r="C27" s="6"/>
      <c r="D27" s="6"/>
      <c r="E27" s="6"/>
      <c r="F27" s="6"/>
      <c r="G27" s="6"/>
      <c r="H27" s="6"/>
      <c r="I27" s="6"/>
      <c r="J27" s="6"/>
      <c r="K27" s="6"/>
      <c r="L27" s="6"/>
      <c r="M27" s="6"/>
      <c r="N27" s="6"/>
      <c r="O27" s="6"/>
      <c r="P27" s="6"/>
      <c r="Q27" s="6"/>
      <c r="R27" s="6"/>
      <c r="S27" s="6"/>
      <c r="T27" s="6"/>
      <c r="U27" s="6"/>
      <c r="V27" s="6"/>
      <c r="W27" s="6"/>
      <c r="X27" s="6"/>
    </row>
    <row r="28" spans="1:24">
      <c r="A28" s="6"/>
      <c r="B28" s="6"/>
      <c r="C28" s="6"/>
      <c r="D28" s="6"/>
      <c r="E28" s="6"/>
      <c r="F28" s="6"/>
      <c r="G28" s="6"/>
      <c r="H28" s="6"/>
      <c r="I28" s="6"/>
      <c r="J28" s="6"/>
      <c r="K28" s="6"/>
      <c r="L28" s="6"/>
      <c r="M28" s="6"/>
      <c r="N28" s="6"/>
      <c r="O28" s="6"/>
      <c r="P28" s="6"/>
      <c r="Q28" s="6"/>
      <c r="R28" s="6"/>
      <c r="S28" s="6"/>
      <c r="T28" s="6"/>
      <c r="U28" s="6"/>
      <c r="V28" s="6"/>
      <c r="W28" s="6"/>
      <c r="X28" s="6"/>
    </row>
    <row r="33" spans="1:24">
      <c r="A33" s="6"/>
      <c r="B33" s="6"/>
      <c r="C33" s="6"/>
      <c r="D33" s="6"/>
      <c r="E33" s="6"/>
      <c r="F33" s="6"/>
      <c r="G33" s="6"/>
      <c r="H33" s="6"/>
      <c r="I33" s="6"/>
      <c r="J33" s="6"/>
      <c r="K33" s="6"/>
      <c r="L33" s="6"/>
      <c r="M33" s="6"/>
      <c r="N33" s="6"/>
      <c r="O33" s="6"/>
      <c r="P33" s="6"/>
      <c r="Q33" s="6"/>
      <c r="R33" s="6"/>
      <c r="S33" s="6"/>
      <c r="T33" s="6"/>
      <c r="U33" s="6"/>
      <c r="V33" s="6"/>
      <c r="W33" s="6"/>
      <c r="X33" s="6"/>
    </row>
    <row r="34" spans="1:24">
      <c r="A34" s="6"/>
      <c r="B34" s="6"/>
      <c r="C34" s="6"/>
      <c r="D34" s="6"/>
      <c r="E34" s="6"/>
      <c r="F34" s="6"/>
      <c r="G34" s="6"/>
      <c r="H34" s="6"/>
      <c r="I34" s="6"/>
      <c r="J34" s="6"/>
      <c r="K34" s="6"/>
      <c r="L34" s="6"/>
      <c r="M34" s="6"/>
      <c r="N34" s="6"/>
      <c r="O34" s="6"/>
      <c r="P34" s="6"/>
      <c r="Q34" s="6"/>
      <c r="R34" s="6"/>
      <c r="S34" s="6"/>
      <c r="T34" s="6"/>
      <c r="U34" s="6"/>
      <c r="V34" s="6"/>
      <c r="W34" s="6"/>
      <c r="X34" s="6"/>
    </row>
    <row r="35" spans="1:24">
      <c r="A35" s="6"/>
      <c r="B35" s="6"/>
      <c r="C35" s="6"/>
      <c r="D35" s="6"/>
      <c r="E35" s="6"/>
      <c r="F35" s="6"/>
      <c r="G35" s="6"/>
      <c r="H35" s="6"/>
      <c r="I35" s="6"/>
      <c r="J35" s="6"/>
      <c r="K35" s="6"/>
      <c r="L35" s="6"/>
      <c r="M35" s="6"/>
      <c r="N35" s="6"/>
      <c r="O35" s="6"/>
      <c r="P35" s="6"/>
      <c r="Q35" s="6"/>
      <c r="R35" s="6"/>
      <c r="S35" s="6"/>
      <c r="T35" s="6"/>
      <c r="U35" s="6"/>
      <c r="V35" s="6"/>
      <c r="W35" s="6"/>
      <c r="X35" s="6"/>
    </row>
    <row r="36" spans="1:24">
      <c r="A36" s="6"/>
      <c r="B36" s="6"/>
      <c r="C36" s="6"/>
      <c r="D36" s="6"/>
      <c r="E36" s="6"/>
      <c r="F36" s="6"/>
      <c r="G36" s="6"/>
      <c r="H36" s="6"/>
      <c r="I36" s="6"/>
      <c r="J36" s="6"/>
      <c r="K36" s="6"/>
      <c r="L36" s="6"/>
      <c r="M36" s="6"/>
      <c r="N36" s="6"/>
      <c r="O36" s="6"/>
      <c r="P36" s="6"/>
      <c r="Q36" s="6"/>
      <c r="R36" s="6"/>
      <c r="S36" s="6"/>
      <c r="T36" s="6"/>
      <c r="U36" s="6"/>
      <c r="V36" s="6"/>
      <c r="W36" s="6"/>
      <c r="X36" s="6"/>
    </row>
    <row r="37" spans="1:24">
      <c r="A37" s="6"/>
      <c r="B37" s="6"/>
      <c r="C37" s="6"/>
      <c r="D37" s="6"/>
      <c r="E37" s="6"/>
      <c r="F37" s="6"/>
      <c r="G37" s="6"/>
      <c r="H37" s="6"/>
      <c r="I37" s="6"/>
      <c r="J37" s="6"/>
      <c r="K37" s="6"/>
      <c r="L37" s="6"/>
      <c r="M37" s="6"/>
      <c r="N37" s="6"/>
      <c r="O37" s="6"/>
      <c r="P37" s="6"/>
      <c r="Q37" s="6"/>
      <c r="R37" s="6"/>
      <c r="S37" s="6"/>
      <c r="T37" s="6"/>
      <c r="U37" s="6"/>
      <c r="V37" s="6"/>
      <c r="W37" s="6"/>
      <c r="X37" s="6"/>
    </row>
    <row r="38" spans="1:24">
      <c r="A38" s="6"/>
      <c r="B38" s="6"/>
      <c r="C38" s="6"/>
      <c r="D38" s="6"/>
      <c r="E38" s="6"/>
      <c r="F38" s="6"/>
      <c r="G38" s="6"/>
      <c r="H38" s="6"/>
      <c r="I38" s="6"/>
      <c r="J38" s="6"/>
      <c r="K38" s="6"/>
      <c r="L38" s="6"/>
      <c r="M38" s="6"/>
      <c r="N38" s="6"/>
      <c r="O38" s="6"/>
      <c r="P38" s="6"/>
      <c r="Q38" s="6"/>
      <c r="R38" s="6"/>
      <c r="S38" s="6"/>
      <c r="T38" s="6"/>
      <c r="U38" s="6"/>
      <c r="V38" s="6"/>
      <c r="W38" s="6"/>
      <c r="X38" s="6"/>
    </row>
    <row r="39" spans="1:24">
      <c r="A39" s="6"/>
      <c r="B39" s="6"/>
      <c r="C39" s="6"/>
      <c r="D39" s="6"/>
      <c r="E39" s="6"/>
      <c r="F39" s="6"/>
      <c r="G39" s="6"/>
      <c r="H39" s="6"/>
      <c r="I39" s="6"/>
      <c r="J39" s="6"/>
      <c r="K39" s="6"/>
      <c r="L39" s="6"/>
      <c r="M39" s="6"/>
      <c r="N39" s="6"/>
      <c r="O39" s="6"/>
      <c r="P39" s="6"/>
      <c r="Q39" s="6"/>
      <c r="R39" s="6"/>
      <c r="S39" s="6"/>
      <c r="T39" s="6"/>
      <c r="U39" s="6"/>
      <c r="V39" s="6"/>
      <c r="W39" s="6"/>
      <c r="X39" s="6"/>
    </row>
    <row r="40" spans="1:24">
      <c r="A40" s="6"/>
      <c r="B40" s="6"/>
      <c r="C40" s="6"/>
      <c r="D40" s="6"/>
      <c r="E40" s="6"/>
      <c r="F40" s="6"/>
      <c r="G40" s="6"/>
      <c r="H40" s="6"/>
      <c r="I40" s="6"/>
      <c r="J40" s="6"/>
      <c r="K40" s="6"/>
      <c r="L40" s="6"/>
      <c r="M40" s="6"/>
      <c r="N40" s="6"/>
      <c r="O40" s="6"/>
      <c r="P40" s="6"/>
      <c r="Q40" s="6"/>
      <c r="R40" s="6"/>
      <c r="S40" s="6"/>
      <c r="T40" s="6"/>
      <c r="U40" s="6"/>
      <c r="V40" s="6"/>
      <c r="W40" s="6"/>
      <c r="X40" s="6"/>
    </row>
    <row r="41" spans="1:24">
      <c r="A41" s="6"/>
      <c r="B41" s="6"/>
      <c r="C41" s="6"/>
      <c r="D41" s="6"/>
      <c r="E41" s="6"/>
      <c r="F41" s="6"/>
      <c r="G41" s="6"/>
      <c r="H41" s="6"/>
      <c r="I41" s="6"/>
      <c r="J41" s="6"/>
      <c r="K41" s="6"/>
      <c r="L41" s="6"/>
      <c r="M41" s="6"/>
      <c r="N41" s="6"/>
      <c r="O41" s="6"/>
      <c r="P41" s="6"/>
      <c r="Q41" s="6"/>
      <c r="R41" s="6"/>
      <c r="S41" s="6"/>
      <c r="T41" s="6"/>
      <c r="U41" s="6"/>
      <c r="V41" s="6"/>
      <c r="W41" s="6"/>
      <c r="X41" s="6"/>
    </row>
    <row r="42" spans="1:24">
      <c r="A42" s="6"/>
      <c r="B42" s="6"/>
      <c r="C42" s="6"/>
      <c r="D42" s="6"/>
      <c r="E42" s="6"/>
      <c r="F42" s="6"/>
      <c r="G42" s="6"/>
      <c r="H42" s="6"/>
      <c r="I42" s="6"/>
      <c r="J42" s="6"/>
      <c r="K42" s="6"/>
      <c r="L42" s="6"/>
      <c r="M42" s="6"/>
      <c r="N42" s="6"/>
      <c r="O42" s="6"/>
      <c r="P42" s="6"/>
      <c r="Q42" s="6"/>
      <c r="R42" s="6"/>
      <c r="S42" s="6"/>
      <c r="T42" s="6"/>
      <c r="U42" s="6"/>
      <c r="V42" s="6"/>
      <c r="W42" s="6"/>
      <c r="X42" s="6"/>
    </row>
    <row r="43" spans="1:24">
      <c r="A43" s="6"/>
      <c r="B43" s="6"/>
      <c r="C43" s="6"/>
      <c r="D43" s="6"/>
      <c r="E43" s="6"/>
      <c r="F43" s="6"/>
      <c r="G43" s="6"/>
      <c r="H43" s="6"/>
      <c r="I43" s="6"/>
      <c r="J43" s="6"/>
      <c r="K43" s="6"/>
      <c r="L43" s="6"/>
      <c r="M43" s="6"/>
      <c r="N43" s="6"/>
      <c r="O43" s="6"/>
      <c r="P43" s="6"/>
      <c r="Q43" s="6"/>
      <c r="R43" s="6"/>
      <c r="S43" s="6"/>
      <c r="T43" s="6"/>
      <c r="U43" s="6"/>
      <c r="V43" s="6"/>
      <c r="W43" s="6"/>
      <c r="X43" s="6"/>
    </row>
    <row r="44" spans="1:24">
      <c r="A44" s="6"/>
      <c r="B44" s="6"/>
      <c r="C44" s="6"/>
      <c r="D44" s="6"/>
      <c r="E44" s="6"/>
      <c r="F44" s="6"/>
      <c r="G44" s="6"/>
      <c r="H44" s="6"/>
      <c r="I44" s="6"/>
      <c r="J44" s="6"/>
      <c r="K44" s="6"/>
      <c r="L44" s="6"/>
      <c r="M44" s="6"/>
      <c r="N44" s="6"/>
      <c r="O44" s="6"/>
      <c r="P44" s="6"/>
      <c r="Q44" s="6"/>
      <c r="R44" s="6"/>
      <c r="S44" s="6"/>
      <c r="T44" s="6"/>
      <c r="U44" s="6"/>
      <c r="V44" s="6"/>
      <c r="W44" s="6"/>
      <c r="X44" s="6"/>
    </row>
    <row r="45" spans="1:24">
      <c r="A45" s="6"/>
      <c r="B45" s="6"/>
      <c r="C45" s="6"/>
      <c r="D45" s="6"/>
      <c r="E45" s="6"/>
      <c r="F45" s="6"/>
      <c r="G45" s="6"/>
      <c r="H45" s="6"/>
      <c r="I45" s="6"/>
      <c r="J45" s="6"/>
      <c r="K45" s="6"/>
      <c r="L45" s="6"/>
      <c r="M45" s="6"/>
      <c r="N45" s="6"/>
      <c r="O45" s="6"/>
      <c r="P45" s="6"/>
      <c r="Q45" s="6"/>
      <c r="R45" s="6"/>
      <c r="S45" s="6"/>
      <c r="T45" s="6"/>
      <c r="U45" s="6"/>
      <c r="V45" s="6"/>
      <c r="W45" s="6"/>
      <c r="X45" s="6"/>
    </row>
    <row r="46" spans="1:24">
      <c r="A46" s="6"/>
      <c r="B46" s="6"/>
      <c r="C46" s="6"/>
      <c r="D46" s="6"/>
      <c r="E46" s="6"/>
      <c r="F46" s="6"/>
      <c r="G46" s="6"/>
      <c r="H46" s="6"/>
      <c r="I46" s="6"/>
      <c r="J46" s="6"/>
      <c r="K46" s="6"/>
      <c r="L46" s="6"/>
      <c r="M46" s="6"/>
      <c r="N46" s="6"/>
      <c r="O46" s="6"/>
      <c r="P46" s="6"/>
      <c r="Q46" s="6"/>
      <c r="R46" s="6"/>
      <c r="S46" s="6"/>
      <c r="T46" s="6"/>
      <c r="U46" s="6"/>
      <c r="V46" s="6"/>
      <c r="W46" s="6"/>
      <c r="X46" s="6"/>
    </row>
    <row r="47" spans="1:24">
      <c r="A47" s="6"/>
      <c r="B47" s="6"/>
      <c r="C47" s="6"/>
      <c r="D47" s="6"/>
      <c r="E47" s="6"/>
      <c r="F47" s="6"/>
      <c r="G47" s="6"/>
      <c r="H47" s="6"/>
      <c r="I47" s="6"/>
      <c r="J47" s="6"/>
      <c r="K47" s="6"/>
      <c r="L47" s="6"/>
      <c r="M47" s="6"/>
      <c r="N47" s="6"/>
      <c r="O47" s="6"/>
      <c r="P47" s="6"/>
      <c r="Q47" s="6"/>
      <c r="R47" s="6"/>
      <c r="S47" s="6"/>
      <c r="T47" s="6"/>
      <c r="U47" s="6"/>
      <c r="V47" s="6"/>
      <c r="W47" s="6"/>
      <c r="X47" s="6"/>
    </row>
    <row r="48" spans="1:24">
      <c r="A48" s="6"/>
      <c r="B48" s="6"/>
      <c r="C48" s="6"/>
      <c r="D48" s="6"/>
      <c r="E48" s="6"/>
      <c r="F48" s="6"/>
      <c r="G48" s="6"/>
      <c r="H48" s="6"/>
      <c r="I48" s="6"/>
      <c r="J48" s="6"/>
      <c r="K48" s="6"/>
      <c r="L48" s="6"/>
      <c r="M48" s="6"/>
      <c r="N48" s="6"/>
      <c r="O48" s="6"/>
      <c r="P48" s="6"/>
      <c r="Q48" s="6"/>
      <c r="R48" s="6"/>
      <c r="S48" s="6"/>
      <c r="T48" s="6"/>
      <c r="U48" s="6"/>
      <c r="V48" s="6"/>
      <c r="W48" s="6"/>
      <c r="X48" s="6"/>
    </row>
    <row r="49" spans="1:24">
      <c r="A49" s="6"/>
      <c r="B49" s="6"/>
      <c r="C49" s="6"/>
      <c r="D49" s="6"/>
      <c r="E49" s="6"/>
      <c r="F49" s="6"/>
      <c r="G49" s="6"/>
      <c r="H49" s="6"/>
      <c r="I49" s="6"/>
      <c r="J49" s="6"/>
      <c r="K49" s="6"/>
      <c r="L49" s="6"/>
      <c r="M49" s="6"/>
      <c r="N49" s="6"/>
      <c r="O49" s="6"/>
      <c r="P49" s="6"/>
      <c r="Q49" s="6"/>
      <c r="R49" s="6"/>
      <c r="S49" s="6"/>
      <c r="T49" s="6"/>
      <c r="U49" s="6"/>
      <c r="V49" s="6"/>
      <c r="W49" s="6"/>
      <c r="X49" s="6"/>
    </row>
    <row r="50" spans="1:24">
      <c r="A50" s="6"/>
      <c r="B50" s="6"/>
      <c r="C50" s="6"/>
      <c r="D50" s="6"/>
      <c r="E50" s="6"/>
      <c r="F50" s="6"/>
      <c r="G50" s="6"/>
      <c r="H50" s="6"/>
      <c r="I50" s="6"/>
      <c r="J50" s="6"/>
      <c r="K50" s="6"/>
      <c r="L50" s="6"/>
      <c r="M50" s="6"/>
      <c r="N50" s="6"/>
      <c r="O50" s="6"/>
      <c r="P50" s="6"/>
      <c r="Q50" s="6"/>
      <c r="R50" s="6"/>
      <c r="S50" s="6"/>
      <c r="T50" s="6"/>
      <c r="U50" s="6"/>
      <c r="V50" s="6"/>
      <c r="W50" s="6"/>
      <c r="X50" s="6"/>
    </row>
    <row r="51" spans="1:24">
      <c r="A51" s="6"/>
      <c r="B51" s="6"/>
      <c r="C51" s="6"/>
      <c r="D51" s="6"/>
      <c r="E51" s="6"/>
      <c r="F51" s="6"/>
      <c r="G51" s="6"/>
      <c r="H51" s="6"/>
      <c r="I51" s="6"/>
      <c r="J51" s="6"/>
      <c r="K51" s="6"/>
      <c r="L51" s="6"/>
      <c r="M51" s="6"/>
      <c r="N51" s="6"/>
      <c r="O51" s="6"/>
      <c r="P51" s="6"/>
      <c r="Q51" s="6"/>
      <c r="R51" s="6"/>
      <c r="S51" s="6"/>
      <c r="T51" s="6"/>
      <c r="U51" s="6"/>
      <c r="V51" s="6"/>
      <c r="W51" s="6"/>
      <c r="X51" s="6"/>
    </row>
    <row r="52" spans="1:24">
      <c r="A52" s="6"/>
      <c r="B52" s="6"/>
      <c r="C52" s="6"/>
      <c r="D52" s="6"/>
      <c r="E52" s="6"/>
      <c r="F52" s="6"/>
      <c r="G52" s="6"/>
      <c r="H52" s="6"/>
      <c r="I52" s="6"/>
      <c r="J52" s="6"/>
      <c r="K52" s="6"/>
      <c r="L52" s="6"/>
      <c r="M52" s="6"/>
      <c r="N52" s="6"/>
      <c r="O52" s="6"/>
      <c r="P52" s="6"/>
      <c r="Q52" s="6"/>
      <c r="R52" s="6"/>
      <c r="S52" s="6"/>
      <c r="T52" s="6"/>
      <c r="U52" s="6"/>
      <c r="V52" s="6"/>
      <c r="W52" s="6"/>
      <c r="X52" s="6"/>
    </row>
    <row r="53" spans="1:24">
      <c r="A53" s="6"/>
      <c r="B53" s="6"/>
      <c r="C53" s="6"/>
      <c r="D53" s="6"/>
      <c r="E53" s="6"/>
      <c r="F53" s="6"/>
      <c r="G53" s="6"/>
      <c r="H53" s="6"/>
      <c r="I53" s="6"/>
      <c r="J53" s="6"/>
      <c r="K53" s="6"/>
      <c r="L53" s="6"/>
      <c r="M53" s="6"/>
      <c r="N53" s="6"/>
      <c r="O53" s="6"/>
      <c r="P53" s="6"/>
      <c r="Q53" s="6"/>
      <c r="R53" s="6"/>
      <c r="S53" s="6"/>
      <c r="T53" s="6"/>
      <c r="U53" s="6"/>
      <c r="V53" s="6"/>
      <c r="W53" s="6"/>
      <c r="X53" s="6"/>
    </row>
    <row r="54" spans="1:24">
      <c r="A54" s="6"/>
      <c r="B54" s="6"/>
      <c r="C54" s="6"/>
      <c r="D54" s="6"/>
      <c r="E54" s="6"/>
      <c r="F54" s="6"/>
      <c r="G54" s="6"/>
      <c r="H54" s="6"/>
      <c r="I54" s="6"/>
      <c r="J54" s="6"/>
      <c r="K54" s="6"/>
      <c r="L54" s="6"/>
      <c r="M54" s="6"/>
      <c r="N54" s="6"/>
      <c r="O54" s="6"/>
      <c r="P54" s="6"/>
      <c r="Q54" s="6"/>
      <c r="R54" s="6"/>
      <c r="S54" s="6"/>
      <c r="T54" s="6"/>
      <c r="U54" s="6"/>
      <c r="V54" s="6"/>
      <c r="W54" s="6"/>
      <c r="X54" s="6"/>
    </row>
    <row r="55" spans="1:24">
      <c r="A55" s="6"/>
      <c r="B55" s="6"/>
      <c r="C55" s="6"/>
      <c r="D55" s="6"/>
      <c r="E55" s="6"/>
      <c r="F55" s="6"/>
      <c r="G55" s="6"/>
      <c r="H55" s="6"/>
      <c r="I55" s="6"/>
      <c r="J55" s="6"/>
      <c r="K55" s="6"/>
      <c r="L55" s="6"/>
      <c r="M55" s="6"/>
      <c r="N55" s="6"/>
      <c r="O55" s="6"/>
      <c r="P55" s="6"/>
      <c r="Q55" s="6"/>
      <c r="R55" s="6"/>
      <c r="S55" s="6"/>
      <c r="T55" s="6"/>
      <c r="U55" s="6"/>
      <c r="V55" s="6"/>
      <c r="W55" s="6"/>
      <c r="X55" s="6"/>
    </row>
    <row r="56" spans="1:24">
      <c r="A56" s="6"/>
      <c r="B56" s="6"/>
      <c r="C56" s="6"/>
      <c r="D56" s="6"/>
      <c r="E56" s="6"/>
      <c r="F56" s="6"/>
      <c r="G56" s="6"/>
      <c r="H56" s="6"/>
      <c r="I56" s="6"/>
      <c r="J56" s="6"/>
      <c r="K56" s="6"/>
      <c r="L56" s="6"/>
      <c r="M56" s="6"/>
      <c r="N56" s="6"/>
      <c r="O56" s="6"/>
      <c r="P56" s="6"/>
      <c r="Q56" s="6"/>
      <c r="R56" s="6"/>
      <c r="S56" s="6"/>
      <c r="T56" s="6"/>
      <c r="U56" s="6"/>
      <c r="V56" s="6"/>
      <c r="W56" s="6"/>
      <c r="X56" s="6"/>
    </row>
    <row r="57" spans="1:24">
      <c r="A57" s="6"/>
      <c r="B57" s="6"/>
      <c r="C57" s="6"/>
      <c r="D57" s="6"/>
      <c r="E57" s="6"/>
      <c r="F57" s="6"/>
      <c r="G57" s="6"/>
      <c r="H57" s="6"/>
      <c r="I57" s="6"/>
      <c r="J57" s="6"/>
      <c r="K57" s="6"/>
      <c r="L57" s="6"/>
      <c r="M57" s="6"/>
      <c r="N57" s="6"/>
      <c r="O57" s="6"/>
      <c r="P57" s="6"/>
      <c r="Q57" s="6"/>
      <c r="R57" s="6"/>
      <c r="S57" s="6"/>
      <c r="T57" s="6"/>
      <c r="U57" s="6"/>
      <c r="V57" s="6"/>
      <c r="W57" s="6"/>
      <c r="X57" s="6"/>
    </row>
    <row r="58" spans="1:24">
      <c r="A58" s="6"/>
      <c r="B58" s="6"/>
      <c r="C58" s="6"/>
      <c r="D58" s="6"/>
      <c r="E58" s="6"/>
      <c r="F58" s="6"/>
      <c r="G58" s="6"/>
      <c r="H58" s="6"/>
      <c r="I58" s="6"/>
      <c r="J58" s="6"/>
      <c r="K58" s="6"/>
      <c r="L58" s="6"/>
      <c r="M58" s="6"/>
      <c r="N58" s="6"/>
      <c r="O58" s="6"/>
      <c r="P58" s="6"/>
      <c r="Q58" s="6"/>
      <c r="R58" s="6"/>
      <c r="S58" s="6"/>
      <c r="T58" s="6"/>
      <c r="U58" s="6"/>
      <c r="V58" s="6"/>
      <c r="W58" s="6"/>
      <c r="X58" s="6"/>
    </row>
    <row r="59" spans="1:24">
      <c r="A59" s="6"/>
      <c r="B59" s="6"/>
      <c r="C59" s="6"/>
      <c r="D59" s="6"/>
      <c r="E59" s="6"/>
      <c r="F59" s="6"/>
      <c r="G59" s="6"/>
      <c r="H59" s="6"/>
      <c r="I59" s="6"/>
      <c r="J59" s="6"/>
      <c r="K59" s="6"/>
      <c r="L59" s="6"/>
      <c r="M59" s="6"/>
      <c r="N59" s="6"/>
      <c r="O59" s="6"/>
      <c r="P59" s="6"/>
      <c r="Q59" s="6"/>
      <c r="R59" s="6"/>
      <c r="S59" s="6"/>
      <c r="T59" s="6"/>
      <c r="U59" s="6"/>
      <c r="V59" s="6"/>
      <c r="W59" s="6"/>
      <c r="X59" s="6"/>
    </row>
    <row r="60" spans="1:24">
      <c r="A60" s="6"/>
      <c r="B60" s="6"/>
      <c r="C60" s="6"/>
      <c r="D60" s="6"/>
      <c r="E60" s="6"/>
      <c r="F60" s="6"/>
      <c r="G60" s="6"/>
      <c r="H60" s="6"/>
      <c r="I60" s="6"/>
      <c r="J60" s="6"/>
      <c r="K60" s="6"/>
      <c r="L60" s="6"/>
      <c r="M60" s="6"/>
      <c r="N60" s="6"/>
      <c r="O60" s="6"/>
      <c r="P60" s="6"/>
      <c r="Q60" s="6"/>
      <c r="R60" s="6"/>
      <c r="S60" s="6"/>
      <c r="T60" s="6"/>
      <c r="U60" s="6"/>
      <c r="V60" s="6"/>
      <c r="W60" s="6"/>
      <c r="X60" s="6"/>
    </row>
    <row r="65" spans="1:24">
      <c r="A65" s="6"/>
      <c r="B65" s="6"/>
      <c r="C65" s="6"/>
      <c r="D65" s="6"/>
      <c r="E65" s="6"/>
      <c r="F65" s="6"/>
      <c r="G65" s="6"/>
      <c r="H65" s="6"/>
      <c r="I65" s="6"/>
      <c r="J65" s="6"/>
      <c r="K65" s="6"/>
      <c r="L65" s="6"/>
      <c r="M65" s="6"/>
      <c r="N65" s="6"/>
      <c r="O65" s="6"/>
      <c r="P65" s="6"/>
      <c r="Q65" s="6"/>
      <c r="R65" s="6"/>
      <c r="S65" s="6"/>
      <c r="T65" s="6"/>
      <c r="U65" s="6"/>
      <c r="V65" s="6"/>
      <c r="W65" s="6"/>
      <c r="X65" s="6"/>
    </row>
    <row r="66" spans="1:24">
      <c r="A66" s="6"/>
      <c r="B66" s="6"/>
      <c r="C66" s="6"/>
      <c r="D66" s="6"/>
      <c r="E66" s="6"/>
      <c r="F66" s="6"/>
      <c r="G66" s="6"/>
      <c r="H66" s="6"/>
      <c r="I66" s="6"/>
      <c r="J66" s="6"/>
      <c r="K66" s="6"/>
      <c r="L66" s="6"/>
      <c r="M66" s="6"/>
      <c r="N66" s="6"/>
      <c r="O66" s="6"/>
      <c r="P66" s="6"/>
      <c r="Q66" s="6"/>
      <c r="R66" s="6"/>
      <c r="S66" s="6"/>
      <c r="T66" s="6"/>
      <c r="U66" s="6"/>
      <c r="V66" s="6"/>
      <c r="W66" s="6"/>
      <c r="X66" s="6"/>
    </row>
    <row r="67" spans="1:24">
      <c r="A67" s="6"/>
      <c r="B67" s="6"/>
      <c r="C67" s="6"/>
      <c r="D67" s="6"/>
      <c r="E67" s="6"/>
      <c r="F67" s="6"/>
      <c r="G67" s="6"/>
      <c r="H67" s="6"/>
      <c r="I67" s="6"/>
      <c r="J67" s="6"/>
      <c r="K67" s="6"/>
      <c r="L67" s="6"/>
      <c r="M67" s="6"/>
      <c r="N67" s="6"/>
      <c r="O67" s="6"/>
      <c r="P67" s="6"/>
      <c r="Q67" s="6"/>
      <c r="R67" s="6"/>
      <c r="S67" s="6"/>
      <c r="T67" s="6"/>
      <c r="U67" s="6"/>
      <c r="V67" s="6"/>
      <c r="W67" s="6"/>
      <c r="X67" s="6"/>
    </row>
    <row r="68" spans="1:24">
      <c r="A68" s="6"/>
      <c r="B68" s="6"/>
      <c r="C68" s="6"/>
      <c r="D68" s="6"/>
      <c r="E68" s="6"/>
      <c r="F68" s="6"/>
      <c r="G68" s="6"/>
      <c r="H68" s="6"/>
      <c r="I68" s="6"/>
      <c r="J68" s="6"/>
      <c r="K68" s="6"/>
      <c r="L68" s="6"/>
      <c r="M68" s="6"/>
      <c r="N68" s="6"/>
      <c r="O68" s="6"/>
      <c r="P68" s="6"/>
      <c r="Q68" s="6"/>
      <c r="R68" s="6"/>
      <c r="S68" s="6"/>
      <c r="T68" s="6"/>
      <c r="U68" s="6"/>
      <c r="V68" s="6"/>
      <c r="W68" s="6"/>
      <c r="X68" s="6"/>
    </row>
    <row r="69" spans="1:24">
      <c r="A69" s="6"/>
      <c r="B69" s="6"/>
      <c r="C69" s="6"/>
      <c r="D69" s="6"/>
      <c r="E69" s="6"/>
      <c r="F69" s="6"/>
      <c r="G69" s="6"/>
      <c r="H69" s="6"/>
      <c r="I69" s="6"/>
      <c r="J69" s="6"/>
      <c r="K69" s="6"/>
      <c r="L69" s="6"/>
      <c r="M69" s="6"/>
      <c r="N69" s="6"/>
      <c r="O69" s="6"/>
      <c r="P69" s="6"/>
      <c r="Q69" s="6"/>
      <c r="R69" s="6"/>
      <c r="S69" s="6"/>
      <c r="T69" s="6"/>
      <c r="U69" s="6"/>
      <c r="V69" s="6"/>
      <c r="W69" s="6"/>
      <c r="X69" s="6"/>
    </row>
    <row r="70" spans="1:24">
      <c r="A70" s="6"/>
      <c r="B70" s="6"/>
      <c r="C70" s="6"/>
      <c r="D70" s="6"/>
      <c r="E70" s="6"/>
      <c r="F70" s="6"/>
      <c r="G70" s="6"/>
      <c r="H70" s="6"/>
      <c r="I70" s="6"/>
      <c r="J70" s="6"/>
      <c r="K70" s="6"/>
      <c r="L70" s="6"/>
      <c r="M70" s="6"/>
      <c r="N70" s="6"/>
      <c r="O70" s="6"/>
      <c r="P70" s="6"/>
      <c r="Q70" s="6"/>
      <c r="R70" s="6"/>
      <c r="S70" s="6"/>
      <c r="T70" s="6"/>
      <c r="U70" s="6"/>
      <c r="V70" s="6"/>
      <c r="W70" s="6"/>
      <c r="X70" s="6"/>
    </row>
    <row r="71" spans="1:24">
      <c r="A71" s="6"/>
      <c r="B71" s="6"/>
      <c r="C71" s="6"/>
      <c r="D71" s="6"/>
      <c r="E71" s="6"/>
      <c r="F71" s="6"/>
      <c r="G71" s="6"/>
      <c r="H71" s="6"/>
      <c r="I71" s="6"/>
      <c r="J71" s="6"/>
      <c r="K71" s="6"/>
      <c r="L71" s="6"/>
      <c r="M71" s="6"/>
      <c r="N71" s="6"/>
      <c r="O71" s="6"/>
      <c r="P71" s="6"/>
      <c r="Q71" s="6"/>
      <c r="R71" s="6"/>
      <c r="S71" s="6"/>
      <c r="T71" s="6"/>
      <c r="U71" s="6"/>
      <c r="V71" s="6"/>
      <c r="W71" s="6"/>
      <c r="X71" s="6"/>
    </row>
    <row r="72" spans="1:24">
      <c r="A72" s="6"/>
      <c r="B72" s="6"/>
      <c r="C72" s="6"/>
      <c r="D72" s="6"/>
      <c r="E72" s="6"/>
      <c r="F72" s="6"/>
      <c r="G72" s="6"/>
      <c r="H72" s="6"/>
      <c r="I72" s="6"/>
      <c r="J72" s="6"/>
      <c r="K72" s="6"/>
      <c r="L72" s="6"/>
      <c r="M72" s="6"/>
      <c r="N72" s="6"/>
      <c r="O72" s="6"/>
      <c r="P72" s="6"/>
      <c r="Q72" s="6"/>
      <c r="R72" s="6"/>
      <c r="S72" s="6"/>
      <c r="T72" s="6"/>
      <c r="U72" s="6"/>
      <c r="V72" s="6"/>
      <c r="W72" s="6"/>
      <c r="X72" s="6"/>
    </row>
    <row r="73" spans="1:24">
      <c r="A73" s="6"/>
      <c r="B73" s="6"/>
      <c r="C73" s="6"/>
      <c r="D73" s="6"/>
      <c r="E73" s="6"/>
      <c r="F73" s="6"/>
      <c r="G73" s="6"/>
      <c r="H73" s="6"/>
      <c r="I73" s="6"/>
      <c r="J73" s="6"/>
      <c r="K73" s="6"/>
      <c r="L73" s="6"/>
      <c r="M73" s="6"/>
      <c r="N73" s="6"/>
      <c r="O73" s="6"/>
      <c r="P73" s="6"/>
      <c r="Q73" s="6"/>
      <c r="R73" s="6"/>
      <c r="S73" s="6"/>
      <c r="T73" s="6"/>
      <c r="U73" s="6"/>
      <c r="V73" s="6"/>
      <c r="W73" s="6"/>
      <c r="X73" s="6"/>
    </row>
    <row r="74" spans="1:24">
      <c r="A74" s="6"/>
      <c r="B74" s="6"/>
      <c r="C74" s="6"/>
      <c r="D74" s="6"/>
      <c r="E74" s="6"/>
      <c r="F74" s="6"/>
      <c r="G74" s="6"/>
      <c r="H74" s="6"/>
      <c r="I74" s="6"/>
      <c r="J74" s="6"/>
      <c r="K74" s="6"/>
      <c r="L74" s="6"/>
      <c r="M74" s="6"/>
      <c r="N74" s="6"/>
      <c r="O74" s="6"/>
      <c r="P74" s="6"/>
      <c r="Q74" s="6"/>
      <c r="R74" s="6"/>
      <c r="S74" s="6"/>
      <c r="T74" s="6"/>
      <c r="U74" s="6"/>
      <c r="V74" s="6"/>
      <c r="W74" s="6"/>
      <c r="X74" s="6"/>
    </row>
    <row r="75" spans="1:24">
      <c r="A75" s="6"/>
      <c r="B75" s="6"/>
      <c r="C75" s="6"/>
      <c r="D75" s="6"/>
      <c r="E75" s="6"/>
      <c r="F75" s="6"/>
      <c r="G75" s="6"/>
      <c r="H75" s="6"/>
      <c r="I75" s="6"/>
      <c r="J75" s="6"/>
      <c r="K75" s="6"/>
      <c r="L75" s="6"/>
      <c r="M75" s="6"/>
      <c r="N75" s="6"/>
      <c r="O75" s="6"/>
      <c r="P75" s="6"/>
      <c r="Q75" s="6"/>
      <c r="R75" s="6"/>
      <c r="S75" s="6"/>
      <c r="T75" s="6"/>
      <c r="U75" s="6"/>
      <c r="V75" s="6"/>
      <c r="W75" s="6"/>
      <c r="X75" s="6"/>
    </row>
    <row r="76" spans="1:24">
      <c r="A76" s="6"/>
      <c r="B76" s="6"/>
      <c r="C76" s="6"/>
      <c r="D76" s="6"/>
      <c r="E76" s="6"/>
      <c r="F76" s="6"/>
      <c r="G76" s="6"/>
      <c r="H76" s="6"/>
      <c r="I76" s="6"/>
      <c r="J76" s="6"/>
      <c r="K76" s="6"/>
      <c r="L76" s="6"/>
      <c r="M76" s="6"/>
      <c r="N76" s="6"/>
      <c r="O76" s="6"/>
      <c r="P76" s="6"/>
      <c r="Q76" s="6"/>
      <c r="R76" s="6"/>
      <c r="S76" s="6"/>
      <c r="T76" s="6"/>
      <c r="U76" s="6"/>
      <c r="V76" s="6"/>
      <c r="W76" s="6"/>
      <c r="X76" s="6"/>
    </row>
    <row r="77" spans="1:24">
      <c r="A77" s="6"/>
      <c r="B77" s="6"/>
      <c r="C77" s="6"/>
      <c r="D77" s="6"/>
      <c r="E77" s="6"/>
      <c r="F77" s="6"/>
      <c r="G77" s="6"/>
      <c r="H77" s="6"/>
      <c r="I77" s="6"/>
      <c r="J77" s="6"/>
      <c r="K77" s="6"/>
      <c r="L77" s="6"/>
      <c r="M77" s="6"/>
      <c r="N77" s="6"/>
      <c r="O77" s="6"/>
      <c r="P77" s="6"/>
      <c r="Q77" s="6"/>
      <c r="R77" s="6"/>
      <c r="S77" s="6"/>
      <c r="T77" s="6"/>
      <c r="U77" s="6"/>
      <c r="V77" s="6"/>
      <c r="W77" s="6"/>
      <c r="X77" s="6"/>
    </row>
    <row r="78" spans="1:24">
      <c r="A78" s="6"/>
      <c r="B78" s="6"/>
      <c r="C78" s="6"/>
      <c r="D78" s="6"/>
      <c r="E78" s="6"/>
      <c r="F78" s="6"/>
      <c r="G78" s="6"/>
      <c r="H78" s="6"/>
      <c r="I78" s="6"/>
      <c r="J78" s="6"/>
      <c r="K78" s="6"/>
      <c r="L78" s="6"/>
      <c r="M78" s="6"/>
      <c r="N78" s="6"/>
      <c r="O78" s="6"/>
      <c r="P78" s="6"/>
      <c r="Q78" s="6"/>
      <c r="R78" s="6"/>
      <c r="S78" s="6"/>
      <c r="T78" s="6"/>
      <c r="U78" s="6"/>
      <c r="V78" s="6"/>
      <c r="W78" s="6"/>
      <c r="X78" s="6"/>
    </row>
    <row r="79" spans="1:24">
      <c r="A79" s="6"/>
      <c r="B79" s="6"/>
      <c r="C79" s="6"/>
      <c r="D79" s="6"/>
      <c r="E79" s="6"/>
      <c r="F79" s="6"/>
      <c r="G79" s="6"/>
      <c r="H79" s="6"/>
      <c r="I79" s="6"/>
      <c r="J79" s="6"/>
      <c r="K79" s="6"/>
      <c r="L79" s="6"/>
      <c r="M79" s="6"/>
      <c r="N79" s="6"/>
      <c r="O79" s="6"/>
      <c r="P79" s="6"/>
      <c r="Q79" s="6"/>
      <c r="R79" s="6"/>
      <c r="S79" s="6"/>
      <c r="T79" s="6"/>
      <c r="U79" s="6"/>
      <c r="V79" s="6"/>
      <c r="W79" s="6"/>
      <c r="X79" s="6"/>
    </row>
    <row r="80" spans="1:24">
      <c r="A80" s="6"/>
      <c r="B80" s="6"/>
      <c r="C80" s="6"/>
      <c r="D80" s="6"/>
      <c r="E80" s="6"/>
      <c r="F80" s="6"/>
      <c r="G80" s="6"/>
      <c r="H80" s="6"/>
      <c r="I80" s="6"/>
      <c r="J80" s="6"/>
      <c r="K80" s="6"/>
      <c r="L80" s="6"/>
      <c r="M80" s="6"/>
      <c r="N80" s="6"/>
      <c r="O80" s="6"/>
      <c r="P80" s="6"/>
      <c r="Q80" s="6"/>
      <c r="R80" s="6"/>
      <c r="S80" s="6"/>
      <c r="T80" s="6"/>
      <c r="U80" s="6"/>
      <c r="V80" s="6"/>
      <c r="W80" s="6"/>
      <c r="X80" s="6"/>
    </row>
    <row r="81" spans="1:24">
      <c r="A81" s="6"/>
      <c r="B81" s="6"/>
      <c r="C81" s="6"/>
      <c r="D81" s="6"/>
      <c r="E81" s="6"/>
      <c r="F81" s="6"/>
      <c r="G81" s="6"/>
      <c r="H81" s="6"/>
      <c r="I81" s="6"/>
      <c r="J81" s="6"/>
      <c r="K81" s="6"/>
      <c r="L81" s="6"/>
      <c r="M81" s="6"/>
      <c r="N81" s="6"/>
      <c r="O81" s="6"/>
      <c r="P81" s="6"/>
      <c r="Q81" s="6"/>
      <c r="R81" s="6"/>
      <c r="S81" s="6"/>
      <c r="T81" s="6"/>
      <c r="U81" s="6"/>
      <c r="V81" s="6"/>
      <c r="W81" s="6"/>
      <c r="X81" s="6"/>
    </row>
    <row r="82" spans="1:24">
      <c r="A82" s="6"/>
      <c r="B82" s="6"/>
      <c r="C82" s="6"/>
      <c r="D82" s="6"/>
      <c r="E82" s="6"/>
      <c r="F82" s="6"/>
      <c r="G82" s="6"/>
      <c r="H82" s="6"/>
      <c r="I82" s="6"/>
      <c r="J82" s="6"/>
      <c r="K82" s="6"/>
      <c r="L82" s="6"/>
      <c r="M82" s="6"/>
      <c r="N82" s="6"/>
      <c r="O82" s="6"/>
      <c r="P82" s="6"/>
      <c r="Q82" s="6"/>
      <c r="R82" s="6"/>
      <c r="S82" s="6"/>
      <c r="T82" s="6"/>
      <c r="U82" s="6"/>
      <c r="V82" s="6"/>
      <c r="W82" s="6"/>
      <c r="X82" s="6"/>
    </row>
    <row r="83" spans="1:24">
      <c r="A83" s="6"/>
      <c r="B83" s="6"/>
      <c r="C83" s="6"/>
      <c r="D83" s="6"/>
      <c r="E83" s="6"/>
      <c r="F83" s="6"/>
      <c r="G83" s="6"/>
      <c r="H83" s="6"/>
      <c r="I83" s="6"/>
      <c r="J83" s="6"/>
      <c r="K83" s="6"/>
      <c r="L83" s="6"/>
      <c r="M83" s="6"/>
      <c r="N83" s="6"/>
      <c r="O83" s="6"/>
      <c r="P83" s="6"/>
      <c r="Q83" s="6"/>
      <c r="R83" s="6"/>
      <c r="S83" s="6"/>
      <c r="T83" s="6"/>
      <c r="U83" s="6"/>
      <c r="V83" s="6"/>
      <c r="W83" s="6"/>
      <c r="X83" s="6"/>
    </row>
    <row r="84" spans="1:24">
      <c r="A84" s="6"/>
      <c r="B84" s="6"/>
      <c r="C84" s="6"/>
      <c r="D84" s="6"/>
      <c r="E84" s="6"/>
      <c r="F84" s="6"/>
      <c r="G84" s="6"/>
      <c r="H84" s="6"/>
      <c r="I84" s="6"/>
      <c r="J84" s="6"/>
      <c r="K84" s="6"/>
      <c r="L84" s="6"/>
      <c r="M84" s="6"/>
      <c r="N84" s="6"/>
      <c r="O84" s="6"/>
      <c r="P84" s="6"/>
      <c r="Q84" s="6"/>
      <c r="R84" s="6"/>
      <c r="S84" s="6"/>
      <c r="T84" s="6"/>
      <c r="U84" s="6"/>
      <c r="V84" s="6"/>
      <c r="W84" s="6"/>
      <c r="X84" s="6"/>
    </row>
    <row r="85" spans="1:24">
      <c r="A85" s="6"/>
      <c r="B85" s="6"/>
      <c r="C85" s="6"/>
      <c r="D85" s="6"/>
      <c r="E85" s="6"/>
      <c r="F85" s="6"/>
      <c r="G85" s="6"/>
      <c r="H85" s="6"/>
      <c r="I85" s="6"/>
      <c r="J85" s="6"/>
      <c r="K85" s="6"/>
      <c r="L85" s="6"/>
      <c r="M85" s="6"/>
      <c r="N85" s="6"/>
      <c r="O85" s="6"/>
      <c r="P85" s="6"/>
      <c r="Q85" s="6"/>
      <c r="R85" s="6"/>
      <c r="S85" s="6"/>
      <c r="T85" s="6"/>
      <c r="U85" s="6"/>
      <c r="V85" s="6"/>
      <c r="W85" s="6"/>
      <c r="X85" s="6"/>
    </row>
    <row r="86" spans="1:24">
      <c r="A86" s="6"/>
      <c r="B86" s="6"/>
      <c r="C86" s="6"/>
      <c r="D86" s="6"/>
      <c r="E86" s="6"/>
      <c r="F86" s="6"/>
      <c r="G86" s="6"/>
      <c r="H86" s="6"/>
      <c r="I86" s="6"/>
      <c r="J86" s="6"/>
      <c r="K86" s="6"/>
      <c r="L86" s="6"/>
      <c r="M86" s="6"/>
      <c r="N86" s="6"/>
      <c r="O86" s="6"/>
      <c r="P86" s="6"/>
      <c r="Q86" s="6"/>
      <c r="R86" s="6"/>
      <c r="S86" s="6"/>
      <c r="T86" s="6"/>
      <c r="U86" s="6"/>
      <c r="V86" s="6"/>
      <c r="W86" s="6"/>
      <c r="X86" s="6"/>
    </row>
    <row r="87" spans="1:24">
      <c r="A87" s="6"/>
      <c r="B87" s="6"/>
      <c r="C87" s="6"/>
      <c r="D87" s="6"/>
      <c r="E87" s="6"/>
      <c r="F87" s="6"/>
      <c r="G87" s="6"/>
      <c r="H87" s="6"/>
      <c r="I87" s="6"/>
      <c r="J87" s="6"/>
      <c r="K87" s="6"/>
      <c r="L87" s="6"/>
      <c r="M87" s="6"/>
      <c r="N87" s="6"/>
      <c r="O87" s="6"/>
      <c r="P87" s="6"/>
      <c r="Q87" s="6"/>
      <c r="R87" s="6"/>
      <c r="S87" s="6"/>
      <c r="T87" s="6"/>
      <c r="U87" s="6"/>
      <c r="V87" s="6"/>
      <c r="W87" s="6"/>
      <c r="X87" s="6"/>
    </row>
    <row r="88" spans="1:24">
      <c r="A88" s="6"/>
      <c r="B88" s="6"/>
      <c r="C88" s="6"/>
      <c r="D88" s="6"/>
      <c r="E88" s="6"/>
      <c r="F88" s="6"/>
      <c r="G88" s="6"/>
      <c r="H88" s="6"/>
      <c r="I88" s="6"/>
      <c r="J88" s="6"/>
      <c r="K88" s="6"/>
      <c r="L88" s="6"/>
      <c r="M88" s="6"/>
      <c r="N88" s="6"/>
      <c r="O88" s="6"/>
      <c r="P88" s="6"/>
      <c r="Q88" s="6"/>
      <c r="R88" s="6"/>
      <c r="S88" s="6"/>
      <c r="T88" s="6"/>
      <c r="U88" s="6"/>
      <c r="V88" s="6"/>
      <c r="W88" s="6"/>
      <c r="X88" s="6"/>
    </row>
    <row r="89" spans="1:24">
      <c r="A89" s="6"/>
      <c r="B89" s="6"/>
      <c r="C89" s="6"/>
      <c r="D89" s="6"/>
      <c r="E89" s="6"/>
      <c r="F89" s="6"/>
      <c r="G89" s="6"/>
      <c r="H89" s="6"/>
      <c r="I89" s="6"/>
      <c r="J89" s="6"/>
      <c r="K89" s="6"/>
      <c r="L89" s="6"/>
      <c r="M89" s="6"/>
      <c r="N89" s="6"/>
      <c r="O89" s="6"/>
      <c r="P89" s="6"/>
      <c r="Q89" s="6"/>
      <c r="R89" s="6"/>
      <c r="S89" s="6"/>
      <c r="T89" s="6"/>
      <c r="U89" s="6"/>
      <c r="V89" s="6"/>
      <c r="W89" s="6"/>
      <c r="X89" s="6"/>
    </row>
    <row r="90" spans="1:24">
      <c r="A90" s="6"/>
      <c r="B90" s="6"/>
      <c r="C90" s="6"/>
      <c r="D90" s="6"/>
      <c r="E90" s="6"/>
      <c r="F90" s="6"/>
      <c r="G90" s="6"/>
      <c r="H90" s="6"/>
      <c r="I90" s="6"/>
      <c r="J90" s="6"/>
      <c r="K90" s="6"/>
      <c r="L90" s="6"/>
      <c r="M90" s="6"/>
      <c r="N90" s="6"/>
      <c r="O90" s="6"/>
      <c r="P90" s="6"/>
      <c r="Q90" s="6"/>
      <c r="R90" s="6"/>
      <c r="S90" s="6"/>
      <c r="T90" s="6"/>
      <c r="U90" s="6"/>
      <c r="V90" s="6"/>
      <c r="W90" s="6"/>
      <c r="X90" s="6"/>
    </row>
    <row r="91" spans="1:24">
      <c r="A91" s="6"/>
      <c r="B91" s="6"/>
      <c r="C91" s="6"/>
      <c r="D91" s="6"/>
      <c r="E91" s="6"/>
      <c r="F91" s="6"/>
      <c r="G91" s="6"/>
      <c r="H91" s="6"/>
      <c r="I91" s="6"/>
      <c r="J91" s="6"/>
      <c r="K91" s="6"/>
      <c r="L91" s="6"/>
      <c r="M91" s="6"/>
      <c r="N91" s="6"/>
      <c r="O91" s="6"/>
      <c r="P91" s="6"/>
      <c r="Q91" s="6"/>
      <c r="R91" s="6"/>
      <c r="S91" s="6"/>
      <c r="T91" s="6"/>
      <c r="U91" s="6"/>
      <c r="V91" s="6"/>
      <c r="W91" s="6"/>
      <c r="X91" s="6"/>
    </row>
    <row r="92" spans="1:24">
      <c r="A92" s="6"/>
      <c r="B92" s="6"/>
      <c r="C92" s="6"/>
      <c r="D92" s="6"/>
      <c r="E92" s="6"/>
      <c r="F92" s="6"/>
      <c r="G92" s="6"/>
      <c r="H92" s="6"/>
      <c r="I92" s="6"/>
      <c r="J92" s="6"/>
      <c r="K92" s="6"/>
      <c r="L92" s="6"/>
      <c r="M92" s="6"/>
      <c r="N92" s="6"/>
      <c r="O92" s="6"/>
      <c r="P92" s="6"/>
      <c r="Q92" s="6"/>
      <c r="R92" s="6"/>
      <c r="S92" s="6"/>
      <c r="T92" s="6"/>
      <c r="U92" s="6"/>
      <c r="V92" s="6"/>
      <c r="W92" s="6"/>
      <c r="X92" s="6"/>
    </row>
    <row r="97" spans="1:24">
      <c r="A97" s="6"/>
      <c r="B97" s="6"/>
      <c r="C97" s="6"/>
      <c r="D97" s="6"/>
      <c r="E97" s="6"/>
      <c r="F97" s="6"/>
      <c r="G97" s="6"/>
      <c r="H97" s="6"/>
      <c r="I97" s="6"/>
      <c r="J97" s="6"/>
      <c r="K97" s="6"/>
      <c r="L97" s="6"/>
      <c r="M97" s="6"/>
      <c r="N97" s="6"/>
      <c r="O97" s="6"/>
      <c r="P97" s="6"/>
      <c r="Q97" s="6"/>
      <c r="R97" s="6"/>
      <c r="S97" s="6"/>
      <c r="T97" s="6"/>
      <c r="U97" s="6"/>
      <c r="V97" s="6"/>
      <c r="W97" s="6"/>
      <c r="X97" s="6"/>
    </row>
    <row r="98" spans="1:24">
      <c r="A98" s="6"/>
      <c r="B98" s="6"/>
      <c r="C98" s="6"/>
      <c r="D98" s="6"/>
      <c r="E98" s="6"/>
      <c r="F98" s="6"/>
      <c r="G98" s="6"/>
      <c r="H98" s="6"/>
      <c r="I98" s="6"/>
      <c r="J98" s="6"/>
      <c r="K98" s="6"/>
      <c r="L98" s="6"/>
      <c r="M98" s="6"/>
      <c r="N98" s="6"/>
      <c r="O98" s="6"/>
      <c r="P98" s="6"/>
      <c r="Q98" s="6"/>
      <c r="R98" s="6"/>
      <c r="S98" s="6"/>
      <c r="T98" s="6"/>
      <c r="U98" s="6"/>
      <c r="V98" s="6"/>
      <c r="W98" s="6"/>
      <c r="X98" s="6"/>
    </row>
    <row r="99" spans="1:24">
      <c r="A99" s="6"/>
      <c r="B99" s="6"/>
      <c r="C99" s="6"/>
      <c r="D99" s="6"/>
      <c r="E99" s="6"/>
      <c r="F99" s="6"/>
      <c r="G99" s="6"/>
      <c r="H99" s="6"/>
      <c r="I99" s="6"/>
      <c r="J99" s="6"/>
      <c r="K99" s="6"/>
      <c r="L99" s="6"/>
      <c r="M99" s="6"/>
      <c r="N99" s="6"/>
      <c r="O99" s="6"/>
      <c r="P99" s="6"/>
      <c r="Q99" s="6"/>
      <c r="R99" s="6"/>
      <c r="S99" s="6"/>
      <c r="T99" s="6"/>
      <c r="U99" s="6"/>
      <c r="V99" s="6"/>
      <c r="W99" s="6"/>
      <c r="X99" s="6"/>
    </row>
    <row r="100" spans="1:24">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c r="A124" s="6"/>
      <c r="B124" s="6"/>
      <c r="C124" s="6"/>
      <c r="D124" s="6"/>
      <c r="E124" s="6"/>
      <c r="F124" s="6"/>
      <c r="G124" s="6"/>
      <c r="H124" s="6"/>
      <c r="I124" s="6"/>
      <c r="J124" s="6"/>
      <c r="K124" s="6"/>
      <c r="L124" s="6"/>
      <c r="M124" s="6"/>
      <c r="N124" s="6"/>
      <c r="O124" s="6"/>
      <c r="P124" s="6"/>
      <c r="Q124" s="6"/>
      <c r="R124" s="6"/>
      <c r="S124" s="6"/>
      <c r="T124" s="6"/>
      <c r="U124" s="6"/>
      <c r="V124" s="6"/>
      <c r="W124" s="6"/>
      <c r="X124" s="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70679-C697-40D5-BF04-3BC462A047A8}">
  <dimension ref="A1:X124"/>
  <sheetViews>
    <sheetView workbookViewId="0">
      <selection activeCell="Y1" sqref="Y1"/>
    </sheetView>
  </sheetViews>
  <sheetFormatPr defaultRowHeight="15"/>
  <sheetData>
    <row r="1" spans="1:24">
      <c r="A1" s="6"/>
      <c r="B1" s="6"/>
      <c r="C1" s="6"/>
      <c r="D1" s="6"/>
      <c r="E1" s="6"/>
      <c r="F1" s="6"/>
      <c r="G1" s="6"/>
      <c r="H1" s="6"/>
      <c r="I1" s="6"/>
      <c r="J1" s="6"/>
      <c r="K1" s="6"/>
      <c r="L1" s="6"/>
      <c r="M1" s="6"/>
      <c r="N1" s="6"/>
      <c r="O1" s="6"/>
      <c r="P1" s="6"/>
      <c r="Q1" s="6"/>
      <c r="R1" s="6"/>
      <c r="S1" s="6"/>
      <c r="T1" s="6"/>
      <c r="U1" s="6"/>
      <c r="V1" s="6"/>
      <c r="W1" s="6"/>
      <c r="X1" s="6"/>
    </row>
    <row r="2" spans="1:24">
      <c r="A2" s="6"/>
      <c r="B2" s="6"/>
      <c r="C2" s="6"/>
      <c r="D2" s="6"/>
      <c r="E2" s="6"/>
      <c r="F2" s="6"/>
      <c r="G2" s="6"/>
      <c r="H2" s="6"/>
      <c r="I2" s="6"/>
      <c r="J2" s="6"/>
      <c r="K2" s="6"/>
      <c r="L2" s="6"/>
      <c r="M2" s="6"/>
      <c r="N2" s="6"/>
      <c r="O2" s="6"/>
      <c r="P2" s="6"/>
      <c r="Q2" s="6"/>
      <c r="R2" s="6"/>
      <c r="S2" s="6"/>
      <c r="T2" s="6"/>
      <c r="U2" s="6"/>
      <c r="V2" s="6"/>
      <c r="W2" s="6"/>
      <c r="X2" s="6"/>
    </row>
    <row r="3" spans="1:24">
      <c r="A3" s="6"/>
      <c r="B3" s="6"/>
      <c r="C3" s="6"/>
      <c r="D3" s="6"/>
      <c r="E3" s="6"/>
      <c r="F3" s="6"/>
      <c r="G3" s="6"/>
      <c r="H3" s="6"/>
      <c r="I3" s="6"/>
      <c r="J3" s="6"/>
      <c r="K3" s="6"/>
      <c r="L3" s="6"/>
      <c r="M3" s="6"/>
      <c r="N3" s="6"/>
      <c r="O3" s="6"/>
      <c r="P3" s="6"/>
      <c r="Q3" s="6"/>
      <c r="R3" s="6"/>
      <c r="S3" s="6"/>
      <c r="T3" s="6"/>
      <c r="U3" s="6"/>
      <c r="V3" s="6"/>
      <c r="W3" s="6"/>
      <c r="X3" s="6"/>
    </row>
    <row r="4" spans="1:24">
      <c r="A4" s="6"/>
      <c r="B4" s="6"/>
      <c r="C4" s="6"/>
      <c r="D4" s="6"/>
      <c r="E4" s="6"/>
      <c r="F4" s="6"/>
      <c r="G4" s="6"/>
      <c r="H4" s="6"/>
      <c r="I4" s="6"/>
      <c r="J4" s="6"/>
      <c r="K4" s="6"/>
      <c r="L4" s="6"/>
      <c r="M4" s="6"/>
      <c r="N4" s="6"/>
      <c r="O4" s="6"/>
      <c r="P4" s="6"/>
      <c r="Q4" s="6"/>
      <c r="R4" s="6"/>
      <c r="S4" s="6"/>
      <c r="T4" s="6"/>
      <c r="U4" s="6"/>
      <c r="V4" s="6"/>
      <c r="W4" s="6"/>
      <c r="X4" s="6"/>
    </row>
    <row r="5" spans="1:24">
      <c r="A5" s="6"/>
      <c r="B5" s="6"/>
      <c r="C5" s="6"/>
      <c r="D5" s="6"/>
      <c r="E5" s="6"/>
      <c r="F5" s="6"/>
      <c r="G5" s="6"/>
      <c r="H5" s="6"/>
      <c r="I5" s="6"/>
      <c r="J5" s="6"/>
      <c r="K5" s="6"/>
      <c r="L5" s="6"/>
      <c r="M5" s="6"/>
      <c r="N5" s="6"/>
      <c r="O5" s="6"/>
      <c r="P5" s="6"/>
      <c r="Q5" s="6"/>
      <c r="R5" s="6"/>
      <c r="S5" s="6"/>
      <c r="T5" s="6"/>
      <c r="U5" s="6"/>
      <c r="V5" s="6"/>
      <c r="W5" s="6"/>
      <c r="X5" s="6"/>
    </row>
    <row r="6" spans="1:24">
      <c r="A6" s="6"/>
      <c r="B6" s="6"/>
      <c r="C6" s="6"/>
      <c r="D6" s="6"/>
      <c r="E6" s="6"/>
      <c r="F6" s="6"/>
      <c r="G6" s="6"/>
      <c r="H6" s="6"/>
      <c r="I6" s="6"/>
      <c r="J6" s="6"/>
      <c r="K6" s="6"/>
      <c r="L6" s="6"/>
      <c r="M6" s="6"/>
      <c r="N6" s="6"/>
      <c r="O6" s="6"/>
      <c r="P6" s="6"/>
      <c r="Q6" s="6"/>
      <c r="R6" s="6"/>
      <c r="S6" s="6"/>
      <c r="T6" s="6"/>
      <c r="U6" s="6"/>
      <c r="V6" s="6"/>
      <c r="W6" s="6"/>
      <c r="X6" s="6"/>
    </row>
    <row r="7" spans="1:24">
      <c r="A7" s="6"/>
      <c r="B7" s="6"/>
      <c r="C7" s="6"/>
      <c r="D7" s="6"/>
      <c r="E7" s="6"/>
      <c r="F7" s="6"/>
      <c r="G7" s="6"/>
      <c r="H7" s="6"/>
      <c r="I7" s="6"/>
      <c r="J7" s="6"/>
      <c r="K7" s="6"/>
      <c r="L7" s="6"/>
      <c r="M7" s="6"/>
      <c r="N7" s="6"/>
      <c r="O7" s="6"/>
      <c r="P7" s="6"/>
      <c r="Q7" s="6"/>
      <c r="R7" s="6"/>
      <c r="S7" s="6"/>
      <c r="T7" s="6"/>
      <c r="U7" s="6"/>
      <c r="V7" s="6"/>
      <c r="W7" s="6"/>
      <c r="X7" s="6"/>
    </row>
    <row r="8" spans="1:24">
      <c r="A8" s="6"/>
      <c r="B8" s="6"/>
      <c r="C8" s="6"/>
      <c r="D8" s="6"/>
      <c r="E8" s="6"/>
      <c r="F8" s="6"/>
      <c r="G8" s="6"/>
      <c r="H8" s="6"/>
      <c r="I8" s="6"/>
      <c r="J8" s="6"/>
      <c r="K8" s="6"/>
      <c r="L8" s="6"/>
      <c r="M8" s="6"/>
      <c r="N8" s="6"/>
      <c r="O8" s="6"/>
      <c r="P8" s="6"/>
      <c r="Q8" s="6"/>
      <c r="R8" s="6"/>
      <c r="S8" s="6"/>
      <c r="T8" s="6"/>
      <c r="U8" s="6"/>
      <c r="V8" s="6"/>
      <c r="W8" s="6"/>
      <c r="X8" s="6"/>
    </row>
    <row r="9" spans="1:24">
      <c r="A9" s="6"/>
      <c r="B9" s="6"/>
      <c r="C9" s="6"/>
      <c r="D9" s="6"/>
      <c r="E9" s="6"/>
      <c r="F9" s="6"/>
      <c r="G9" s="6"/>
      <c r="H9" s="6"/>
      <c r="I9" s="6"/>
      <c r="J9" s="6"/>
      <c r="K9" s="6"/>
      <c r="L9" s="6"/>
      <c r="M9" s="6"/>
      <c r="N9" s="6"/>
      <c r="O9" s="6"/>
      <c r="P9" s="6"/>
      <c r="Q9" s="6"/>
      <c r="R9" s="6"/>
      <c r="S9" s="6"/>
      <c r="T9" s="6"/>
      <c r="U9" s="6"/>
      <c r="V9" s="6"/>
      <c r="W9" s="6"/>
      <c r="X9" s="6"/>
    </row>
    <row r="10" spans="1:24">
      <c r="A10" s="6"/>
      <c r="B10" s="6"/>
      <c r="C10" s="6"/>
      <c r="D10" s="6"/>
      <c r="E10" s="6"/>
      <c r="F10" s="6"/>
      <c r="G10" s="6"/>
      <c r="H10" s="6"/>
      <c r="I10" s="6"/>
      <c r="J10" s="6"/>
      <c r="K10" s="6"/>
      <c r="L10" s="6"/>
      <c r="M10" s="6"/>
      <c r="N10" s="6"/>
      <c r="O10" s="6"/>
      <c r="P10" s="6"/>
      <c r="Q10" s="6"/>
      <c r="R10" s="6"/>
      <c r="S10" s="6"/>
      <c r="T10" s="6"/>
      <c r="U10" s="6"/>
      <c r="V10" s="6"/>
      <c r="W10" s="6"/>
      <c r="X10" s="6"/>
    </row>
    <row r="11" spans="1:24">
      <c r="A11" s="6"/>
      <c r="B11" s="6"/>
      <c r="C11" s="6"/>
      <c r="D11" s="6"/>
      <c r="E11" s="6"/>
      <c r="F11" s="6"/>
      <c r="G11" s="6"/>
      <c r="H11" s="6"/>
      <c r="I11" s="6"/>
      <c r="J11" s="6"/>
      <c r="K11" s="6"/>
      <c r="L11" s="6"/>
      <c r="M11" s="6"/>
      <c r="N11" s="6"/>
      <c r="O11" s="6"/>
      <c r="P11" s="6"/>
      <c r="Q11" s="6"/>
      <c r="R11" s="6"/>
      <c r="S11" s="6"/>
      <c r="T11" s="6"/>
      <c r="U11" s="6"/>
      <c r="V11" s="6"/>
      <c r="W11" s="6"/>
      <c r="X11" s="6"/>
    </row>
    <row r="12" spans="1:24">
      <c r="A12" s="6"/>
      <c r="B12" s="6"/>
      <c r="C12" s="6"/>
      <c r="D12" s="6"/>
      <c r="E12" s="6"/>
      <c r="F12" s="6"/>
      <c r="G12" s="6"/>
      <c r="H12" s="6"/>
      <c r="I12" s="6"/>
      <c r="J12" s="6"/>
      <c r="K12" s="6"/>
      <c r="L12" s="6"/>
      <c r="M12" s="6"/>
      <c r="N12" s="6"/>
      <c r="O12" s="6"/>
      <c r="P12" s="6"/>
      <c r="Q12" s="6"/>
      <c r="R12" s="6"/>
      <c r="S12" s="6"/>
      <c r="T12" s="6"/>
      <c r="U12" s="6"/>
      <c r="V12" s="6"/>
      <c r="W12" s="6"/>
      <c r="X12" s="6"/>
    </row>
    <row r="13" spans="1:24">
      <c r="A13" s="6"/>
      <c r="B13" s="6"/>
      <c r="C13" s="6"/>
      <c r="D13" s="6"/>
      <c r="E13" s="6"/>
      <c r="F13" s="6"/>
      <c r="G13" s="6"/>
      <c r="H13" s="6"/>
      <c r="I13" s="6"/>
      <c r="J13" s="6"/>
      <c r="K13" s="6"/>
      <c r="L13" s="6"/>
      <c r="M13" s="6"/>
      <c r="N13" s="6"/>
      <c r="O13" s="6"/>
      <c r="P13" s="6"/>
      <c r="Q13" s="6"/>
      <c r="R13" s="6"/>
      <c r="S13" s="6"/>
      <c r="T13" s="6"/>
      <c r="U13" s="6"/>
      <c r="V13" s="6"/>
      <c r="W13" s="6"/>
      <c r="X13" s="6"/>
    </row>
    <row r="14" spans="1:24">
      <c r="A14" s="6"/>
      <c r="B14" s="6"/>
      <c r="C14" s="6"/>
      <c r="D14" s="6"/>
      <c r="E14" s="6"/>
      <c r="F14" s="6"/>
      <c r="G14" s="6"/>
      <c r="H14" s="6"/>
      <c r="I14" s="6"/>
      <c r="J14" s="6"/>
      <c r="K14" s="6"/>
      <c r="L14" s="6"/>
      <c r="M14" s="6"/>
      <c r="N14" s="6"/>
      <c r="O14" s="6"/>
      <c r="P14" s="6"/>
      <c r="Q14" s="6"/>
      <c r="R14" s="6"/>
      <c r="S14" s="6"/>
      <c r="T14" s="6"/>
      <c r="U14" s="6"/>
      <c r="V14" s="6"/>
      <c r="W14" s="6"/>
      <c r="X14" s="6"/>
    </row>
    <row r="15" spans="1:24">
      <c r="A15" s="6"/>
      <c r="B15" s="6"/>
      <c r="C15" s="6"/>
      <c r="D15" s="6"/>
      <c r="E15" s="6"/>
      <c r="F15" s="6"/>
      <c r="G15" s="6"/>
      <c r="H15" s="6"/>
      <c r="I15" s="6"/>
      <c r="J15" s="6"/>
      <c r="K15" s="6"/>
      <c r="L15" s="6"/>
      <c r="M15" s="6"/>
      <c r="N15" s="6"/>
      <c r="O15" s="6"/>
      <c r="P15" s="6"/>
      <c r="Q15" s="6"/>
      <c r="R15" s="6"/>
      <c r="S15" s="6"/>
      <c r="T15" s="6"/>
      <c r="U15" s="6"/>
      <c r="V15" s="6"/>
      <c r="W15" s="6"/>
      <c r="X15" s="6"/>
    </row>
    <row r="16" spans="1:24">
      <c r="A16" s="6"/>
      <c r="B16" s="6"/>
      <c r="C16" s="6"/>
      <c r="D16" s="6"/>
      <c r="E16" s="6"/>
      <c r="F16" s="6"/>
      <c r="G16" s="6"/>
      <c r="H16" s="6"/>
      <c r="I16" s="6"/>
      <c r="J16" s="6"/>
      <c r="K16" s="6"/>
      <c r="L16" s="6"/>
      <c r="M16" s="6"/>
      <c r="N16" s="6"/>
      <c r="O16" s="6"/>
      <c r="P16" s="6"/>
      <c r="Q16" s="6"/>
      <c r="R16" s="6"/>
      <c r="S16" s="6"/>
      <c r="T16" s="6"/>
      <c r="U16" s="6"/>
      <c r="V16" s="6"/>
      <c r="W16" s="6"/>
      <c r="X16" s="6"/>
    </row>
    <row r="17" spans="1:24">
      <c r="A17" s="6"/>
      <c r="B17" s="6"/>
      <c r="C17" s="6"/>
      <c r="D17" s="6"/>
      <c r="E17" s="6"/>
      <c r="F17" s="6"/>
      <c r="G17" s="6"/>
      <c r="H17" s="6"/>
      <c r="I17" s="6"/>
      <c r="J17" s="6"/>
      <c r="K17" s="6"/>
      <c r="L17" s="6"/>
      <c r="M17" s="6"/>
      <c r="N17" s="6"/>
      <c r="O17" s="6"/>
      <c r="P17" s="6"/>
      <c r="Q17" s="6"/>
      <c r="R17" s="6"/>
      <c r="S17" s="6"/>
      <c r="T17" s="6"/>
      <c r="U17" s="6"/>
      <c r="V17" s="6"/>
      <c r="W17" s="6"/>
      <c r="X17" s="6"/>
    </row>
    <row r="18" spans="1:24">
      <c r="A18" s="6"/>
      <c r="B18" s="6"/>
      <c r="C18" s="6"/>
      <c r="D18" s="6"/>
      <c r="E18" s="6"/>
      <c r="F18" s="6"/>
      <c r="G18" s="6"/>
      <c r="H18" s="6"/>
      <c r="I18" s="6"/>
      <c r="J18" s="6"/>
      <c r="K18" s="6"/>
      <c r="L18" s="6"/>
      <c r="M18" s="6"/>
      <c r="N18" s="6"/>
      <c r="O18" s="6"/>
      <c r="P18" s="6"/>
      <c r="Q18" s="6"/>
      <c r="R18" s="6"/>
      <c r="S18" s="6"/>
      <c r="T18" s="6"/>
      <c r="U18" s="6"/>
      <c r="V18" s="6"/>
      <c r="W18" s="6"/>
      <c r="X18" s="6"/>
    </row>
    <row r="19" spans="1:24">
      <c r="A19" s="6"/>
      <c r="B19" s="6"/>
      <c r="C19" s="6"/>
      <c r="D19" s="6"/>
      <c r="E19" s="6"/>
      <c r="F19" s="6"/>
      <c r="G19" s="6"/>
      <c r="H19" s="6"/>
      <c r="I19" s="6"/>
      <c r="J19" s="6"/>
      <c r="K19" s="6"/>
      <c r="L19" s="6"/>
      <c r="M19" s="6"/>
      <c r="N19" s="6"/>
      <c r="O19" s="6"/>
      <c r="P19" s="6"/>
      <c r="Q19" s="6"/>
      <c r="R19" s="6"/>
      <c r="S19" s="6"/>
      <c r="T19" s="6"/>
      <c r="U19" s="6"/>
      <c r="V19" s="6"/>
      <c r="W19" s="6"/>
      <c r="X19" s="6"/>
    </row>
    <row r="20" spans="1:24">
      <c r="A20" s="6"/>
      <c r="B20" s="6"/>
      <c r="C20" s="6"/>
      <c r="D20" s="6"/>
      <c r="E20" s="6"/>
      <c r="F20" s="6"/>
      <c r="G20" s="6"/>
      <c r="H20" s="6"/>
      <c r="I20" s="6"/>
      <c r="J20" s="6"/>
      <c r="K20" s="6"/>
      <c r="L20" s="6"/>
      <c r="M20" s="6"/>
      <c r="N20" s="6"/>
      <c r="O20" s="6"/>
      <c r="P20" s="6"/>
      <c r="Q20" s="6"/>
      <c r="R20" s="6"/>
      <c r="S20" s="6"/>
      <c r="T20" s="6"/>
      <c r="U20" s="6"/>
      <c r="V20" s="6"/>
      <c r="W20" s="6"/>
      <c r="X20" s="6"/>
    </row>
    <row r="21" spans="1:24">
      <c r="A21" s="6"/>
      <c r="B21" s="6"/>
      <c r="C21" s="6"/>
      <c r="D21" s="6"/>
      <c r="E21" s="6"/>
      <c r="F21" s="6"/>
      <c r="G21" s="6"/>
      <c r="H21" s="6"/>
      <c r="I21" s="6"/>
      <c r="J21" s="6"/>
      <c r="K21" s="6"/>
      <c r="L21" s="6"/>
      <c r="M21" s="6"/>
      <c r="N21" s="6"/>
      <c r="O21" s="6"/>
      <c r="P21" s="6"/>
      <c r="Q21" s="6"/>
      <c r="R21" s="6"/>
      <c r="S21" s="6"/>
      <c r="T21" s="6"/>
      <c r="U21" s="6"/>
      <c r="V21" s="6"/>
      <c r="W21" s="6"/>
      <c r="X21" s="6"/>
    </row>
    <row r="22" spans="1:24">
      <c r="A22" s="6"/>
      <c r="B22" s="6"/>
      <c r="C22" s="6"/>
      <c r="D22" s="6"/>
      <c r="E22" s="6"/>
      <c r="F22" s="6"/>
      <c r="G22" s="6"/>
      <c r="H22" s="6"/>
      <c r="I22" s="6"/>
      <c r="J22" s="6"/>
      <c r="K22" s="6"/>
      <c r="L22" s="6"/>
      <c r="M22" s="6"/>
      <c r="N22" s="6"/>
      <c r="O22" s="6"/>
      <c r="P22" s="6"/>
      <c r="Q22" s="6"/>
      <c r="R22" s="6"/>
      <c r="S22" s="6"/>
      <c r="T22" s="6"/>
      <c r="U22" s="6"/>
      <c r="V22" s="6"/>
      <c r="W22" s="6"/>
      <c r="X22" s="6"/>
    </row>
    <row r="23" spans="1:24">
      <c r="A23" s="6"/>
      <c r="B23" s="6"/>
      <c r="C23" s="6"/>
      <c r="D23" s="6"/>
      <c r="E23" s="6"/>
      <c r="F23" s="6"/>
      <c r="G23" s="6"/>
      <c r="H23" s="6"/>
      <c r="I23" s="6"/>
      <c r="J23" s="6"/>
      <c r="K23" s="6"/>
      <c r="L23" s="6"/>
      <c r="M23" s="6"/>
      <c r="N23" s="6"/>
      <c r="O23" s="6"/>
      <c r="P23" s="6"/>
      <c r="Q23" s="6"/>
      <c r="R23" s="6"/>
      <c r="S23" s="6"/>
      <c r="T23" s="6"/>
      <c r="U23" s="6"/>
      <c r="V23" s="6"/>
      <c r="W23" s="6"/>
      <c r="X23" s="6"/>
    </row>
    <row r="24" spans="1:24">
      <c r="A24" s="6"/>
      <c r="B24" s="6"/>
      <c r="C24" s="6"/>
      <c r="D24" s="6"/>
      <c r="E24" s="6"/>
      <c r="F24" s="6"/>
      <c r="G24" s="6"/>
      <c r="H24" s="6"/>
      <c r="I24" s="6"/>
      <c r="J24" s="6"/>
      <c r="K24" s="6"/>
      <c r="L24" s="6"/>
      <c r="M24" s="6"/>
      <c r="N24" s="6"/>
      <c r="O24" s="6"/>
      <c r="P24" s="6"/>
      <c r="Q24" s="6"/>
      <c r="R24" s="6"/>
      <c r="S24" s="6"/>
      <c r="T24" s="6"/>
      <c r="U24" s="6"/>
      <c r="V24" s="6"/>
      <c r="W24" s="6"/>
      <c r="X24" s="6"/>
    </row>
    <row r="25" spans="1:24">
      <c r="A25" s="6"/>
      <c r="B25" s="6"/>
      <c r="C25" s="6"/>
      <c r="D25" s="6"/>
      <c r="E25" s="6"/>
      <c r="F25" s="6"/>
      <c r="G25" s="6"/>
      <c r="H25" s="6"/>
      <c r="I25" s="6"/>
      <c r="J25" s="6"/>
      <c r="K25" s="6"/>
      <c r="L25" s="6"/>
      <c r="M25" s="6"/>
      <c r="N25" s="6"/>
      <c r="O25" s="6"/>
      <c r="P25" s="6"/>
      <c r="Q25" s="6"/>
      <c r="R25" s="6"/>
      <c r="S25" s="6"/>
      <c r="T25" s="6"/>
      <c r="U25" s="6"/>
      <c r="V25" s="6"/>
      <c r="W25" s="6"/>
      <c r="X25" s="6"/>
    </row>
    <row r="26" spans="1:24">
      <c r="A26" s="6"/>
      <c r="B26" s="6"/>
      <c r="C26" s="6"/>
      <c r="D26" s="6"/>
      <c r="E26" s="6"/>
      <c r="F26" s="6"/>
      <c r="G26" s="6"/>
      <c r="H26" s="6"/>
      <c r="I26" s="6"/>
      <c r="J26" s="6"/>
      <c r="K26" s="6"/>
      <c r="L26" s="6"/>
      <c r="M26" s="6"/>
      <c r="N26" s="6"/>
      <c r="O26" s="6"/>
      <c r="P26" s="6"/>
      <c r="Q26" s="6"/>
      <c r="R26" s="6"/>
      <c r="S26" s="6"/>
      <c r="T26" s="6"/>
      <c r="U26" s="6"/>
      <c r="V26" s="6"/>
      <c r="W26" s="6"/>
      <c r="X26" s="6"/>
    </row>
    <row r="27" spans="1:24">
      <c r="A27" s="6"/>
      <c r="B27" s="6"/>
      <c r="C27" s="6"/>
      <c r="D27" s="6"/>
      <c r="E27" s="6"/>
      <c r="F27" s="6"/>
      <c r="G27" s="6"/>
      <c r="H27" s="6"/>
      <c r="I27" s="6"/>
      <c r="J27" s="6"/>
      <c r="K27" s="6"/>
      <c r="L27" s="6"/>
      <c r="M27" s="6"/>
      <c r="N27" s="6"/>
      <c r="O27" s="6"/>
      <c r="P27" s="6"/>
      <c r="Q27" s="6"/>
      <c r="R27" s="6"/>
      <c r="S27" s="6"/>
      <c r="T27" s="6"/>
      <c r="U27" s="6"/>
      <c r="V27" s="6"/>
      <c r="W27" s="6"/>
      <c r="X27" s="6"/>
    </row>
    <row r="28" spans="1:24">
      <c r="A28" s="6"/>
      <c r="B28" s="6"/>
      <c r="C28" s="6"/>
      <c r="D28" s="6"/>
      <c r="E28" s="6"/>
      <c r="F28" s="6"/>
      <c r="G28" s="6"/>
      <c r="H28" s="6"/>
      <c r="I28" s="6"/>
      <c r="J28" s="6"/>
      <c r="K28" s="6"/>
      <c r="L28" s="6"/>
      <c r="M28" s="6"/>
      <c r="N28" s="6"/>
      <c r="O28" s="6"/>
      <c r="P28" s="6"/>
      <c r="Q28" s="6"/>
      <c r="R28" s="6"/>
      <c r="S28" s="6"/>
      <c r="T28" s="6"/>
      <c r="U28" s="6"/>
      <c r="V28" s="6"/>
      <c r="W28" s="6"/>
      <c r="X28" s="6"/>
    </row>
    <row r="33" spans="1:24">
      <c r="A33" s="6"/>
      <c r="B33" s="6"/>
      <c r="C33" s="6"/>
      <c r="D33" s="6"/>
      <c r="E33" s="6"/>
      <c r="F33" s="6"/>
      <c r="G33" s="6"/>
      <c r="H33" s="6"/>
      <c r="I33" s="6"/>
      <c r="J33" s="6"/>
      <c r="K33" s="6"/>
      <c r="L33" s="6"/>
      <c r="M33" s="6"/>
      <c r="N33" s="6"/>
      <c r="O33" s="6"/>
      <c r="P33" s="6"/>
      <c r="Q33" s="6"/>
      <c r="R33" s="6"/>
      <c r="S33" s="6"/>
      <c r="T33" s="6"/>
      <c r="U33" s="6"/>
      <c r="V33" s="6"/>
      <c r="W33" s="6"/>
      <c r="X33" s="6"/>
    </row>
    <row r="34" spans="1:24">
      <c r="A34" s="6"/>
      <c r="B34" s="6"/>
      <c r="C34" s="6"/>
      <c r="D34" s="6"/>
      <c r="E34" s="6"/>
      <c r="F34" s="6"/>
      <c r="G34" s="6"/>
      <c r="H34" s="6"/>
      <c r="I34" s="6"/>
      <c r="J34" s="6"/>
      <c r="K34" s="6"/>
      <c r="L34" s="6"/>
      <c r="M34" s="6"/>
      <c r="N34" s="6"/>
      <c r="O34" s="6"/>
      <c r="P34" s="6"/>
      <c r="Q34" s="6"/>
      <c r="R34" s="6"/>
      <c r="S34" s="6"/>
      <c r="T34" s="6"/>
      <c r="U34" s="6"/>
      <c r="V34" s="6"/>
      <c r="W34" s="6"/>
      <c r="X34" s="6"/>
    </row>
    <row r="35" spans="1:24">
      <c r="A35" s="6"/>
      <c r="B35" s="6"/>
      <c r="C35" s="6"/>
      <c r="D35" s="6"/>
      <c r="E35" s="6"/>
      <c r="F35" s="6"/>
      <c r="G35" s="6"/>
      <c r="H35" s="6"/>
      <c r="I35" s="6"/>
      <c r="J35" s="6"/>
      <c r="K35" s="6"/>
      <c r="L35" s="6"/>
      <c r="M35" s="6"/>
      <c r="N35" s="6"/>
      <c r="O35" s="6"/>
      <c r="P35" s="6"/>
      <c r="Q35" s="6"/>
      <c r="R35" s="6"/>
      <c r="S35" s="6"/>
      <c r="T35" s="6"/>
      <c r="U35" s="6"/>
      <c r="V35" s="6"/>
      <c r="W35" s="6"/>
      <c r="X35" s="6"/>
    </row>
    <row r="36" spans="1:24">
      <c r="A36" s="6"/>
      <c r="B36" s="6"/>
      <c r="C36" s="6"/>
      <c r="D36" s="6"/>
      <c r="E36" s="6"/>
      <c r="F36" s="6"/>
      <c r="G36" s="6"/>
      <c r="H36" s="6"/>
      <c r="I36" s="6"/>
      <c r="J36" s="6"/>
      <c r="K36" s="6"/>
      <c r="L36" s="6"/>
      <c r="M36" s="6"/>
      <c r="N36" s="6"/>
      <c r="O36" s="6"/>
      <c r="P36" s="6"/>
      <c r="Q36" s="6"/>
      <c r="R36" s="6"/>
      <c r="S36" s="6"/>
      <c r="T36" s="6"/>
      <c r="U36" s="6"/>
      <c r="V36" s="6"/>
      <c r="W36" s="6"/>
      <c r="X36" s="6"/>
    </row>
    <row r="37" spans="1:24">
      <c r="A37" s="6"/>
      <c r="B37" s="6"/>
      <c r="C37" s="6"/>
      <c r="D37" s="6"/>
      <c r="E37" s="6"/>
      <c r="F37" s="6"/>
      <c r="G37" s="6"/>
      <c r="H37" s="6"/>
      <c r="I37" s="6"/>
      <c r="J37" s="6"/>
      <c r="K37" s="6"/>
      <c r="L37" s="6"/>
      <c r="M37" s="6"/>
      <c r="N37" s="6"/>
      <c r="O37" s="6"/>
      <c r="P37" s="6"/>
      <c r="Q37" s="6"/>
      <c r="R37" s="6"/>
      <c r="S37" s="6"/>
      <c r="T37" s="6"/>
      <c r="U37" s="6"/>
      <c r="V37" s="6"/>
      <c r="W37" s="6"/>
      <c r="X37" s="6"/>
    </row>
    <row r="38" spans="1:24">
      <c r="A38" s="6"/>
      <c r="B38" s="6"/>
      <c r="C38" s="6"/>
      <c r="D38" s="6"/>
      <c r="E38" s="6"/>
      <c r="F38" s="6"/>
      <c r="G38" s="6"/>
      <c r="H38" s="6"/>
      <c r="I38" s="6"/>
      <c r="J38" s="6"/>
      <c r="K38" s="6"/>
      <c r="L38" s="6"/>
      <c r="M38" s="6"/>
      <c r="N38" s="6"/>
      <c r="O38" s="6"/>
      <c r="P38" s="6"/>
      <c r="Q38" s="6"/>
      <c r="R38" s="6"/>
      <c r="S38" s="6"/>
      <c r="T38" s="6"/>
      <c r="U38" s="6"/>
      <c r="V38" s="6"/>
      <c r="W38" s="6"/>
      <c r="X38" s="6"/>
    </row>
    <row r="39" spans="1:24">
      <c r="A39" s="6"/>
      <c r="B39" s="6"/>
      <c r="C39" s="6"/>
      <c r="D39" s="6"/>
      <c r="E39" s="6"/>
      <c r="F39" s="6"/>
      <c r="G39" s="6"/>
      <c r="H39" s="6"/>
      <c r="I39" s="6"/>
      <c r="J39" s="6"/>
      <c r="K39" s="6"/>
      <c r="L39" s="6"/>
      <c r="M39" s="6"/>
      <c r="N39" s="6"/>
      <c r="O39" s="6"/>
      <c r="P39" s="6"/>
      <c r="Q39" s="6"/>
      <c r="R39" s="6"/>
      <c r="S39" s="6"/>
      <c r="T39" s="6"/>
      <c r="U39" s="6"/>
      <c r="V39" s="6"/>
      <c r="W39" s="6"/>
      <c r="X39" s="6"/>
    </row>
    <row r="40" spans="1:24">
      <c r="A40" s="6"/>
      <c r="B40" s="6"/>
      <c r="C40" s="6"/>
      <c r="D40" s="6"/>
      <c r="E40" s="6"/>
      <c r="F40" s="6"/>
      <c r="G40" s="6"/>
      <c r="H40" s="6"/>
      <c r="I40" s="6"/>
      <c r="J40" s="6"/>
      <c r="K40" s="6"/>
      <c r="L40" s="6"/>
      <c r="M40" s="6"/>
      <c r="N40" s="6"/>
      <c r="O40" s="6"/>
      <c r="P40" s="6"/>
      <c r="Q40" s="6"/>
      <c r="R40" s="6"/>
      <c r="S40" s="6"/>
      <c r="T40" s="6"/>
      <c r="U40" s="6"/>
      <c r="V40" s="6"/>
      <c r="W40" s="6"/>
      <c r="X40" s="6"/>
    </row>
    <row r="41" spans="1:24">
      <c r="A41" s="6"/>
      <c r="B41" s="6"/>
      <c r="C41" s="6"/>
      <c r="D41" s="6"/>
      <c r="E41" s="6"/>
      <c r="F41" s="6"/>
      <c r="G41" s="6"/>
      <c r="H41" s="6"/>
      <c r="I41" s="6"/>
      <c r="J41" s="6"/>
      <c r="K41" s="6"/>
      <c r="L41" s="6"/>
      <c r="M41" s="6"/>
      <c r="N41" s="6"/>
      <c r="O41" s="6"/>
      <c r="P41" s="6"/>
      <c r="Q41" s="6"/>
      <c r="R41" s="6"/>
      <c r="S41" s="6"/>
      <c r="T41" s="6"/>
      <c r="U41" s="6"/>
      <c r="V41" s="6"/>
      <c r="W41" s="6"/>
      <c r="X41" s="6"/>
    </row>
    <row r="42" spans="1:24">
      <c r="A42" s="6"/>
      <c r="B42" s="6"/>
      <c r="C42" s="6"/>
      <c r="D42" s="6"/>
      <c r="E42" s="6"/>
      <c r="F42" s="6"/>
      <c r="G42" s="6"/>
      <c r="H42" s="6"/>
      <c r="I42" s="6"/>
      <c r="J42" s="6"/>
      <c r="K42" s="6"/>
      <c r="L42" s="6"/>
      <c r="M42" s="6"/>
      <c r="N42" s="6"/>
      <c r="O42" s="6"/>
      <c r="P42" s="6"/>
      <c r="Q42" s="6"/>
      <c r="R42" s="6"/>
      <c r="S42" s="6"/>
      <c r="T42" s="6"/>
      <c r="U42" s="6"/>
      <c r="V42" s="6"/>
      <c r="W42" s="6"/>
      <c r="X42" s="6"/>
    </row>
    <row r="43" spans="1:24">
      <c r="A43" s="6"/>
      <c r="B43" s="6"/>
      <c r="C43" s="6"/>
      <c r="D43" s="6"/>
      <c r="E43" s="6"/>
      <c r="F43" s="6"/>
      <c r="G43" s="6"/>
      <c r="H43" s="6"/>
      <c r="I43" s="6"/>
      <c r="J43" s="6"/>
      <c r="K43" s="6"/>
      <c r="L43" s="6"/>
      <c r="M43" s="6"/>
      <c r="N43" s="6"/>
      <c r="O43" s="6"/>
      <c r="P43" s="6"/>
      <c r="Q43" s="6"/>
      <c r="R43" s="6"/>
      <c r="S43" s="6"/>
      <c r="T43" s="6"/>
      <c r="U43" s="6"/>
      <c r="V43" s="6"/>
      <c r="W43" s="6"/>
      <c r="X43" s="6"/>
    </row>
    <row r="44" spans="1:24">
      <c r="A44" s="6"/>
      <c r="B44" s="6"/>
      <c r="C44" s="6"/>
      <c r="D44" s="6"/>
      <c r="E44" s="6"/>
      <c r="F44" s="6"/>
      <c r="G44" s="6"/>
      <c r="H44" s="6"/>
      <c r="I44" s="6"/>
      <c r="J44" s="6"/>
      <c r="K44" s="6"/>
      <c r="L44" s="6"/>
      <c r="M44" s="6"/>
      <c r="N44" s="6"/>
      <c r="O44" s="6"/>
      <c r="P44" s="6"/>
      <c r="Q44" s="6"/>
      <c r="R44" s="6"/>
      <c r="S44" s="6"/>
      <c r="T44" s="6"/>
      <c r="U44" s="6"/>
      <c r="V44" s="6"/>
      <c r="W44" s="6"/>
      <c r="X44" s="6"/>
    </row>
    <row r="45" spans="1:24">
      <c r="A45" s="6"/>
      <c r="B45" s="6"/>
      <c r="C45" s="6"/>
      <c r="D45" s="6"/>
      <c r="E45" s="6"/>
      <c r="F45" s="6"/>
      <c r="G45" s="6"/>
      <c r="H45" s="6"/>
      <c r="I45" s="6"/>
      <c r="J45" s="6"/>
      <c r="K45" s="6"/>
      <c r="L45" s="6"/>
      <c r="M45" s="6"/>
      <c r="N45" s="6"/>
      <c r="O45" s="6"/>
      <c r="P45" s="6"/>
      <c r="Q45" s="6"/>
      <c r="R45" s="6"/>
      <c r="S45" s="6"/>
      <c r="T45" s="6"/>
      <c r="U45" s="6"/>
      <c r="V45" s="6"/>
      <c r="W45" s="6"/>
      <c r="X45" s="6"/>
    </row>
    <row r="46" spans="1:24">
      <c r="A46" s="6"/>
      <c r="B46" s="6"/>
      <c r="C46" s="6"/>
      <c r="D46" s="6"/>
      <c r="E46" s="6"/>
      <c r="F46" s="6"/>
      <c r="G46" s="6"/>
      <c r="H46" s="6"/>
      <c r="I46" s="6"/>
      <c r="J46" s="6"/>
      <c r="K46" s="6"/>
      <c r="L46" s="6"/>
      <c r="M46" s="6"/>
      <c r="N46" s="6"/>
      <c r="O46" s="6"/>
      <c r="P46" s="6"/>
      <c r="Q46" s="6"/>
      <c r="R46" s="6"/>
      <c r="S46" s="6"/>
      <c r="T46" s="6"/>
      <c r="U46" s="6"/>
      <c r="V46" s="6"/>
      <c r="W46" s="6"/>
      <c r="X46" s="6"/>
    </row>
    <row r="47" spans="1:24">
      <c r="A47" s="6"/>
      <c r="B47" s="6"/>
      <c r="C47" s="6"/>
      <c r="D47" s="6"/>
      <c r="E47" s="6"/>
      <c r="F47" s="6"/>
      <c r="G47" s="6"/>
      <c r="H47" s="6"/>
      <c r="I47" s="6"/>
      <c r="J47" s="6"/>
      <c r="K47" s="6"/>
      <c r="L47" s="6"/>
      <c r="M47" s="6"/>
      <c r="N47" s="6"/>
      <c r="O47" s="6"/>
      <c r="P47" s="6"/>
      <c r="Q47" s="6"/>
      <c r="R47" s="6"/>
      <c r="S47" s="6"/>
      <c r="T47" s="6"/>
      <c r="U47" s="6"/>
      <c r="V47" s="6"/>
      <c r="W47" s="6"/>
      <c r="X47" s="6"/>
    </row>
    <row r="48" spans="1:24">
      <c r="A48" s="6"/>
      <c r="B48" s="6"/>
      <c r="C48" s="6"/>
      <c r="D48" s="6"/>
      <c r="E48" s="6"/>
      <c r="F48" s="6"/>
      <c r="G48" s="6"/>
      <c r="H48" s="6"/>
      <c r="I48" s="6"/>
      <c r="J48" s="6"/>
      <c r="K48" s="6"/>
      <c r="L48" s="6"/>
      <c r="M48" s="6"/>
      <c r="N48" s="6"/>
      <c r="O48" s="6"/>
      <c r="P48" s="6"/>
      <c r="Q48" s="6"/>
      <c r="R48" s="6"/>
      <c r="S48" s="6"/>
      <c r="T48" s="6"/>
      <c r="U48" s="6"/>
      <c r="V48" s="6"/>
      <c r="W48" s="6"/>
      <c r="X48" s="6"/>
    </row>
    <row r="49" spans="1:24">
      <c r="A49" s="6"/>
      <c r="B49" s="6"/>
      <c r="C49" s="6"/>
      <c r="D49" s="6"/>
      <c r="E49" s="6"/>
      <c r="F49" s="6"/>
      <c r="G49" s="6"/>
      <c r="H49" s="6"/>
      <c r="I49" s="6"/>
      <c r="J49" s="6"/>
      <c r="K49" s="6"/>
      <c r="L49" s="6"/>
      <c r="M49" s="6"/>
      <c r="N49" s="6"/>
      <c r="O49" s="6"/>
      <c r="P49" s="6"/>
      <c r="Q49" s="6"/>
      <c r="R49" s="6"/>
      <c r="S49" s="6"/>
      <c r="T49" s="6"/>
      <c r="U49" s="6"/>
      <c r="V49" s="6"/>
      <c r="W49" s="6"/>
      <c r="X49" s="6"/>
    </row>
    <row r="50" spans="1:24">
      <c r="A50" s="6"/>
      <c r="B50" s="6"/>
      <c r="C50" s="6"/>
      <c r="D50" s="6"/>
      <c r="E50" s="6"/>
      <c r="F50" s="6"/>
      <c r="G50" s="6"/>
      <c r="H50" s="6"/>
      <c r="I50" s="6"/>
      <c r="J50" s="6"/>
      <c r="K50" s="6"/>
      <c r="L50" s="6"/>
      <c r="M50" s="6"/>
      <c r="N50" s="6"/>
      <c r="O50" s="6"/>
      <c r="P50" s="6"/>
      <c r="Q50" s="6"/>
      <c r="R50" s="6"/>
      <c r="S50" s="6"/>
      <c r="T50" s="6"/>
      <c r="U50" s="6"/>
      <c r="V50" s="6"/>
      <c r="W50" s="6"/>
      <c r="X50" s="6"/>
    </row>
    <row r="51" spans="1:24">
      <c r="A51" s="6"/>
      <c r="B51" s="6"/>
      <c r="C51" s="6"/>
      <c r="D51" s="6"/>
      <c r="E51" s="6"/>
      <c r="F51" s="6"/>
      <c r="G51" s="6"/>
      <c r="H51" s="6"/>
      <c r="I51" s="6"/>
      <c r="J51" s="6"/>
      <c r="K51" s="6"/>
      <c r="L51" s="6"/>
      <c r="M51" s="6"/>
      <c r="N51" s="6"/>
      <c r="O51" s="6"/>
      <c r="P51" s="6"/>
      <c r="Q51" s="6"/>
      <c r="R51" s="6"/>
      <c r="S51" s="6"/>
      <c r="T51" s="6"/>
      <c r="U51" s="6"/>
      <c r="V51" s="6"/>
      <c r="W51" s="6"/>
      <c r="X51" s="6"/>
    </row>
    <row r="52" spans="1:24">
      <c r="A52" s="6"/>
      <c r="B52" s="6"/>
      <c r="C52" s="6"/>
      <c r="D52" s="6"/>
      <c r="E52" s="6"/>
      <c r="F52" s="6"/>
      <c r="G52" s="6"/>
      <c r="H52" s="6"/>
      <c r="I52" s="6"/>
      <c r="J52" s="6"/>
      <c r="K52" s="6"/>
      <c r="L52" s="6"/>
      <c r="M52" s="6"/>
      <c r="N52" s="6"/>
      <c r="O52" s="6"/>
      <c r="P52" s="6"/>
      <c r="Q52" s="6"/>
      <c r="R52" s="6"/>
      <c r="S52" s="6"/>
      <c r="T52" s="6"/>
      <c r="U52" s="6"/>
      <c r="V52" s="6"/>
      <c r="W52" s="6"/>
      <c r="X52" s="6"/>
    </row>
    <row r="53" spans="1:24">
      <c r="A53" s="6"/>
      <c r="B53" s="6"/>
      <c r="C53" s="6"/>
      <c r="D53" s="6"/>
      <c r="E53" s="6"/>
      <c r="F53" s="6"/>
      <c r="G53" s="6"/>
      <c r="H53" s="6"/>
      <c r="I53" s="6"/>
      <c r="J53" s="6"/>
      <c r="K53" s="6"/>
      <c r="L53" s="6"/>
      <c r="M53" s="6"/>
      <c r="N53" s="6"/>
      <c r="O53" s="6"/>
      <c r="P53" s="6"/>
      <c r="Q53" s="6"/>
      <c r="R53" s="6"/>
      <c r="S53" s="6"/>
      <c r="T53" s="6"/>
      <c r="U53" s="6"/>
      <c r="V53" s="6"/>
      <c r="W53" s="6"/>
      <c r="X53" s="6"/>
    </row>
    <row r="54" spans="1:24">
      <c r="A54" s="6"/>
      <c r="B54" s="6"/>
      <c r="C54" s="6"/>
      <c r="D54" s="6"/>
      <c r="E54" s="6"/>
      <c r="F54" s="6"/>
      <c r="G54" s="6"/>
      <c r="H54" s="6"/>
      <c r="I54" s="6"/>
      <c r="J54" s="6"/>
      <c r="K54" s="6"/>
      <c r="L54" s="6"/>
      <c r="M54" s="6"/>
      <c r="N54" s="6"/>
      <c r="O54" s="6"/>
      <c r="P54" s="6"/>
      <c r="Q54" s="6"/>
      <c r="R54" s="6"/>
      <c r="S54" s="6"/>
      <c r="T54" s="6"/>
      <c r="U54" s="6"/>
      <c r="V54" s="6"/>
      <c r="W54" s="6"/>
      <c r="X54" s="6"/>
    </row>
    <row r="55" spans="1:24">
      <c r="A55" s="6"/>
      <c r="B55" s="6"/>
      <c r="C55" s="6"/>
      <c r="D55" s="6"/>
      <c r="E55" s="6"/>
      <c r="F55" s="6"/>
      <c r="G55" s="6"/>
      <c r="H55" s="6"/>
      <c r="I55" s="6"/>
      <c r="J55" s="6"/>
      <c r="K55" s="6"/>
      <c r="L55" s="6"/>
      <c r="M55" s="6"/>
      <c r="N55" s="6"/>
      <c r="O55" s="6"/>
      <c r="P55" s="6"/>
      <c r="Q55" s="6"/>
      <c r="R55" s="6"/>
      <c r="S55" s="6"/>
      <c r="T55" s="6"/>
      <c r="U55" s="6"/>
      <c r="V55" s="6"/>
      <c r="W55" s="6"/>
      <c r="X55" s="6"/>
    </row>
    <row r="56" spans="1:24">
      <c r="A56" s="6"/>
      <c r="B56" s="6"/>
      <c r="C56" s="6"/>
      <c r="D56" s="6"/>
      <c r="E56" s="6"/>
      <c r="F56" s="6"/>
      <c r="G56" s="6"/>
      <c r="H56" s="6"/>
      <c r="I56" s="6"/>
      <c r="J56" s="6"/>
      <c r="K56" s="6"/>
      <c r="L56" s="6"/>
      <c r="M56" s="6"/>
      <c r="N56" s="6"/>
      <c r="O56" s="6"/>
      <c r="P56" s="6"/>
      <c r="Q56" s="6"/>
      <c r="R56" s="6"/>
      <c r="S56" s="6"/>
      <c r="T56" s="6"/>
      <c r="U56" s="6"/>
      <c r="V56" s="6"/>
      <c r="W56" s="6"/>
      <c r="X56" s="6"/>
    </row>
    <row r="57" spans="1:24">
      <c r="A57" s="6"/>
      <c r="B57" s="6"/>
      <c r="C57" s="6"/>
      <c r="D57" s="6"/>
      <c r="E57" s="6"/>
      <c r="F57" s="6"/>
      <c r="G57" s="6"/>
      <c r="H57" s="6"/>
      <c r="I57" s="6"/>
      <c r="J57" s="6"/>
      <c r="K57" s="6"/>
      <c r="L57" s="6"/>
      <c r="M57" s="6"/>
      <c r="N57" s="6"/>
      <c r="O57" s="6"/>
      <c r="P57" s="6"/>
      <c r="Q57" s="6"/>
      <c r="R57" s="6"/>
      <c r="S57" s="6"/>
      <c r="T57" s="6"/>
      <c r="U57" s="6"/>
      <c r="V57" s="6"/>
      <c r="W57" s="6"/>
      <c r="X57" s="6"/>
    </row>
    <row r="58" spans="1:24">
      <c r="A58" s="6"/>
      <c r="B58" s="6"/>
      <c r="C58" s="6"/>
      <c r="D58" s="6"/>
      <c r="E58" s="6"/>
      <c r="F58" s="6"/>
      <c r="G58" s="6"/>
      <c r="H58" s="6"/>
      <c r="I58" s="6"/>
      <c r="J58" s="6"/>
      <c r="K58" s="6"/>
      <c r="L58" s="6"/>
      <c r="M58" s="6"/>
      <c r="N58" s="6"/>
      <c r="O58" s="6"/>
      <c r="P58" s="6"/>
      <c r="Q58" s="6"/>
      <c r="R58" s="6"/>
      <c r="S58" s="6"/>
      <c r="T58" s="6"/>
      <c r="U58" s="6"/>
      <c r="V58" s="6"/>
      <c r="W58" s="6"/>
      <c r="X58" s="6"/>
    </row>
    <row r="59" spans="1:24">
      <c r="A59" s="6"/>
      <c r="B59" s="6"/>
      <c r="C59" s="6"/>
      <c r="D59" s="6"/>
      <c r="E59" s="6"/>
      <c r="F59" s="6"/>
      <c r="G59" s="6"/>
      <c r="H59" s="6"/>
      <c r="I59" s="6"/>
      <c r="J59" s="6"/>
      <c r="K59" s="6"/>
      <c r="L59" s="6"/>
      <c r="M59" s="6"/>
      <c r="N59" s="6"/>
      <c r="O59" s="6"/>
      <c r="P59" s="6"/>
      <c r="Q59" s="6"/>
      <c r="R59" s="6"/>
      <c r="S59" s="6"/>
      <c r="T59" s="6"/>
      <c r="U59" s="6"/>
      <c r="V59" s="6"/>
      <c r="W59" s="6"/>
      <c r="X59" s="6"/>
    </row>
    <row r="60" spans="1:24">
      <c r="A60" s="6"/>
      <c r="B60" s="6"/>
      <c r="C60" s="6"/>
      <c r="D60" s="6"/>
      <c r="E60" s="6"/>
      <c r="F60" s="6"/>
      <c r="G60" s="6"/>
      <c r="H60" s="6"/>
      <c r="I60" s="6"/>
      <c r="J60" s="6"/>
      <c r="K60" s="6"/>
      <c r="L60" s="6"/>
      <c r="M60" s="6"/>
      <c r="N60" s="6"/>
      <c r="O60" s="6"/>
      <c r="P60" s="6"/>
      <c r="Q60" s="6"/>
      <c r="R60" s="6"/>
      <c r="S60" s="6"/>
      <c r="T60" s="6"/>
      <c r="U60" s="6"/>
      <c r="V60" s="6"/>
      <c r="W60" s="6"/>
      <c r="X60" s="6"/>
    </row>
    <row r="65" spans="1:24">
      <c r="A65" s="6"/>
      <c r="B65" s="6"/>
      <c r="C65" s="6"/>
      <c r="D65" s="6"/>
      <c r="E65" s="6"/>
      <c r="F65" s="6"/>
      <c r="G65" s="6"/>
      <c r="H65" s="6"/>
      <c r="I65" s="6"/>
      <c r="J65" s="6"/>
      <c r="K65" s="6"/>
      <c r="L65" s="6"/>
      <c r="M65" s="6"/>
      <c r="N65" s="6"/>
      <c r="O65" s="6"/>
      <c r="P65" s="6"/>
      <c r="Q65" s="6"/>
      <c r="R65" s="6"/>
      <c r="S65" s="6"/>
      <c r="T65" s="6"/>
      <c r="U65" s="6"/>
      <c r="V65" s="6"/>
      <c r="W65" s="6"/>
      <c r="X65" s="6"/>
    </row>
    <row r="66" spans="1:24">
      <c r="A66" s="6"/>
      <c r="B66" s="6"/>
      <c r="C66" s="6"/>
      <c r="D66" s="6"/>
      <c r="E66" s="6"/>
      <c r="F66" s="6"/>
      <c r="G66" s="6"/>
      <c r="H66" s="6"/>
      <c r="I66" s="6"/>
      <c r="J66" s="6"/>
      <c r="K66" s="6"/>
      <c r="L66" s="6"/>
      <c r="M66" s="6"/>
      <c r="N66" s="6"/>
      <c r="O66" s="6"/>
      <c r="P66" s="6"/>
      <c r="Q66" s="6"/>
      <c r="R66" s="6"/>
      <c r="S66" s="6"/>
      <c r="T66" s="6"/>
      <c r="U66" s="6"/>
      <c r="V66" s="6"/>
      <c r="W66" s="6"/>
      <c r="X66" s="6"/>
    </row>
    <row r="67" spans="1:24">
      <c r="A67" s="6"/>
      <c r="B67" s="6"/>
      <c r="C67" s="6"/>
      <c r="D67" s="6"/>
      <c r="E67" s="6"/>
      <c r="F67" s="6"/>
      <c r="G67" s="6"/>
      <c r="H67" s="6"/>
      <c r="I67" s="6"/>
      <c r="J67" s="6"/>
      <c r="K67" s="6"/>
      <c r="L67" s="6"/>
      <c r="M67" s="6"/>
      <c r="N67" s="6"/>
      <c r="O67" s="6"/>
      <c r="P67" s="6"/>
      <c r="Q67" s="6"/>
      <c r="R67" s="6"/>
      <c r="S67" s="6"/>
      <c r="T67" s="6"/>
      <c r="U67" s="6"/>
      <c r="V67" s="6"/>
      <c r="W67" s="6"/>
      <c r="X67" s="6"/>
    </row>
    <row r="68" spans="1:24">
      <c r="A68" s="6"/>
      <c r="B68" s="6"/>
      <c r="C68" s="6"/>
      <c r="D68" s="6"/>
      <c r="E68" s="6"/>
      <c r="F68" s="6"/>
      <c r="G68" s="6"/>
      <c r="H68" s="6"/>
      <c r="I68" s="6"/>
      <c r="J68" s="6"/>
      <c r="K68" s="6"/>
      <c r="L68" s="6"/>
      <c r="M68" s="6"/>
      <c r="N68" s="6"/>
      <c r="O68" s="6"/>
      <c r="P68" s="6"/>
      <c r="Q68" s="6"/>
      <c r="R68" s="6"/>
      <c r="S68" s="6"/>
      <c r="T68" s="6"/>
      <c r="U68" s="6"/>
      <c r="V68" s="6"/>
      <c r="W68" s="6"/>
      <c r="X68" s="6"/>
    </row>
    <row r="69" spans="1:24">
      <c r="A69" s="6"/>
      <c r="B69" s="6"/>
      <c r="C69" s="6"/>
      <c r="D69" s="6"/>
      <c r="E69" s="6"/>
      <c r="F69" s="6"/>
      <c r="G69" s="6"/>
      <c r="H69" s="6"/>
      <c r="I69" s="6"/>
      <c r="J69" s="6"/>
      <c r="K69" s="6"/>
      <c r="L69" s="6"/>
      <c r="M69" s="6"/>
      <c r="N69" s="6"/>
      <c r="O69" s="6"/>
      <c r="P69" s="6"/>
      <c r="Q69" s="6"/>
      <c r="R69" s="6"/>
      <c r="S69" s="6"/>
      <c r="T69" s="6"/>
      <c r="U69" s="6"/>
      <c r="V69" s="6"/>
      <c r="W69" s="6"/>
      <c r="X69" s="6"/>
    </row>
    <row r="70" spans="1:24">
      <c r="A70" s="6"/>
      <c r="B70" s="6"/>
      <c r="C70" s="6"/>
      <c r="D70" s="6"/>
      <c r="E70" s="6"/>
      <c r="F70" s="6"/>
      <c r="G70" s="6"/>
      <c r="H70" s="6"/>
      <c r="I70" s="6"/>
      <c r="J70" s="6"/>
      <c r="K70" s="6"/>
      <c r="L70" s="6"/>
      <c r="M70" s="6"/>
      <c r="N70" s="6"/>
      <c r="O70" s="6"/>
      <c r="P70" s="6"/>
      <c r="Q70" s="6"/>
      <c r="R70" s="6"/>
      <c r="S70" s="6"/>
      <c r="T70" s="6"/>
      <c r="U70" s="6"/>
      <c r="V70" s="6"/>
      <c r="W70" s="6"/>
      <c r="X70" s="6"/>
    </row>
    <row r="71" spans="1:24">
      <c r="A71" s="6"/>
      <c r="B71" s="6"/>
      <c r="C71" s="6"/>
      <c r="D71" s="6"/>
      <c r="E71" s="6"/>
      <c r="F71" s="6"/>
      <c r="G71" s="6"/>
      <c r="H71" s="6"/>
      <c r="I71" s="6"/>
      <c r="J71" s="6"/>
      <c r="K71" s="6"/>
      <c r="L71" s="6"/>
      <c r="M71" s="6"/>
      <c r="N71" s="6"/>
      <c r="O71" s="6"/>
      <c r="P71" s="6"/>
      <c r="Q71" s="6"/>
      <c r="R71" s="6"/>
      <c r="S71" s="6"/>
      <c r="T71" s="6"/>
      <c r="U71" s="6"/>
      <c r="V71" s="6"/>
      <c r="W71" s="6"/>
      <c r="X71" s="6"/>
    </row>
    <row r="72" spans="1:24">
      <c r="A72" s="6"/>
      <c r="B72" s="6"/>
      <c r="C72" s="6"/>
      <c r="D72" s="6"/>
      <c r="E72" s="6"/>
      <c r="F72" s="6"/>
      <c r="G72" s="6"/>
      <c r="H72" s="6"/>
      <c r="I72" s="6"/>
      <c r="J72" s="6"/>
      <c r="K72" s="6"/>
      <c r="L72" s="6"/>
      <c r="M72" s="6"/>
      <c r="N72" s="6"/>
      <c r="O72" s="6"/>
      <c r="P72" s="6"/>
      <c r="Q72" s="6"/>
      <c r="R72" s="6"/>
      <c r="S72" s="6"/>
      <c r="T72" s="6"/>
      <c r="U72" s="6"/>
      <c r="V72" s="6"/>
      <c r="W72" s="6"/>
      <c r="X72" s="6"/>
    </row>
    <row r="73" spans="1:24">
      <c r="A73" s="6"/>
      <c r="B73" s="6"/>
      <c r="C73" s="6"/>
      <c r="D73" s="6"/>
      <c r="E73" s="6"/>
      <c r="F73" s="6"/>
      <c r="G73" s="6"/>
      <c r="H73" s="6"/>
      <c r="I73" s="6"/>
      <c r="J73" s="6"/>
      <c r="K73" s="6"/>
      <c r="L73" s="6"/>
      <c r="M73" s="6"/>
      <c r="N73" s="6"/>
      <c r="O73" s="6"/>
      <c r="P73" s="6"/>
      <c r="Q73" s="6"/>
      <c r="R73" s="6"/>
      <c r="S73" s="6"/>
      <c r="T73" s="6"/>
      <c r="U73" s="6"/>
      <c r="V73" s="6"/>
      <c r="W73" s="6"/>
      <c r="X73" s="6"/>
    </row>
    <row r="74" spans="1:24">
      <c r="A74" s="6"/>
      <c r="B74" s="6"/>
      <c r="C74" s="6"/>
      <c r="D74" s="6"/>
      <c r="E74" s="6"/>
      <c r="F74" s="6"/>
      <c r="G74" s="6"/>
      <c r="H74" s="6"/>
      <c r="I74" s="6"/>
      <c r="J74" s="6"/>
      <c r="K74" s="6"/>
      <c r="L74" s="6"/>
      <c r="M74" s="6"/>
      <c r="N74" s="6"/>
      <c r="O74" s="6"/>
      <c r="P74" s="6"/>
      <c r="Q74" s="6"/>
      <c r="R74" s="6"/>
      <c r="S74" s="6"/>
      <c r="T74" s="6"/>
      <c r="U74" s="6"/>
      <c r="V74" s="6"/>
      <c r="W74" s="6"/>
      <c r="X74" s="6"/>
    </row>
    <row r="75" spans="1:24">
      <c r="A75" s="6"/>
      <c r="B75" s="6"/>
      <c r="C75" s="6"/>
      <c r="D75" s="6"/>
      <c r="E75" s="6"/>
      <c r="F75" s="6"/>
      <c r="G75" s="6"/>
      <c r="H75" s="6"/>
      <c r="I75" s="6"/>
      <c r="J75" s="6"/>
      <c r="K75" s="6"/>
      <c r="L75" s="6"/>
      <c r="M75" s="6"/>
      <c r="N75" s="6"/>
      <c r="O75" s="6"/>
      <c r="P75" s="6"/>
      <c r="Q75" s="6"/>
      <c r="R75" s="6"/>
      <c r="S75" s="6"/>
      <c r="T75" s="6"/>
      <c r="U75" s="6"/>
      <c r="V75" s="6"/>
      <c r="W75" s="6"/>
      <c r="X75" s="6"/>
    </row>
    <row r="76" spans="1:24">
      <c r="A76" s="6"/>
      <c r="B76" s="6"/>
      <c r="C76" s="6"/>
      <c r="D76" s="6"/>
      <c r="E76" s="6"/>
      <c r="F76" s="6"/>
      <c r="G76" s="6"/>
      <c r="H76" s="6"/>
      <c r="I76" s="6"/>
      <c r="J76" s="6"/>
      <c r="K76" s="6"/>
      <c r="L76" s="6"/>
      <c r="M76" s="6"/>
      <c r="N76" s="6"/>
      <c r="O76" s="6"/>
      <c r="P76" s="6"/>
      <c r="Q76" s="6"/>
      <c r="R76" s="6"/>
      <c r="S76" s="6"/>
      <c r="T76" s="6"/>
      <c r="U76" s="6"/>
      <c r="V76" s="6"/>
      <c r="W76" s="6"/>
      <c r="X76" s="6"/>
    </row>
    <row r="77" spans="1:24">
      <c r="A77" s="6"/>
      <c r="B77" s="6"/>
      <c r="C77" s="6"/>
      <c r="D77" s="6"/>
      <c r="E77" s="6"/>
      <c r="F77" s="6"/>
      <c r="G77" s="6"/>
      <c r="H77" s="6"/>
      <c r="I77" s="6"/>
      <c r="J77" s="6"/>
      <c r="K77" s="6"/>
      <c r="L77" s="6"/>
      <c r="M77" s="6"/>
      <c r="N77" s="6"/>
      <c r="O77" s="6"/>
      <c r="P77" s="6"/>
      <c r="Q77" s="6"/>
      <c r="R77" s="6"/>
      <c r="S77" s="6"/>
      <c r="T77" s="6"/>
      <c r="U77" s="6"/>
      <c r="V77" s="6"/>
      <c r="W77" s="6"/>
      <c r="X77" s="6"/>
    </row>
    <row r="78" spans="1:24">
      <c r="A78" s="6"/>
      <c r="B78" s="6"/>
      <c r="C78" s="6"/>
      <c r="D78" s="6"/>
      <c r="E78" s="6"/>
      <c r="F78" s="6"/>
      <c r="G78" s="6"/>
      <c r="H78" s="6"/>
      <c r="I78" s="6"/>
      <c r="J78" s="6"/>
      <c r="K78" s="6"/>
      <c r="L78" s="6"/>
      <c r="M78" s="6"/>
      <c r="N78" s="6"/>
      <c r="O78" s="6"/>
      <c r="P78" s="6"/>
      <c r="Q78" s="6"/>
      <c r="R78" s="6"/>
      <c r="S78" s="6"/>
      <c r="T78" s="6"/>
      <c r="U78" s="6"/>
      <c r="V78" s="6"/>
      <c r="W78" s="6"/>
      <c r="X78" s="6"/>
    </row>
    <row r="79" spans="1:24">
      <c r="A79" s="6"/>
      <c r="B79" s="6"/>
      <c r="C79" s="6"/>
      <c r="D79" s="6"/>
      <c r="E79" s="6"/>
      <c r="F79" s="6"/>
      <c r="G79" s="6"/>
      <c r="H79" s="6"/>
      <c r="I79" s="6"/>
      <c r="J79" s="6"/>
      <c r="K79" s="6"/>
      <c r="L79" s="6"/>
      <c r="M79" s="6"/>
      <c r="N79" s="6"/>
      <c r="O79" s="6"/>
      <c r="P79" s="6"/>
      <c r="Q79" s="6"/>
      <c r="R79" s="6"/>
      <c r="S79" s="6"/>
      <c r="T79" s="6"/>
      <c r="U79" s="6"/>
      <c r="V79" s="6"/>
      <c r="W79" s="6"/>
      <c r="X79" s="6"/>
    </row>
    <row r="80" spans="1:24">
      <c r="A80" s="6"/>
      <c r="B80" s="6"/>
      <c r="C80" s="6"/>
      <c r="D80" s="6"/>
      <c r="E80" s="6"/>
      <c r="F80" s="6"/>
      <c r="G80" s="6"/>
      <c r="H80" s="6"/>
      <c r="I80" s="6"/>
      <c r="J80" s="6"/>
      <c r="K80" s="6"/>
      <c r="L80" s="6"/>
      <c r="M80" s="6"/>
      <c r="N80" s="6"/>
      <c r="O80" s="6"/>
      <c r="P80" s="6"/>
      <c r="Q80" s="6"/>
      <c r="R80" s="6"/>
      <c r="S80" s="6"/>
      <c r="T80" s="6"/>
      <c r="U80" s="6"/>
      <c r="V80" s="6"/>
      <c r="W80" s="6"/>
      <c r="X80" s="6"/>
    </row>
    <row r="81" spans="1:24">
      <c r="A81" s="6"/>
      <c r="B81" s="6"/>
      <c r="C81" s="6"/>
      <c r="D81" s="6"/>
      <c r="E81" s="6"/>
      <c r="F81" s="6"/>
      <c r="G81" s="6"/>
      <c r="H81" s="6"/>
      <c r="I81" s="6"/>
      <c r="J81" s="6"/>
      <c r="K81" s="6"/>
      <c r="L81" s="6"/>
      <c r="M81" s="6"/>
      <c r="N81" s="6"/>
      <c r="O81" s="6"/>
      <c r="P81" s="6"/>
      <c r="Q81" s="6"/>
      <c r="R81" s="6"/>
      <c r="S81" s="6"/>
      <c r="T81" s="6"/>
      <c r="U81" s="6"/>
      <c r="V81" s="6"/>
      <c r="W81" s="6"/>
      <c r="X81" s="6"/>
    </row>
    <row r="82" spans="1:24">
      <c r="A82" s="6"/>
      <c r="B82" s="6"/>
      <c r="C82" s="6"/>
      <c r="D82" s="6"/>
      <c r="E82" s="6"/>
      <c r="F82" s="6"/>
      <c r="G82" s="6"/>
      <c r="H82" s="6"/>
      <c r="I82" s="6"/>
      <c r="J82" s="6"/>
      <c r="K82" s="6"/>
      <c r="L82" s="6"/>
      <c r="M82" s="6"/>
      <c r="N82" s="6"/>
      <c r="O82" s="6"/>
      <c r="P82" s="6"/>
      <c r="Q82" s="6"/>
      <c r="R82" s="6"/>
      <c r="S82" s="6"/>
      <c r="T82" s="6"/>
      <c r="U82" s="6"/>
      <c r="V82" s="6"/>
      <c r="W82" s="6"/>
      <c r="X82" s="6"/>
    </row>
    <row r="83" spans="1:24">
      <c r="A83" s="6"/>
      <c r="B83" s="6"/>
      <c r="C83" s="6"/>
      <c r="D83" s="6"/>
      <c r="E83" s="6"/>
      <c r="F83" s="6"/>
      <c r="G83" s="6"/>
      <c r="H83" s="6"/>
      <c r="I83" s="6"/>
      <c r="J83" s="6"/>
      <c r="K83" s="6"/>
      <c r="L83" s="6"/>
      <c r="M83" s="6"/>
      <c r="N83" s="6"/>
      <c r="O83" s="6"/>
      <c r="P83" s="6"/>
      <c r="Q83" s="6"/>
      <c r="R83" s="6"/>
      <c r="S83" s="6"/>
      <c r="T83" s="6"/>
      <c r="U83" s="6"/>
      <c r="V83" s="6"/>
      <c r="W83" s="6"/>
      <c r="X83" s="6"/>
    </row>
    <row r="84" spans="1:24">
      <c r="A84" s="6"/>
      <c r="B84" s="6"/>
      <c r="C84" s="6"/>
      <c r="D84" s="6"/>
      <c r="E84" s="6"/>
      <c r="F84" s="6"/>
      <c r="G84" s="6"/>
      <c r="H84" s="6"/>
      <c r="I84" s="6"/>
      <c r="J84" s="6"/>
      <c r="K84" s="6"/>
      <c r="L84" s="6"/>
      <c r="M84" s="6"/>
      <c r="N84" s="6"/>
      <c r="O84" s="6"/>
      <c r="P84" s="6"/>
      <c r="Q84" s="6"/>
      <c r="R84" s="6"/>
      <c r="S84" s="6"/>
      <c r="T84" s="6"/>
      <c r="U84" s="6"/>
      <c r="V84" s="6"/>
      <c r="W84" s="6"/>
      <c r="X84" s="6"/>
    </row>
    <row r="85" spans="1:24">
      <c r="A85" s="6"/>
      <c r="B85" s="6"/>
      <c r="C85" s="6"/>
      <c r="D85" s="6"/>
      <c r="E85" s="6"/>
      <c r="F85" s="6"/>
      <c r="G85" s="6"/>
      <c r="H85" s="6"/>
      <c r="I85" s="6"/>
      <c r="J85" s="6"/>
      <c r="K85" s="6"/>
      <c r="L85" s="6"/>
      <c r="M85" s="6"/>
      <c r="N85" s="6"/>
      <c r="O85" s="6"/>
      <c r="P85" s="6"/>
      <c r="Q85" s="6"/>
      <c r="R85" s="6"/>
      <c r="S85" s="6"/>
      <c r="T85" s="6"/>
      <c r="U85" s="6"/>
      <c r="V85" s="6"/>
      <c r="W85" s="6"/>
      <c r="X85" s="6"/>
    </row>
    <row r="86" spans="1:24">
      <c r="A86" s="6"/>
      <c r="B86" s="6"/>
      <c r="C86" s="6"/>
      <c r="D86" s="6"/>
      <c r="E86" s="6"/>
      <c r="F86" s="6"/>
      <c r="G86" s="6"/>
      <c r="H86" s="6"/>
      <c r="I86" s="6"/>
      <c r="J86" s="6"/>
      <c r="K86" s="6"/>
      <c r="L86" s="6"/>
      <c r="M86" s="6"/>
      <c r="N86" s="6"/>
      <c r="O86" s="6"/>
      <c r="P86" s="6"/>
      <c r="Q86" s="6"/>
      <c r="R86" s="6"/>
      <c r="S86" s="6"/>
      <c r="T86" s="6"/>
      <c r="U86" s="6"/>
      <c r="V86" s="6"/>
      <c r="W86" s="6"/>
      <c r="X86" s="6"/>
    </row>
    <row r="87" spans="1:24">
      <c r="A87" s="6"/>
      <c r="B87" s="6"/>
      <c r="C87" s="6"/>
      <c r="D87" s="6"/>
      <c r="E87" s="6"/>
      <c r="F87" s="6"/>
      <c r="G87" s="6"/>
      <c r="H87" s="6"/>
      <c r="I87" s="6"/>
      <c r="J87" s="6"/>
      <c r="K87" s="6"/>
      <c r="L87" s="6"/>
      <c r="M87" s="6"/>
      <c r="N87" s="6"/>
      <c r="O87" s="6"/>
      <c r="P87" s="6"/>
      <c r="Q87" s="6"/>
      <c r="R87" s="6"/>
      <c r="S87" s="6"/>
      <c r="T87" s="6"/>
      <c r="U87" s="6"/>
      <c r="V87" s="6"/>
      <c r="W87" s="6"/>
      <c r="X87" s="6"/>
    </row>
    <row r="88" spans="1:24">
      <c r="A88" s="6"/>
      <c r="B88" s="6"/>
      <c r="C88" s="6"/>
      <c r="D88" s="6"/>
      <c r="E88" s="6"/>
      <c r="F88" s="6"/>
      <c r="G88" s="6"/>
      <c r="H88" s="6"/>
      <c r="I88" s="6"/>
      <c r="J88" s="6"/>
      <c r="K88" s="6"/>
      <c r="L88" s="6"/>
      <c r="M88" s="6"/>
      <c r="N88" s="6"/>
      <c r="O88" s="6"/>
      <c r="P88" s="6"/>
      <c r="Q88" s="6"/>
      <c r="R88" s="6"/>
      <c r="S88" s="6"/>
      <c r="T88" s="6"/>
      <c r="U88" s="6"/>
      <c r="V88" s="6"/>
      <c r="W88" s="6"/>
      <c r="X88" s="6"/>
    </row>
    <row r="89" spans="1:24">
      <c r="A89" s="6"/>
      <c r="B89" s="6"/>
      <c r="C89" s="6"/>
      <c r="D89" s="6"/>
      <c r="E89" s="6"/>
      <c r="F89" s="6"/>
      <c r="G89" s="6"/>
      <c r="H89" s="6"/>
      <c r="I89" s="6"/>
      <c r="J89" s="6"/>
      <c r="K89" s="6"/>
      <c r="L89" s="6"/>
      <c r="M89" s="6"/>
      <c r="N89" s="6"/>
      <c r="O89" s="6"/>
      <c r="P89" s="6"/>
      <c r="Q89" s="6"/>
      <c r="R89" s="6"/>
      <c r="S89" s="6"/>
      <c r="T89" s="6"/>
      <c r="U89" s="6"/>
      <c r="V89" s="6"/>
      <c r="W89" s="6"/>
      <c r="X89" s="6"/>
    </row>
    <row r="90" spans="1:24">
      <c r="A90" s="6"/>
      <c r="B90" s="6"/>
      <c r="C90" s="6"/>
      <c r="D90" s="6"/>
      <c r="E90" s="6"/>
      <c r="F90" s="6"/>
      <c r="G90" s="6"/>
      <c r="H90" s="6"/>
      <c r="I90" s="6"/>
      <c r="J90" s="6"/>
      <c r="K90" s="6"/>
      <c r="L90" s="6"/>
      <c r="M90" s="6"/>
      <c r="N90" s="6"/>
      <c r="O90" s="6"/>
      <c r="P90" s="6"/>
      <c r="Q90" s="6"/>
      <c r="R90" s="6"/>
      <c r="S90" s="6"/>
      <c r="T90" s="6"/>
      <c r="U90" s="6"/>
      <c r="V90" s="6"/>
      <c r="W90" s="6"/>
      <c r="X90" s="6"/>
    </row>
    <row r="91" spans="1:24">
      <c r="A91" s="6"/>
      <c r="B91" s="6"/>
      <c r="C91" s="6"/>
      <c r="D91" s="6"/>
      <c r="E91" s="6"/>
      <c r="F91" s="6"/>
      <c r="G91" s="6"/>
      <c r="H91" s="6"/>
      <c r="I91" s="6"/>
      <c r="J91" s="6"/>
      <c r="K91" s="6"/>
      <c r="L91" s="6"/>
      <c r="M91" s="6"/>
      <c r="N91" s="6"/>
      <c r="O91" s="6"/>
      <c r="P91" s="6"/>
      <c r="Q91" s="6"/>
      <c r="R91" s="6"/>
      <c r="S91" s="6"/>
      <c r="T91" s="6"/>
      <c r="U91" s="6"/>
      <c r="V91" s="6"/>
      <c r="W91" s="6"/>
      <c r="X91" s="6"/>
    </row>
    <row r="92" spans="1:24">
      <c r="A92" s="6"/>
      <c r="B92" s="6"/>
      <c r="C92" s="6"/>
      <c r="D92" s="6"/>
      <c r="E92" s="6"/>
      <c r="F92" s="6"/>
      <c r="G92" s="6"/>
      <c r="H92" s="6"/>
      <c r="I92" s="6"/>
      <c r="J92" s="6"/>
      <c r="K92" s="6"/>
      <c r="L92" s="6"/>
      <c r="M92" s="6"/>
      <c r="N92" s="6"/>
      <c r="O92" s="6"/>
      <c r="P92" s="6"/>
      <c r="Q92" s="6"/>
      <c r="R92" s="6"/>
      <c r="S92" s="6"/>
      <c r="T92" s="6"/>
      <c r="U92" s="6"/>
      <c r="V92" s="6"/>
      <c r="W92" s="6"/>
      <c r="X92" s="6"/>
    </row>
    <row r="97" spans="1:24">
      <c r="A97" s="6"/>
      <c r="B97" s="6"/>
      <c r="C97" s="6"/>
      <c r="D97" s="6"/>
      <c r="E97" s="6"/>
      <c r="F97" s="6"/>
      <c r="G97" s="6"/>
      <c r="H97" s="6"/>
      <c r="I97" s="6"/>
      <c r="J97" s="6"/>
      <c r="K97" s="6"/>
      <c r="L97" s="6"/>
      <c r="M97" s="6"/>
      <c r="N97" s="6"/>
      <c r="O97" s="6"/>
      <c r="P97" s="6"/>
      <c r="Q97" s="6"/>
      <c r="R97" s="6"/>
      <c r="S97" s="6"/>
      <c r="T97" s="6"/>
      <c r="U97" s="6"/>
      <c r="V97" s="6"/>
      <c r="W97" s="6"/>
      <c r="X97" s="6"/>
    </row>
    <row r="98" spans="1:24">
      <c r="A98" s="6"/>
      <c r="B98" s="6"/>
      <c r="C98" s="6"/>
      <c r="D98" s="6"/>
      <c r="E98" s="6"/>
      <c r="F98" s="6"/>
      <c r="G98" s="6"/>
      <c r="H98" s="6"/>
      <c r="I98" s="6"/>
      <c r="J98" s="6"/>
      <c r="K98" s="6"/>
      <c r="L98" s="6"/>
      <c r="M98" s="6"/>
      <c r="N98" s="6"/>
      <c r="O98" s="6"/>
      <c r="P98" s="6"/>
      <c r="Q98" s="6"/>
      <c r="R98" s="6"/>
      <c r="S98" s="6"/>
      <c r="T98" s="6"/>
      <c r="U98" s="6"/>
      <c r="V98" s="6"/>
      <c r="W98" s="6"/>
      <c r="X98" s="6"/>
    </row>
    <row r="99" spans="1:24">
      <c r="A99" s="6"/>
      <c r="B99" s="6"/>
      <c r="C99" s="6"/>
      <c r="D99" s="6"/>
      <c r="E99" s="6"/>
      <c r="F99" s="6"/>
      <c r="G99" s="6"/>
      <c r="H99" s="6"/>
      <c r="I99" s="6"/>
      <c r="J99" s="6"/>
      <c r="K99" s="6"/>
      <c r="L99" s="6"/>
      <c r="M99" s="6"/>
      <c r="N99" s="6"/>
      <c r="O99" s="6"/>
      <c r="P99" s="6"/>
      <c r="Q99" s="6"/>
      <c r="R99" s="6"/>
      <c r="S99" s="6"/>
      <c r="T99" s="6"/>
      <c r="U99" s="6"/>
      <c r="V99" s="6"/>
      <c r="W99" s="6"/>
      <c r="X99" s="6"/>
    </row>
    <row r="100" spans="1:24">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c r="A124" s="6"/>
      <c r="B124" s="6"/>
      <c r="C124" s="6"/>
      <c r="D124" s="6"/>
      <c r="E124" s="6"/>
      <c r="F124" s="6"/>
      <c r="G124" s="6"/>
      <c r="H124" s="6"/>
      <c r="I124" s="6"/>
      <c r="J124" s="6"/>
      <c r="K124" s="6"/>
      <c r="L124" s="6"/>
      <c r="M124" s="6"/>
      <c r="N124" s="6"/>
      <c r="O124" s="6"/>
      <c r="P124" s="6"/>
      <c r="Q124" s="6"/>
      <c r="R124" s="6"/>
      <c r="S124" s="6"/>
      <c r="T124" s="6"/>
      <c r="U124" s="6"/>
      <c r="V124" s="6"/>
      <c r="W124" s="6"/>
      <c r="X124" s="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6D10D-5CDA-48D9-8128-975D5EE22EBB}">
  <dimension ref="A1:X124"/>
  <sheetViews>
    <sheetView workbookViewId="0">
      <selection activeCell="Y1" sqref="Y1"/>
    </sheetView>
  </sheetViews>
  <sheetFormatPr defaultRowHeight="15"/>
  <sheetData>
    <row r="1" spans="1:24">
      <c r="A1" s="6"/>
      <c r="B1" s="6"/>
      <c r="C1" s="6"/>
      <c r="D1" s="6"/>
      <c r="E1" s="6"/>
      <c r="F1" s="6"/>
      <c r="G1" s="6"/>
      <c r="H1" s="6"/>
      <c r="I1" s="6"/>
      <c r="J1" s="6"/>
      <c r="K1" s="6"/>
      <c r="L1" s="6"/>
      <c r="M1" s="6"/>
      <c r="N1" s="6"/>
      <c r="O1" s="6"/>
      <c r="P1" s="6"/>
      <c r="Q1" s="6"/>
      <c r="R1" s="6"/>
      <c r="S1" s="6"/>
      <c r="T1" s="6"/>
      <c r="U1" s="6"/>
      <c r="V1" s="6"/>
      <c r="W1" s="6"/>
      <c r="X1" s="6"/>
    </row>
    <row r="2" spans="1:24">
      <c r="A2" s="6"/>
      <c r="B2" s="6"/>
      <c r="C2" s="6"/>
      <c r="D2" s="6"/>
      <c r="E2" s="6"/>
      <c r="F2" s="6"/>
      <c r="G2" s="6"/>
      <c r="H2" s="6"/>
      <c r="I2" s="6"/>
      <c r="J2" s="6"/>
      <c r="K2" s="6"/>
      <c r="L2" s="6"/>
      <c r="M2" s="6"/>
      <c r="N2" s="6"/>
      <c r="O2" s="6"/>
      <c r="P2" s="6"/>
      <c r="Q2" s="6"/>
      <c r="R2" s="6"/>
      <c r="S2" s="6"/>
      <c r="T2" s="6"/>
      <c r="U2" s="6"/>
      <c r="V2" s="6"/>
      <c r="W2" s="6"/>
      <c r="X2" s="6"/>
    </row>
    <row r="3" spans="1:24">
      <c r="A3" s="6"/>
      <c r="B3" s="6"/>
      <c r="C3" s="6"/>
      <c r="D3" s="6"/>
      <c r="E3" s="6"/>
      <c r="F3" s="6"/>
      <c r="G3" s="6"/>
      <c r="H3" s="6"/>
      <c r="I3" s="6"/>
      <c r="J3" s="6"/>
      <c r="K3" s="6"/>
      <c r="L3" s="6"/>
      <c r="M3" s="6"/>
      <c r="N3" s="6"/>
      <c r="O3" s="6"/>
      <c r="P3" s="6"/>
      <c r="Q3" s="6"/>
      <c r="R3" s="6"/>
      <c r="S3" s="6"/>
      <c r="T3" s="6"/>
      <c r="U3" s="6"/>
      <c r="V3" s="6"/>
      <c r="W3" s="6"/>
      <c r="X3" s="6"/>
    </row>
    <row r="4" spans="1:24">
      <c r="A4" s="6"/>
      <c r="B4" s="6"/>
      <c r="C4" s="6"/>
      <c r="D4" s="6"/>
      <c r="E4" s="6"/>
      <c r="F4" s="6"/>
      <c r="G4" s="6"/>
      <c r="H4" s="6"/>
      <c r="I4" s="6"/>
      <c r="J4" s="6"/>
      <c r="K4" s="6"/>
      <c r="L4" s="6"/>
      <c r="M4" s="6"/>
      <c r="N4" s="6"/>
      <c r="O4" s="6"/>
      <c r="P4" s="6"/>
      <c r="Q4" s="6"/>
      <c r="R4" s="6"/>
      <c r="S4" s="6"/>
      <c r="T4" s="6"/>
      <c r="U4" s="6"/>
      <c r="V4" s="6"/>
      <c r="W4" s="6"/>
      <c r="X4" s="6"/>
    </row>
    <row r="5" spans="1:24">
      <c r="A5" s="6"/>
      <c r="B5" s="6"/>
      <c r="C5" s="6"/>
      <c r="D5" s="6"/>
      <c r="E5" s="6"/>
      <c r="F5" s="6"/>
      <c r="G5" s="6"/>
      <c r="H5" s="6"/>
      <c r="I5" s="6"/>
      <c r="J5" s="6"/>
      <c r="K5" s="6"/>
      <c r="L5" s="6"/>
      <c r="M5" s="6"/>
      <c r="N5" s="6"/>
      <c r="O5" s="6"/>
      <c r="P5" s="6"/>
      <c r="Q5" s="6"/>
      <c r="R5" s="6"/>
      <c r="S5" s="6"/>
      <c r="T5" s="6"/>
      <c r="U5" s="6"/>
      <c r="V5" s="6"/>
      <c r="W5" s="6"/>
      <c r="X5" s="6"/>
    </row>
    <row r="6" spans="1:24">
      <c r="A6" s="6"/>
      <c r="B6" s="6"/>
      <c r="C6" s="6"/>
      <c r="D6" s="6"/>
      <c r="E6" s="6"/>
      <c r="F6" s="6"/>
      <c r="G6" s="6"/>
      <c r="H6" s="6"/>
      <c r="I6" s="6"/>
      <c r="J6" s="6"/>
      <c r="K6" s="6"/>
      <c r="L6" s="6"/>
      <c r="M6" s="6"/>
      <c r="N6" s="6"/>
      <c r="O6" s="6"/>
      <c r="P6" s="6"/>
      <c r="Q6" s="6"/>
      <c r="R6" s="6"/>
      <c r="S6" s="6"/>
      <c r="T6" s="6"/>
      <c r="U6" s="6"/>
      <c r="V6" s="6"/>
      <c r="W6" s="6"/>
      <c r="X6" s="6"/>
    </row>
    <row r="7" spans="1:24">
      <c r="A7" s="6"/>
      <c r="B7" s="6"/>
      <c r="C7" s="6"/>
      <c r="D7" s="6"/>
      <c r="E7" s="6"/>
      <c r="F7" s="6"/>
      <c r="G7" s="6"/>
      <c r="H7" s="6"/>
      <c r="I7" s="6"/>
      <c r="J7" s="6"/>
      <c r="K7" s="6"/>
      <c r="L7" s="6"/>
      <c r="M7" s="6"/>
      <c r="N7" s="6"/>
      <c r="O7" s="6"/>
      <c r="P7" s="6"/>
      <c r="Q7" s="6"/>
      <c r="R7" s="6"/>
      <c r="S7" s="6"/>
      <c r="T7" s="6"/>
      <c r="U7" s="6"/>
      <c r="V7" s="6"/>
      <c r="W7" s="6"/>
      <c r="X7" s="6"/>
    </row>
    <row r="8" spans="1:24">
      <c r="A8" s="6"/>
      <c r="B8" s="6"/>
      <c r="C8" s="6"/>
      <c r="D8" s="6"/>
      <c r="E8" s="6"/>
      <c r="F8" s="6"/>
      <c r="G8" s="6"/>
      <c r="H8" s="6"/>
      <c r="I8" s="6"/>
      <c r="J8" s="6"/>
      <c r="K8" s="6"/>
      <c r="L8" s="6"/>
      <c r="M8" s="6"/>
      <c r="N8" s="6"/>
      <c r="O8" s="6"/>
      <c r="P8" s="6"/>
      <c r="Q8" s="6"/>
      <c r="R8" s="6"/>
      <c r="S8" s="6"/>
      <c r="T8" s="6"/>
      <c r="U8" s="6"/>
      <c r="V8" s="6"/>
      <c r="W8" s="6"/>
      <c r="X8" s="6"/>
    </row>
    <row r="9" spans="1:24">
      <c r="A9" s="6"/>
      <c r="B9" s="6"/>
      <c r="C9" s="6"/>
      <c r="D9" s="6"/>
      <c r="E9" s="6"/>
      <c r="F9" s="6"/>
      <c r="G9" s="6"/>
      <c r="H9" s="6"/>
      <c r="I9" s="6"/>
      <c r="J9" s="6"/>
      <c r="K9" s="6"/>
      <c r="L9" s="6"/>
      <c r="M9" s="6"/>
      <c r="N9" s="6"/>
      <c r="O9" s="6"/>
      <c r="P9" s="6"/>
      <c r="Q9" s="6"/>
      <c r="R9" s="6"/>
      <c r="S9" s="6"/>
      <c r="T9" s="6"/>
      <c r="U9" s="6"/>
      <c r="V9" s="6"/>
      <c r="W9" s="6"/>
      <c r="X9" s="6"/>
    </row>
    <row r="10" spans="1:24">
      <c r="A10" s="6"/>
      <c r="B10" s="6"/>
      <c r="C10" s="6"/>
      <c r="D10" s="6"/>
      <c r="E10" s="6"/>
      <c r="F10" s="6"/>
      <c r="G10" s="6"/>
      <c r="H10" s="6"/>
      <c r="I10" s="6"/>
      <c r="J10" s="6"/>
      <c r="K10" s="6"/>
      <c r="L10" s="6"/>
      <c r="M10" s="6"/>
      <c r="N10" s="6"/>
      <c r="O10" s="6"/>
      <c r="P10" s="6"/>
      <c r="Q10" s="6"/>
      <c r="R10" s="6"/>
      <c r="S10" s="6"/>
      <c r="T10" s="6"/>
      <c r="U10" s="6"/>
      <c r="V10" s="6"/>
      <c r="W10" s="6"/>
      <c r="X10" s="6"/>
    </row>
    <row r="11" spans="1:24">
      <c r="A11" s="6"/>
      <c r="B11" s="6"/>
      <c r="C11" s="6"/>
      <c r="D11" s="6"/>
      <c r="E11" s="6"/>
      <c r="F11" s="6"/>
      <c r="G11" s="6"/>
      <c r="H11" s="6"/>
      <c r="I11" s="6"/>
      <c r="J11" s="6"/>
      <c r="K11" s="6"/>
      <c r="L11" s="6"/>
      <c r="M11" s="6"/>
      <c r="N11" s="6"/>
      <c r="O11" s="6"/>
      <c r="P11" s="6"/>
      <c r="Q11" s="6"/>
      <c r="R11" s="6"/>
      <c r="S11" s="6"/>
      <c r="T11" s="6"/>
      <c r="U11" s="6"/>
      <c r="V11" s="6"/>
      <c r="W11" s="6"/>
      <c r="X11" s="6"/>
    </row>
    <row r="12" spans="1:24">
      <c r="A12" s="6"/>
      <c r="B12" s="6"/>
      <c r="C12" s="6"/>
      <c r="D12" s="6"/>
      <c r="E12" s="6"/>
      <c r="F12" s="6"/>
      <c r="G12" s="6"/>
      <c r="H12" s="6"/>
      <c r="I12" s="6"/>
      <c r="J12" s="6"/>
      <c r="K12" s="6"/>
      <c r="L12" s="6"/>
      <c r="M12" s="6"/>
      <c r="N12" s="6"/>
      <c r="O12" s="6"/>
      <c r="P12" s="6"/>
      <c r="Q12" s="6"/>
      <c r="R12" s="6"/>
      <c r="S12" s="6"/>
      <c r="T12" s="6"/>
      <c r="U12" s="6"/>
      <c r="V12" s="6"/>
      <c r="W12" s="6"/>
      <c r="X12" s="6"/>
    </row>
    <row r="13" spans="1:24">
      <c r="A13" s="6"/>
      <c r="B13" s="6"/>
      <c r="C13" s="6"/>
      <c r="D13" s="6"/>
      <c r="E13" s="6"/>
      <c r="F13" s="6"/>
      <c r="G13" s="6"/>
      <c r="H13" s="6"/>
      <c r="I13" s="6"/>
      <c r="J13" s="6"/>
      <c r="K13" s="6"/>
      <c r="L13" s="6"/>
      <c r="M13" s="6"/>
      <c r="N13" s="6"/>
      <c r="O13" s="6"/>
      <c r="P13" s="6"/>
      <c r="Q13" s="6"/>
      <c r="R13" s="6"/>
      <c r="S13" s="6"/>
      <c r="T13" s="6"/>
      <c r="U13" s="6"/>
      <c r="V13" s="6"/>
      <c r="W13" s="6"/>
      <c r="X13" s="6"/>
    </row>
    <row r="14" spans="1:24">
      <c r="A14" s="6"/>
      <c r="B14" s="6"/>
      <c r="C14" s="6"/>
      <c r="D14" s="6"/>
      <c r="E14" s="6"/>
      <c r="F14" s="6"/>
      <c r="G14" s="6"/>
      <c r="H14" s="6"/>
      <c r="I14" s="6"/>
      <c r="J14" s="6"/>
      <c r="K14" s="6"/>
      <c r="L14" s="6"/>
      <c r="M14" s="6"/>
      <c r="N14" s="6"/>
      <c r="O14" s="6"/>
      <c r="P14" s="6"/>
      <c r="Q14" s="6"/>
      <c r="R14" s="6"/>
      <c r="S14" s="6"/>
      <c r="T14" s="6"/>
      <c r="U14" s="6"/>
      <c r="V14" s="6"/>
      <c r="W14" s="6"/>
      <c r="X14" s="6"/>
    </row>
    <row r="15" spans="1:24">
      <c r="A15" s="6"/>
      <c r="B15" s="6"/>
      <c r="C15" s="6"/>
      <c r="D15" s="6"/>
      <c r="E15" s="6"/>
      <c r="F15" s="6"/>
      <c r="G15" s="6"/>
      <c r="H15" s="6"/>
      <c r="I15" s="6"/>
      <c r="J15" s="6"/>
      <c r="K15" s="6"/>
      <c r="L15" s="6"/>
      <c r="M15" s="6"/>
      <c r="N15" s="6"/>
      <c r="O15" s="6"/>
      <c r="P15" s="6"/>
      <c r="Q15" s="6"/>
      <c r="R15" s="6"/>
      <c r="S15" s="6"/>
      <c r="T15" s="6"/>
      <c r="U15" s="6"/>
      <c r="V15" s="6"/>
      <c r="W15" s="6"/>
      <c r="X15" s="6"/>
    </row>
    <row r="16" spans="1:24">
      <c r="A16" s="6"/>
      <c r="B16" s="6"/>
      <c r="C16" s="6"/>
      <c r="D16" s="6"/>
      <c r="E16" s="6"/>
      <c r="F16" s="6"/>
      <c r="G16" s="6"/>
      <c r="H16" s="6"/>
      <c r="I16" s="6"/>
      <c r="J16" s="6"/>
      <c r="K16" s="6"/>
      <c r="L16" s="6"/>
      <c r="M16" s="6"/>
      <c r="N16" s="6"/>
      <c r="O16" s="6"/>
      <c r="P16" s="6"/>
      <c r="Q16" s="6"/>
      <c r="R16" s="6"/>
      <c r="S16" s="6"/>
      <c r="T16" s="6"/>
      <c r="U16" s="6"/>
      <c r="V16" s="6"/>
      <c r="W16" s="6"/>
      <c r="X16" s="6"/>
    </row>
    <row r="17" spans="1:24">
      <c r="A17" s="6"/>
      <c r="B17" s="6"/>
      <c r="C17" s="6"/>
      <c r="D17" s="6"/>
      <c r="E17" s="6"/>
      <c r="F17" s="6"/>
      <c r="G17" s="6"/>
      <c r="H17" s="6"/>
      <c r="I17" s="6"/>
      <c r="J17" s="6"/>
      <c r="K17" s="6"/>
      <c r="L17" s="6"/>
      <c r="M17" s="6"/>
      <c r="N17" s="6"/>
      <c r="O17" s="6"/>
      <c r="P17" s="6"/>
      <c r="Q17" s="6"/>
      <c r="R17" s="6"/>
      <c r="S17" s="6"/>
      <c r="T17" s="6"/>
      <c r="U17" s="6"/>
      <c r="V17" s="6"/>
      <c r="W17" s="6"/>
      <c r="X17" s="6"/>
    </row>
    <row r="18" spans="1:24">
      <c r="A18" s="6"/>
      <c r="B18" s="6"/>
      <c r="C18" s="6"/>
      <c r="D18" s="6"/>
      <c r="E18" s="6"/>
      <c r="F18" s="6"/>
      <c r="G18" s="6"/>
      <c r="H18" s="6"/>
      <c r="I18" s="6"/>
      <c r="J18" s="6"/>
      <c r="K18" s="6"/>
      <c r="L18" s="6"/>
      <c r="M18" s="6"/>
      <c r="N18" s="6"/>
      <c r="O18" s="6"/>
      <c r="P18" s="6"/>
      <c r="Q18" s="6"/>
      <c r="R18" s="6"/>
      <c r="S18" s="6"/>
      <c r="T18" s="6"/>
      <c r="U18" s="6"/>
      <c r="V18" s="6"/>
      <c r="W18" s="6"/>
      <c r="X18" s="6"/>
    </row>
    <row r="19" spans="1:24">
      <c r="A19" s="6"/>
      <c r="B19" s="6"/>
      <c r="C19" s="6"/>
      <c r="D19" s="6"/>
      <c r="E19" s="6"/>
      <c r="F19" s="6"/>
      <c r="G19" s="6"/>
      <c r="H19" s="6"/>
      <c r="I19" s="6"/>
      <c r="J19" s="6"/>
      <c r="K19" s="6"/>
      <c r="L19" s="6"/>
      <c r="M19" s="6"/>
      <c r="N19" s="6"/>
      <c r="O19" s="6"/>
      <c r="P19" s="6"/>
      <c r="Q19" s="6"/>
      <c r="R19" s="6"/>
      <c r="S19" s="6"/>
      <c r="T19" s="6"/>
      <c r="U19" s="6"/>
      <c r="V19" s="6"/>
      <c r="W19" s="6"/>
      <c r="X19" s="6"/>
    </row>
    <row r="20" spans="1:24">
      <c r="A20" s="6"/>
      <c r="B20" s="6"/>
      <c r="C20" s="6"/>
      <c r="D20" s="6"/>
      <c r="E20" s="6"/>
      <c r="F20" s="6"/>
      <c r="G20" s="6"/>
      <c r="H20" s="6"/>
      <c r="I20" s="6"/>
      <c r="J20" s="6"/>
      <c r="K20" s="6"/>
      <c r="L20" s="6"/>
      <c r="M20" s="6"/>
      <c r="N20" s="6"/>
      <c r="O20" s="6"/>
      <c r="P20" s="6"/>
      <c r="Q20" s="6"/>
      <c r="R20" s="6"/>
      <c r="S20" s="6"/>
      <c r="T20" s="6"/>
      <c r="U20" s="6"/>
      <c r="V20" s="6"/>
      <c r="W20" s="6"/>
      <c r="X20" s="6"/>
    </row>
    <row r="21" spans="1:24">
      <c r="A21" s="6"/>
      <c r="B21" s="6"/>
      <c r="C21" s="6"/>
      <c r="D21" s="6"/>
      <c r="E21" s="6"/>
      <c r="F21" s="6"/>
      <c r="G21" s="6"/>
      <c r="H21" s="6"/>
      <c r="I21" s="6"/>
      <c r="J21" s="6"/>
      <c r="K21" s="6"/>
      <c r="L21" s="6"/>
      <c r="M21" s="6"/>
      <c r="N21" s="6"/>
      <c r="O21" s="6"/>
      <c r="P21" s="6"/>
      <c r="Q21" s="6"/>
      <c r="R21" s="6"/>
      <c r="S21" s="6"/>
      <c r="T21" s="6"/>
      <c r="U21" s="6"/>
      <c r="V21" s="6"/>
      <c r="W21" s="6"/>
      <c r="X21" s="6"/>
    </row>
    <row r="22" spans="1:24">
      <c r="A22" s="6"/>
      <c r="B22" s="6"/>
      <c r="C22" s="6"/>
      <c r="D22" s="6"/>
      <c r="E22" s="6"/>
      <c r="F22" s="6"/>
      <c r="G22" s="6"/>
      <c r="H22" s="6"/>
      <c r="I22" s="6"/>
      <c r="J22" s="6"/>
      <c r="K22" s="6"/>
      <c r="L22" s="6"/>
      <c r="M22" s="6"/>
      <c r="N22" s="6"/>
      <c r="O22" s="6"/>
      <c r="P22" s="6"/>
      <c r="Q22" s="6"/>
      <c r="R22" s="6"/>
      <c r="S22" s="6"/>
      <c r="T22" s="6"/>
      <c r="U22" s="6"/>
      <c r="V22" s="6"/>
      <c r="W22" s="6"/>
      <c r="X22" s="6"/>
    </row>
    <row r="23" spans="1:24">
      <c r="A23" s="6"/>
      <c r="B23" s="6"/>
      <c r="C23" s="6"/>
      <c r="D23" s="6"/>
      <c r="E23" s="6"/>
      <c r="F23" s="6"/>
      <c r="G23" s="6"/>
      <c r="H23" s="6"/>
      <c r="I23" s="6"/>
      <c r="J23" s="6"/>
      <c r="K23" s="6"/>
      <c r="L23" s="6"/>
      <c r="M23" s="6"/>
      <c r="N23" s="6"/>
      <c r="O23" s="6"/>
      <c r="P23" s="6"/>
      <c r="Q23" s="6"/>
      <c r="R23" s="6"/>
      <c r="S23" s="6"/>
      <c r="T23" s="6"/>
      <c r="U23" s="6"/>
      <c r="V23" s="6"/>
      <c r="W23" s="6"/>
      <c r="X23" s="6"/>
    </row>
    <row r="24" spans="1:24">
      <c r="A24" s="6"/>
      <c r="B24" s="6"/>
      <c r="C24" s="6"/>
      <c r="D24" s="6"/>
      <c r="E24" s="6"/>
      <c r="F24" s="6"/>
      <c r="G24" s="6"/>
      <c r="H24" s="6"/>
      <c r="I24" s="6"/>
      <c r="J24" s="6"/>
      <c r="K24" s="6"/>
      <c r="L24" s="6"/>
      <c r="M24" s="6"/>
      <c r="N24" s="6"/>
      <c r="O24" s="6"/>
      <c r="P24" s="6"/>
      <c r="Q24" s="6"/>
      <c r="R24" s="6"/>
      <c r="S24" s="6"/>
      <c r="T24" s="6"/>
      <c r="U24" s="6"/>
      <c r="V24" s="6"/>
      <c r="W24" s="6"/>
      <c r="X24" s="6"/>
    </row>
    <row r="25" spans="1:24">
      <c r="A25" s="6"/>
      <c r="B25" s="6"/>
      <c r="C25" s="6"/>
      <c r="D25" s="6"/>
      <c r="E25" s="6"/>
      <c r="F25" s="6"/>
      <c r="G25" s="6"/>
      <c r="H25" s="6"/>
      <c r="I25" s="6"/>
      <c r="J25" s="6"/>
      <c r="K25" s="6"/>
      <c r="L25" s="6"/>
      <c r="M25" s="6"/>
      <c r="N25" s="6"/>
      <c r="O25" s="6"/>
      <c r="P25" s="6"/>
      <c r="Q25" s="6"/>
      <c r="R25" s="6"/>
      <c r="S25" s="6"/>
      <c r="T25" s="6"/>
      <c r="U25" s="6"/>
      <c r="V25" s="6"/>
      <c r="W25" s="6"/>
      <c r="X25" s="6"/>
    </row>
    <row r="26" spans="1:24">
      <c r="A26" s="6"/>
      <c r="B26" s="6"/>
      <c r="C26" s="6"/>
      <c r="D26" s="6"/>
      <c r="E26" s="6"/>
      <c r="F26" s="6"/>
      <c r="G26" s="6"/>
      <c r="H26" s="6"/>
      <c r="I26" s="6"/>
      <c r="J26" s="6"/>
      <c r="K26" s="6"/>
      <c r="L26" s="6"/>
      <c r="M26" s="6"/>
      <c r="N26" s="6"/>
      <c r="O26" s="6"/>
      <c r="P26" s="6"/>
      <c r="Q26" s="6"/>
      <c r="R26" s="6"/>
      <c r="S26" s="6"/>
      <c r="T26" s="6"/>
      <c r="U26" s="6"/>
      <c r="V26" s="6"/>
      <c r="W26" s="6"/>
      <c r="X26" s="6"/>
    </row>
    <row r="27" spans="1:24">
      <c r="A27" s="6"/>
      <c r="B27" s="6"/>
      <c r="C27" s="6"/>
      <c r="D27" s="6"/>
      <c r="E27" s="6"/>
      <c r="F27" s="6"/>
      <c r="G27" s="6"/>
      <c r="H27" s="6"/>
      <c r="I27" s="6"/>
      <c r="J27" s="6"/>
      <c r="K27" s="6"/>
      <c r="L27" s="6"/>
      <c r="M27" s="6"/>
      <c r="N27" s="6"/>
      <c r="O27" s="6"/>
      <c r="P27" s="6"/>
      <c r="Q27" s="6"/>
      <c r="R27" s="6"/>
      <c r="S27" s="6"/>
      <c r="T27" s="6"/>
      <c r="U27" s="6"/>
      <c r="V27" s="6"/>
      <c r="W27" s="6"/>
      <c r="X27" s="6"/>
    </row>
    <row r="28" spans="1:24">
      <c r="A28" s="6"/>
      <c r="B28" s="6"/>
      <c r="C28" s="6"/>
      <c r="D28" s="6"/>
      <c r="E28" s="6"/>
      <c r="F28" s="6"/>
      <c r="G28" s="6"/>
      <c r="H28" s="6"/>
      <c r="I28" s="6"/>
      <c r="J28" s="6"/>
      <c r="K28" s="6"/>
      <c r="L28" s="6"/>
      <c r="M28" s="6"/>
      <c r="N28" s="6"/>
      <c r="O28" s="6"/>
      <c r="P28" s="6"/>
      <c r="Q28" s="6"/>
      <c r="R28" s="6"/>
      <c r="S28" s="6"/>
      <c r="T28" s="6"/>
      <c r="U28" s="6"/>
      <c r="V28" s="6"/>
      <c r="W28" s="6"/>
      <c r="X28" s="6"/>
    </row>
    <row r="33" spans="1:24">
      <c r="A33" s="6"/>
      <c r="B33" s="6"/>
      <c r="C33" s="6"/>
      <c r="D33" s="6"/>
      <c r="E33" s="6"/>
      <c r="F33" s="6"/>
      <c r="G33" s="6"/>
      <c r="H33" s="6"/>
      <c r="I33" s="6"/>
      <c r="J33" s="6"/>
      <c r="K33" s="6"/>
      <c r="L33" s="6"/>
      <c r="M33" s="6"/>
      <c r="N33" s="6"/>
      <c r="O33" s="6"/>
      <c r="P33" s="6"/>
      <c r="Q33" s="6"/>
      <c r="R33" s="6"/>
      <c r="S33" s="6"/>
      <c r="T33" s="6"/>
      <c r="U33" s="6"/>
      <c r="V33" s="6"/>
      <c r="W33" s="6"/>
      <c r="X33" s="6"/>
    </row>
    <row r="34" spans="1:24">
      <c r="A34" s="6"/>
      <c r="B34" s="6"/>
      <c r="C34" s="6"/>
      <c r="D34" s="6"/>
      <c r="E34" s="6"/>
      <c r="F34" s="6"/>
      <c r="G34" s="6"/>
      <c r="H34" s="6"/>
      <c r="I34" s="6"/>
      <c r="J34" s="6"/>
      <c r="K34" s="6"/>
      <c r="L34" s="6"/>
      <c r="M34" s="6"/>
      <c r="N34" s="6"/>
      <c r="O34" s="6"/>
      <c r="P34" s="6"/>
      <c r="Q34" s="6"/>
      <c r="R34" s="6"/>
      <c r="S34" s="6"/>
      <c r="T34" s="6"/>
      <c r="U34" s="6"/>
      <c r="V34" s="6"/>
      <c r="W34" s="6"/>
      <c r="X34" s="6"/>
    </row>
    <row r="35" spans="1:24">
      <c r="A35" s="6"/>
      <c r="B35" s="6"/>
      <c r="C35" s="6"/>
      <c r="D35" s="6"/>
      <c r="E35" s="6"/>
      <c r="F35" s="6"/>
      <c r="G35" s="6"/>
      <c r="H35" s="6"/>
      <c r="I35" s="6"/>
      <c r="J35" s="6"/>
      <c r="K35" s="6"/>
      <c r="L35" s="6"/>
      <c r="M35" s="6"/>
      <c r="N35" s="6"/>
      <c r="O35" s="6"/>
      <c r="P35" s="6"/>
      <c r="Q35" s="6"/>
      <c r="R35" s="6"/>
      <c r="S35" s="6"/>
      <c r="T35" s="6"/>
      <c r="U35" s="6"/>
      <c r="V35" s="6"/>
      <c r="W35" s="6"/>
      <c r="X35" s="6"/>
    </row>
    <row r="36" spans="1:24">
      <c r="A36" s="6"/>
      <c r="B36" s="6"/>
      <c r="C36" s="6"/>
      <c r="D36" s="6"/>
      <c r="E36" s="6"/>
      <c r="F36" s="6"/>
      <c r="G36" s="6"/>
      <c r="H36" s="6"/>
      <c r="I36" s="6"/>
      <c r="J36" s="6"/>
      <c r="K36" s="6"/>
      <c r="L36" s="6"/>
      <c r="M36" s="6"/>
      <c r="N36" s="6"/>
      <c r="O36" s="6"/>
      <c r="P36" s="6"/>
      <c r="Q36" s="6"/>
      <c r="R36" s="6"/>
      <c r="S36" s="6"/>
      <c r="T36" s="6"/>
      <c r="U36" s="6"/>
      <c r="V36" s="6"/>
      <c r="W36" s="6"/>
      <c r="X36" s="6"/>
    </row>
    <row r="37" spans="1:24">
      <c r="A37" s="6"/>
      <c r="B37" s="6"/>
      <c r="C37" s="6"/>
      <c r="D37" s="6"/>
      <c r="E37" s="6"/>
      <c r="F37" s="6"/>
      <c r="G37" s="6"/>
      <c r="H37" s="6"/>
      <c r="I37" s="6"/>
      <c r="J37" s="6"/>
      <c r="K37" s="6"/>
      <c r="L37" s="6"/>
      <c r="M37" s="6"/>
      <c r="N37" s="6"/>
      <c r="O37" s="6"/>
      <c r="P37" s="6"/>
      <c r="Q37" s="6"/>
      <c r="R37" s="6"/>
      <c r="S37" s="6"/>
      <c r="T37" s="6"/>
      <c r="U37" s="6"/>
      <c r="V37" s="6"/>
      <c r="W37" s="6"/>
      <c r="X37" s="6"/>
    </row>
    <row r="38" spans="1:24">
      <c r="A38" s="6"/>
      <c r="B38" s="6"/>
      <c r="C38" s="6"/>
      <c r="D38" s="6"/>
      <c r="E38" s="6"/>
      <c r="F38" s="6"/>
      <c r="G38" s="6"/>
      <c r="H38" s="6"/>
      <c r="I38" s="6"/>
      <c r="J38" s="6"/>
      <c r="K38" s="6"/>
      <c r="L38" s="6"/>
      <c r="M38" s="6"/>
      <c r="N38" s="6"/>
      <c r="O38" s="6"/>
      <c r="P38" s="6"/>
      <c r="Q38" s="6"/>
      <c r="R38" s="6"/>
      <c r="S38" s="6"/>
      <c r="T38" s="6"/>
      <c r="U38" s="6"/>
      <c r="V38" s="6"/>
      <c r="W38" s="6"/>
      <c r="X38" s="6"/>
    </row>
    <row r="39" spans="1:24">
      <c r="A39" s="6"/>
      <c r="B39" s="6"/>
      <c r="C39" s="6"/>
      <c r="D39" s="6"/>
      <c r="E39" s="6"/>
      <c r="F39" s="6"/>
      <c r="G39" s="6"/>
      <c r="H39" s="6"/>
      <c r="I39" s="6"/>
      <c r="J39" s="6"/>
      <c r="K39" s="6"/>
      <c r="L39" s="6"/>
      <c r="M39" s="6"/>
      <c r="N39" s="6"/>
      <c r="O39" s="6"/>
      <c r="P39" s="6"/>
      <c r="Q39" s="6"/>
      <c r="R39" s="6"/>
      <c r="S39" s="6"/>
      <c r="T39" s="6"/>
      <c r="U39" s="6"/>
      <c r="V39" s="6"/>
      <c r="W39" s="6"/>
      <c r="X39" s="6"/>
    </row>
    <row r="40" spans="1:24">
      <c r="A40" s="6"/>
      <c r="B40" s="6"/>
      <c r="C40" s="6"/>
      <c r="D40" s="6"/>
      <c r="E40" s="6"/>
      <c r="F40" s="6"/>
      <c r="G40" s="6"/>
      <c r="H40" s="6"/>
      <c r="I40" s="6"/>
      <c r="J40" s="6"/>
      <c r="K40" s="6"/>
      <c r="L40" s="6"/>
      <c r="M40" s="6"/>
      <c r="N40" s="6"/>
      <c r="O40" s="6"/>
      <c r="P40" s="6"/>
      <c r="Q40" s="6"/>
      <c r="R40" s="6"/>
      <c r="S40" s="6"/>
      <c r="T40" s="6"/>
      <c r="U40" s="6"/>
      <c r="V40" s="6"/>
      <c r="W40" s="6"/>
      <c r="X40" s="6"/>
    </row>
    <row r="41" spans="1:24">
      <c r="A41" s="6"/>
      <c r="B41" s="6"/>
      <c r="C41" s="6"/>
      <c r="D41" s="6"/>
      <c r="E41" s="6"/>
      <c r="F41" s="6"/>
      <c r="G41" s="6"/>
      <c r="H41" s="6"/>
      <c r="I41" s="6"/>
      <c r="J41" s="6"/>
      <c r="K41" s="6"/>
      <c r="L41" s="6"/>
      <c r="M41" s="6"/>
      <c r="N41" s="6"/>
      <c r="O41" s="6"/>
      <c r="P41" s="6"/>
      <c r="Q41" s="6"/>
      <c r="R41" s="6"/>
      <c r="S41" s="6"/>
      <c r="T41" s="6"/>
      <c r="U41" s="6"/>
      <c r="V41" s="6"/>
      <c r="W41" s="6"/>
      <c r="X41" s="6"/>
    </row>
    <row r="42" spans="1:24">
      <c r="A42" s="6"/>
      <c r="B42" s="6"/>
      <c r="C42" s="6"/>
      <c r="D42" s="6"/>
      <c r="E42" s="6"/>
      <c r="F42" s="6"/>
      <c r="G42" s="6"/>
      <c r="H42" s="6"/>
      <c r="I42" s="6"/>
      <c r="J42" s="6"/>
      <c r="K42" s="6"/>
      <c r="L42" s="6"/>
      <c r="M42" s="6"/>
      <c r="N42" s="6"/>
      <c r="O42" s="6"/>
      <c r="P42" s="6"/>
      <c r="Q42" s="6"/>
      <c r="R42" s="6"/>
      <c r="S42" s="6"/>
      <c r="T42" s="6"/>
      <c r="U42" s="6"/>
      <c r="V42" s="6"/>
      <c r="W42" s="6"/>
      <c r="X42" s="6"/>
    </row>
    <row r="43" spans="1:24">
      <c r="A43" s="6"/>
      <c r="B43" s="6"/>
      <c r="C43" s="6"/>
      <c r="D43" s="6"/>
      <c r="E43" s="6"/>
      <c r="F43" s="6"/>
      <c r="G43" s="6"/>
      <c r="H43" s="6"/>
      <c r="I43" s="6"/>
      <c r="J43" s="6"/>
      <c r="K43" s="6"/>
      <c r="L43" s="6"/>
      <c r="M43" s="6"/>
      <c r="N43" s="6"/>
      <c r="O43" s="6"/>
      <c r="P43" s="6"/>
      <c r="Q43" s="6"/>
      <c r="R43" s="6"/>
      <c r="S43" s="6"/>
      <c r="T43" s="6"/>
      <c r="U43" s="6"/>
      <c r="V43" s="6"/>
      <c r="W43" s="6"/>
      <c r="X43" s="6"/>
    </row>
    <row r="44" spans="1:24">
      <c r="A44" s="6"/>
      <c r="B44" s="6"/>
      <c r="C44" s="6"/>
      <c r="D44" s="6"/>
      <c r="E44" s="6"/>
      <c r="F44" s="6"/>
      <c r="G44" s="6"/>
      <c r="H44" s="6"/>
      <c r="I44" s="6"/>
      <c r="J44" s="6"/>
      <c r="K44" s="6"/>
      <c r="L44" s="6"/>
      <c r="M44" s="6"/>
      <c r="N44" s="6"/>
      <c r="O44" s="6"/>
      <c r="P44" s="6"/>
      <c r="Q44" s="6"/>
      <c r="R44" s="6"/>
      <c r="S44" s="6"/>
      <c r="T44" s="6"/>
      <c r="U44" s="6"/>
      <c r="V44" s="6"/>
      <c r="W44" s="6"/>
      <c r="X44" s="6"/>
    </row>
    <row r="45" spans="1:24">
      <c r="A45" s="6"/>
      <c r="B45" s="6"/>
      <c r="C45" s="6"/>
      <c r="D45" s="6"/>
      <c r="E45" s="6"/>
      <c r="F45" s="6"/>
      <c r="G45" s="6"/>
      <c r="H45" s="6"/>
      <c r="I45" s="6"/>
      <c r="J45" s="6"/>
      <c r="K45" s="6"/>
      <c r="L45" s="6"/>
      <c r="M45" s="6"/>
      <c r="N45" s="6"/>
      <c r="O45" s="6"/>
      <c r="P45" s="6"/>
      <c r="Q45" s="6"/>
      <c r="R45" s="6"/>
      <c r="S45" s="6"/>
      <c r="T45" s="6"/>
      <c r="U45" s="6"/>
      <c r="V45" s="6"/>
      <c r="W45" s="6"/>
      <c r="X45" s="6"/>
    </row>
    <row r="46" spans="1:24">
      <c r="A46" s="6"/>
      <c r="B46" s="6"/>
      <c r="C46" s="6"/>
      <c r="D46" s="6"/>
      <c r="E46" s="6"/>
      <c r="F46" s="6"/>
      <c r="G46" s="6"/>
      <c r="H46" s="6"/>
      <c r="I46" s="6"/>
      <c r="J46" s="6"/>
      <c r="K46" s="6"/>
      <c r="L46" s="6"/>
      <c r="M46" s="6"/>
      <c r="N46" s="6"/>
      <c r="O46" s="6"/>
      <c r="P46" s="6"/>
      <c r="Q46" s="6"/>
      <c r="R46" s="6"/>
      <c r="S46" s="6"/>
      <c r="T46" s="6"/>
      <c r="U46" s="6"/>
      <c r="V46" s="6"/>
      <c r="W46" s="6"/>
      <c r="X46" s="6"/>
    </row>
    <row r="47" spans="1:24">
      <c r="A47" s="6"/>
      <c r="B47" s="6"/>
      <c r="C47" s="6"/>
      <c r="D47" s="6"/>
      <c r="E47" s="6"/>
      <c r="F47" s="6"/>
      <c r="G47" s="6"/>
      <c r="H47" s="6"/>
      <c r="I47" s="6"/>
      <c r="J47" s="6"/>
      <c r="K47" s="6"/>
      <c r="L47" s="6"/>
      <c r="M47" s="6"/>
      <c r="N47" s="6"/>
      <c r="O47" s="6"/>
      <c r="P47" s="6"/>
      <c r="Q47" s="6"/>
      <c r="R47" s="6"/>
      <c r="S47" s="6"/>
      <c r="T47" s="6"/>
      <c r="U47" s="6"/>
      <c r="V47" s="6"/>
      <c r="W47" s="6"/>
      <c r="X47" s="6"/>
    </row>
    <row r="48" spans="1:24">
      <c r="A48" s="6"/>
      <c r="B48" s="6"/>
      <c r="C48" s="6"/>
      <c r="D48" s="6"/>
      <c r="E48" s="6"/>
      <c r="F48" s="6"/>
      <c r="G48" s="6"/>
      <c r="H48" s="6"/>
      <c r="I48" s="6"/>
      <c r="J48" s="6"/>
      <c r="K48" s="6"/>
      <c r="L48" s="6"/>
      <c r="M48" s="6"/>
      <c r="N48" s="6"/>
      <c r="O48" s="6"/>
      <c r="P48" s="6"/>
      <c r="Q48" s="6"/>
      <c r="R48" s="6"/>
      <c r="S48" s="6"/>
      <c r="T48" s="6"/>
      <c r="U48" s="6"/>
      <c r="V48" s="6"/>
      <c r="W48" s="6"/>
      <c r="X48" s="6"/>
    </row>
    <row r="49" spans="1:24">
      <c r="A49" s="6"/>
      <c r="B49" s="6"/>
      <c r="C49" s="6"/>
      <c r="D49" s="6"/>
      <c r="E49" s="6"/>
      <c r="F49" s="6"/>
      <c r="G49" s="6"/>
      <c r="H49" s="6"/>
      <c r="I49" s="6"/>
      <c r="J49" s="6"/>
      <c r="K49" s="6"/>
      <c r="L49" s="6"/>
      <c r="M49" s="6"/>
      <c r="N49" s="6"/>
      <c r="O49" s="6"/>
      <c r="P49" s="6"/>
      <c r="Q49" s="6"/>
      <c r="R49" s="6"/>
      <c r="S49" s="6"/>
      <c r="T49" s="6"/>
      <c r="U49" s="6"/>
      <c r="V49" s="6"/>
      <c r="W49" s="6"/>
      <c r="X49" s="6"/>
    </row>
    <row r="50" spans="1:24">
      <c r="A50" s="6"/>
      <c r="B50" s="6"/>
      <c r="C50" s="6"/>
      <c r="D50" s="6"/>
      <c r="E50" s="6"/>
      <c r="F50" s="6"/>
      <c r="G50" s="6"/>
      <c r="H50" s="6"/>
      <c r="I50" s="6"/>
      <c r="J50" s="6"/>
      <c r="K50" s="6"/>
      <c r="L50" s="6"/>
      <c r="M50" s="6"/>
      <c r="N50" s="6"/>
      <c r="O50" s="6"/>
      <c r="P50" s="6"/>
      <c r="Q50" s="6"/>
      <c r="R50" s="6"/>
      <c r="S50" s="6"/>
      <c r="T50" s="6"/>
      <c r="U50" s="6"/>
      <c r="V50" s="6"/>
      <c r="W50" s="6"/>
      <c r="X50" s="6"/>
    </row>
    <row r="51" spans="1:24">
      <c r="A51" s="6"/>
      <c r="B51" s="6"/>
      <c r="C51" s="6"/>
      <c r="D51" s="6"/>
      <c r="E51" s="6"/>
      <c r="F51" s="6"/>
      <c r="G51" s="6"/>
      <c r="H51" s="6"/>
      <c r="I51" s="6"/>
      <c r="J51" s="6"/>
      <c r="K51" s="6"/>
      <c r="L51" s="6"/>
      <c r="M51" s="6"/>
      <c r="N51" s="6"/>
      <c r="O51" s="6"/>
      <c r="P51" s="6"/>
      <c r="Q51" s="6"/>
      <c r="R51" s="6"/>
      <c r="S51" s="6"/>
      <c r="T51" s="6"/>
      <c r="U51" s="6"/>
      <c r="V51" s="6"/>
      <c r="W51" s="6"/>
      <c r="X51" s="6"/>
    </row>
    <row r="52" spans="1:24">
      <c r="A52" s="6"/>
      <c r="B52" s="6"/>
      <c r="C52" s="6"/>
      <c r="D52" s="6"/>
      <c r="E52" s="6"/>
      <c r="F52" s="6"/>
      <c r="G52" s="6"/>
      <c r="H52" s="6"/>
      <c r="I52" s="6"/>
      <c r="J52" s="6"/>
      <c r="K52" s="6"/>
      <c r="L52" s="6"/>
      <c r="M52" s="6"/>
      <c r="N52" s="6"/>
      <c r="O52" s="6"/>
      <c r="P52" s="6"/>
      <c r="Q52" s="6"/>
      <c r="R52" s="6"/>
      <c r="S52" s="6"/>
      <c r="T52" s="6"/>
      <c r="U52" s="6"/>
      <c r="V52" s="6"/>
      <c r="W52" s="6"/>
      <c r="X52" s="6"/>
    </row>
    <row r="53" spans="1:24">
      <c r="A53" s="6"/>
      <c r="B53" s="6"/>
      <c r="C53" s="6"/>
      <c r="D53" s="6"/>
      <c r="E53" s="6"/>
      <c r="F53" s="6"/>
      <c r="G53" s="6"/>
      <c r="H53" s="6"/>
      <c r="I53" s="6"/>
      <c r="J53" s="6"/>
      <c r="K53" s="6"/>
      <c r="L53" s="6"/>
      <c r="M53" s="6"/>
      <c r="N53" s="6"/>
      <c r="O53" s="6"/>
      <c r="P53" s="6"/>
      <c r="Q53" s="6"/>
      <c r="R53" s="6"/>
      <c r="S53" s="6"/>
      <c r="T53" s="6"/>
      <c r="U53" s="6"/>
      <c r="V53" s="6"/>
      <c r="W53" s="6"/>
      <c r="X53" s="6"/>
    </row>
    <row r="54" spans="1:24">
      <c r="A54" s="6"/>
      <c r="B54" s="6"/>
      <c r="C54" s="6"/>
      <c r="D54" s="6"/>
      <c r="E54" s="6"/>
      <c r="F54" s="6"/>
      <c r="G54" s="6"/>
      <c r="H54" s="6"/>
      <c r="I54" s="6"/>
      <c r="J54" s="6"/>
      <c r="K54" s="6"/>
      <c r="L54" s="6"/>
      <c r="M54" s="6"/>
      <c r="N54" s="6"/>
      <c r="O54" s="6"/>
      <c r="P54" s="6"/>
      <c r="Q54" s="6"/>
      <c r="R54" s="6"/>
      <c r="S54" s="6"/>
      <c r="T54" s="6"/>
      <c r="U54" s="6"/>
      <c r="V54" s="6"/>
      <c r="W54" s="6"/>
      <c r="X54" s="6"/>
    </row>
    <row r="55" spans="1:24">
      <c r="A55" s="6"/>
      <c r="B55" s="6"/>
      <c r="C55" s="6"/>
      <c r="D55" s="6"/>
      <c r="E55" s="6"/>
      <c r="F55" s="6"/>
      <c r="G55" s="6"/>
      <c r="H55" s="6"/>
      <c r="I55" s="6"/>
      <c r="J55" s="6"/>
      <c r="K55" s="6"/>
      <c r="L55" s="6"/>
      <c r="M55" s="6"/>
      <c r="N55" s="6"/>
      <c r="O55" s="6"/>
      <c r="P55" s="6"/>
      <c r="Q55" s="6"/>
      <c r="R55" s="6"/>
      <c r="S55" s="6"/>
      <c r="T55" s="6"/>
      <c r="U55" s="6"/>
      <c r="V55" s="6"/>
      <c r="W55" s="6"/>
      <c r="X55" s="6"/>
    </row>
    <row r="56" spans="1:24">
      <c r="A56" s="6"/>
      <c r="B56" s="6"/>
      <c r="C56" s="6"/>
      <c r="D56" s="6"/>
      <c r="E56" s="6"/>
      <c r="F56" s="6"/>
      <c r="G56" s="6"/>
      <c r="H56" s="6"/>
      <c r="I56" s="6"/>
      <c r="J56" s="6"/>
      <c r="K56" s="6"/>
      <c r="L56" s="6"/>
      <c r="M56" s="6"/>
      <c r="N56" s="6"/>
      <c r="O56" s="6"/>
      <c r="P56" s="6"/>
      <c r="Q56" s="6"/>
      <c r="R56" s="6"/>
      <c r="S56" s="6"/>
      <c r="T56" s="6"/>
      <c r="U56" s="6"/>
      <c r="V56" s="6"/>
      <c r="W56" s="6"/>
      <c r="X56" s="6"/>
    </row>
    <row r="57" spans="1:24">
      <c r="A57" s="6"/>
      <c r="B57" s="6"/>
      <c r="C57" s="6"/>
      <c r="D57" s="6"/>
      <c r="E57" s="6"/>
      <c r="F57" s="6"/>
      <c r="G57" s="6"/>
      <c r="H57" s="6"/>
      <c r="I57" s="6"/>
      <c r="J57" s="6"/>
      <c r="K57" s="6"/>
      <c r="L57" s="6"/>
      <c r="M57" s="6"/>
      <c r="N57" s="6"/>
      <c r="O57" s="6"/>
      <c r="P57" s="6"/>
      <c r="Q57" s="6"/>
      <c r="R57" s="6"/>
      <c r="S57" s="6"/>
      <c r="T57" s="6"/>
      <c r="U57" s="6"/>
      <c r="V57" s="6"/>
      <c r="W57" s="6"/>
      <c r="X57" s="6"/>
    </row>
    <row r="58" spans="1:24">
      <c r="A58" s="6"/>
      <c r="B58" s="6"/>
      <c r="C58" s="6"/>
      <c r="D58" s="6"/>
      <c r="E58" s="6"/>
      <c r="F58" s="6"/>
      <c r="G58" s="6"/>
      <c r="H58" s="6"/>
      <c r="I58" s="6"/>
      <c r="J58" s="6"/>
      <c r="K58" s="6"/>
      <c r="L58" s="6"/>
      <c r="M58" s="6"/>
      <c r="N58" s="6"/>
      <c r="O58" s="6"/>
      <c r="P58" s="6"/>
      <c r="Q58" s="6"/>
      <c r="R58" s="6"/>
      <c r="S58" s="6"/>
      <c r="T58" s="6"/>
      <c r="U58" s="6"/>
      <c r="V58" s="6"/>
      <c r="W58" s="6"/>
      <c r="X58" s="6"/>
    </row>
    <row r="59" spans="1:24">
      <c r="A59" s="6"/>
      <c r="B59" s="6"/>
      <c r="C59" s="6"/>
      <c r="D59" s="6"/>
      <c r="E59" s="6"/>
      <c r="F59" s="6"/>
      <c r="G59" s="6"/>
      <c r="H59" s="6"/>
      <c r="I59" s="6"/>
      <c r="J59" s="6"/>
      <c r="K59" s="6"/>
      <c r="L59" s="6"/>
      <c r="M59" s="6"/>
      <c r="N59" s="6"/>
      <c r="O59" s="6"/>
      <c r="P59" s="6"/>
      <c r="Q59" s="6"/>
      <c r="R59" s="6"/>
      <c r="S59" s="6"/>
      <c r="T59" s="6"/>
      <c r="U59" s="6"/>
      <c r="V59" s="6"/>
      <c r="W59" s="6"/>
      <c r="X59" s="6"/>
    </row>
    <row r="60" spans="1:24">
      <c r="A60" s="6"/>
      <c r="B60" s="6"/>
      <c r="C60" s="6"/>
      <c r="D60" s="6"/>
      <c r="E60" s="6"/>
      <c r="F60" s="6"/>
      <c r="G60" s="6"/>
      <c r="H60" s="6"/>
      <c r="I60" s="6"/>
      <c r="J60" s="6"/>
      <c r="K60" s="6"/>
      <c r="L60" s="6"/>
      <c r="M60" s="6"/>
      <c r="N60" s="6"/>
      <c r="O60" s="6"/>
      <c r="P60" s="6"/>
      <c r="Q60" s="6"/>
      <c r="R60" s="6"/>
      <c r="S60" s="6"/>
      <c r="T60" s="6"/>
      <c r="U60" s="6"/>
      <c r="V60" s="6"/>
      <c r="W60" s="6"/>
      <c r="X60" s="6"/>
    </row>
    <row r="65" spans="1:24">
      <c r="A65" s="6"/>
      <c r="B65" s="6"/>
      <c r="C65" s="6"/>
      <c r="D65" s="6"/>
      <c r="E65" s="6"/>
      <c r="F65" s="6"/>
      <c r="G65" s="6"/>
      <c r="H65" s="6"/>
      <c r="I65" s="6"/>
      <c r="J65" s="6"/>
      <c r="K65" s="6"/>
      <c r="L65" s="6"/>
      <c r="M65" s="6"/>
      <c r="N65" s="6"/>
      <c r="O65" s="6"/>
      <c r="P65" s="6"/>
      <c r="Q65" s="6"/>
      <c r="R65" s="6"/>
      <c r="S65" s="6"/>
      <c r="T65" s="6"/>
      <c r="U65" s="6"/>
      <c r="V65" s="6"/>
      <c r="W65" s="6"/>
      <c r="X65" s="6"/>
    </row>
    <row r="66" spans="1:24">
      <c r="A66" s="6"/>
      <c r="B66" s="6"/>
      <c r="C66" s="6"/>
      <c r="D66" s="6"/>
      <c r="E66" s="6"/>
      <c r="F66" s="6"/>
      <c r="G66" s="6"/>
      <c r="H66" s="6"/>
      <c r="I66" s="6"/>
      <c r="J66" s="6"/>
      <c r="K66" s="6"/>
      <c r="L66" s="6"/>
      <c r="M66" s="6"/>
      <c r="N66" s="6"/>
      <c r="O66" s="6"/>
      <c r="P66" s="6"/>
      <c r="Q66" s="6"/>
      <c r="R66" s="6"/>
      <c r="S66" s="6"/>
      <c r="T66" s="6"/>
      <c r="U66" s="6"/>
      <c r="V66" s="6"/>
      <c r="W66" s="6"/>
      <c r="X66" s="6"/>
    </row>
    <row r="67" spans="1:24">
      <c r="A67" s="6"/>
      <c r="B67" s="6"/>
      <c r="C67" s="6"/>
      <c r="D67" s="6"/>
      <c r="E67" s="6"/>
      <c r="F67" s="6"/>
      <c r="G67" s="6"/>
      <c r="H67" s="6"/>
      <c r="I67" s="6"/>
      <c r="J67" s="6"/>
      <c r="K67" s="6"/>
      <c r="L67" s="6"/>
      <c r="M67" s="6"/>
      <c r="N67" s="6"/>
      <c r="O67" s="6"/>
      <c r="P67" s="6"/>
      <c r="Q67" s="6"/>
      <c r="R67" s="6"/>
      <c r="S67" s="6"/>
      <c r="T67" s="6"/>
      <c r="U67" s="6"/>
      <c r="V67" s="6"/>
      <c r="W67" s="6"/>
      <c r="X67" s="6"/>
    </row>
    <row r="68" spans="1:24">
      <c r="A68" s="6"/>
      <c r="B68" s="6"/>
      <c r="C68" s="6"/>
      <c r="D68" s="6"/>
      <c r="E68" s="6"/>
      <c r="F68" s="6"/>
      <c r="G68" s="6"/>
      <c r="H68" s="6"/>
      <c r="I68" s="6"/>
      <c r="J68" s="6"/>
      <c r="K68" s="6"/>
      <c r="L68" s="6"/>
      <c r="M68" s="6"/>
      <c r="N68" s="6"/>
      <c r="O68" s="6"/>
      <c r="P68" s="6"/>
      <c r="Q68" s="6"/>
      <c r="R68" s="6"/>
      <c r="S68" s="6"/>
      <c r="T68" s="6"/>
      <c r="U68" s="6"/>
      <c r="V68" s="6"/>
      <c r="W68" s="6"/>
      <c r="X68" s="6"/>
    </row>
    <row r="69" spans="1:24">
      <c r="A69" s="6"/>
      <c r="B69" s="6"/>
      <c r="C69" s="6"/>
      <c r="D69" s="6"/>
      <c r="E69" s="6"/>
      <c r="F69" s="6"/>
      <c r="G69" s="6"/>
      <c r="H69" s="6"/>
      <c r="I69" s="6"/>
      <c r="J69" s="6"/>
      <c r="K69" s="6"/>
      <c r="L69" s="6"/>
      <c r="M69" s="6"/>
      <c r="N69" s="6"/>
      <c r="O69" s="6"/>
      <c r="P69" s="6"/>
      <c r="Q69" s="6"/>
      <c r="R69" s="6"/>
      <c r="S69" s="6"/>
      <c r="T69" s="6"/>
      <c r="U69" s="6"/>
      <c r="V69" s="6"/>
      <c r="W69" s="6"/>
      <c r="X69" s="6"/>
    </row>
    <row r="70" spans="1:24">
      <c r="A70" s="6"/>
      <c r="B70" s="6"/>
      <c r="C70" s="6"/>
      <c r="D70" s="6"/>
      <c r="E70" s="6"/>
      <c r="F70" s="6"/>
      <c r="G70" s="6"/>
      <c r="H70" s="6"/>
      <c r="I70" s="6"/>
      <c r="J70" s="6"/>
      <c r="K70" s="6"/>
      <c r="L70" s="6"/>
      <c r="M70" s="6"/>
      <c r="N70" s="6"/>
      <c r="O70" s="6"/>
      <c r="P70" s="6"/>
      <c r="Q70" s="6"/>
      <c r="R70" s="6"/>
      <c r="S70" s="6"/>
      <c r="T70" s="6"/>
      <c r="U70" s="6"/>
      <c r="V70" s="6"/>
      <c r="W70" s="6"/>
      <c r="X70" s="6"/>
    </row>
    <row r="71" spans="1:24">
      <c r="A71" s="6"/>
      <c r="B71" s="6"/>
      <c r="C71" s="6"/>
      <c r="D71" s="6"/>
      <c r="E71" s="6"/>
      <c r="F71" s="6"/>
      <c r="G71" s="6"/>
      <c r="H71" s="6"/>
      <c r="I71" s="6"/>
      <c r="J71" s="6"/>
      <c r="K71" s="6"/>
      <c r="L71" s="6"/>
      <c r="M71" s="6"/>
      <c r="N71" s="6"/>
      <c r="O71" s="6"/>
      <c r="P71" s="6"/>
      <c r="Q71" s="6"/>
      <c r="R71" s="6"/>
      <c r="S71" s="6"/>
      <c r="T71" s="6"/>
      <c r="U71" s="6"/>
      <c r="V71" s="6"/>
      <c r="W71" s="6"/>
      <c r="X71" s="6"/>
    </row>
    <row r="72" spans="1:24">
      <c r="A72" s="6"/>
      <c r="B72" s="6"/>
      <c r="C72" s="6"/>
      <c r="D72" s="6"/>
      <c r="E72" s="6"/>
      <c r="F72" s="6"/>
      <c r="G72" s="6"/>
      <c r="H72" s="6"/>
      <c r="I72" s="6"/>
      <c r="J72" s="6"/>
      <c r="K72" s="6"/>
      <c r="L72" s="6"/>
      <c r="M72" s="6"/>
      <c r="N72" s="6"/>
      <c r="O72" s="6"/>
      <c r="P72" s="6"/>
      <c r="Q72" s="6"/>
      <c r="R72" s="6"/>
      <c r="S72" s="6"/>
      <c r="T72" s="6"/>
      <c r="U72" s="6"/>
      <c r="V72" s="6"/>
      <c r="W72" s="6"/>
      <c r="X72" s="6"/>
    </row>
    <row r="73" spans="1:24">
      <c r="A73" s="6"/>
      <c r="B73" s="6"/>
      <c r="C73" s="6"/>
      <c r="D73" s="6"/>
      <c r="E73" s="6"/>
      <c r="F73" s="6"/>
      <c r="G73" s="6"/>
      <c r="H73" s="6"/>
      <c r="I73" s="6"/>
      <c r="J73" s="6"/>
      <c r="K73" s="6"/>
      <c r="L73" s="6"/>
      <c r="M73" s="6"/>
      <c r="N73" s="6"/>
      <c r="O73" s="6"/>
      <c r="P73" s="6"/>
      <c r="Q73" s="6"/>
      <c r="R73" s="6"/>
      <c r="S73" s="6"/>
      <c r="T73" s="6"/>
      <c r="U73" s="6"/>
      <c r="V73" s="6"/>
      <c r="W73" s="6"/>
      <c r="X73" s="6"/>
    </row>
    <row r="74" spans="1:24">
      <c r="A74" s="6"/>
      <c r="B74" s="6"/>
      <c r="C74" s="6"/>
      <c r="D74" s="6"/>
      <c r="E74" s="6"/>
      <c r="F74" s="6"/>
      <c r="G74" s="6"/>
      <c r="H74" s="6"/>
      <c r="I74" s="6"/>
      <c r="J74" s="6"/>
      <c r="K74" s="6"/>
      <c r="L74" s="6"/>
      <c r="M74" s="6"/>
      <c r="N74" s="6"/>
      <c r="O74" s="6"/>
      <c r="P74" s="6"/>
      <c r="Q74" s="6"/>
      <c r="R74" s="6"/>
      <c r="S74" s="6"/>
      <c r="T74" s="6"/>
      <c r="U74" s="6"/>
      <c r="V74" s="6"/>
      <c r="W74" s="6"/>
      <c r="X74" s="6"/>
    </row>
    <row r="75" spans="1:24">
      <c r="A75" s="6"/>
      <c r="B75" s="6"/>
      <c r="C75" s="6"/>
      <c r="D75" s="6"/>
      <c r="E75" s="6"/>
      <c r="F75" s="6"/>
      <c r="G75" s="6"/>
      <c r="H75" s="6"/>
      <c r="I75" s="6"/>
      <c r="J75" s="6"/>
      <c r="K75" s="6"/>
      <c r="L75" s="6"/>
      <c r="M75" s="6"/>
      <c r="N75" s="6"/>
      <c r="O75" s="6"/>
      <c r="P75" s="6"/>
      <c r="Q75" s="6"/>
      <c r="R75" s="6"/>
      <c r="S75" s="6"/>
      <c r="T75" s="6"/>
      <c r="U75" s="6"/>
      <c r="V75" s="6"/>
      <c r="W75" s="6"/>
      <c r="X75" s="6"/>
    </row>
    <row r="76" spans="1:24">
      <c r="A76" s="6"/>
      <c r="B76" s="6"/>
      <c r="C76" s="6"/>
      <c r="D76" s="6"/>
      <c r="E76" s="6"/>
      <c r="F76" s="6"/>
      <c r="G76" s="6"/>
      <c r="H76" s="6"/>
      <c r="I76" s="6"/>
      <c r="J76" s="6"/>
      <c r="K76" s="6"/>
      <c r="L76" s="6"/>
      <c r="M76" s="6"/>
      <c r="N76" s="6"/>
      <c r="O76" s="6"/>
      <c r="P76" s="6"/>
      <c r="Q76" s="6"/>
      <c r="R76" s="6"/>
      <c r="S76" s="6"/>
      <c r="T76" s="6"/>
      <c r="U76" s="6"/>
      <c r="V76" s="6"/>
      <c r="W76" s="6"/>
      <c r="X76" s="6"/>
    </row>
    <row r="77" spans="1:24">
      <c r="A77" s="6"/>
      <c r="B77" s="6"/>
      <c r="C77" s="6"/>
      <c r="D77" s="6"/>
      <c r="E77" s="6"/>
      <c r="F77" s="6"/>
      <c r="G77" s="6"/>
      <c r="H77" s="6"/>
      <c r="I77" s="6"/>
      <c r="J77" s="6"/>
      <c r="K77" s="6"/>
      <c r="L77" s="6"/>
      <c r="M77" s="6"/>
      <c r="N77" s="6"/>
      <c r="O77" s="6"/>
      <c r="P77" s="6"/>
      <c r="Q77" s="6"/>
      <c r="R77" s="6"/>
      <c r="S77" s="6"/>
      <c r="T77" s="6"/>
      <c r="U77" s="6"/>
      <c r="V77" s="6"/>
      <c r="W77" s="6"/>
      <c r="X77" s="6"/>
    </row>
    <row r="78" spans="1:24">
      <c r="A78" s="6"/>
      <c r="B78" s="6"/>
      <c r="C78" s="6"/>
      <c r="D78" s="6"/>
      <c r="E78" s="6"/>
      <c r="F78" s="6"/>
      <c r="G78" s="6"/>
      <c r="H78" s="6"/>
      <c r="I78" s="6"/>
      <c r="J78" s="6"/>
      <c r="K78" s="6"/>
      <c r="L78" s="6"/>
      <c r="M78" s="6"/>
      <c r="N78" s="6"/>
      <c r="O78" s="6"/>
      <c r="P78" s="6"/>
      <c r="Q78" s="6"/>
      <c r="R78" s="6"/>
      <c r="S78" s="6"/>
      <c r="T78" s="6"/>
      <c r="U78" s="6"/>
      <c r="V78" s="6"/>
      <c r="W78" s="6"/>
      <c r="X78" s="6"/>
    </row>
    <row r="79" spans="1:24">
      <c r="A79" s="6"/>
      <c r="B79" s="6"/>
      <c r="C79" s="6"/>
      <c r="D79" s="6"/>
      <c r="E79" s="6"/>
      <c r="F79" s="6"/>
      <c r="G79" s="6"/>
      <c r="H79" s="6"/>
      <c r="I79" s="6"/>
      <c r="J79" s="6"/>
      <c r="K79" s="6"/>
      <c r="L79" s="6"/>
      <c r="M79" s="6"/>
      <c r="N79" s="6"/>
      <c r="O79" s="6"/>
      <c r="P79" s="6"/>
      <c r="Q79" s="6"/>
      <c r="R79" s="6"/>
      <c r="S79" s="6"/>
      <c r="T79" s="6"/>
      <c r="U79" s="6"/>
      <c r="V79" s="6"/>
      <c r="W79" s="6"/>
      <c r="X79" s="6"/>
    </row>
    <row r="80" spans="1:24">
      <c r="A80" s="6"/>
      <c r="B80" s="6"/>
      <c r="C80" s="6"/>
      <c r="D80" s="6"/>
      <c r="E80" s="6"/>
      <c r="F80" s="6"/>
      <c r="G80" s="6"/>
      <c r="H80" s="6"/>
      <c r="I80" s="6"/>
      <c r="J80" s="6"/>
      <c r="K80" s="6"/>
      <c r="L80" s="6"/>
      <c r="M80" s="6"/>
      <c r="N80" s="6"/>
      <c r="O80" s="6"/>
      <c r="P80" s="6"/>
      <c r="Q80" s="6"/>
      <c r="R80" s="6"/>
      <c r="S80" s="6"/>
      <c r="T80" s="6"/>
      <c r="U80" s="6"/>
      <c r="V80" s="6"/>
      <c r="W80" s="6"/>
      <c r="X80" s="6"/>
    </row>
    <row r="81" spans="1:24">
      <c r="A81" s="6"/>
      <c r="B81" s="6"/>
      <c r="C81" s="6"/>
      <c r="D81" s="6"/>
      <c r="E81" s="6"/>
      <c r="F81" s="6"/>
      <c r="G81" s="6"/>
      <c r="H81" s="6"/>
      <c r="I81" s="6"/>
      <c r="J81" s="6"/>
      <c r="K81" s="6"/>
      <c r="L81" s="6"/>
      <c r="M81" s="6"/>
      <c r="N81" s="6"/>
      <c r="O81" s="6"/>
      <c r="P81" s="6"/>
      <c r="Q81" s="6"/>
      <c r="R81" s="6"/>
      <c r="S81" s="6"/>
      <c r="T81" s="6"/>
      <c r="U81" s="6"/>
      <c r="V81" s="6"/>
      <c r="W81" s="6"/>
      <c r="X81" s="6"/>
    </row>
    <row r="82" spans="1:24">
      <c r="A82" s="6"/>
      <c r="B82" s="6"/>
      <c r="C82" s="6"/>
      <c r="D82" s="6"/>
      <c r="E82" s="6"/>
      <c r="F82" s="6"/>
      <c r="G82" s="6"/>
      <c r="H82" s="6"/>
      <c r="I82" s="6"/>
      <c r="J82" s="6"/>
      <c r="K82" s="6"/>
      <c r="L82" s="6"/>
      <c r="M82" s="6"/>
      <c r="N82" s="6"/>
      <c r="O82" s="6"/>
      <c r="P82" s="6"/>
      <c r="Q82" s="6"/>
      <c r="R82" s="6"/>
      <c r="S82" s="6"/>
      <c r="T82" s="6"/>
      <c r="U82" s="6"/>
      <c r="V82" s="6"/>
      <c r="W82" s="6"/>
      <c r="X82" s="6"/>
    </row>
    <row r="83" spans="1:24">
      <c r="A83" s="6"/>
      <c r="B83" s="6"/>
      <c r="C83" s="6"/>
      <c r="D83" s="6"/>
      <c r="E83" s="6"/>
      <c r="F83" s="6"/>
      <c r="G83" s="6"/>
      <c r="H83" s="6"/>
      <c r="I83" s="6"/>
      <c r="J83" s="6"/>
      <c r="K83" s="6"/>
      <c r="L83" s="6"/>
      <c r="M83" s="6"/>
      <c r="N83" s="6"/>
      <c r="O83" s="6"/>
      <c r="P83" s="6"/>
      <c r="Q83" s="6"/>
      <c r="R83" s="6"/>
      <c r="S83" s="6"/>
      <c r="T83" s="6"/>
      <c r="U83" s="6"/>
      <c r="V83" s="6"/>
      <c r="W83" s="6"/>
      <c r="X83" s="6"/>
    </row>
    <row r="84" spans="1:24">
      <c r="A84" s="6"/>
      <c r="B84" s="6"/>
      <c r="C84" s="6"/>
      <c r="D84" s="6"/>
      <c r="E84" s="6"/>
      <c r="F84" s="6"/>
      <c r="G84" s="6"/>
      <c r="H84" s="6"/>
      <c r="I84" s="6"/>
      <c r="J84" s="6"/>
      <c r="K84" s="6"/>
      <c r="L84" s="6"/>
      <c r="M84" s="6"/>
      <c r="N84" s="6"/>
      <c r="O84" s="6"/>
      <c r="P84" s="6"/>
      <c r="Q84" s="6"/>
      <c r="R84" s="6"/>
      <c r="S84" s="6"/>
      <c r="T84" s="6"/>
      <c r="U84" s="6"/>
      <c r="V84" s="6"/>
      <c r="W84" s="6"/>
      <c r="X84" s="6"/>
    </row>
    <row r="85" spans="1:24">
      <c r="A85" s="6"/>
      <c r="B85" s="6"/>
      <c r="C85" s="6"/>
      <c r="D85" s="6"/>
      <c r="E85" s="6"/>
      <c r="F85" s="6"/>
      <c r="G85" s="6"/>
      <c r="H85" s="6"/>
      <c r="I85" s="6"/>
      <c r="J85" s="6"/>
      <c r="K85" s="6"/>
      <c r="L85" s="6"/>
      <c r="M85" s="6"/>
      <c r="N85" s="6"/>
      <c r="O85" s="6"/>
      <c r="P85" s="6"/>
      <c r="Q85" s="6"/>
      <c r="R85" s="6"/>
      <c r="S85" s="6"/>
      <c r="T85" s="6"/>
      <c r="U85" s="6"/>
      <c r="V85" s="6"/>
      <c r="W85" s="6"/>
      <c r="X85" s="6"/>
    </row>
    <row r="86" spans="1:24">
      <c r="A86" s="6"/>
      <c r="B86" s="6"/>
      <c r="C86" s="6"/>
      <c r="D86" s="6"/>
      <c r="E86" s="6"/>
      <c r="F86" s="6"/>
      <c r="G86" s="6"/>
      <c r="H86" s="6"/>
      <c r="I86" s="6"/>
      <c r="J86" s="6"/>
      <c r="K86" s="6"/>
      <c r="L86" s="6"/>
      <c r="M86" s="6"/>
      <c r="N86" s="6"/>
      <c r="O86" s="6"/>
      <c r="P86" s="6"/>
      <c r="Q86" s="6"/>
      <c r="R86" s="6"/>
      <c r="S86" s="6"/>
      <c r="T86" s="6"/>
      <c r="U86" s="6"/>
      <c r="V86" s="6"/>
      <c r="W86" s="6"/>
      <c r="X86" s="6"/>
    </row>
    <row r="87" spans="1:24">
      <c r="A87" s="6"/>
      <c r="B87" s="6"/>
      <c r="C87" s="6"/>
      <c r="D87" s="6"/>
      <c r="E87" s="6"/>
      <c r="F87" s="6"/>
      <c r="G87" s="6"/>
      <c r="H87" s="6"/>
      <c r="I87" s="6"/>
      <c r="J87" s="6"/>
      <c r="K87" s="6"/>
      <c r="L87" s="6"/>
      <c r="M87" s="6"/>
      <c r="N87" s="6"/>
      <c r="O87" s="6"/>
      <c r="P87" s="6"/>
      <c r="Q87" s="6"/>
      <c r="R87" s="6"/>
      <c r="S87" s="6"/>
      <c r="T87" s="6"/>
      <c r="U87" s="6"/>
      <c r="V87" s="6"/>
      <c r="W87" s="6"/>
      <c r="X87" s="6"/>
    </row>
    <row r="88" spans="1:24">
      <c r="A88" s="6"/>
      <c r="B88" s="6"/>
      <c r="C88" s="6"/>
      <c r="D88" s="6"/>
      <c r="E88" s="6"/>
      <c r="F88" s="6"/>
      <c r="G88" s="6"/>
      <c r="H88" s="6"/>
      <c r="I88" s="6"/>
      <c r="J88" s="6"/>
      <c r="K88" s="6"/>
      <c r="L88" s="6"/>
      <c r="M88" s="6"/>
      <c r="N88" s="6"/>
      <c r="O88" s="6"/>
      <c r="P88" s="6"/>
      <c r="Q88" s="6"/>
      <c r="R88" s="6"/>
      <c r="S88" s="6"/>
      <c r="T88" s="6"/>
      <c r="U88" s="6"/>
      <c r="V88" s="6"/>
      <c r="W88" s="6"/>
      <c r="X88" s="6"/>
    </row>
    <row r="89" spans="1:24">
      <c r="A89" s="6"/>
      <c r="B89" s="6"/>
      <c r="C89" s="6"/>
      <c r="D89" s="6"/>
      <c r="E89" s="6"/>
      <c r="F89" s="6"/>
      <c r="G89" s="6"/>
      <c r="H89" s="6"/>
      <c r="I89" s="6"/>
      <c r="J89" s="6"/>
      <c r="K89" s="6"/>
      <c r="L89" s="6"/>
      <c r="M89" s="6"/>
      <c r="N89" s="6"/>
      <c r="O89" s="6"/>
      <c r="P89" s="6"/>
      <c r="Q89" s="6"/>
      <c r="R89" s="6"/>
      <c r="S89" s="6"/>
      <c r="T89" s="6"/>
      <c r="U89" s="6"/>
      <c r="V89" s="6"/>
      <c r="W89" s="6"/>
      <c r="X89" s="6"/>
    </row>
    <row r="90" spans="1:24">
      <c r="A90" s="6"/>
      <c r="B90" s="6"/>
      <c r="C90" s="6"/>
      <c r="D90" s="6"/>
      <c r="E90" s="6"/>
      <c r="F90" s="6"/>
      <c r="G90" s="6"/>
      <c r="H90" s="6"/>
      <c r="I90" s="6"/>
      <c r="J90" s="6"/>
      <c r="K90" s="6"/>
      <c r="L90" s="6"/>
      <c r="M90" s="6"/>
      <c r="N90" s="6"/>
      <c r="O90" s="6"/>
      <c r="P90" s="6"/>
      <c r="Q90" s="6"/>
      <c r="R90" s="6"/>
      <c r="S90" s="6"/>
      <c r="T90" s="6"/>
      <c r="U90" s="6"/>
      <c r="V90" s="6"/>
      <c r="W90" s="6"/>
      <c r="X90" s="6"/>
    </row>
    <row r="91" spans="1:24">
      <c r="A91" s="6"/>
      <c r="B91" s="6"/>
      <c r="C91" s="6"/>
      <c r="D91" s="6"/>
      <c r="E91" s="6"/>
      <c r="F91" s="6"/>
      <c r="G91" s="6"/>
      <c r="H91" s="6"/>
      <c r="I91" s="6"/>
      <c r="J91" s="6"/>
      <c r="K91" s="6"/>
      <c r="L91" s="6"/>
      <c r="M91" s="6"/>
      <c r="N91" s="6"/>
      <c r="O91" s="6"/>
      <c r="P91" s="6"/>
      <c r="Q91" s="6"/>
      <c r="R91" s="6"/>
      <c r="S91" s="6"/>
      <c r="T91" s="6"/>
      <c r="U91" s="6"/>
      <c r="V91" s="6"/>
      <c r="W91" s="6"/>
      <c r="X91" s="6"/>
    </row>
    <row r="92" spans="1:24">
      <c r="A92" s="6"/>
      <c r="B92" s="6"/>
      <c r="C92" s="6"/>
      <c r="D92" s="6"/>
      <c r="E92" s="6"/>
      <c r="F92" s="6"/>
      <c r="G92" s="6"/>
      <c r="H92" s="6"/>
      <c r="I92" s="6"/>
      <c r="J92" s="6"/>
      <c r="K92" s="6"/>
      <c r="L92" s="6"/>
      <c r="M92" s="6"/>
      <c r="N92" s="6"/>
      <c r="O92" s="6"/>
      <c r="P92" s="6"/>
      <c r="Q92" s="6"/>
      <c r="R92" s="6"/>
      <c r="S92" s="6"/>
      <c r="T92" s="6"/>
      <c r="U92" s="6"/>
      <c r="V92" s="6"/>
      <c r="W92" s="6"/>
      <c r="X92" s="6"/>
    </row>
    <row r="97" spans="1:24">
      <c r="A97" s="6"/>
      <c r="B97" s="6"/>
      <c r="C97" s="6"/>
      <c r="D97" s="6"/>
      <c r="E97" s="6"/>
      <c r="F97" s="6"/>
      <c r="G97" s="6"/>
      <c r="H97" s="6"/>
      <c r="I97" s="6"/>
      <c r="J97" s="6"/>
      <c r="K97" s="6"/>
      <c r="L97" s="6"/>
      <c r="M97" s="6"/>
      <c r="N97" s="6"/>
      <c r="O97" s="6"/>
      <c r="P97" s="6"/>
      <c r="Q97" s="6"/>
      <c r="R97" s="6"/>
      <c r="S97" s="6"/>
      <c r="T97" s="6"/>
      <c r="U97" s="6"/>
      <c r="V97" s="6"/>
      <c r="W97" s="6"/>
      <c r="X97" s="6"/>
    </row>
    <row r="98" spans="1:24">
      <c r="A98" s="6"/>
      <c r="B98" s="6"/>
      <c r="C98" s="6"/>
      <c r="D98" s="6"/>
      <c r="E98" s="6"/>
      <c r="F98" s="6"/>
      <c r="G98" s="6"/>
      <c r="H98" s="6"/>
      <c r="I98" s="6"/>
      <c r="J98" s="6"/>
      <c r="K98" s="6"/>
      <c r="L98" s="6"/>
      <c r="M98" s="6"/>
      <c r="N98" s="6"/>
      <c r="O98" s="6"/>
      <c r="P98" s="6"/>
      <c r="Q98" s="6"/>
      <c r="R98" s="6"/>
      <c r="S98" s="6"/>
      <c r="T98" s="6"/>
      <c r="U98" s="6"/>
      <c r="V98" s="6"/>
      <c r="W98" s="6"/>
      <c r="X98" s="6"/>
    </row>
    <row r="99" spans="1:24">
      <c r="A99" s="6"/>
      <c r="B99" s="6"/>
      <c r="C99" s="6"/>
      <c r="D99" s="6"/>
      <c r="E99" s="6"/>
      <c r="F99" s="6"/>
      <c r="G99" s="6"/>
      <c r="H99" s="6"/>
      <c r="I99" s="6"/>
      <c r="J99" s="6"/>
      <c r="K99" s="6"/>
      <c r="L99" s="6"/>
      <c r="M99" s="6"/>
      <c r="N99" s="6"/>
      <c r="O99" s="6"/>
      <c r="P99" s="6"/>
      <c r="Q99" s="6"/>
      <c r="R99" s="6"/>
      <c r="S99" s="6"/>
      <c r="T99" s="6"/>
      <c r="U99" s="6"/>
      <c r="V99" s="6"/>
      <c r="W99" s="6"/>
      <c r="X99" s="6"/>
    </row>
    <row r="100" spans="1:24">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c r="A124" s="6"/>
      <c r="B124" s="6"/>
      <c r="C124" s="6"/>
      <c r="D124" s="6"/>
      <c r="E124" s="6"/>
      <c r="F124" s="6"/>
      <c r="G124" s="6"/>
      <c r="H124" s="6"/>
      <c r="I124" s="6"/>
      <c r="J124" s="6"/>
      <c r="K124" s="6"/>
      <c r="L124" s="6"/>
      <c r="M124" s="6"/>
      <c r="N124" s="6"/>
      <c r="O124" s="6"/>
      <c r="P124" s="6"/>
      <c r="Q124" s="6"/>
      <c r="R124" s="6"/>
      <c r="S124" s="6"/>
      <c r="T124" s="6"/>
      <c r="U124" s="6"/>
      <c r="V124" s="6"/>
      <c r="W124" s="6"/>
      <c r="X124" s="6"/>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EA82-F43B-412A-858A-1DEBFC1E9F67}">
  <dimension ref="A1:A7"/>
  <sheetViews>
    <sheetView workbookViewId="0"/>
  </sheetViews>
  <sheetFormatPr defaultRowHeight="15"/>
  <cols>
    <col min="1" max="1" width="226.5703125" customWidth="1"/>
  </cols>
  <sheetData>
    <row r="1" spans="1:1">
      <c r="A1" s="8" t="s">
        <v>91</v>
      </c>
    </row>
    <row r="2" spans="1:1" ht="43.5">
      <c r="A2" s="37" t="s">
        <v>92</v>
      </c>
    </row>
    <row r="3" spans="1:1">
      <c r="A3" s="37" t="s">
        <v>93</v>
      </c>
    </row>
    <row r="4" spans="1:1" ht="103.5" customHeight="1">
      <c r="A4" s="37" t="s">
        <v>94</v>
      </c>
    </row>
    <row r="5" spans="1:1" ht="29.25">
      <c r="A5" s="37" t="s">
        <v>95</v>
      </c>
    </row>
    <row r="6" spans="1:1" ht="57.75">
      <c r="A6" s="37" t="s">
        <v>96</v>
      </c>
    </row>
    <row r="7" spans="1:1">
      <c r="A7" s="6" t="s">
        <v>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AFD2-25AC-466A-B050-8D1D35F06CE4}">
  <dimension ref="A1:A2"/>
  <sheetViews>
    <sheetView workbookViewId="0">
      <selection activeCell="A3" sqref="A3"/>
    </sheetView>
  </sheetViews>
  <sheetFormatPr defaultRowHeight="15"/>
  <cols>
    <col min="1" max="1" width="167.5703125" customWidth="1"/>
  </cols>
  <sheetData>
    <row r="1" spans="1:1">
      <c r="A1" s="5" t="s">
        <v>98</v>
      </c>
    </row>
    <row r="2" spans="1:1">
      <c r="A2" s="5"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Gil Soffer</cp:lastModifiedBy>
  <cp:revision/>
  <dcterms:created xsi:type="dcterms:W3CDTF">2025-02-04T22:35:44Z</dcterms:created>
  <dcterms:modified xsi:type="dcterms:W3CDTF">2025-02-14T15:08:45Z</dcterms:modified>
  <cp:category/>
  <cp:contentStatus/>
</cp:coreProperties>
</file>