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09"/>
  <workbookPr/>
  <xr:revisionPtr revIDLastSave="1980" documentId="11_0B1D56BE9CDCCE836B02CE7A5FB0D4A9BBFD1C62" xr6:coauthVersionLast="47" xr6:coauthVersionMax="47" xr10:uidLastSave="{75887F91-191E-4951-8216-A1CEAFCBFD6B}"/>
  <bookViews>
    <workbookView xWindow="240" yWindow="105" windowWidth="14805" windowHeight="8010" activeTab="2" xr2:uid="{00000000-000D-0000-FFFF-FFFF00000000}"/>
  </bookViews>
  <sheets>
    <sheet name="Parameters" sheetId="9" r:id="rId1"/>
    <sheet name="Calculations" sheetId="11" r:id="rId2"/>
    <sheet name="Table" sheetId="3" r:id="rId3"/>
    <sheet name="Monthly Costs Graphs" sheetId="12" r:id="rId4"/>
    <sheet name="To Live In Graphs" sheetId="8" r:id="rId5"/>
    <sheet name="As Investment Graphs" sheetId="10" r:id="rId6"/>
    <sheet name="Notes" sheetId="7" r:id="rId7"/>
    <sheet name="Potential Additions" sheetId="13"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4" i="3" l="1"/>
  <c r="AI5" i="3"/>
  <c r="AI6" i="3"/>
  <c r="AI7" i="3"/>
  <c r="AI8" i="3"/>
  <c r="AI9" i="3"/>
  <c r="AI10" i="3"/>
  <c r="AI11" i="3"/>
  <c r="AI12" i="3"/>
  <c r="AI13" i="3"/>
  <c r="AI14" i="3"/>
  <c r="AI15" i="3"/>
  <c r="AI16" i="3"/>
  <c r="AI17" i="3"/>
  <c r="AI18" i="3"/>
  <c r="AI19" i="3"/>
  <c r="AI20" i="3"/>
  <c r="AI21" i="3"/>
  <c r="AI22" i="3"/>
  <c r="AI23" i="3"/>
  <c r="AI24" i="3"/>
  <c r="AI25" i="3"/>
  <c r="AI26" i="3"/>
  <c r="AI27" i="3"/>
  <c r="AI28" i="3"/>
  <c r="AI29" i="3"/>
  <c r="AI30" i="3"/>
  <c r="AI31" i="3"/>
  <c r="AI32" i="3"/>
  <c r="AI33" i="3"/>
  <c r="AI34" i="3"/>
  <c r="AI35" i="3"/>
  <c r="AI36" i="3"/>
  <c r="AI37" i="3"/>
  <c r="AI38" i="3"/>
  <c r="AI39" i="3"/>
  <c r="AI40" i="3"/>
  <c r="AI41" i="3"/>
  <c r="AI42" i="3"/>
  <c r="AI43" i="3"/>
  <c r="AI3" i="3"/>
  <c r="AN3" i="3"/>
  <c r="AM5" i="3"/>
  <c r="AM6" i="3"/>
  <c r="AM7" i="3"/>
  <c r="AM8" i="3"/>
  <c r="AM9" i="3"/>
  <c r="AM10" i="3"/>
  <c r="AM11" i="3"/>
  <c r="AM12" i="3"/>
  <c r="AM13" i="3"/>
  <c r="AM14" i="3"/>
  <c r="AM15" i="3"/>
  <c r="AM16" i="3"/>
  <c r="AM17" i="3"/>
  <c r="AM18" i="3"/>
  <c r="AM19" i="3"/>
  <c r="AM20" i="3"/>
  <c r="AM21" i="3"/>
  <c r="AM22" i="3"/>
  <c r="AM23" i="3"/>
  <c r="AM24" i="3"/>
  <c r="AM25" i="3"/>
  <c r="AM26" i="3"/>
  <c r="AM27" i="3"/>
  <c r="AM28" i="3"/>
  <c r="AM29" i="3"/>
  <c r="AM30" i="3"/>
  <c r="AM31" i="3"/>
  <c r="AM32" i="3"/>
  <c r="AM33" i="3"/>
  <c r="AM34" i="3"/>
  <c r="AM35" i="3"/>
  <c r="AM36" i="3"/>
  <c r="AM37" i="3"/>
  <c r="AM38" i="3"/>
  <c r="AM39" i="3"/>
  <c r="AM40" i="3"/>
  <c r="AM41" i="3"/>
  <c r="AM42" i="3"/>
  <c r="AM43" i="3"/>
  <c r="AM4" i="3"/>
  <c r="AN4" i="3" s="1"/>
  <c r="B5" i="11"/>
  <c r="AJ4" i="3"/>
  <c r="AK4" i="3" s="1"/>
  <c r="B2" i="11"/>
  <c r="AJ5" i="3"/>
  <c r="F3" i="3"/>
  <c r="AR3" i="3" s="1"/>
  <c r="AL3" i="3"/>
  <c r="B10" i="9"/>
  <c r="B3" i="11" s="1"/>
  <c r="M3" i="3" s="1"/>
  <c r="AE3"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3" i="3"/>
  <c r="AF3" i="3"/>
  <c r="V3" i="3"/>
  <c r="W3" i="3"/>
  <c r="X3" i="3" s="1"/>
  <c r="Z3" i="3" s="1"/>
  <c r="R34" i="3"/>
  <c r="R35" i="3"/>
  <c r="R36" i="3"/>
  <c r="R37" i="3"/>
  <c r="R38" i="3"/>
  <c r="R39" i="3"/>
  <c r="R40" i="3"/>
  <c r="R41" i="3"/>
  <c r="R42" i="3"/>
  <c r="R43" i="3"/>
  <c r="P3" i="3"/>
  <c r="R3" i="3"/>
  <c r="S3" i="3" s="1"/>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4" i="3"/>
  <c r="P4" i="3" s="1"/>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N3" i="3"/>
  <c r="L3" i="3"/>
  <c r="B4" i="3"/>
  <c r="AE4" i="3" s="1"/>
  <c r="I3" i="3"/>
  <c r="AV3" i="3" s="1"/>
  <c r="C3" i="3"/>
  <c r="AN5" i="3" l="1"/>
  <c r="AN6" i="3" s="1"/>
  <c r="AN7" i="3" s="1"/>
  <c r="AN8" i="3" s="1"/>
  <c r="AN9" i="3" s="1"/>
  <c r="AN10" i="3" s="1"/>
  <c r="AN11" i="3" s="1"/>
  <c r="AN12" i="3" s="1"/>
  <c r="AN13" i="3" s="1"/>
  <c r="AN14" i="3" s="1"/>
  <c r="AN15" i="3" s="1"/>
  <c r="AN16" i="3" s="1"/>
  <c r="AN17" i="3" s="1"/>
  <c r="AN18" i="3" s="1"/>
  <c r="AN19" i="3" s="1"/>
  <c r="AN20" i="3" s="1"/>
  <c r="AN21" i="3" s="1"/>
  <c r="AN22" i="3" s="1"/>
  <c r="AN23" i="3" s="1"/>
  <c r="AN24" i="3" s="1"/>
  <c r="AN25" i="3" s="1"/>
  <c r="AN26" i="3" s="1"/>
  <c r="AN27" i="3" s="1"/>
  <c r="AN28" i="3" s="1"/>
  <c r="AN29" i="3" s="1"/>
  <c r="AN30" i="3" s="1"/>
  <c r="AN31" i="3" s="1"/>
  <c r="AN32" i="3" s="1"/>
  <c r="AN33" i="3" s="1"/>
  <c r="AN34" i="3" s="1"/>
  <c r="AN35" i="3" s="1"/>
  <c r="AN36" i="3" s="1"/>
  <c r="AN37" i="3" s="1"/>
  <c r="AN38" i="3" s="1"/>
  <c r="AN39" i="3" s="1"/>
  <c r="AN40" i="3" s="1"/>
  <c r="AN41" i="3" s="1"/>
  <c r="AN42" i="3" s="1"/>
  <c r="AN43" i="3" s="1"/>
  <c r="AJ6" i="3"/>
  <c r="AK5" i="3"/>
  <c r="AL4" i="3"/>
  <c r="B4" i="11"/>
  <c r="P5" i="3"/>
  <c r="P6" i="3" s="1"/>
  <c r="P7" i="3" s="1"/>
  <c r="P8" i="3" s="1"/>
  <c r="P9" i="3" s="1"/>
  <c r="P10" i="3" s="1"/>
  <c r="P11" i="3" s="1"/>
  <c r="P12" i="3" s="1"/>
  <c r="P13" i="3" s="1"/>
  <c r="P14" i="3" s="1"/>
  <c r="P15" i="3" s="1"/>
  <c r="P16" i="3" s="1"/>
  <c r="P17" i="3" s="1"/>
  <c r="P18" i="3" s="1"/>
  <c r="P19" i="3" s="1"/>
  <c r="P20" i="3" s="1"/>
  <c r="P21" i="3" s="1"/>
  <c r="P22" i="3" s="1"/>
  <c r="P23" i="3" s="1"/>
  <c r="P24" i="3" s="1"/>
  <c r="P25" i="3" s="1"/>
  <c r="P26" i="3" s="1"/>
  <c r="P27" i="3" s="1"/>
  <c r="P28" i="3" s="1"/>
  <c r="P29" i="3" s="1"/>
  <c r="P30" i="3" s="1"/>
  <c r="P31" i="3" s="1"/>
  <c r="P32" i="3" s="1"/>
  <c r="P33" i="3" s="1"/>
  <c r="P34" i="3" s="1"/>
  <c r="J3" i="3"/>
  <c r="M4" i="3"/>
  <c r="K4" i="3"/>
  <c r="R4" i="3"/>
  <c r="S4" i="3" s="1"/>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S5" i="3" s="1"/>
  <c r="I4" i="3"/>
  <c r="AV4" i="3" s="1"/>
  <c r="B5" i="3"/>
  <c r="AE5" i="3" s="1"/>
  <c r="C4" i="3"/>
  <c r="T3" i="3" l="1"/>
  <c r="AW3" i="3"/>
  <c r="AX3" i="3" s="1"/>
  <c r="AL5" i="3"/>
  <c r="AJ7" i="3"/>
  <c r="AK6" i="3"/>
  <c r="AL6" i="3" s="1"/>
  <c r="D3" i="3"/>
  <c r="D4" i="3" s="1"/>
  <c r="E4" i="3" s="1"/>
  <c r="F4" i="3" s="1"/>
  <c r="AR4" i="3" s="1"/>
  <c r="AS4" i="3" s="1"/>
  <c r="AP3" i="3"/>
  <c r="AP4" i="3" s="1"/>
  <c r="AS3" i="3"/>
  <c r="AA3" i="3"/>
  <c r="AB3" i="3" s="1"/>
  <c r="V4" i="3"/>
  <c r="W4" i="3" s="1"/>
  <c r="AF4" i="3"/>
  <c r="AG4" i="3" s="1"/>
  <c r="Y4" i="3"/>
  <c r="X4" i="3"/>
  <c r="P35" i="3"/>
  <c r="M5" i="3"/>
  <c r="K5" i="3"/>
  <c r="AP5" i="3" s="1"/>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s="1"/>
  <c r="J4" i="3"/>
  <c r="AW4" i="3" s="1"/>
  <c r="AX4" i="3" s="1"/>
  <c r="N4" i="3"/>
  <c r="L4" i="3"/>
  <c r="G3" i="3"/>
  <c r="H3" i="3" s="1"/>
  <c r="B6" i="3"/>
  <c r="AE6" i="3" s="1"/>
  <c r="C5" i="3"/>
  <c r="I5" i="3"/>
  <c r="AV5" i="3" s="1"/>
  <c r="D5" i="3"/>
  <c r="E5" i="3" s="1"/>
  <c r="F5" i="3" s="1"/>
  <c r="AR5" i="3" s="1"/>
  <c r="AS5" i="3" s="1"/>
  <c r="G4" i="3"/>
  <c r="H4" i="3" s="1"/>
  <c r="AC3" i="3" l="1"/>
  <c r="AO3" i="3"/>
  <c r="AQ3" i="3" s="1"/>
  <c r="U3" i="3"/>
  <c r="AT3" i="3"/>
  <c r="AY3" i="3"/>
  <c r="AZ3" i="3" s="1"/>
  <c r="BA3" i="3" s="1"/>
  <c r="AJ8" i="3"/>
  <c r="AK7" i="3"/>
  <c r="AL7" i="3" s="1"/>
  <c r="V5" i="3"/>
  <c r="W5" i="3" s="1"/>
  <c r="Y5" i="3" s="1"/>
  <c r="AF5" i="3"/>
  <c r="AG5" i="3" s="1"/>
  <c r="X5" i="3"/>
  <c r="Z4" i="3"/>
  <c r="S35" i="3"/>
  <c r="P36" i="3"/>
  <c r="M6" i="3"/>
  <c r="K6" i="3"/>
  <c r="AP6" i="3" s="1"/>
  <c r="T4" i="3"/>
  <c r="J5" i="3"/>
  <c r="AW5" i="3" s="1"/>
  <c r="AX5" i="3" s="1"/>
  <c r="N5" i="3"/>
  <c r="L5" i="3"/>
  <c r="D6" i="3"/>
  <c r="E6" i="3" s="1"/>
  <c r="F6" i="3" s="1"/>
  <c r="AR6" i="3" s="1"/>
  <c r="AS6" i="3" s="1"/>
  <c r="G5" i="3"/>
  <c r="H5" i="3" s="1"/>
  <c r="I6" i="3"/>
  <c r="AV6" i="3" s="1"/>
  <c r="B7" i="3"/>
  <c r="AE7" i="3" s="1"/>
  <c r="C6" i="3"/>
  <c r="AO4" i="3" l="1"/>
  <c r="AQ4" i="3" s="1"/>
  <c r="U4" i="3"/>
  <c r="AJ9" i="3"/>
  <c r="AK8" i="3"/>
  <c r="AL8" i="3" s="1"/>
  <c r="AA4" i="3"/>
  <c r="AB4" i="3" s="1"/>
  <c r="AC4" i="3" s="1"/>
  <c r="V6" i="3"/>
  <c r="W6" i="3" s="1"/>
  <c r="Y6" i="3" s="1"/>
  <c r="AF6" i="3"/>
  <c r="AG6" i="3" s="1"/>
  <c r="X6" i="3"/>
  <c r="Z5" i="3"/>
  <c r="P37" i="3"/>
  <c r="S36" i="3"/>
  <c r="M7" i="3"/>
  <c r="K7" i="3"/>
  <c r="AP7" i="3" s="1"/>
  <c r="T5" i="3"/>
  <c r="J6" i="3"/>
  <c r="AW6" i="3" s="1"/>
  <c r="AX6" i="3" s="1"/>
  <c r="N6" i="3"/>
  <c r="L6" i="3"/>
  <c r="B8" i="3"/>
  <c r="AE8" i="3" s="1"/>
  <c r="C7" i="3"/>
  <c r="I7" i="3"/>
  <c r="AV7" i="3" s="1"/>
  <c r="D7" i="3"/>
  <c r="E7" i="3" s="1"/>
  <c r="F7" i="3" s="1"/>
  <c r="AR7" i="3" s="1"/>
  <c r="AS7" i="3" s="1"/>
  <c r="G6" i="3"/>
  <c r="H6" i="3" s="1"/>
  <c r="AO5" i="3" l="1"/>
  <c r="U5" i="3"/>
  <c r="AY4" i="3"/>
  <c r="AZ4" i="3" s="1"/>
  <c r="BA4" i="3" s="1"/>
  <c r="AJ10" i="3"/>
  <c r="AK9" i="3"/>
  <c r="AL9" i="3" s="1"/>
  <c r="AT4" i="3"/>
  <c r="AA5" i="3"/>
  <c r="AB5" i="3" s="1"/>
  <c r="AC5" i="3" s="1"/>
  <c r="V7" i="3"/>
  <c r="W7" i="3" s="1"/>
  <c r="Y7" i="3" s="1"/>
  <c r="AF7" i="3"/>
  <c r="AG7" i="3" s="1"/>
  <c r="X7" i="3"/>
  <c r="Z6" i="3"/>
  <c r="S37" i="3"/>
  <c r="P38" i="3"/>
  <c r="M8" i="3"/>
  <c r="K8" i="3"/>
  <c r="AP8" i="3" s="1"/>
  <c r="T6" i="3"/>
  <c r="J7" i="3"/>
  <c r="AW7" i="3" s="1"/>
  <c r="AX7" i="3" s="1"/>
  <c r="N7" i="3"/>
  <c r="L7" i="3"/>
  <c r="D8" i="3"/>
  <c r="E8" i="3" s="1"/>
  <c r="F8" i="3" s="1"/>
  <c r="AR8" i="3" s="1"/>
  <c r="AS8" i="3" s="1"/>
  <c r="G7" i="3"/>
  <c r="H7" i="3" s="1"/>
  <c r="I8" i="3"/>
  <c r="AV8" i="3" s="1"/>
  <c r="B9" i="3"/>
  <c r="AE9" i="3" s="1"/>
  <c r="C8" i="3"/>
  <c r="AO6" i="3" l="1"/>
  <c r="U6" i="3"/>
  <c r="AQ5" i="3"/>
  <c r="AY5" i="3"/>
  <c r="AZ5" i="3" s="1"/>
  <c r="BA5" i="3" s="1"/>
  <c r="AJ11" i="3"/>
  <c r="AK10" i="3"/>
  <c r="AL10" i="3" s="1"/>
  <c r="AT5" i="3"/>
  <c r="AA6" i="3"/>
  <c r="AB6" i="3" s="1"/>
  <c r="AC6" i="3" s="1"/>
  <c r="V8" i="3"/>
  <c r="W8" i="3" s="1"/>
  <c r="Y8" i="3" s="1"/>
  <c r="AF8" i="3"/>
  <c r="AG8" i="3" s="1"/>
  <c r="X8" i="3"/>
  <c r="Z7" i="3"/>
  <c r="P39" i="3"/>
  <c r="S38" i="3"/>
  <c r="M9" i="3"/>
  <c r="K9" i="3"/>
  <c r="AP9" i="3" s="1"/>
  <c r="T7" i="3"/>
  <c r="J8" i="3"/>
  <c r="AW8" i="3" s="1"/>
  <c r="AX8" i="3" s="1"/>
  <c r="N8" i="3"/>
  <c r="L8" i="3"/>
  <c r="B10" i="3"/>
  <c r="AE10" i="3" s="1"/>
  <c r="C9" i="3"/>
  <c r="I9" i="3"/>
  <c r="AV9" i="3" s="1"/>
  <c r="D9" i="3"/>
  <c r="E9" i="3" s="1"/>
  <c r="F9" i="3" s="1"/>
  <c r="AR9" i="3" s="1"/>
  <c r="AS9" i="3" s="1"/>
  <c r="G8" i="3"/>
  <c r="H8" i="3" s="1"/>
  <c r="AO7" i="3" l="1"/>
  <c r="U7" i="3"/>
  <c r="AQ6" i="3"/>
  <c r="AY6" i="3"/>
  <c r="AZ6" i="3" s="1"/>
  <c r="BA6" i="3" s="1"/>
  <c r="AJ12" i="3"/>
  <c r="AK11" i="3"/>
  <c r="AL11" i="3" s="1"/>
  <c r="AT6" i="3"/>
  <c r="AA7" i="3"/>
  <c r="AB7" i="3" s="1"/>
  <c r="AC7" i="3" s="1"/>
  <c r="V9" i="3"/>
  <c r="W9" i="3" s="1"/>
  <c r="Y9" i="3" s="1"/>
  <c r="AF9" i="3"/>
  <c r="AG9" i="3" s="1"/>
  <c r="X9" i="3"/>
  <c r="Z8" i="3"/>
  <c r="S39" i="3"/>
  <c r="P40" i="3"/>
  <c r="M10" i="3"/>
  <c r="K10" i="3"/>
  <c r="AP10" i="3" s="1"/>
  <c r="T8" i="3"/>
  <c r="J9" i="3"/>
  <c r="AW9" i="3" s="1"/>
  <c r="AX9" i="3" s="1"/>
  <c r="N9" i="3"/>
  <c r="L9" i="3"/>
  <c r="D10" i="3"/>
  <c r="E10" i="3" s="1"/>
  <c r="F10" i="3" s="1"/>
  <c r="AR10" i="3" s="1"/>
  <c r="AS10" i="3" s="1"/>
  <c r="G9" i="3"/>
  <c r="H9" i="3" s="1"/>
  <c r="I10" i="3"/>
  <c r="AV10" i="3" s="1"/>
  <c r="B11" i="3"/>
  <c r="AE11" i="3" s="1"/>
  <c r="C10" i="3"/>
  <c r="AO8" i="3" l="1"/>
  <c r="U8" i="3"/>
  <c r="AQ7" i="3"/>
  <c r="AY7" i="3"/>
  <c r="AZ7" i="3" s="1"/>
  <c r="BA7" i="3" s="1"/>
  <c r="AJ13" i="3"/>
  <c r="AK12" i="3"/>
  <c r="AL12" i="3" s="1"/>
  <c r="AT7" i="3"/>
  <c r="AA8" i="3"/>
  <c r="AB8" i="3" s="1"/>
  <c r="AC8" i="3" s="1"/>
  <c r="V10" i="3"/>
  <c r="W10" i="3" s="1"/>
  <c r="Y10" i="3" s="1"/>
  <c r="AF10" i="3"/>
  <c r="AG10" i="3" s="1"/>
  <c r="X10" i="3"/>
  <c r="Z9" i="3"/>
  <c r="P41" i="3"/>
  <c r="S40" i="3"/>
  <c r="M11" i="3"/>
  <c r="K11" i="3"/>
  <c r="AP11" i="3" s="1"/>
  <c r="T9" i="3"/>
  <c r="J10" i="3"/>
  <c r="AW10" i="3" s="1"/>
  <c r="AX10" i="3" s="1"/>
  <c r="N10" i="3"/>
  <c r="L10" i="3"/>
  <c r="B12" i="3"/>
  <c r="AE12" i="3" s="1"/>
  <c r="C11" i="3"/>
  <c r="I11" i="3"/>
  <c r="AV11" i="3" s="1"/>
  <c r="D11" i="3"/>
  <c r="E11" i="3" s="1"/>
  <c r="F11" i="3" s="1"/>
  <c r="AR11" i="3" s="1"/>
  <c r="AS11" i="3" s="1"/>
  <c r="G10" i="3"/>
  <c r="H10" i="3" s="1"/>
  <c r="AO9" i="3" l="1"/>
  <c r="U9" i="3"/>
  <c r="AQ8" i="3"/>
  <c r="AY8" i="3"/>
  <c r="AZ8" i="3" s="1"/>
  <c r="BA8" i="3" s="1"/>
  <c r="AJ14" i="3"/>
  <c r="AK13" i="3"/>
  <c r="AL13" i="3" s="1"/>
  <c r="AT8" i="3"/>
  <c r="AA9" i="3"/>
  <c r="AB9" i="3" s="1"/>
  <c r="AC9" i="3" s="1"/>
  <c r="V11" i="3"/>
  <c r="W11" i="3" s="1"/>
  <c r="Y11" i="3" s="1"/>
  <c r="AF11" i="3"/>
  <c r="AG11" i="3" s="1"/>
  <c r="X11" i="3"/>
  <c r="Z10" i="3"/>
  <c r="S41" i="3"/>
  <c r="P42" i="3"/>
  <c r="M12" i="3"/>
  <c r="K12" i="3"/>
  <c r="AP12" i="3" s="1"/>
  <c r="T10" i="3"/>
  <c r="J11" i="3"/>
  <c r="AW11" i="3" s="1"/>
  <c r="AX11" i="3" s="1"/>
  <c r="N11" i="3"/>
  <c r="L11" i="3"/>
  <c r="D12" i="3"/>
  <c r="E12" i="3" s="1"/>
  <c r="F12" i="3" s="1"/>
  <c r="AR12" i="3" s="1"/>
  <c r="AS12" i="3" s="1"/>
  <c r="G11" i="3"/>
  <c r="H11" i="3" s="1"/>
  <c r="I12" i="3"/>
  <c r="AV12" i="3" s="1"/>
  <c r="B13" i="3"/>
  <c r="AE13" i="3" s="1"/>
  <c r="C12" i="3"/>
  <c r="AO10" i="3" l="1"/>
  <c r="U10" i="3"/>
  <c r="AQ9" i="3"/>
  <c r="AY9" i="3"/>
  <c r="AZ9" i="3" s="1"/>
  <c r="BA9" i="3" s="1"/>
  <c r="AJ15" i="3"/>
  <c r="AK14" i="3"/>
  <c r="AL14" i="3" s="1"/>
  <c r="AT9" i="3"/>
  <c r="AA10" i="3"/>
  <c r="AB10" i="3" s="1"/>
  <c r="AC10" i="3" s="1"/>
  <c r="V12" i="3"/>
  <c r="W12" i="3" s="1"/>
  <c r="Y12" i="3" s="1"/>
  <c r="AF12" i="3"/>
  <c r="AG12" i="3" s="1"/>
  <c r="X12" i="3"/>
  <c r="Z11" i="3"/>
  <c r="P43" i="3"/>
  <c r="S42" i="3"/>
  <c r="M13" i="3"/>
  <c r="K13" i="3"/>
  <c r="AP13" i="3" s="1"/>
  <c r="T11" i="3"/>
  <c r="J12" i="3"/>
  <c r="AW12" i="3" s="1"/>
  <c r="AX12" i="3" s="1"/>
  <c r="N12" i="3"/>
  <c r="L12" i="3"/>
  <c r="B14" i="3"/>
  <c r="AE14" i="3" s="1"/>
  <c r="C13" i="3"/>
  <c r="I13" i="3"/>
  <c r="AV13" i="3" s="1"/>
  <c r="D13" i="3"/>
  <c r="E13" i="3" s="1"/>
  <c r="F13" i="3" s="1"/>
  <c r="AR13" i="3" s="1"/>
  <c r="AS13" i="3" s="1"/>
  <c r="G12" i="3"/>
  <c r="H12" i="3" s="1"/>
  <c r="AO11" i="3" l="1"/>
  <c r="U11" i="3"/>
  <c r="AQ10" i="3"/>
  <c r="AY10" i="3"/>
  <c r="AZ10" i="3" s="1"/>
  <c r="BA10" i="3" s="1"/>
  <c r="AJ16" i="3"/>
  <c r="AK15" i="3"/>
  <c r="AL15" i="3" s="1"/>
  <c r="AT10" i="3"/>
  <c r="AA11" i="3"/>
  <c r="AB11" i="3" s="1"/>
  <c r="AC11" i="3" s="1"/>
  <c r="V13" i="3"/>
  <c r="W13" i="3" s="1"/>
  <c r="Y13" i="3" s="1"/>
  <c r="AF13" i="3"/>
  <c r="AG13" i="3" s="1"/>
  <c r="X13" i="3"/>
  <c r="Z12" i="3"/>
  <c r="S43" i="3"/>
  <c r="M14" i="3"/>
  <c r="K14" i="3"/>
  <c r="AP14" i="3" s="1"/>
  <c r="T12" i="3"/>
  <c r="J13" i="3"/>
  <c r="AW13" i="3" s="1"/>
  <c r="AX13" i="3" s="1"/>
  <c r="N13" i="3"/>
  <c r="L13" i="3"/>
  <c r="D14" i="3"/>
  <c r="E14" i="3" s="1"/>
  <c r="F14" i="3" s="1"/>
  <c r="AR14" i="3" s="1"/>
  <c r="AS14" i="3" s="1"/>
  <c r="G13" i="3"/>
  <c r="H13" i="3" s="1"/>
  <c r="I14" i="3"/>
  <c r="AV14" i="3" s="1"/>
  <c r="B15" i="3"/>
  <c r="AE15" i="3" s="1"/>
  <c r="C14" i="3"/>
  <c r="AO12" i="3" l="1"/>
  <c r="U12" i="3"/>
  <c r="AQ11" i="3"/>
  <c r="AY11" i="3"/>
  <c r="AZ11" i="3" s="1"/>
  <c r="BA11" i="3" s="1"/>
  <c r="AJ17" i="3"/>
  <c r="AK16" i="3"/>
  <c r="AL16" i="3" s="1"/>
  <c r="AT11" i="3"/>
  <c r="AA12" i="3"/>
  <c r="AB12" i="3" s="1"/>
  <c r="AC12" i="3" s="1"/>
  <c r="V14" i="3"/>
  <c r="W14" i="3" s="1"/>
  <c r="Y14" i="3" s="1"/>
  <c r="AF14" i="3"/>
  <c r="AG14" i="3" s="1"/>
  <c r="X14" i="3"/>
  <c r="Z13" i="3"/>
  <c r="M15" i="3"/>
  <c r="K15" i="3"/>
  <c r="AP15" i="3" s="1"/>
  <c r="T13" i="3"/>
  <c r="J14" i="3"/>
  <c r="AW14" i="3" s="1"/>
  <c r="AX14" i="3" s="1"/>
  <c r="N14" i="3"/>
  <c r="L14" i="3"/>
  <c r="B16" i="3"/>
  <c r="AE16" i="3" s="1"/>
  <c r="C15" i="3"/>
  <c r="I15" i="3"/>
  <c r="AV15" i="3" s="1"/>
  <c r="D15" i="3"/>
  <c r="E15" i="3" s="1"/>
  <c r="F15" i="3" s="1"/>
  <c r="AR15" i="3" s="1"/>
  <c r="AS15" i="3" s="1"/>
  <c r="G14" i="3"/>
  <c r="H14" i="3" s="1"/>
  <c r="AO13" i="3" l="1"/>
  <c r="U13" i="3"/>
  <c r="AQ12" i="3"/>
  <c r="AY12" i="3"/>
  <c r="AZ12" i="3" s="1"/>
  <c r="BA12" i="3" s="1"/>
  <c r="AJ18" i="3"/>
  <c r="AK17" i="3"/>
  <c r="AL17" i="3" s="1"/>
  <c r="AT12" i="3"/>
  <c r="AA13" i="3"/>
  <c r="AB13" i="3" s="1"/>
  <c r="AC13" i="3" s="1"/>
  <c r="V15" i="3"/>
  <c r="W15" i="3" s="1"/>
  <c r="Y15" i="3" s="1"/>
  <c r="AF15" i="3"/>
  <c r="AG15" i="3" s="1"/>
  <c r="X15" i="3"/>
  <c r="Z14" i="3"/>
  <c r="M16" i="3"/>
  <c r="K16" i="3"/>
  <c r="AP16" i="3" s="1"/>
  <c r="T14" i="3"/>
  <c r="J15" i="3"/>
  <c r="AW15" i="3" s="1"/>
  <c r="AX15" i="3" s="1"/>
  <c r="N15" i="3"/>
  <c r="L15" i="3"/>
  <c r="D16" i="3"/>
  <c r="E16" i="3" s="1"/>
  <c r="F16" i="3" s="1"/>
  <c r="AR16" i="3" s="1"/>
  <c r="AS16" i="3" s="1"/>
  <c r="G15" i="3"/>
  <c r="H15" i="3" s="1"/>
  <c r="I16" i="3"/>
  <c r="AV16" i="3" s="1"/>
  <c r="B17" i="3"/>
  <c r="AE17" i="3" s="1"/>
  <c r="C16" i="3"/>
  <c r="AO14" i="3" l="1"/>
  <c r="U14" i="3"/>
  <c r="AQ13" i="3"/>
  <c r="AY13" i="3"/>
  <c r="AZ13" i="3" s="1"/>
  <c r="BA13" i="3" s="1"/>
  <c r="AJ19" i="3"/>
  <c r="AK18" i="3"/>
  <c r="AL18" i="3" s="1"/>
  <c r="AT13" i="3"/>
  <c r="AA14" i="3"/>
  <c r="AB14" i="3" s="1"/>
  <c r="AC14" i="3" s="1"/>
  <c r="V16" i="3"/>
  <c r="W16" i="3" s="1"/>
  <c r="Y16" i="3" s="1"/>
  <c r="AF16" i="3"/>
  <c r="AG16" i="3" s="1"/>
  <c r="X16" i="3"/>
  <c r="Z15" i="3"/>
  <c r="M17" i="3"/>
  <c r="K17" i="3"/>
  <c r="AP17" i="3" s="1"/>
  <c r="T15" i="3"/>
  <c r="J16" i="3"/>
  <c r="AW16" i="3" s="1"/>
  <c r="AX16" i="3" s="1"/>
  <c r="N16" i="3"/>
  <c r="L16" i="3"/>
  <c r="B18" i="3"/>
  <c r="AE18" i="3" s="1"/>
  <c r="C17" i="3"/>
  <c r="I17" i="3"/>
  <c r="AV17" i="3" s="1"/>
  <c r="D17" i="3"/>
  <c r="E17" i="3" s="1"/>
  <c r="F17" i="3" s="1"/>
  <c r="AR17" i="3" s="1"/>
  <c r="AS17" i="3" s="1"/>
  <c r="G16" i="3"/>
  <c r="H16" i="3" s="1"/>
  <c r="AO15" i="3" l="1"/>
  <c r="U15" i="3"/>
  <c r="AQ14" i="3"/>
  <c r="AY14" i="3"/>
  <c r="AZ14" i="3" s="1"/>
  <c r="BA14" i="3" s="1"/>
  <c r="AJ20" i="3"/>
  <c r="AK19" i="3"/>
  <c r="AL19" i="3" s="1"/>
  <c r="AT14" i="3"/>
  <c r="AA15" i="3"/>
  <c r="AB15" i="3" s="1"/>
  <c r="AC15" i="3" s="1"/>
  <c r="V17" i="3"/>
  <c r="W17" i="3" s="1"/>
  <c r="Y17" i="3" s="1"/>
  <c r="AF17" i="3"/>
  <c r="AG17" i="3" s="1"/>
  <c r="X17" i="3"/>
  <c r="Z16" i="3"/>
  <c r="M18" i="3"/>
  <c r="K18" i="3"/>
  <c r="AP18" i="3" s="1"/>
  <c r="T16" i="3"/>
  <c r="J17" i="3"/>
  <c r="AW17" i="3" s="1"/>
  <c r="AX17" i="3" s="1"/>
  <c r="N17" i="3"/>
  <c r="L17" i="3"/>
  <c r="D18" i="3"/>
  <c r="E18" i="3" s="1"/>
  <c r="F18" i="3" s="1"/>
  <c r="AR18" i="3" s="1"/>
  <c r="AS18" i="3" s="1"/>
  <c r="G17" i="3"/>
  <c r="H17" i="3" s="1"/>
  <c r="I18" i="3"/>
  <c r="AV18" i="3" s="1"/>
  <c r="B19" i="3"/>
  <c r="AE19" i="3" s="1"/>
  <c r="C18" i="3"/>
  <c r="AO16" i="3" l="1"/>
  <c r="U16" i="3"/>
  <c r="AQ15" i="3"/>
  <c r="AY15" i="3"/>
  <c r="AZ15" i="3" s="1"/>
  <c r="BA15" i="3" s="1"/>
  <c r="AJ21" i="3"/>
  <c r="AK20" i="3"/>
  <c r="AL20" i="3" s="1"/>
  <c r="AT15" i="3"/>
  <c r="AA16" i="3"/>
  <c r="AB16" i="3" s="1"/>
  <c r="AC16" i="3" s="1"/>
  <c r="V18" i="3"/>
  <c r="W18" i="3" s="1"/>
  <c r="Y18" i="3" s="1"/>
  <c r="AF18" i="3"/>
  <c r="AG18" i="3" s="1"/>
  <c r="X18" i="3"/>
  <c r="Z17" i="3"/>
  <c r="M19" i="3"/>
  <c r="K19" i="3"/>
  <c r="AP19" i="3" s="1"/>
  <c r="T17" i="3"/>
  <c r="J18" i="3"/>
  <c r="AW18" i="3" s="1"/>
  <c r="AX18" i="3" s="1"/>
  <c r="N18" i="3"/>
  <c r="L18" i="3"/>
  <c r="B20" i="3"/>
  <c r="AE20" i="3" s="1"/>
  <c r="C19" i="3"/>
  <c r="I19" i="3"/>
  <c r="AV19" i="3" s="1"/>
  <c r="D19" i="3"/>
  <c r="E19" i="3" s="1"/>
  <c r="F19" i="3" s="1"/>
  <c r="AR19" i="3" s="1"/>
  <c r="AS19" i="3" s="1"/>
  <c r="G18" i="3"/>
  <c r="H18" i="3" s="1"/>
  <c r="AO17" i="3" l="1"/>
  <c r="U17" i="3"/>
  <c r="AQ16" i="3"/>
  <c r="AY16" i="3"/>
  <c r="AZ16" i="3" s="1"/>
  <c r="BA16" i="3" s="1"/>
  <c r="AJ22" i="3"/>
  <c r="AK21" i="3"/>
  <c r="AL21" i="3" s="1"/>
  <c r="AT16" i="3"/>
  <c r="AA17" i="3"/>
  <c r="AB17" i="3" s="1"/>
  <c r="AC17" i="3" s="1"/>
  <c r="V19" i="3"/>
  <c r="W19" i="3" s="1"/>
  <c r="Y19" i="3" s="1"/>
  <c r="AF19" i="3"/>
  <c r="AG19" i="3" s="1"/>
  <c r="X19" i="3"/>
  <c r="Z18" i="3"/>
  <c r="M20" i="3"/>
  <c r="K20" i="3"/>
  <c r="AP20" i="3" s="1"/>
  <c r="T18" i="3"/>
  <c r="J19" i="3"/>
  <c r="AW19" i="3" s="1"/>
  <c r="AX19" i="3" s="1"/>
  <c r="N19" i="3"/>
  <c r="L19" i="3"/>
  <c r="D20" i="3"/>
  <c r="E20" i="3" s="1"/>
  <c r="F20" i="3" s="1"/>
  <c r="AR20" i="3" s="1"/>
  <c r="AS20" i="3" s="1"/>
  <c r="G19" i="3"/>
  <c r="H19" i="3" s="1"/>
  <c r="I20" i="3"/>
  <c r="AV20" i="3" s="1"/>
  <c r="B21" i="3"/>
  <c r="AE21" i="3" s="1"/>
  <c r="C20" i="3"/>
  <c r="AO18" i="3" l="1"/>
  <c r="U18" i="3"/>
  <c r="AQ17" i="3"/>
  <c r="AY17" i="3"/>
  <c r="AZ17" i="3" s="1"/>
  <c r="BA17" i="3" s="1"/>
  <c r="AJ23" i="3"/>
  <c r="AK22" i="3"/>
  <c r="AL22" i="3" s="1"/>
  <c r="AT17" i="3"/>
  <c r="AA18" i="3"/>
  <c r="AB18" i="3" s="1"/>
  <c r="AC18" i="3" s="1"/>
  <c r="V20" i="3"/>
  <c r="W20" i="3" s="1"/>
  <c r="Y20" i="3" s="1"/>
  <c r="AF20" i="3"/>
  <c r="AG20" i="3" s="1"/>
  <c r="X20" i="3"/>
  <c r="Z19" i="3"/>
  <c r="M21" i="3"/>
  <c r="K21" i="3"/>
  <c r="AP21" i="3" s="1"/>
  <c r="T19" i="3"/>
  <c r="J20" i="3"/>
  <c r="AW20" i="3" s="1"/>
  <c r="AX20" i="3" s="1"/>
  <c r="N20" i="3"/>
  <c r="L20" i="3"/>
  <c r="B22" i="3"/>
  <c r="AE22" i="3" s="1"/>
  <c r="C21" i="3"/>
  <c r="I21" i="3"/>
  <c r="AV21" i="3" s="1"/>
  <c r="D21" i="3"/>
  <c r="E21" i="3" s="1"/>
  <c r="F21" i="3" s="1"/>
  <c r="AR21" i="3" s="1"/>
  <c r="AS21" i="3" s="1"/>
  <c r="G20" i="3"/>
  <c r="H20" i="3" s="1"/>
  <c r="AO19" i="3" l="1"/>
  <c r="U19" i="3"/>
  <c r="AQ18" i="3"/>
  <c r="AY18" i="3"/>
  <c r="AZ18" i="3" s="1"/>
  <c r="BA18" i="3" s="1"/>
  <c r="AJ24" i="3"/>
  <c r="AK23" i="3"/>
  <c r="AL23" i="3" s="1"/>
  <c r="AT18" i="3"/>
  <c r="AA19" i="3"/>
  <c r="AB19" i="3" s="1"/>
  <c r="AC19" i="3" s="1"/>
  <c r="V21" i="3"/>
  <c r="W21" i="3" s="1"/>
  <c r="Y21" i="3" s="1"/>
  <c r="AF21" i="3"/>
  <c r="AG21" i="3" s="1"/>
  <c r="X21" i="3"/>
  <c r="Z20" i="3"/>
  <c r="M22" i="3"/>
  <c r="K22" i="3"/>
  <c r="AP22" i="3" s="1"/>
  <c r="T20" i="3"/>
  <c r="J21" i="3"/>
  <c r="AW21" i="3" s="1"/>
  <c r="AX21" i="3" s="1"/>
  <c r="N21" i="3"/>
  <c r="L21" i="3"/>
  <c r="D22" i="3"/>
  <c r="E22" i="3" s="1"/>
  <c r="F22" i="3" s="1"/>
  <c r="AR22" i="3" s="1"/>
  <c r="AS22" i="3" s="1"/>
  <c r="G21" i="3"/>
  <c r="H21" i="3" s="1"/>
  <c r="I22" i="3"/>
  <c r="AV22" i="3" s="1"/>
  <c r="B23" i="3"/>
  <c r="AE23" i="3" s="1"/>
  <c r="C22" i="3"/>
  <c r="AO20" i="3" l="1"/>
  <c r="U20" i="3"/>
  <c r="AQ19" i="3"/>
  <c r="AY19" i="3"/>
  <c r="AZ19" i="3" s="1"/>
  <c r="BA19" i="3" s="1"/>
  <c r="AJ25" i="3"/>
  <c r="AK24" i="3"/>
  <c r="AL24" i="3" s="1"/>
  <c r="AT19" i="3"/>
  <c r="AA20" i="3"/>
  <c r="AB20" i="3" s="1"/>
  <c r="AC20" i="3" s="1"/>
  <c r="V22" i="3"/>
  <c r="W22" i="3" s="1"/>
  <c r="Y22" i="3" s="1"/>
  <c r="AF22" i="3"/>
  <c r="AG22" i="3" s="1"/>
  <c r="X22" i="3"/>
  <c r="Z21" i="3"/>
  <c r="M23" i="3"/>
  <c r="K23" i="3"/>
  <c r="AP23" i="3" s="1"/>
  <c r="T21" i="3"/>
  <c r="J22" i="3"/>
  <c r="AW22" i="3" s="1"/>
  <c r="AX22" i="3" s="1"/>
  <c r="N22" i="3"/>
  <c r="L22" i="3"/>
  <c r="B24" i="3"/>
  <c r="AE24" i="3" s="1"/>
  <c r="C23" i="3"/>
  <c r="I23" i="3"/>
  <c r="AV23" i="3" s="1"/>
  <c r="D23" i="3"/>
  <c r="E23" i="3" s="1"/>
  <c r="F23" i="3" s="1"/>
  <c r="AR23" i="3" s="1"/>
  <c r="AS23" i="3" s="1"/>
  <c r="G22" i="3"/>
  <c r="H22" i="3" s="1"/>
  <c r="AO21" i="3" l="1"/>
  <c r="U21" i="3"/>
  <c r="AQ20" i="3"/>
  <c r="AY20" i="3"/>
  <c r="AZ20" i="3" s="1"/>
  <c r="BA20" i="3" s="1"/>
  <c r="AJ26" i="3"/>
  <c r="AK25" i="3"/>
  <c r="AL25" i="3" s="1"/>
  <c r="AT20" i="3"/>
  <c r="AA21" i="3"/>
  <c r="AB21" i="3" s="1"/>
  <c r="AC21" i="3" s="1"/>
  <c r="V23" i="3"/>
  <c r="W23" i="3" s="1"/>
  <c r="Y23" i="3" s="1"/>
  <c r="AF23" i="3"/>
  <c r="AG23" i="3" s="1"/>
  <c r="X23" i="3"/>
  <c r="Z22" i="3"/>
  <c r="M24" i="3"/>
  <c r="K24" i="3"/>
  <c r="AP24" i="3" s="1"/>
  <c r="T22" i="3"/>
  <c r="J23" i="3"/>
  <c r="AW23" i="3" s="1"/>
  <c r="AX23" i="3" s="1"/>
  <c r="N23" i="3"/>
  <c r="L23" i="3"/>
  <c r="D24" i="3"/>
  <c r="E24" i="3" s="1"/>
  <c r="F24" i="3" s="1"/>
  <c r="AR24" i="3" s="1"/>
  <c r="AS24" i="3" s="1"/>
  <c r="G23" i="3"/>
  <c r="H23" i="3" s="1"/>
  <c r="I24" i="3"/>
  <c r="AV24" i="3" s="1"/>
  <c r="B25" i="3"/>
  <c r="AE25" i="3" s="1"/>
  <c r="C24" i="3"/>
  <c r="AO22" i="3" l="1"/>
  <c r="U22" i="3"/>
  <c r="AQ21" i="3"/>
  <c r="AY21" i="3"/>
  <c r="AZ21" i="3" s="1"/>
  <c r="BA21" i="3" s="1"/>
  <c r="AJ27" i="3"/>
  <c r="AK26" i="3"/>
  <c r="AL26" i="3" s="1"/>
  <c r="AT21" i="3"/>
  <c r="AA22" i="3"/>
  <c r="AB22" i="3" s="1"/>
  <c r="AC22" i="3" s="1"/>
  <c r="V24" i="3"/>
  <c r="W24" i="3" s="1"/>
  <c r="Y24" i="3" s="1"/>
  <c r="AF24" i="3"/>
  <c r="AG24" i="3" s="1"/>
  <c r="X24" i="3"/>
  <c r="Z23" i="3"/>
  <c r="M25" i="3"/>
  <c r="K25" i="3"/>
  <c r="AP25" i="3" s="1"/>
  <c r="T23" i="3"/>
  <c r="J24" i="3"/>
  <c r="AW24" i="3" s="1"/>
  <c r="AX24" i="3" s="1"/>
  <c r="N24" i="3"/>
  <c r="L24" i="3"/>
  <c r="B26" i="3"/>
  <c r="AE26" i="3" s="1"/>
  <c r="C25" i="3"/>
  <c r="I25" i="3"/>
  <c r="AV25" i="3" s="1"/>
  <c r="D25" i="3"/>
  <c r="E25" i="3" s="1"/>
  <c r="F25" i="3" s="1"/>
  <c r="AR25" i="3" s="1"/>
  <c r="AS25" i="3" s="1"/>
  <c r="G24" i="3"/>
  <c r="H24" i="3" s="1"/>
  <c r="AO23" i="3" l="1"/>
  <c r="U23" i="3"/>
  <c r="AQ22" i="3"/>
  <c r="AY22" i="3"/>
  <c r="AZ22" i="3" s="1"/>
  <c r="BA22" i="3" s="1"/>
  <c r="AJ28" i="3"/>
  <c r="AK27" i="3"/>
  <c r="AL27" i="3" s="1"/>
  <c r="AT22" i="3"/>
  <c r="AA23" i="3"/>
  <c r="AB23" i="3" s="1"/>
  <c r="AC23" i="3" s="1"/>
  <c r="V25" i="3"/>
  <c r="W25" i="3" s="1"/>
  <c r="Y25" i="3" s="1"/>
  <c r="AF25" i="3"/>
  <c r="AG25" i="3" s="1"/>
  <c r="X25" i="3"/>
  <c r="Z24" i="3"/>
  <c r="M26" i="3"/>
  <c r="K26" i="3"/>
  <c r="AP26" i="3" s="1"/>
  <c r="T24" i="3"/>
  <c r="J25" i="3"/>
  <c r="AW25" i="3" s="1"/>
  <c r="AX25" i="3" s="1"/>
  <c r="N25" i="3"/>
  <c r="L25" i="3"/>
  <c r="D26" i="3"/>
  <c r="E26" i="3" s="1"/>
  <c r="F26" i="3" s="1"/>
  <c r="AR26" i="3" s="1"/>
  <c r="AS26" i="3" s="1"/>
  <c r="G25" i="3"/>
  <c r="H25" i="3" s="1"/>
  <c r="I26" i="3"/>
  <c r="AV26" i="3" s="1"/>
  <c r="B27" i="3"/>
  <c r="AE27" i="3" s="1"/>
  <c r="C26" i="3"/>
  <c r="AO24" i="3" l="1"/>
  <c r="U24" i="3"/>
  <c r="AQ23" i="3"/>
  <c r="AY23" i="3"/>
  <c r="AZ23" i="3" s="1"/>
  <c r="BA23" i="3" s="1"/>
  <c r="AJ29" i="3"/>
  <c r="AK28" i="3"/>
  <c r="AL28" i="3" s="1"/>
  <c r="AT23" i="3"/>
  <c r="AA24" i="3"/>
  <c r="AB24" i="3" s="1"/>
  <c r="AC24" i="3" s="1"/>
  <c r="V26" i="3"/>
  <c r="W26" i="3" s="1"/>
  <c r="Y26" i="3" s="1"/>
  <c r="AF26" i="3"/>
  <c r="AG26" i="3" s="1"/>
  <c r="X26" i="3"/>
  <c r="Z25" i="3"/>
  <c r="M27" i="3"/>
  <c r="K27" i="3"/>
  <c r="AP27" i="3" s="1"/>
  <c r="T25" i="3"/>
  <c r="J26" i="3"/>
  <c r="AW26" i="3" s="1"/>
  <c r="AX26" i="3" s="1"/>
  <c r="N26" i="3"/>
  <c r="L26" i="3"/>
  <c r="B28" i="3"/>
  <c r="AE28" i="3" s="1"/>
  <c r="C27" i="3"/>
  <c r="I27" i="3"/>
  <c r="AV27" i="3" s="1"/>
  <c r="D27" i="3"/>
  <c r="E27" i="3" s="1"/>
  <c r="F27" i="3" s="1"/>
  <c r="AR27" i="3" s="1"/>
  <c r="AS27" i="3" s="1"/>
  <c r="G26" i="3"/>
  <c r="H26" i="3" s="1"/>
  <c r="AO25" i="3" l="1"/>
  <c r="U25" i="3"/>
  <c r="AQ24" i="3"/>
  <c r="AY24" i="3"/>
  <c r="AZ24" i="3" s="1"/>
  <c r="BA24" i="3" s="1"/>
  <c r="AJ30" i="3"/>
  <c r="AK29" i="3"/>
  <c r="AL29" i="3" s="1"/>
  <c r="AT24" i="3"/>
  <c r="AA25" i="3"/>
  <c r="AB25" i="3" s="1"/>
  <c r="AC25" i="3" s="1"/>
  <c r="V27" i="3"/>
  <c r="W27" i="3" s="1"/>
  <c r="Y27" i="3" s="1"/>
  <c r="AF27" i="3"/>
  <c r="AG27" i="3" s="1"/>
  <c r="X27" i="3"/>
  <c r="Z26" i="3"/>
  <c r="M28" i="3"/>
  <c r="K28" i="3"/>
  <c r="AP28" i="3" s="1"/>
  <c r="T26" i="3"/>
  <c r="J27" i="3"/>
  <c r="AW27" i="3" s="1"/>
  <c r="AX27" i="3" s="1"/>
  <c r="N27" i="3"/>
  <c r="L27" i="3"/>
  <c r="D28" i="3"/>
  <c r="E28" i="3" s="1"/>
  <c r="F28" i="3" s="1"/>
  <c r="AR28" i="3" s="1"/>
  <c r="AS28" i="3" s="1"/>
  <c r="G27" i="3"/>
  <c r="H27" i="3" s="1"/>
  <c r="I28" i="3"/>
  <c r="AV28" i="3" s="1"/>
  <c r="B29" i="3"/>
  <c r="AE29" i="3" s="1"/>
  <c r="C28" i="3"/>
  <c r="AO26" i="3" l="1"/>
  <c r="U26" i="3"/>
  <c r="AQ25" i="3"/>
  <c r="AY25" i="3"/>
  <c r="AZ25" i="3" s="1"/>
  <c r="BA25" i="3" s="1"/>
  <c r="AJ31" i="3"/>
  <c r="AK30" i="3"/>
  <c r="AL30" i="3" s="1"/>
  <c r="AT25" i="3"/>
  <c r="AA26" i="3"/>
  <c r="AB26" i="3" s="1"/>
  <c r="AC26" i="3" s="1"/>
  <c r="V28" i="3"/>
  <c r="W28" i="3" s="1"/>
  <c r="Y28" i="3" s="1"/>
  <c r="AF28" i="3"/>
  <c r="AG28" i="3" s="1"/>
  <c r="X28" i="3"/>
  <c r="Z27" i="3"/>
  <c r="M29" i="3"/>
  <c r="K29" i="3"/>
  <c r="AP29" i="3" s="1"/>
  <c r="T27" i="3"/>
  <c r="J28" i="3"/>
  <c r="AW28" i="3" s="1"/>
  <c r="AX28" i="3" s="1"/>
  <c r="N28" i="3"/>
  <c r="L28" i="3"/>
  <c r="B30" i="3"/>
  <c r="AE30" i="3" s="1"/>
  <c r="C29" i="3"/>
  <c r="I29" i="3"/>
  <c r="AV29" i="3" s="1"/>
  <c r="D29" i="3"/>
  <c r="E29" i="3" s="1"/>
  <c r="F29" i="3" s="1"/>
  <c r="AR29" i="3" s="1"/>
  <c r="AS29" i="3" s="1"/>
  <c r="G28" i="3"/>
  <c r="H28" i="3" s="1"/>
  <c r="AO27" i="3" l="1"/>
  <c r="U27" i="3"/>
  <c r="AQ26" i="3"/>
  <c r="AY26" i="3"/>
  <c r="AZ26" i="3" s="1"/>
  <c r="BA26" i="3" s="1"/>
  <c r="AJ32" i="3"/>
  <c r="AK31" i="3"/>
  <c r="AL31" i="3" s="1"/>
  <c r="AT26" i="3"/>
  <c r="AA27" i="3"/>
  <c r="AB27" i="3" s="1"/>
  <c r="AC27" i="3" s="1"/>
  <c r="V29" i="3"/>
  <c r="W29" i="3" s="1"/>
  <c r="Y29" i="3" s="1"/>
  <c r="AF29" i="3"/>
  <c r="AG29" i="3" s="1"/>
  <c r="X29" i="3"/>
  <c r="Z28" i="3"/>
  <c r="M30" i="3"/>
  <c r="K30" i="3"/>
  <c r="AP30" i="3" s="1"/>
  <c r="T28" i="3"/>
  <c r="J29" i="3"/>
  <c r="AW29" i="3" s="1"/>
  <c r="AX29" i="3" s="1"/>
  <c r="N29" i="3"/>
  <c r="L29" i="3"/>
  <c r="D30" i="3"/>
  <c r="E30" i="3" s="1"/>
  <c r="F30" i="3" s="1"/>
  <c r="AR30" i="3" s="1"/>
  <c r="AS30" i="3" s="1"/>
  <c r="G29" i="3"/>
  <c r="H29" i="3" s="1"/>
  <c r="I30" i="3"/>
  <c r="AV30" i="3" s="1"/>
  <c r="B31" i="3"/>
  <c r="AE31" i="3" s="1"/>
  <c r="C30" i="3"/>
  <c r="AO28" i="3" l="1"/>
  <c r="U28" i="3"/>
  <c r="AQ27" i="3"/>
  <c r="AY27" i="3"/>
  <c r="AZ27" i="3" s="1"/>
  <c r="BA27" i="3" s="1"/>
  <c r="AJ33" i="3"/>
  <c r="AK32" i="3"/>
  <c r="AL32" i="3" s="1"/>
  <c r="AT27" i="3"/>
  <c r="AA28" i="3"/>
  <c r="AB28" i="3" s="1"/>
  <c r="AC28" i="3" s="1"/>
  <c r="V30" i="3"/>
  <c r="W30" i="3" s="1"/>
  <c r="Y30" i="3" s="1"/>
  <c r="AF30" i="3"/>
  <c r="AG30" i="3" s="1"/>
  <c r="X30" i="3"/>
  <c r="Z29" i="3"/>
  <c r="M31" i="3"/>
  <c r="K31" i="3"/>
  <c r="AP31" i="3" s="1"/>
  <c r="T29" i="3"/>
  <c r="J30" i="3"/>
  <c r="AW30" i="3" s="1"/>
  <c r="AX30" i="3" s="1"/>
  <c r="N30" i="3"/>
  <c r="L30" i="3"/>
  <c r="B32" i="3"/>
  <c r="AE32" i="3" s="1"/>
  <c r="C31" i="3"/>
  <c r="I31" i="3"/>
  <c r="AV31" i="3" s="1"/>
  <c r="D31" i="3"/>
  <c r="E31" i="3" s="1"/>
  <c r="F31" i="3" s="1"/>
  <c r="AR31" i="3" s="1"/>
  <c r="AS31" i="3" s="1"/>
  <c r="G30" i="3"/>
  <c r="H30" i="3" s="1"/>
  <c r="AO29" i="3" l="1"/>
  <c r="U29" i="3"/>
  <c r="AQ28" i="3"/>
  <c r="AY28" i="3"/>
  <c r="AZ28" i="3" s="1"/>
  <c r="BA28" i="3" s="1"/>
  <c r="AJ34" i="3"/>
  <c r="AK33" i="3"/>
  <c r="AL33" i="3" s="1"/>
  <c r="AT28" i="3"/>
  <c r="AA29" i="3"/>
  <c r="AB29" i="3" s="1"/>
  <c r="AC29" i="3" s="1"/>
  <c r="V31" i="3"/>
  <c r="W31" i="3" s="1"/>
  <c r="Y31" i="3" s="1"/>
  <c r="AF31" i="3"/>
  <c r="AG31" i="3" s="1"/>
  <c r="X31" i="3"/>
  <c r="Z30" i="3"/>
  <c r="M32" i="3"/>
  <c r="K32" i="3"/>
  <c r="AP32" i="3" s="1"/>
  <c r="T30" i="3"/>
  <c r="J31" i="3"/>
  <c r="AW31" i="3" s="1"/>
  <c r="AX31" i="3" s="1"/>
  <c r="N31" i="3"/>
  <c r="L31" i="3"/>
  <c r="D32" i="3"/>
  <c r="E32" i="3" s="1"/>
  <c r="F32" i="3" s="1"/>
  <c r="AR32" i="3" s="1"/>
  <c r="AS32" i="3" s="1"/>
  <c r="G31" i="3"/>
  <c r="H31" i="3" s="1"/>
  <c r="I32" i="3"/>
  <c r="B33" i="3"/>
  <c r="AE33" i="3" s="1"/>
  <c r="C32" i="3"/>
  <c r="AO30" i="3" l="1"/>
  <c r="U30" i="3"/>
  <c r="AQ29" i="3"/>
  <c r="AY29" i="3"/>
  <c r="AZ29" i="3" s="1"/>
  <c r="BA29" i="3" s="1"/>
  <c r="M33" i="3"/>
  <c r="AV32" i="3"/>
  <c r="AJ35" i="3"/>
  <c r="AK34" i="3"/>
  <c r="AL34" i="3" s="1"/>
  <c r="AT29" i="3"/>
  <c r="AA30" i="3"/>
  <c r="AB30" i="3" s="1"/>
  <c r="AC30" i="3" s="1"/>
  <c r="V32" i="3"/>
  <c r="W32" i="3" s="1"/>
  <c r="Y32" i="3" s="1"/>
  <c r="AF32" i="3"/>
  <c r="AG32" i="3" s="1"/>
  <c r="X32" i="3"/>
  <c r="Z31" i="3"/>
  <c r="B34" i="3"/>
  <c r="AE34" i="3" s="1"/>
  <c r="B35" i="3"/>
  <c r="AE35" i="3" s="1"/>
  <c r="K33" i="3"/>
  <c r="AP33" i="3" s="1"/>
  <c r="T31" i="3"/>
  <c r="J32" i="3"/>
  <c r="AW32" i="3" s="1"/>
  <c r="N32" i="3"/>
  <c r="L32" i="3"/>
  <c r="C33" i="3"/>
  <c r="C34" i="3" s="1"/>
  <c r="I33" i="3"/>
  <c r="AV33" i="3" s="1"/>
  <c r="D33" i="3"/>
  <c r="E33" i="3" s="1"/>
  <c r="F33" i="3" s="1"/>
  <c r="AR33" i="3" s="1"/>
  <c r="AS33" i="3" s="1"/>
  <c r="G32" i="3"/>
  <c r="H32" i="3" s="1"/>
  <c r="AO31" i="3" l="1"/>
  <c r="U31" i="3"/>
  <c r="AQ30" i="3"/>
  <c r="AY30" i="3"/>
  <c r="AZ30" i="3" s="1"/>
  <c r="BA30" i="3" s="1"/>
  <c r="AJ36" i="3"/>
  <c r="AK35" i="3"/>
  <c r="AL35" i="3" s="1"/>
  <c r="AX32" i="3"/>
  <c r="AT30" i="3"/>
  <c r="D34" i="3"/>
  <c r="E34" i="3" s="1"/>
  <c r="F34" i="3" s="1"/>
  <c r="AR34" i="3" s="1"/>
  <c r="AS34" i="3" s="1"/>
  <c r="AA31" i="3"/>
  <c r="AB31" i="3" s="1"/>
  <c r="AC31" i="3" s="1"/>
  <c r="V33" i="3"/>
  <c r="W33" i="3" s="1"/>
  <c r="Y33" i="3" s="1"/>
  <c r="AF33" i="3"/>
  <c r="X33" i="3"/>
  <c r="Z32" i="3"/>
  <c r="M34" i="3"/>
  <c r="K34" i="3"/>
  <c r="I34" i="3"/>
  <c r="AV34" i="3" s="1"/>
  <c r="V34" i="3"/>
  <c r="W34" i="3" s="1"/>
  <c r="Y34" i="3" s="1"/>
  <c r="C35" i="3"/>
  <c r="B36" i="3"/>
  <c r="AE36" i="3" s="1"/>
  <c r="G34" i="3"/>
  <c r="H34" i="3" s="1"/>
  <c r="D35" i="3"/>
  <c r="E35" i="3" s="1"/>
  <c r="F35" i="3" s="1"/>
  <c r="AR35" i="3" s="1"/>
  <c r="AS35" i="3" s="1"/>
  <c r="G33" i="3"/>
  <c r="H33" i="3" s="1"/>
  <c r="T32" i="3"/>
  <c r="J33" i="3"/>
  <c r="AW33" i="3" s="1"/>
  <c r="AX33" i="3" s="1"/>
  <c r="N33" i="3"/>
  <c r="L33" i="3"/>
  <c r="AO32" i="3" l="1"/>
  <c r="U32" i="3"/>
  <c r="AQ31" i="3"/>
  <c r="AY31" i="3"/>
  <c r="AZ31" i="3" s="1"/>
  <c r="BA31" i="3" s="1"/>
  <c r="AJ37" i="3"/>
  <c r="AK36" i="3"/>
  <c r="AL36" i="3" s="1"/>
  <c r="AT31" i="3"/>
  <c r="AF34" i="3"/>
  <c r="AP34" i="3"/>
  <c r="AA32" i="3"/>
  <c r="AB32" i="3" s="1"/>
  <c r="AC32" i="3" s="1"/>
  <c r="AG33" i="3"/>
  <c r="AG34" i="3"/>
  <c r="X34" i="3"/>
  <c r="Z33" i="3"/>
  <c r="M35" i="3"/>
  <c r="K35" i="3"/>
  <c r="AF35" i="3" s="1"/>
  <c r="AG35" i="3" s="1"/>
  <c r="J34" i="3"/>
  <c r="AW34" i="3" s="1"/>
  <c r="AX34" i="3" s="1"/>
  <c r="I35" i="3"/>
  <c r="AV35" i="3" s="1"/>
  <c r="L34" i="3"/>
  <c r="N34" i="3"/>
  <c r="C36" i="3"/>
  <c r="B37" i="3"/>
  <c r="AE37" i="3" s="1"/>
  <c r="G35" i="3"/>
  <c r="H35" i="3" s="1"/>
  <c r="D36" i="3"/>
  <c r="E36" i="3" s="1"/>
  <c r="F36" i="3" s="1"/>
  <c r="AR36" i="3" s="1"/>
  <c r="AS36" i="3" s="1"/>
  <c r="T33" i="3"/>
  <c r="AO33" i="3" l="1"/>
  <c r="U33" i="3"/>
  <c r="AQ32" i="3"/>
  <c r="AY32" i="3"/>
  <c r="AZ32" i="3" s="1"/>
  <c r="BA32" i="3" s="1"/>
  <c r="AJ38" i="3"/>
  <c r="AK37" i="3"/>
  <c r="AL37" i="3" s="1"/>
  <c r="AT32" i="3"/>
  <c r="AP35" i="3"/>
  <c r="AA33" i="3"/>
  <c r="AB33" i="3" s="1"/>
  <c r="AC33" i="3" s="1"/>
  <c r="Z34" i="3"/>
  <c r="M36" i="3"/>
  <c r="K36" i="3"/>
  <c r="AF36" i="3" s="1"/>
  <c r="AG36" i="3" s="1"/>
  <c r="J35" i="3"/>
  <c r="AW35" i="3" s="1"/>
  <c r="AX35" i="3" s="1"/>
  <c r="I36" i="3"/>
  <c r="AV36" i="3" s="1"/>
  <c r="T34" i="3"/>
  <c r="L35" i="3"/>
  <c r="V35" i="3"/>
  <c r="W35" i="3" s="1"/>
  <c r="N35" i="3"/>
  <c r="C37" i="3"/>
  <c r="B38" i="3"/>
  <c r="AE38" i="3" s="1"/>
  <c r="G36" i="3"/>
  <c r="H36" i="3" s="1"/>
  <c r="D37" i="3"/>
  <c r="E37" i="3" s="1"/>
  <c r="F37" i="3" s="1"/>
  <c r="AR37" i="3" s="1"/>
  <c r="AS37" i="3" s="1"/>
  <c r="AO34" i="3" l="1"/>
  <c r="U34" i="3"/>
  <c r="AQ33" i="3"/>
  <c r="AY33" i="3"/>
  <c r="AZ33" i="3" s="1"/>
  <c r="BA33" i="3" s="1"/>
  <c r="AJ39" i="3"/>
  <c r="AK38" i="3"/>
  <c r="AL38" i="3" s="1"/>
  <c r="AT33" i="3"/>
  <c r="AP36" i="3"/>
  <c r="AA34" i="3"/>
  <c r="AB34" i="3" s="1"/>
  <c r="AC34" i="3" s="1"/>
  <c r="Y35" i="3"/>
  <c r="X35" i="3"/>
  <c r="M37" i="3"/>
  <c r="K37" i="3"/>
  <c r="AF37" i="3" s="1"/>
  <c r="AG37" i="3" s="1"/>
  <c r="J36" i="3"/>
  <c r="AW36" i="3" s="1"/>
  <c r="AX36" i="3" s="1"/>
  <c r="I37" i="3"/>
  <c r="AV37" i="3" s="1"/>
  <c r="T35" i="3"/>
  <c r="L36" i="3"/>
  <c r="V36" i="3"/>
  <c r="W36" i="3" s="1"/>
  <c r="Y36" i="3" s="1"/>
  <c r="N36" i="3"/>
  <c r="C38" i="3"/>
  <c r="B39" i="3"/>
  <c r="AE39" i="3" s="1"/>
  <c r="G37" i="3"/>
  <c r="H37" i="3" s="1"/>
  <c r="D38" i="3"/>
  <c r="E38" i="3" s="1"/>
  <c r="F38" i="3" s="1"/>
  <c r="AR38" i="3" s="1"/>
  <c r="AS38" i="3" s="1"/>
  <c r="AO35" i="3" l="1"/>
  <c r="U35" i="3"/>
  <c r="AQ35" i="3"/>
  <c r="AY35" i="3"/>
  <c r="AZ35" i="3" s="1"/>
  <c r="BA35" i="3" s="1"/>
  <c r="AQ34" i="3"/>
  <c r="AY34" i="3"/>
  <c r="AZ34" i="3" s="1"/>
  <c r="BA34" i="3" s="1"/>
  <c r="AJ40" i="3"/>
  <c r="AK39" i="3"/>
  <c r="AL39" i="3" s="1"/>
  <c r="AT35" i="3"/>
  <c r="AT34" i="3"/>
  <c r="AP37" i="3"/>
  <c r="X36" i="3"/>
  <c r="Z35" i="3"/>
  <c r="AA35" i="3" s="1"/>
  <c r="AB35" i="3" s="1"/>
  <c r="AC35" i="3" s="1"/>
  <c r="M38" i="3"/>
  <c r="K38" i="3"/>
  <c r="AF38" i="3" s="1"/>
  <c r="AG38" i="3" s="1"/>
  <c r="J37" i="3"/>
  <c r="AW37" i="3" s="1"/>
  <c r="AX37" i="3" s="1"/>
  <c r="I38" i="3"/>
  <c r="AV38" i="3" s="1"/>
  <c r="T36" i="3"/>
  <c r="L37" i="3"/>
  <c r="V37" i="3"/>
  <c r="W37" i="3" s="1"/>
  <c r="Y37" i="3" s="1"/>
  <c r="N37" i="3"/>
  <c r="C39" i="3"/>
  <c r="B40" i="3"/>
  <c r="AE40" i="3" s="1"/>
  <c r="G38" i="3"/>
  <c r="H38" i="3" s="1"/>
  <c r="D39" i="3"/>
  <c r="E39" i="3" s="1"/>
  <c r="F39" i="3" s="1"/>
  <c r="AR39" i="3" s="1"/>
  <c r="AS39" i="3" s="1"/>
  <c r="AO36" i="3" l="1"/>
  <c r="U36" i="3"/>
  <c r="AQ36" i="3"/>
  <c r="AY36" i="3"/>
  <c r="AZ36" i="3" s="1"/>
  <c r="BA36" i="3" s="1"/>
  <c r="AJ41" i="3"/>
  <c r="AK40" i="3"/>
  <c r="AL40" i="3" s="1"/>
  <c r="AT36" i="3"/>
  <c r="AP38" i="3"/>
  <c r="X37" i="3"/>
  <c r="Z36" i="3"/>
  <c r="AA36" i="3" s="1"/>
  <c r="AB36" i="3" s="1"/>
  <c r="AC36" i="3" s="1"/>
  <c r="M39" i="3"/>
  <c r="K39" i="3"/>
  <c r="AF39" i="3" s="1"/>
  <c r="AG39" i="3" s="1"/>
  <c r="J38" i="3"/>
  <c r="AW38" i="3" s="1"/>
  <c r="AX38" i="3" s="1"/>
  <c r="I39" i="3"/>
  <c r="AV39" i="3" s="1"/>
  <c r="T37" i="3"/>
  <c r="L38" i="3"/>
  <c r="V38" i="3"/>
  <c r="W38" i="3" s="1"/>
  <c r="Y38" i="3" s="1"/>
  <c r="N38" i="3"/>
  <c r="C40" i="3"/>
  <c r="B41" i="3"/>
  <c r="AE41" i="3" s="1"/>
  <c r="G39" i="3"/>
  <c r="H39" i="3" s="1"/>
  <c r="D40" i="3"/>
  <c r="E40" i="3" s="1"/>
  <c r="F40" i="3" s="1"/>
  <c r="AR40" i="3" s="1"/>
  <c r="AS40" i="3" s="1"/>
  <c r="AO37" i="3" l="1"/>
  <c r="U37" i="3"/>
  <c r="AQ37" i="3"/>
  <c r="AY37" i="3"/>
  <c r="AZ37" i="3" s="1"/>
  <c r="BA37" i="3" s="1"/>
  <c r="AJ42" i="3"/>
  <c r="AK41" i="3"/>
  <c r="AL41" i="3" s="1"/>
  <c r="AT37" i="3"/>
  <c r="AP39" i="3"/>
  <c r="X38" i="3"/>
  <c r="Z37" i="3"/>
  <c r="AA37" i="3" s="1"/>
  <c r="AB37" i="3" s="1"/>
  <c r="AC37" i="3" s="1"/>
  <c r="M40" i="3"/>
  <c r="K40" i="3"/>
  <c r="AF40" i="3" s="1"/>
  <c r="AG40" i="3" s="1"/>
  <c r="J39" i="3"/>
  <c r="AW39" i="3" s="1"/>
  <c r="AX39" i="3" s="1"/>
  <c r="I40" i="3"/>
  <c r="AV40" i="3" s="1"/>
  <c r="T38" i="3"/>
  <c r="L39" i="3"/>
  <c r="V39" i="3"/>
  <c r="W39" i="3" s="1"/>
  <c r="Y39" i="3" s="1"/>
  <c r="N39" i="3"/>
  <c r="C41" i="3"/>
  <c r="B42" i="3"/>
  <c r="AE42" i="3" s="1"/>
  <c r="G40" i="3"/>
  <c r="H40" i="3" s="1"/>
  <c r="D41" i="3"/>
  <c r="E41" i="3" s="1"/>
  <c r="F41" i="3" s="1"/>
  <c r="AR41" i="3" s="1"/>
  <c r="AS41" i="3" s="1"/>
  <c r="AO38" i="3" l="1"/>
  <c r="U38" i="3"/>
  <c r="AQ38" i="3"/>
  <c r="AY38" i="3"/>
  <c r="AZ38" i="3" s="1"/>
  <c r="BA38" i="3" s="1"/>
  <c r="AJ43" i="3"/>
  <c r="AK43" i="3" s="1"/>
  <c r="AK42" i="3"/>
  <c r="AL42" i="3" s="1"/>
  <c r="AT38" i="3"/>
  <c r="AP40" i="3"/>
  <c r="X39" i="3"/>
  <c r="Z38" i="3"/>
  <c r="AA38" i="3" s="1"/>
  <c r="AB38" i="3" s="1"/>
  <c r="AC38" i="3" s="1"/>
  <c r="M41" i="3"/>
  <c r="K41" i="3"/>
  <c r="AF41" i="3" s="1"/>
  <c r="AG41" i="3" s="1"/>
  <c r="J40" i="3"/>
  <c r="AW40" i="3" s="1"/>
  <c r="AX40" i="3" s="1"/>
  <c r="I41" i="3"/>
  <c r="AV41" i="3" s="1"/>
  <c r="T39" i="3"/>
  <c r="L40" i="3"/>
  <c r="V40" i="3"/>
  <c r="W40" i="3" s="1"/>
  <c r="Y40" i="3" s="1"/>
  <c r="N40" i="3"/>
  <c r="C42" i="3"/>
  <c r="B43" i="3"/>
  <c r="AE43" i="3" s="1"/>
  <c r="G41" i="3"/>
  <c r="H41" i="3" s="1"/>
  <c r="D42" i="3"/>
  <c r="E42" i="3" s="1"/>
  <c r="F42" i="3" s="1"/>
  <c r="AR42" i="3" s="1"/>
  <c r="AS42" i="3" s="1"/>
  <c r="AO39" i="3" l="1"/>
  <c r="U39" i="3"/>
  <c r="AQ39" i="3"/>
  <c r="AY39" i="3"/>
  <c r="AZ39" i="3" s="1"/>
  <c r="BA39" i="3" s="1"/>
  <c r="AL43" i="3"/>
  <c r="AT39" i="3"/>
  <c r="AP41" i="3"/>
  <c r="X40" i="3"/>
  <c r="Z39" i="3"/>
  <c r="AA39" i="3" s="1"/>
  <c r="AB39" i="3" s="1"/>
  <c r="AC39" i="3" s="1"/>
  <c r="C43" i="3"/>
  <c r="M42" i="3"/>
  <c r="K42" i="3"/>
  <c r="AF42" i="3" s="1"/>
  <c r="AG42" i="3" s="1"/>
  <c r="J41" i="3"/>
  <c r="AW41" i="3" s="1"/>
  <c r="AX41" i="3" s="1"/>
  <c r="I42" i="3"/>
  <c r="AV42" i="3" s="1"/>
  <c r="T40" i="3"/>
  <c r="L41" i="3"/>
  <c r="V41" i="3"/>
  <c r="W41" i="3" s="1"/>
  <c r="Y41" i="3" s="1"/>
  <c r="N41" i="3"/>
  <c r="G42" i="3"/>
  <c r="H42" i="3" s="1"/>
  <c r="D43" i="3"/>
  <c r="E43" i="3" s="1"/>
  <c r="F43" i="3" s="1"/>
  <c r="AR43" i="3" s="1"/>
  <c r="AS43" i="3" s="1"/>
  <c r="AO40" i="3" l="1"/>
  <c r="U40" i="3"/>
  <c r="AQ40" i="3"/>
  <c r="AY40" i="3"/>
  <c r="AZ40" i="3" s="1"/>
  <c r="BA40" i="3" s="1"/>
  <c r="AT40" i="3"/>
  <c r="AP42" i="3"/>
  <c r="G43" i="3"/>
  <c r="H43" i="3" s="1"/>
  <c r="X41" i="3"/>
  <c r="Z40" i="3"/>
  <c r="AA40" i="3" s="1"/>
  <c r="AB40" i="3" s="1"/>
  <c r="AC40" i="3" s="1"/>
  <c r="M43" i="3"/>
  <c r="K43" i="3"/>
  <c r="AF43" i="3" s="1"/>
  <c r="AG43" i="3" s="1"/>
  <c r="J42" i="3"/>
  <c r="AW42" i="3" s="1"/>
  <c r="AX42" i="3" s="1"/>
  <c r="I43" i="3"/>
  <c r="T41" i="3"/>
  <c r="L42" i="3"/>
  <c r="V42" i="3"/>
  <c r="W42" i="3" s="1"/>
  <c r="Y42" i="3" s="1"/>
  <c r="N42" i="3"/>
  <c r="AO41" i="3" l="1"/>
  <c r="U41" i="3"/>
  <c r="AQ41" i="3"/>
  <c r="AY41" i="3"/>
  <c r="AZ41" i="3" s="1"/>
  <c r="BA41" i="3" s="1"/>
  <c r="J43" i="3"/>
  <c r="AW43" i="3" s="1"/>
  <c r="AV43" i="3"/>
  <c r="AX43" i="3" s="1"/>
  <c r="AT41" i="3"/>
  <c r="AP43" i="3"/>
  <c r="X42" i="3"/>
  <c r="Z41" i="3"/>
  <c r="AA41" i="3" s="1"/>
  <c r="AB41" i="3" s="1"/>
  <c r="AC41" i="3" s="1"/>
  <c r="T42" i="3"/>
  <c r="L43" i="3"/>
  <c r="V43" i="3"/>
  <c r="W43" i="3" s="1"/>
  <c r="Y43" i="3" s="1"/>
  <c r="N43" i="3"/>
  <c r="AO42" i="3" l="1"/>
  <c r="U42" i="3"/>
  <c r="AQ42" i="3"/>
  <c r="AY42" i="3"/>
  <c r="AZ42" i="3" s="1"/>
  <c r="BA42" i="3" s="1"/>
  <c r="AT42" i="3"/>
  <c r="X43" i="3"/>
  <c r="Z43" i="3" s="1"/>
  <c r="Z42" i="3"/>
  <c r="AA42" i="3" s="1"/>
  <c r="AB42" i="3" s="1"/>
  <c r="AC42" i="3" s="1"/>
  <c r="T43" i="3"/>
  <c r="AO43" i="3" l="1"/>
  <c r="U43" i="3"/>
  <c r="AA43" i="3"/>
  <c r="AB43" i="3" s="1"/>
  <c r="AC43" i="3" s="1"/>
  <c r="AQ43" i="3" l="1"/>
  <c r="AY43" i="3"/>
  <c r="AZ43" i="3" s="1"/>
  <c r="BA43" i="3" s="1"/>
  <c r="AT43" i="3"/>
</calcChain>
</file>

<file path=xl/sharedStrings.xml><?xml version="1.0" encoding="utf-8"?>
<sst xmlns="http://schemas.openxmlformats.org/spreadsheetml/2006/main" count="99" uniqueCount="93">
  <si>
    <t>Global Parameters</t>
  </si>
  <si>
    <t>Parameter</t>
  </si>
  <si>
    <t>Value</t>
  </si>
  <si>
    <t>Home Cost</t>
  </si>
  <si>
    <t>Annual Stock Market Gain %</t>
  </si>
  <si>
    <t>Annual Home Appreciation %</t>
  </si>
  <si>
    <t>Property Tax %</t>
  </si>
  <si>
    <t>Own Maint/Reno/Misc %</t>
  </si>
  <si>
    <t>Down Payment %</t>
  </si>
  <si>
    <t>Mortgage Interest Rate %</t>
  </si>
  <si>
    <t>Own Buying Closing Cost %</t>
  </si>
  <si>
    <t>As Home (to Live in) Parameters</t>
  </si>
  <si>
    <t>Rent Cost</t>
  </si>
  <si>
    <t>Annual Rent Hike %</t>
  </si>
  <si>
    <t>Income Savings Reinvestment %</t>
  </si>
  <si>
    <t>As Investment (Not to Live in) Parameters</t>
  </si>
  <si>
    <t>Own - Rental Starting Rent</t>
  </si>
  <si>
    <t>Own - Rental Annual Rent Hike %</t>
  </si>
  <si>
    <t>Own - Rental Avg Annual Months Occupied</t>
  </si>
  <si>
    <t>Own - Seller Closing Cost %</t>
  </si>
  <si>
    <t>Own - Appreciation Gain Tax %</t>
  </si>
  <si>
    <t>Own - Monthly Property Management Fee</t>
  </si>
  <si>
    <t>Calculation</t>
  </si>
  <si>
    <t>Down Payment Amount</t>
  </si>
  <si>
    <t>Own Buying Closing Cost Amount</t>
  </si>
  <si>
    <t>Initial Stock Market Investment Amount</t>
  </si>
  <si>
    <t>Annual Rental Property Manager Cost</t>
  </si>
  <si>
    <t>Renting</t>
  </si>
  <si>
    <t>Owning</t>
  </si>
  <si>
    <t>Actual Monthly Costs</t>
  </si>
  <si>
    <t>Purely as Investment Property, Not to Live In</t>
  </si>
  <si>
    <t>( Max might indicate when selling makes most sense)</t>
  </si>
  <si>
    <t>Year</t>
  </si>
  <si>
    <t>Annual Rent Cost</t>
  </si>
  <si>
    <t>Cumulative Rent Cost</t>
  </si>
  <si>
    <t>Stock Market Balance</t>
  </si>
  <si>
    <t>Stock Gains</t>
  </si>
  <si>
    <t>Cumulative Stock Gains</t>
  </si>
  <si>
    <t>Rent Net Made</t>
  </si>
  <si>
    <t>Rent Cumulative ROI</t>
  </si>
  <si>
    <t>Home Value</t>
  </si>
  <si>
    <t>Cumulative Appreciation</t>
  </si>
  <si>
    <t>Property Tax Cost</t>
  </si>
  <si>
    <t>Cumulative Property Tax Cost</t>
  </si>
  <si>
    <t>Maint/Reno/Misc Cost</t>
  </si>
  <si>
    <t>Cumulative Maint/Reno/Misc Cost</t>
  </si>
  <si>
    <t>Mortgage Cost</t>
  </si>
  <si>
    <t>Cumulative Mortgage Cost</t>
  </si>
  <si>
    <t>Mortgage Principle</t>
  </si>
  <si>
    <t>Mortgage Interest</t>
  </si>
  <si>
    <t>Cumulative Mortgage Interest</t>
  </si>
  <si>
    <t>Own Net Made</t>
  </si>
  <si>
    <t>Own Cumulative ROI</t>
  </si>
  <si>
    <t xml:space="preserve"> Income Savings vs Rent</t>
  </si>
  <si>
    <t>Income Savings Reinvested</t>
  </si>
  <si>
    <t>Cumulative Income Reinvested</t>
  </si>
  <si>
    <t>Stock Market Gains</t>
  </si>
  <si>
    <t>Own With Reinvestment Net Made</t>
  </si>
  <si>
    <t>Own With Reinvestment Cumulative ROI</t>
  </si>
  <si>
    <t>Gap in ROI - Own with Reinvestment vs Rent</t>
  </si>
  <si>
    <t>Rent Avg Monthly Cost</t>
  </si>
  <si>
    <t>Own Avg Monthly Cost</t>
  </si>
  <si>
    <t>Year Where Rent First Costs More</t>
  </si>
  <si>
    <t>Rental Rent Amount</t>
  </si>
  <si>
    <t>Rental Income</t>
  </si>
  <si>
    <t>Cumulative Rental Income</t>
  </si>
  <si>
    <t>Property Manager Costs</t>
  </si>
  <si>
    <t>Cumulative Property Manager Costs</t>
  </si>
  <si>
    <t>Rental Net Made</t>
  </si>
  <si>
    <t>Rental Cumulative Invested</t>
  </si>
  <si>
    <t>Rental Cumulative ROI</t>
  </si>
  <si>
    <t>Pure Stock Market Net Made</t>
  </si>
  <si>
    <t>Pure Stock Market Cumulative ROI</t>
  </si>
  <si>
    <t>Gap in ROI Rental vs Stocks</t>
  </si>
  <si>
    <t>Rental Income Tax</t>
  </si>
  <si>
    <t>If Sold - Seller Closing Costs</t>
  </si>
  <si>
    <t>If Sold - Appreciation Gains Tax</t>
  </si>
  <si>
    <t>If Sold - Total Seller Costs</t>
  </si>
  <si>
    <t>Rental If Sold In Year Net Made</t>
  </si>
  <si>
    <t>Rental If Sold Cumulative ROI</t>
  </si>
  <si>
    <t>Gap in ROI Upon Selling</t>
  </si>
  <si>
    <t>Let's ignore for now,</t>
  </si>
  <si>
    <t>depends on person's</t>
  </si>
  <si>
    <t>income bracket too</t>
  </si>
  <si>
    <t>Notes</t>
  </si>
  <si>
    <t xml:space="preserve">The principle portion included in the mortgage, that is the property sale amount minus the down payment, is not considered made or paid here. That is because it is both, and neither. It is made in real estate assets and paid in cash as part of the mortgage. It is neither, because it is just moving cash to a different asset. The investor has not "made" anything by doing so. This same idea applies to the initial investment. The question being answered here is whether the initial investment, from cash to either stocks or property, leads to more gains / less overall cost, compared to one another. It's irrelevant how much you end up with in individual assets with either investment, because you spend to get there. </t>
  </si>
  <si>
    <t xml:space="preserve">The rent amount doesn't necessarily need to be equivelent to the going rate for the home value. You can enter a cheaper rent amount because you wouldn't really rent out a place as big or special as you'd buy. It's still a useful comparison. </t>
  </si>
  <si>
    <t xml:space="preserve">I was going to add a third line that is owning but reinvesting your income savings compared to rent in the stock market. The problem there is that, with a mortgage, some months can cost more while owning, so do you then allow the rent side to invest that incremental money? It isn't reasonable to do also because you don't know that you'll have the freedom in either case to invest all of the savings into the stock market, let alone keep it there indefinitely compounding gains. So it's best to ignore this option. Update: I added a separate line to look at owning with income reinvestment, where you take a percentage (adjustable in the model) of the yearly income you saved by buying instead of renting, and put it into the stock market. As mentioned though, there are a lot of assumptions made in creating this that may not be realistic. One is that you can actually afford to reinvest the amount you've set. Another is that during the early years, where depending on the values set, you might end up paying less per month/year on rent vs owning, I'm assuming you can't afford to reinvest that "saved" income compared to the alternative. So this is biased against the renter, but in general I feel like this might be more realistic, since rent is already high enough to leave you with less room for extra reinvestment. Note that this does not imply you don't invest in stocks while renting, just that during those periods, you wouldn't invest more than you would if you had bought. It's the incremental investment that we consider. However, maybe this should be changed to also allow incremental stock investing for the rent side, because we shouldn't be comparing options where only one is viable. If the own case is affordable even if higher monthly costs, then that gap in income should be capitalized on by the renter. I think if you do this, have both split out, just like for the own case. </t>
  </si>
  <si>
    <t xml:space="preserve">An interesting philosophy heard: "Apartments you rent and houses you buy". The idea being that in apartments, you still have neighbors stomping on top of you, and you have people all over you and affecting you, and telling you what to do in one way or another, and that this is not something to get tied to. </t>
  </si>
  <si>
    <t xml:space="preserve">Every single parameter you minutely tweak has incredible impact. If you double the down payment percent, suddenly renting can seem so much better, but then you drop the expected stock market gains by 1% and rent seems to be an awful choice again. I had initially attempted to boil it down to a simple ratio or couple of ratios that are the biggest drivers of whether one beats the other. The truth is that every single factor matters, greatly. And not just in the "well how much better is owning than renting?" way, but actually changing which comes out on top. It seems that a big factor is leverage. The larger the down payment, the worse ownership performs, because you earn appreciation on the full amount of the home value whether you've paid for it or not. In general, having money locked up in real estate is bad. It doesn't appreciate nearly as quickly as stocks, and brings with it property taxes and more. If you buy a rental property, you should sell likely around 10-15 years in, depending on the specifics. </t>
  </si>
  <si>
    <t>Helpful Reference - Wealthfront Historical ROI: https://www.wealthfront.com/historical-performance</t>
  </si>
  <si>
    <t>Mortgage Term - right not assumes only 30 years</t>
  </si>
  <si>
    <t>Non-fixed interest spread - should be higher in early mortgage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</si>
</sst>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4">
    <font>
      <sz val="11"/>
      <color theme="1"/>
      <name val="Aptos Narrow"/>
      <family val="2"/>
      <scheme val="minor"/>
    </font>
    <font>
      <sz val="11"/>
      <color rgb="FF242424"/>
      <name val="Aptos Narrow"/>
      <charset val="1"/>
    </font>
    <font>
      <b/>
      <sz val="11"/>
      <color theme="1"/>
      <name val="Aptos Narrow"/>
      <family val="2"/>
      <scheme val="minor"/>
    </font>
    <font>
      <sz val="11"/>
      <color rgb="FF000000"/>
      <name val="Aptos Narrow"/>
      <charset val="1"/>
    </font>
  </fonts>
  <fills count="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0"/>
        <bgColor indexed="64"/>
      </patternFill>
    </fill>
  </fills>
  <borders count="7">
    <border>
      <left/>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52">
    <xf numFmtId="0" fontId="0" fillId="0" borderId="0" xfId="0"/>
    <xf numFmtId="164" fontId="0" fillId="0" borderId="2" xfId="0" applyNumberFormat="1" applyBorder="1"/>
    <xf numFmtId="164" fontId="0" fillId="0" borderId="0" xfId="0" applyNumberFormat="1"/>
    <xf numFmtId="164" fontId="0" fillId="0" borderId="1" xfId="0" applyNumberFormat="1" applyBorder="1"/>
    <xf numFmtId="165" fontId="0" fillId="0" borderId="2" xfId="0" applyNumberFormat="1" applyBorder="1"/>
    <xf numFmtId="0" fontId="0" fillId="0" borderId="3" xfId="0" applyBorder="1" applyAlignment="1">
      <alignment horizontal="center"/>
    </xf>
    <xf numFmtId="0" fontId="0" fillId="0" borderId="0" xfId="0" applyAlignment="1">
      <alignment wrapText="1"/>
    </xf>
    <xf numFmtId="0" fontId="0" fillId="0" borderId="2" xfId="0" applyBorder="1"/>
    <xf numFmtId="1" fontId="0" fillId="0" borderId="1" xfId="0" applyNumberFormat="1" applyBorder="1"/>
    <xf numFmtId="0" fontId="0" fillId="0" borderId="0" xfId="0" applyAlignment="1">
      <alignment horizontal="center"/>
    </xf>
    <xf numFmtId="0" fontId="2" fillId="0" borderId="0" xfId="0" applyFont="1"/>
    <xf numFmtId="164" fontId="2" fillId="0" borderId="1" xfId="0" applyNumberFormat="1" applyFont="1" applyBorder="1" applyAlignment="1">
      <alignment wrapText="1"/>
    </xf>
    <xf numFmtId="164" fontId="2" fillId="0" borderId="0" xfId="0" applyNumberFormat="1" applyFont="1"/>
    <xf numFmtId="164" fontId="2" fillId="0" borderId="1" xfId="0" applyNumberFormat="1" applyFont="1" applyBorder="1"/>
    <xf numFmtId="0" fontId="2" fillId="0" borderId="1" xfId="0" applyFont="1" applyBorder="1" applyAlignment="1">
      <alignment wrapText="1"/>
    </xf>
    <xf numFmtId="0" fontId="2" fillId="0" borderId="0" xfId="0" applyFont="1" applyAlignment="1">
      <alignment wrapText="1"/>
    </xf>
    <xf numFmtId="0" fontId="2" fillId="2" borderId="3" xfId="0" applyFont="1" applyFill="1" applyBorder="1"/>
    <xf numFmtId="164" fontId="2" fillId="0" borderId="4" xfId="0" applyNumberFormat="1" applyFont="1" applyBorder="1"/>
    <xf numFmtId="164" fontId="2" fillId="0" borderId="3" xfId="0" applyNumberFormat="1" applyFont="1" applyBorder="1" applyAlignment="1">
      <alignment wrapText="1"/>
    </xf>
    <xf numFmtId="164" fontId="2" fillId="2" borderId="3" xfId="0" applyNumberFormat="1" applyFont="1" applyFill="1" applyBorder="1" applyAlignment="1">
      <alignment wrapText="1"/>
    </xf>
    <xf numFmtId="164" fontId="2" fillId="0" borderId="3" xfId="0" applyNumberFormat="1" applyFont="1" applyBorder="1"/>
    <xf numFmtId="0" fontId="2" fillId="0" borderId="3" xfId="0" applyFont="1" applyBorder="1"/>
    <xf numFmtId="0" fontId="2" fillId="0" borderId="3" xfId="0" applyFont="1" applyBorder="1" applyAlignment="1">
      <alignment wrapText="1"/>
    </xf>
    <xf numFmtId="0" fontId="2" fillId="3" borderId="4" xfId="0" applyFont="1" applyFill="1" applyBorder="1" applyAlignment="1">
      <alignment wrapText="1"/>
    </xf>
    <xf numFmtId="0" fontId="2" fillId="3" borderId="3" xfId="0" applyFont="1" applyFill="1" applyBorder="1" applyAlignment="1">
      <alignment wrapText="1"/>
    </xf>
    <xf numFmtId="0" fontId="0" fillId="0" borderId="5" xfId="0" applyBorder="1"/>
    <xf numFmtId="165" fontId="0" fillId="0" borderId="5" xfId="0" applyNumberFormat="1" applyBorder="1"/>
    <xf numFmtId="0" fontId="2" fillId="0" borderId="2" xfId="0" applyFont="1" applyBorder="1"/>
    <xf numFmtId="164" fontId="0" fillId="0" borderId="6" xfId="0" applyNumberFormat="1" applyBorder="1"/>
    <xf numFmtId="164" fontId="1" fillId="0" borderId="6" xfId="0" applyNumberFormat="1" applyFont="1" applyBorder="1"/>
    <xf numFmtId="0" fontId="2" fillId="4" borderId="3" xfId="0" applyFont="1" applyFill="1" applyBorder="1" applyAlignment="1">
      <alignment wrapText="1"/>
    </xf>
    <xf numFmtId="165" fontId="2" fillId="0" borderId="0" xfId="0" applyNumberFormat="1" applyFont="1"/>
    <xf numFmtId="165" fontId="0" fillId="0" borderId="0" xfId="0" applyNumberFormat="1"/>
    <xf numFmtId="165" fontId="2" fillId="0" borderId="3" xfId="0" applyNumberFormat="1" applyFont="1" applyBorder="1" applyAlignment="1">
      <alignment wrapText="1"/>
    </xf>
    <xf numFmtId="165" fontId="2" fillId="0" borderId="3" xfId="0" applyNumberFormat="1" applyFont="1" applyBorder="1"/>
    <xf numFmtId="164" fontId="0" fillId="0" borderId="5" xfId="0" applyNumberFormat="1" applyBorder="1"/>
    <xf numFmtId="0" fontId="0" fillId="0" borderId="6" xfId="0" applyBorder="1"/>
    <xf numFmtId="164" fontId="2" fillId="0" borderId="2" xfId="0" applyNumberFormat="1" applyFont="1" applyBorder="1"/>
    <xf numFmtId="0" fontId="0" fillId="0" borderId="2" xfId="0" applyBorder="1" applyAlignment="1">
      <alignment wrapText="1"/>
    </xf>
    <xf numFmtId="0" fontId="2" fillId="5" borderId="3" xfId="0" applyFont="1" applyFill="1" applyBorder="1"/>
    <xf numFmtId="165" fontId="0" fillId="0" borderId="0" xfId="0" applyNumberFormat="1" applyAlignment="1">
      <alignment wrapText="1"/>
    </xf>
    <xf numFmtId="0" fontId="3" fillId="0" borderId="0" xfId="0" applyFont="1"/>
    <xf numFmtId="0" fontId="3" fillId="0" borderId="0" xfId="0" applyFont="1" applyAlignment="1">
      <alignment wrapText="1"/>
    </xf>
    <xf numFmtId="164" fontId="2" fillId="4" borderId="3" xfId="0" applyNumberFormat="1" applyFont="1" applyFill="1" applyBorder="1" applyAlignment="1">
      <alignment wrapText="1"/>
    </xf>
    <xf numFmtId="0" fontId="3" fillId="0" borderId="5" xfId="0" applyFont="1" applyBorder="1"/>
    <xf numFmtId="0" fontId="0" fillId="0" borderId="0" xfId="0" applyFont="1" applyAlignment="1">
      <alignment wrapText="1"/>
    </xf>
    <xf numFmtId="165" fontId="2" fillId="0" borderId="3" xfId="0" applyNumberFormat="1" applyFont="1" applyFill="1" applyBorder="1" applyAlignment="1">
      <alignment wrapText="1"/>
    </xf>
    <xf numFmtId="164" fontId="0" fillId="0" borderId="0" xfId="0" applyNumberFormat="1" applyBorder="1"/>
    <xf numFmtId="1" fontId="2" fillId="0" borderId="1" xfId="0" applyNumberFormat="1" applyFont="1" applyBorder="1" applyAlignment="1">
      <alignment horizontal="left" wrapText="1"/>
    </xf>
    <xf numFmtId="1" fontId="2" fillId="0" borderId="4" xfId="0" applyNumberFormat="1" applyFont="1" applyBorder="1" applyAlignment="1">
      <alignment horizontal="left"/>
    </xf>
    <xf numFmtId="1" fontId="0" fillId="0" borderId="0" xfId="0" applyNumberFormat="1" applyAlignment="1">
      <alignment horizontal="left"/>
    </xf>
    <xf numFmtId="1" fontId="0" fillId="0" borderId="1" xfId="0" applyNumberFormat="1" applyBorder="1" applyAlignment="1">
      <alignment horizontal="righ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Actual Monthly Costs Own vs Rent (10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Table!$AE$2</c:f>
              <c:strCache>
                <c:ptCount val="1"/>
                <c:pt idx="0">
                  <c:v>Rent Avg Monthly Cost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Table!$AD$3:$AD$13</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Table!$AE$3:$AE$13</c:f>
              <c:numCache>
                <c:formatCode>"$"#,##0</c:formatCode>
                <c:ptCount val="11"/>
                <c:pt idx="0">
                  <c:v>0</c:v>
                </c:pt>
                <c:pt idx="1">
                  <c:v>2500</c:v>
                </c:pt>
                <c:pt idx="2">
                  <c:v>2562.4999999999995</c:v>
                </c:pt>
                <c:pt idx="3">
                  <c:v>2626.5624999999995</c:v>
                </c:pt>
                <c:pt idx="4">
                  <c:v>2692.2265624999991</c:v>
                </c:pt>
                <c:pt idx="5">
                  <c:v>2759.5322265624986</c:v>
                </c:pt>
                <c:pt idx="6">
                  <c:v>2828.520532226561</c:v>
                </c:pt>
                <c:pt idx="7">
                  <c:v>2899.2335455322245</c:v>
                </c:pt>
                <c:pt idx="8">
                  <c:v>2971.7143841705297</c:v>
                </c:pt>
                <c:pt idx="9">
                  <c:v>3046.0072437747931</c:v>
                </c:pt>
                <c:pt idx="10">
                  <c:v>3122.1574248691627</c:v>
                </c:pt>
              </c:numCache>
            </c:numRef>
          </c:val>
          <c:smooth val="0"/>
          <c:extLst>
            <c:ext xmlns:c16="http://schemas.microsoft.com/office/drawing/2014/chart" uri="{C3380CC4-5D6E-409C-BE32-E72D297353CC}">
              <c16:uniqueId val="{00000006-E3E2-4279-9C4A-BFE52211F401}"/>
            </c:ext>
          </c:extLst>
        </c:ser>
        <c:ser>
          <c:idx val="2"/>
          <c:order val="1"/>
          <c:tx>
            <c:strRef>
              <c:f>Table!$AF$2</c:f>
              <c:strCache>
                <c:ptCount val="1"/>
                <c:pt idx="0">
                  <c:v>Own Avg Monthly Cost</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Table!$AD$3:$AD$13</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Table!$AF$3:$AF$13</c:f>
              <c:numCache>
                <c:formatCode>"$"#,##0</c:formatCode>
                <c:ptCount val="11"/>
                <c:pt idx="0">
                  <c:v>800</c:v>
                </c:pt>
                <c:pt idx="1">
                  <c:v>2602.2618150355056</c:v>
                </c:pt>
                <c:pt idx="2">
                  <c:v>2630.2618150355056</c:v>
                </c:pt>
                <c:pt idx="3">
                  <c:v>2659.1018150355053</c:v>
                </c:pt>
                <c:pt idx="4">
                  <c:v>2688.8070150355056</c:v>
                </c:pt>
                <c:pt idx="5">
                  <c:v>2719.4033710355056</c:v>
                </c:pt>
                <c:pt idx="6">
                  <c:v>2750.9176177155059</c:v>
                </c:pt>
                <c:pt idx="7">
                  <c:v>2783.3772917959054</c:v>
                </c:pt>
                <c:pt idx="8">
                  <c:v>2816.8107560987178</c:v>
                </c:pt>
                <c:pt idx="9">
                  <c:v>2851.2472243306142</c:v>
                </c:pt>
                <c:pt idx="10">
                  <c:v>2886.7167866094674</c:v>
                </c:pt>
              </c:numCache>
            </c:numRef>
          </c:val>
          <c:smooth val="0"/>
          <c:extLst>
            <c:ext xmlns:c16="http://schemas.microsoft.com/office/drawing/2014/chart" uri="{C3380CC4-5D6E-409C-BE32-E72D297353CC}">
              <c16:uniqueId val="{00000008-E3E2-4279-9C4A-BFE52211F401}"/>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Rental vs Stocks (30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Table!$AR$2</c:f>
              <c:strCache>
                <c:ptCount val="1"/>
                <c:pt idx="0">
                  <c:v>Pure Stock Market Net Made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Table!$A$3:$A$33</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Table!$AR$3:$AR$33</c:f>
              <c:numCache>
                <c:formatCode>"$"#,##0</c:formatCode>
                <c:ptCount val="31"/>
                <c:pt idx="0">
                  <c:v>0</c:v>
                </c:pt>
                <c:pt idx="1">
                  <c:v>5152</c:v>
                </c:pt>
                <c:pt idx="2">
                  <c:v>10664.64</c:v>
                </c:pt>
                <c:pt idx="3">
                  <c:v>16563.164799999999</c:v>
                </c:pt>
                <c:pt idx="4">
                  <c:v>22874.586336000008</c:v>
                </c:pt>
                <c:pt idx="5">
                  <c:v>29627.807379520018</c:v>
                </c:pt>
                <c:pt idx="6">
                  <c:v>36853.753896086419</c:v>
                </c:pt>
                <c:pt idx="7">
                  <c:v>44585.516668812474</c:v>
                </c:pt>
                <c:pt idx="8">
                  <c:v>52858.502835629348</c:v>
                </c:pt>
                <c:pt idx="9">
                  <c:v>61710.598034123424</c:v>
                </c:pt>
                <c:pt idx="10">
                  <c:v>71182.339896512072</c:v>
                </c:pt>
                <c:pt idx="11">
                  <c:v>81317.10368926794</c:v>
                </c:pt>
                <c:pt idx="12">
                  <c:v>92161.30094751672</c:v>
                </c:pt>
                <c:pt idx="13">
                  <c:v>103764.59201384289</c:v>
                </c:pt>
                <c:pt idx="14">
                  <c:v>116180.11345481192</c:v>
                </c:pt>
                <c:pt idx="15">
                  <c:v>129464.72139664876</c:v>
                </c:pt>
                <c:pt idx="16">
                  <c:v>143679.25189441419</c:v>
                </c:pt>
                <c:pt idx="17">
                  <c:v>158888.79952702319</c:v>
                </c:pt>
                <c:pt idx="18">
                  <c:v>175163.01549391483</c:v>
                </c:pt>
                <c:pt idx="19">
                  <c:v>192576.4265784889</c:v>
                </c:pt>
                <c:pt idx="20">
                  <c:v>211208.77643898316</c:v>
                </c:pt>
                <c:pt idx="21">
                  <c:v>231145.39078971202</c:v>
                </c:pt>
                <c:pt idx="22">
                  <c:v>252477.56814499188</c:v>
                </c:pt>
                <c:pt idx="23">
                  <c:v>275302.99791514134</c:v>
                </c:pt>
                <c:pt idx="24">
                  <c:v>299726.20776920125</c:v>
                </c:pt>
                <c:pt idx="25">
                  <c:v>325859.04231304536</c:v>
                </c:pt>
                <c:pt idx="26">
                  <c:v>353821.17527495854</c:v>
                </c:pt>
                <c:pt idx="27">
                  <c:v>383740.65754420566</c:v>
                </c:pt>
                <c:pt idx="28">
                  <c:v>415754.50357230008</c:v>
                </c:pt>
                <c:pt idx="29">
                  <c:v>450009.31882236112</c:v>
                </c:pt>
                <c:pt idx="30">
                  <c:v>486661.97113992646</c:v>
                </c:pt>
              </c:numCache>
            </c:numRef>
          </c:val>
          <c:smooth val="0"/>
          <c:extLst>
            <c:ext xmlns:c16="http://schemas.microsoft.com/office/drawing/2014/chart" uri="{C3380CC4-5D6E-409C-BE32-E72D297353CC}">
              <c16:uniqueId val="{00000006-E2EC-401C-A941-D08DC74817C5}"/>
            </c:ext>
          </c:extLst>
        </c:ser>
        <c:ser>
          <c:idx val="2"/>
          <c:order val="1"/>
          <c:tx>
            <c:strRef>
              <c:f>Table!$AY$2</c:f>
              <c:strCache>
                <c:ptCount val="1"/>
                <c:pt idx="0">
                  <c:v>Rental If Sold In Year Net Made</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Table!$A$3:$A$33</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Table!$AY$3:$AY$33</c:f>
              <c:numCache>
                <c:formatCode>"$"#,##0</c:formatCode>
                <c:ptCount val="31"/>
                <c:pt idx="0">
                  <c:v>-28800</c:v>
                </c:pt>
                <c:pt idx="1">
                  <c:v>-18747.308447092735</c:v>
                </c:pt>
                <c:pt idx="2">
                  <c:v>-8389.6593941854699</c:v>
                </c:pt>
                <c:pt idx="3">
                  <c:v>2275.8943212218037</c:v>
                </c:pt>
                <c:pt idx="4">
                  <c:v>13252.295253066564</c:v>
                </c:pt>
                <c:pt idx="5">
                  <c:v>24542.479813115351</c:v>
                </c:pt>
                <c:pt idx="6">
                  <c:v>36149.376670416888</c:v>
                </c:pt>
                <c:pt idx="7">
                  <c:v>48075.905081494304</c:v>
                </c:pt>
                <c:pt idx="8">
                  <c:v>60324.973148880556</c:v>
                </c:pt>
                <c:pt idx="9">
                  <c:v>72899.47600552332</c:v>
                </c:pt>
                <c:pt idx="10">
                  <c:v>85802.29392250767</c:v>
                </c:pt>
                <c:pt idx="11">
                  <c:v>99036.290337462284</c:v>
                </c:pt>
                <c:pt idx="12">
                  <c:v>112604.30980093192</c:v>
                </c:pt>
                <c:pt idx="13">
                  <c:v>126509.17583791197</c:v>
                </c:pt>
                <c:pt idx="14">
                  <c:v>140753.68872165054</c:v>
                </c:pt>
                <c:pt idx="15">
                  <c:v>155340.62315673399</c:v>
                </c:pt>
                <c:pt idx="16">
                  <c:v>170272.72586837393</c:v>
                </c:pt>
                <c:pt idx="17">
                  <c:v>185552.71309471841</c:v>
                </c:pt>
                <c:pt idx="18">
                  <c:v>201183.2679789078</c:v>
                </c:pt>
                <c:pt idx="19">
                  <c:v>217167.03785749193</c:v>
                </c:pt>
                <c:pt idx="20">
                  <c:v>233506.6314417196</c:v>
                </c:pt>
                <c:pt idx="21">
                  <c:v>250204.61588809811</c:v>
                </c:pt>
                <c:pt idx="22">
                  <c:v>267263.5137545102</c:v>
                </c:pt>
                <c:pt idx="23">
                  <c:v>284685.79983805545</c:v>
                </c:pt>
                <c:pt idx="24">
                  <c:v>302473.89789066353</c:v>
                </c:pt>
                <c:pt idx="25">
                  <c:v>320630.17720840371</c:v>
                </c:pt>
                <c:pt idx="26">
                  <c:v>339156.94909028197</c:v>
                </c:pt>
                <c:pt idx="27">
                  <c:v>358056.46316219028</c:v>
                </c:pt>
                <c:pt idx="28">
                  <c:v>377330.90356153203</c:v>
                </c:pt>
                <c:pt idx="29">
                  <c:v>396982.38497790811</c:v>
                </c:pt>
                <c:pt idx="30">
                  <c:v>417012.94854510424</c:v>
                </c:pt>
              </c:numCache>
            </c:numRef>
          </c:val>
          <c:smooth val="0"/>
          <c:extLst>
            <c:ext xmlns:c16="http://schemas.microsoft.com/office/drawing/2014/chart" uri="{C3380CC4-5D6E-409C-BE32-E72D297353CC}">
              <c16:uniqueId val="{00000008-E2EC-401C-A941-D08DC74817C5}"/>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Rental vs Stocks (40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Table!$AR$2</c:f>
              <c:strCache>
                <c:ptCount val="1"/>
                <c:pt idx="0">
                  <c:v>Pure Stock Market Net Made</c:v>
                </c:pt>
              </c:strCache>
            </c:strRef>
          </c:tx>
          <c:spPr>
            <a:ln w="28575" cap="rnd">
              <a:solidFill>
                <a:schemeClr val="accent2"/>
              </a:solidFill>
              <a:round/>
            </a:ln>
            <a:effectLst/>
          </c:spPr>
          <c:marker>
            <c:symbol val="none"/>
          </c:marker>
          <c:cat>
            <c:numRef>
              <c:f>Table!$A$3:$A$43</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Table!$AR$3:$AR$43</c:f>
              <c:numCache>
                <c:formatCode>"$"#,##0</c:formatCode>
                <c:ptCount val="41"/>
                <c:pt idx="0">
                  <c:v>0</c:v>
                </c:pt>
                <c:pt idx="1">
                  <c:v>5152</c:v>
                </c:pt>
                <c:pt idx="2">
                  <c:v>10664.64</c:v>
                </c:pt>
                <c:pt idx="3">
                  <c:v>16563.164799999999</c:v>
                </c:pt>
                <c:pt idx="4">
                  <c:v>22874.586336000008</c:v>
                </c:pt>
                <c:pt idx="5">
                  <c:v>29627.807379520018</c:v>
                </c:pt>
                <c:pt idx="6">
                  <c:v>36853.753896086419</c:v>
                </c:pt>
                <c:pt idx="7">
                  <c:v>44585.516668812474</c:v>
                </c:pt>
                <c:pt idx="8">
                  <c:v>52858.502835629348</c:v>
                </c:pt>
                <c:pt idx="9">
                  <c:v>61710.598034123424</c:v>
                </c:pt>
                <c:pt idx="10">
                  <c:v>71182.339896512072</c:v>
                </c:pt>
                <c:pt idx="11">
                  <c:v>81317.10368926794</c:v>
                </c:pt>
                <c:pt idx="12">
                  <c:v>92161.30094751672</c:v>
                </c:pt>
                <c:pt idx="13">
                  <c:v>103764.59201384289</c:v>
                </c:pt>
                <c:pt idx="14">
                  <c:v>116180.11345481192</c:v>
                </c:pt>
                <c:pt idx="15">
                  <c:v>129464.72139664876</c:v>
                </c:pt>
                <c:pt idx="16">
                  <c:v>143679.25189441419</c:v>
                </c:pt>
                <c:pt idx="17">
                  <c:v>158888.79952702319</c:v>
                </c:pt>
                <c:pt idx="18">
                  <c:v>175163.01549391483</c:v>
                </c:pt>
                <c:pt idx="19">
                  <c:v>192576.4265784889</c:v>
                </c:pt>
                <c:pt idx="20">
                  <c:v>211208.77643898316</c:v>
                </c:pt>
                <c:pt idx="21">
                  <c:v>231145.39078971202</c:v>
                </c:pt>
                <c:pt idx="22">
                  <c:v>252477.56814499188</c:v>
                </c:pt>
                <c:pt idx="23">
                  <c:v>275302.99791514134</c:v>
                </c:pt>
                <c:pt idx="24">
                  <c:v>299726.20776920125</c:v>
                </c:pt>
                <c:pt idx="25">
                  <c:v>325859.04231304536</c:v>
                </c:pt>
                <c:pt idx="26">
                  <c:v>353821.17527495854</c:v>
                </c:pt>
                <c:pt idx="27">
                  <c:v>383740.65754420566</c:v>
                </c:pt>
                <c:pt idx="28">
                  <c:v>415754.50357230008</c:v>
                </c:pt>
                <c:pt idx="29">
                  <c:v>450009.31882236112</c:v>
                </c:pt>
                <c:pt idx="30">
                  <c:v>486661.97113992646</c:v>
                </c:pt>
                <c:pt idx="31">
                  <c:v>525880.30911972129</c:v>
                </c:pt>
                <c:pt idx="32">
                  <c:v>567843.93075810187</c:v>
                </c:pt>
                <c:pt idx="33">
                  <c:v>612745.00591116899</c:v>
                </c:pt>
                <c:pt idx="34">
                  <c:v>660789.15632495086</c:v>
                </c:pt>
                <c:pt idx="35">
                  <c:v>712196.3972676975</c:v>
                </c:pt>
                <c:pt idx="36">
                  <c:v>767202.14507643634</c:v>
                </c:pt>
                <c:pt idx="37">
                  <c:v>826058.29523178691</c:v>
                </c:pt>
                <c:pt idx="38">
                  <c:v>889034.37589801208</c:v>
                </c:pt>
                <c:pt idx="39">
                  <c:v>956418.78221087297</c:v>
                </c:pt>
                <c:pt idx="40">
                  <c:v>1028520.096965634</c:v>
                </c:pt>
              </c:numCache>
            </c:numRef>
          </c:val>
          <c:smooth val="0"/>
          <c:extLst>
            <c:ext xmlns:c16="http://schemas.microsoft.com/office/drawing/2014/chart" uri="{C3380CC4-5D6E-409C-BE32-E72D297353CC}">
              <c16:uniqueId val="{00000006-E098-4754-8051-1EBE557F5877}"/>
            </c:ext>
          </c:extLst>
        </c:ser>
        <c:ser>
          <c:idx val="2"/>
          <c:order val="1"/>
          <c:tx>
            <c:strRef>
              <c:f>Table!$AY$2</c:f>
              <c:strCache>
                <c:ptCount val="1"/>
                <c:pt idx="0">
                  <c:v>Rental If Sold In Year Net Made</c:v>
                </c:pt>
              </c:strCache>
            </c:strRef>
          </c:tx>
          <c:spPr>
            <a:ln w="28575" cap="rnd">
              <a:solidFill>
                <a:schemeClr val="accent3"/>
              </a:solidFill>
              <a:round/>
            </a:ln>
            <a:effectLst/>
          </c:spPr>
          <c:marker>
            <c:symbol val="none"/>
          </c:marker>
          <c:cat>
            <c:numRef>
              <c:f>Table!$A$3:$A$43</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Table!$AY$3:$AY$43</c:f>
              <c:numCache>
                <c:formatCode>"$"#,##0</c:formatCode>
                <c:ptCount val="41"/>
                <c:pt idx="0">
                  <c:v>-28800</c:v>
                </c:pt>
                <c:pt idx="1">
                  <c:v>-18747.308447092735</c:v>
                </c:pt>
                <c:pt idx="2">
                  <c:v>-8389.6593941854699</c:v>
                </c:pt>
                <c:pt idx="3">
                  <c:v>2275.8943212218037</c:v>
                </c:pt>
                <c:pt idx="4">
                  <c:v>13252.295253066564</c:v>
                </c:pt>
                <c:pt idx="5">
                  <c:v>24542.479813115351</c:v>
                </c:pt>
                <c:pt idx="6">
                  <c:v>36149.376670416888</c:v>
                </c:pt>
                <c:pt idx="7">
                  <c:v>48075.905081494304</c:v>
                </c:pt>
                <c:pt idx="8">
                  <c:v>60324.973148880556</c:v>
                </c:pt>
                <c:pt idx="9">
                  <c:v>72899.47600552332</c:v>
                </c:pt>
                <c:pt idx="10">
                  <c:v>85802.29392250767</c:v>
                </c:pt>
                <c:pt idx="11">
                  <c:v>99036.290337462284</c:v>
                </c:pt>
                <c:pt idx="12">
                  <c:v>112604.30980093192</c:v>
                </c:pt>
                <c:pt idx="13">
                  <c:v>126509.17583791197</c:v>
                </c:pt>
                <c:pt idx="14">
                  <c:v>140753.68872165054</c:v>
                </c:pt>
                <c:pt idx="15">
                  <c:v>155340.62315673399</c:v>
                </c:pt>
                <c:pt idx="16">
                  <c:v>170272.72586837393</c:v>
                </c:pt>
                <c:pt idx="17">
                  <c:v>185552.71309471841</c:v>
                </c:pt>
                <c:pt idx="18">
                  <c:v>201183.2679789078</c:v>
                </c:pt>
                <c:pt idx="19">
                  <c:v>217167.03785749193</c:v>
                </c:pt>
                <c:pt idx="20">
                  <c:v>233506.6314417196</c:v>
                </c:pt>
                <c:pt idx="21">
                  <c:v>250204.61588809811</c:v>
                </c:pt>
                <c:pt idx="22">
                  <c:v>267263.5137545102</c:v>
                </c:pt>
                <c:pt idx="23">
                  <c:v>284685.79983805545</c:v>
                </c:pt>
                <c:pt idx="24">
                  <c:v>302473.89789066353</c:v>
                </c:pt>
                <c:pt idx="25">
                  <c:v>320630.17720840371</c:v>
                </c:pt>
                <c:pt idx="26">
                  <c:v>339156.94909028197</c:v>
                </c:pt>
                <c:pt idx="27">
                  <c:v>358056.46316219028</c:v>
                </c:pt>
                <c:pt idx="28">
                  <c:v>377330.90356153203</c:v>
                </c:pt>
                <c:pt idx="29">
                  <c:v>396982.38497790811</c:v>
                </c:pt>
                <c:pt idx="30">
                  <c:v>417012.94854510424</c:v>
                </c:pt>
                <c:pt idx="31">
                  <c:v>448918.36602656171</c:v>
                </c:pt>
                <c:pt idx="32">
                  <c:v>481206.71005380346</c:v>
                </c:pt>
                <c:pt idx="33">
                  <c:v>513879.77488352358</c:v>
                </c:pt>
                <c:pt idx="34">
                  <c:v>546939.26319702098</c:v>
                </c:pt>
                <c:pt idx="35">
                  <c:v>580386.78117189254</c:v>
                </c:pt>
                <c:pt idx="36">
                  <c:v>614223.83337315894</c:v>
                </c:pt>
                <c:pt idx="37">
                  <c:v>648451.81745791901</c:v>
                </c:pt>
                <c:pt idx="38">
                  <c:v>683072.01868743962</c:v>
                </c:pt>
                <c:pt idx="39">
                  <c:v>718085.60424039676</c:v>
                </c:pt>
                <c:pt idx="40">
                  <c:v>753493.61732079205</c:v>
                </c:pt>
              </c:numCache>
            </c:numRef>
          </c:val>
          <c:smooth val="0"/>
          <c:extLst>
            <c:ext xmlns:c16="http://schemas.microsoft.com/office/drawing/2014/chart" uri="{C3380CC4-5D6E-409C-BE32-E72D297353CC}">
              <c16:uniqueId val="{00000008-E098-4754-8051-1EBE557F5877}"/>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Rental vs Stocks (10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Table!$AR$2</c:f>
              <c:strCache>
                <c:ptCount val="1"/>
                <c:pt idx="0">
                  <c:v>Pure Stock Market Net Made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Table!$AR$3:$AR$13</c:f>
              <c:numCache>
                <c:formatCode>"$"#,##0</c:formatCode>
                <c:ptCount val="11"/>
                <c:pt idx="0">
                  <c:v>0</c:v>
                </c:pt>
                <c:pt idx="1">
                  <c:v>5152</c:v>
                </c:pt>
                <c:pt idx="2">
                  <c:v>10664.64</c:v>
                </c:pt>
                <c:pt idx="3">
                  <c:v>16563.164799999999</c:v>
                </c:pt>
                <c:pt idx="4">
                  <c:v>22874.586336000008</c:v>
                </c:pt>
                <c:pt idx="5">
                  <c:v>29627.807379520018</c:v>
                </c:pt>
                <c:pt idx="6">
                  <c:v>36853.753896086419</c:v>
                </c:pt>
                <c:pt idx="7">
                  <c:v>44585.516668812474</c:v>
                </c:pt>
                <c:pt idx="8">
                  <c:v>52858.502835629348</c:v>
                </c:pt>
                <c:pt idx="9">
                  <c:v>61710.598034123424</c:v>
                </c:pt>
                <c:pt idx="10">
                  <c:v>71182.339896512072</c:v>
                </c:pt>
              </c:numCache>
            </c:numRef>
          </c:val>
          <c:smooth val="0"/>
          <c:extLst>
            <c:ext xmlns:c16="http://schemas.microsoft.com/office/drawing/2014/chart" uri="{C3380CC4-5D6E-409C-BE32-E72D297353CC}">
              <c16:uniqueId val="{00000006-5A3B-40F8-AFC0-D6A70CC01A42}"/>
            </c:ext>
          </c:extLst>
        </c:ser>
        <c:ser>
          <c:idx val="2"/>
          <c:order val="1"/>
          <c:tx>
            <c:strRef>
              <c:f>Table!$AY$2</c:f>
              <c:strCache>
                <c:ptCount val="1"/>
                <c:pt idx="0">
                  <c:v>Rental If Sold In Year Net Made</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Table!$AY$3:$AY$13</c:f>
              <c:numCache>
                <c:formatCode>"$"#,##0</c:formatCode>
                <c:ptCount val="11"/>
                <c:pt idx="0">
                  <c:v>-28800</c:v>
                </c:pt>
                <c:pt idx="1">
                  <c:v>-18747.308447092735</c:v>
                </c:pt>
                <c:pt idx="2">
                  <c:v>-8389.6593941854699</c:v>
                </c:pt>
                <c:pt idx="3">
                  <c:v>2275.8943212218037</c:v>
                </c:pt>
                <c:pt idx="4">
                  <c:v>13252.295253066564</c:v>
                </c:pt>
                <c:pt idx="5">
                  <c:v>24542.479813115351</c:v>
                </c:pt>
                <c:pt idx="6">
                  <c:v>36149.376670416888</c:v>
                </c:pt>
                <c:pt idx="7">
                  <c:v>48075.905081494304</c:v>
                </c:pt>
                <c:pt idx="8">
                  <c:v>60324.973148880556</c:v>
                </c:pt>
                <c:pt idx="9">
                  <c:v>72899.47600552332</c:v>
                </c:pt>
                <c:pt idx="10">
                  <c:v>85802.29392250767</c:v>
                </c:pt>
              </c:numCache>
            </c:numRef>
          </c:val>
          <c:smooth val="0"/>
          <c:extLst>
            <c:ext xmlns:c16="http://schemas.microsoft.com/office/drawing/2014/chart" uri="{C3380CC4-5D6E-409C-BE32-E72D297353CC}">
              <c16:uniqueId val="{00000008-5A3B-40F8-AFC0-D6A70CC01A42}"/>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Actual Monthly Costs Own vs Rent (30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Table!$AE$2</c:f>
              <c:strCache>
                <c:ptCount val="1"/>
                <c:pt idx="0">
                  <c:v>Rent Avg Monthly Cost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Table!$AD$3:$AD$33</c:f>
              <c:numCache>
                <c:formatCode>0</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Table!$AE$3:$AE$33</c:f>
              <c:numCache>
                <c:formatCode>"$"#,##0</c:formatCode>
                <c:ptCount val="31"/>
                <c:pt idx="0">
                  <c:v>0</c:v>
                </c:pt>
                <c:pt idx="1">
                  <c:v>2500</c:v>
                </c:pt>
                <c:pt idx="2">
                  <c:v>2562.4999999999995</c:v>
                </c:pt>
                <c:pt idx="3">
                  <c:v>2626.5624999999995</c:v>
                </c:pt>
                <c:pt idx="4">
                  <c:v>2692.2265624999991</c:v>
                </c:pt>
                <c:pt idx="5">
                  <c:v>2759.5322265624986</c:v>
                </c:pt>
                <c:pt idx="6">
                  <c:v>2828.520532226561</c:v>
                </c:pt>
                <c:pt idx="7">
                  <c:v>2899.2335455322245</c:v>
                </c:pt>
                <c:pt idx="8">
                  <c:v>2971.7143841705297</c:v>
                </c:pt>
                <c:pt idx="9">
                  <c:v>3046.0072437747931</c:v>
                </c:pt>
                <c:pt idx="10">
                  <c:v>3122.1574248691627</c:v>
                </c:pt>
                <c:pt idx="11">
                  <c:v>3200.2113604908914</c:v>
                </c:pt>
                <c:pt idx="12">
                  <c:v>3280.2166445031635</c:v>
                </c:pt>
                <c:pt idx="13">
                  <c:v>3362.2220606157425</c:v>
                </c:pt>
                <c:pt idx="14">
                  <c:v>3446.2776121311358</c:v>
                </c:pt>
                <c:pt idx="15">
                  <c:v>3532.4345524344135</c:v>
                </c:pt>
                <c:pt idx="16">
                  <c:v>3620.7454162452736</c:v>
                </c:pt>
                <c:pt idx="17">
                  <c:v>3711.2640516514052</c:v>
                </c:pt>
                <c:pt idx="18">
                  <c:v>3804.0456529426901</c:v>
                </c:pt>
                <c:pt idx="19">
                  <c:v>3899.1467942662571</c:v>
                </c:pt>
                <c:pt idx="20">
                  <c:v>3996.6254641229134</c:v>
                </c:pt>
                <c:pt idx="21">
                  <c:v>4096.5411007259854</c:v>
                </c:pt>
                <c:pt idx="22">
                  <c:v>4198.9546282441352</c:v>
                </c:pt>
                <c:pt idx="23">
                  <c:v>4303.9284939502386</c:v>
                </c:pt>
                <c:pt idx="24">
                  <c:v>4411.5267062989942</c:v>
                </c:pt>
                <c:pt idx="25">
                  <c:v>4521.8148739564685</c:v>
                </c:pt>
                <c:pt idx="26">
                  <c:v>4634.8602458053801</c:v>
                </c:pt>
                <c:pt idx="27">
                  <c:v>4750.7317519505141</c:v>
                </c:pt>
                <c:pt idx="28">
                  <c:v>4869.5000457492761</c:v>
                </c:pt>
                <c:pt idx="29">
                  <c:v>4991.2375468930077</c:v>
                </c:pt>
                <c:pt idx="30">
                  <c:v>5116.0184855653324</c:v>
                </c:pt>
              </c:numCache>
            </c:numRef>
          </c:val>
          <c:smooth val="0"/>
          <c:extLst>
            <c:ext xmlns:c16="http://schemas.microsoft.com/office/drawing/2014/chart" uri="{C3380CC4-5D6E-409C-BE32-E72D297353CC}">
              <c16:uniqueId val="{00000006-4979-48A4-B9A6-70ABE604625C}"/>
            </c:ext>
          </c:extLst>
        </c:ser>
        <c:ser>
          <c:idx val="2"/>
          <c:order val="1"/>
          <c:tx>
            <c:strRef>
              <c:f>Table!$AF$2</c:f>
              <c:strCache>
                <c:ptCount val="1"/>
                <c:pt idx="0">
                  <c:v>Own Avg Monthly Cost</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Table!$AD$3:$AD$33</c:f>
              <c:numCache>
                <c:formatCode>0</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Table!$AF$3:$AF$33</c:f>
              <c:numCache>
                <c:formatCode>"$"#,##0</c:formatCode>
                <c:ptCount val="31"/>
                <c:pt idx="0">
                  <c:v>800</c:v>
                </c:pt>
                <c:pt idx="1">
                  <c:v>2602.2618150355056</c:v>
                </c:pt>
                <c:pt idx="2">
                  <c:v>2630.2618150355056</c:v>
                </c:pt>
                <c:pt idx="3">
                  <c:v>2659.1018150355053</c:v>
                </c:pt>
                <c:pt idx="4">
                  <c:v>2688.8070150355056</c:v>
                </c:pt>
                <c:pt idx="5">
                  <c:v>2719.4033710355056</c:v>
                </c:pt>
                <c:pt idx="6">
                  <c:v>2750.9176177155059</c:v>
                </c:pt>
                <c:pt idx="7">
                  <c:v>2783.3772917959054</c:v>
                </c:pt>
                <c:pt idx="8">
                  <c:v>2816.8107560987178</c:v>
                </c:pt>
                <c:pt idx="9">
                  <c:v>2851.2472243306142</c:v>
                </c:pt>
                <c:pt idx="10">
                  <c:v>2886.7167866094674</c:v>
                </c:pt>
                <c:pt idx="11">
                  <c:v>2923.2504357566863</c:v>
                </c:pt>
                <c:pt idx="12">
                  <c:v>2960.8800943783212</c:v>
                </c:pt>
                <c:pt idx="13">
                  <c:v>2999.6386427586062</c:v>
                </c:pt>
                <c:pt idx="14">
                  <c:v>3039.5599475902986</c:v>
                </c:pt>
                <c:pt idx="15">
                  <c:v>3080.6788915669435</c:v>
                </c:pt>
                <c:pt idx="16">
                  <c:v>3123.0314038628858</c:v>
                </c:pt>
                <c:pt idx="17">
                  <c:v>3166.6544915277082</c:v>
                </c:pt>
                <c:pt idx="18">
                  <c:v>3211.5862718224739</c:v>
                </c:pt>
                <c:pt idx="19">
                  <c:v>3257.866005526083</c:v>
                </c:pt>
                <c:pt idx="20">
                  <c:v>3305.5341312408004</c:v>
                </c:pt>
                <c:pt idx="21">
                  <c:v>3354.6323007269598</c:v>
                </c:pt>
                <c:pt idx="22">
                  <c:v>3405.203415297703</c:v>
                </c:pt>
                <c:pt idx="23">
                  <c:v>3457.2916633055697</c:v>
                </c:pt>
                <c:pt idx="24">
                  <c:v>3510.9425587536716</c:v>
                </c:pt>
                <c:pt idx="25">
                  <c:v>3566.2029810652166</c:v>
                </c:pt>
                <c:pt idx="26">
                  <c:v>3623.1212160461087</c:v>
                </c:pt>
                <c:pt idx="27">
                  <c:v>3681.7469980764267</c:v>
                </c:pt>
                <c:pt idx="28">
                  <c:v>3742.1315535676536</c:v>
                </c:pt>
                <c:pt idx="29">
                  <c:v>3804.3276457236184</c:v>
                </c:pt>
                <c:pt idx="30">
                  <c:v>3868.389620644261</c:v>
                </c:pt>
              </c:numCache>
            </c:numRef>
          </c:val>
          <c:smooth val="0"/>
          <c:extLst>
            <c:ext xmlns:c16="http://schemas.microsoft.com/office/drawing/2014/chart" uri="{C3380CC4-5D6E-409C-BE32-E72D297353CC}">
              <c16:uniqueId val="{00000008-4979-48A4-B9A6-70ABE604625C}"/>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Actual Monthly Costs Own vs Rent (40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Table!$AE$2</c:f>
              <c:strCache>
                <c:ptCount val="1"/>
                <c:pt idx="0">
                  <c:v>Rent Avg Monthly Cost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Table!$AD$3:$AD$43</c:f>
              <c:numCache>
                <c:formatCode>0</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Table!$AE$3:$AE$43</c:f>
              <c:numCache>
                <c:formatCode>"$"#,##0</c:formatCode>
                <c:ptCount val="41"/>
                <c:pt idx="0">
                  <c:v>0</c:v>
                </c:pt>
                <c:pt idx="1">
                  <c:v>2500</c:v>
                </c:pt>
                <c:pt idx="2">
                  <c:v>2562.4999999999995</c:v>
                </c:pt>
                <c:pt idx="3">
                  <c:v>2626.5624999999995</c:v>
                </c:pt>
                <c:pt idx="4">
                  <c:v>2692.2265624999991</c:v>
                </c:pt>
                <c:pt idx="5">
                  <c:v>2759.5322265624986</c:v>
                </c:pt>
                <c:pt idx="6">
                  <c:v>2828.520532226561</c:v>
                </c:pt>
                <c:pt idx="7">
                  <c:v>2899.2335455322245</c:v>
                </c:pt>
                <c:pt idx="8">
                  <c:v>2971.7143841705297</c:v>
                </c:pt>
                <c:pt idx="9">
                  <c:v>3046.0072437747931</c:v>
                </c:pt>
                <c:pt idx="10">
                  <c:v>3122.1574248691627</c:v>
                </c:pt>
                <c:pt idx="11">
                  <c:v>3200.2113604908914</c:v>
                </c:pt>
                <c:pt idx="12">
                  <c:v>3280.2166445031635</c:v>
                </c:pt>
                <c:pt idx="13">
                  <c:v>3362.2220606157425</c:v>
                </c:pt>
                <c:pt idx="14">
                  <c:v>3446.2776121311358</c:v>
                </c:pt>
                <c:pt idx="15">
                  <c:v>3532.4345524344135</c:v>
                </c:pt>
                <c:pt idx="16">
                  <c:v>3620.7454162452736</c:v>
                </c:pt>
                <c:pt idx="17">
                  <c:v>3711.2640516514052</c:v>
                </c:pt>
                <c:pt idx="18">
                  <c:v>3804.0456529426901</c:v>
                </c:pt>
                <c:pt idx="19">
                  <c:v>3899.1467942662571</c:v>
                </c:pt>
                <c:pt idx="20">
                  <c:v>3996.6254641229134</c:v>
                </c:pt>
                <c:pt idx="21">
                  <c:v>4096.5411007259854</c:v>
                </c:pt>
                <c:pt idx="22">
                  <c:v>4198.9546282441352</c:v>
                </c:pt>
                <c:pt idx="23">
                  <c:v>4303.9284939502386</c:v>
                </c:pt>
                <c:pt idx="24">
                  <c:v>4411.5267062989942</c:v>
                </c:pt>
                <c:pt idx="25">
                  <c:v>4521.8148739564685</c:v>
                </c:pt>
                <c:pt idx="26">
                  <c:v>4634.8602458053801</c:v>
                </c:pt>
                <c:pt idx="27">
                  <c:v>4750.7317519505141</c:v>
                </c:pt>
                <c:pt idx="28">
                  <c:v>4869.5000457492761</c:v>
                </c:pt>
                <c:pt idx="29">
                  <c:v>4991.2375468930077</c:v>
                </c:pt>
                <c:pt idx="30">
                  <c:v>5116.0184855653324</c:v>
                </c:pt>
                <c:pt idx="31">
                  <c:v>5243.9189477044656</c:v>
                </c:pt>
                <c:pt idx="32">
                  <c:v>5375.0169213970767</c:v>
                </c:pt>
                <c:pt idx="33">
                  <c:v>5509.3923444320026</c:v>
                </c:pt>
                <c:pt idx="34">
                  <c:v>5647.1271530428021</c:v>
                </c:pt>
                <c:pt idx="35">
                  <c:v>5788.3053318688717</c:v>
                </c:pt>
                <c:pt idx="36">
                  <c:v>5933.0129651655925</c:v>
                </c:pt>
                <c:pt idx="37">
                  <c:v>6081.3382892947329</c:v>
                </c:pt>
                <c:pt idx="38">
                  <c:v>6233.3717465271002</c:v>
                </c:pt>
                <c:pt idx="39">
                  <c:v>6389.2060401902772</c:v>
                </c:pt>
                <c:pt idx="40">
                  <c:v>6548.9361911950327</c:v>
                </c:pt>
              </c:numCache>
            </c:numRef>
          </c:val>
          <c:smooth val="0"/>
          <c:extLst>
            <c:ext xmlns:c16="http://schemas.microsoft.com/office/drawing/2014/chart" uri="{C3380CC4-5D6E-409C-BE32-E72D297353CC}">
              <c16:uniqueId val="{00000000-379C-4C22-85A2-2662AA17B93F}"/>
            </c:ext>
          </c:extLst>
        </c:ser>
        <c:ser>
          <c:idx val="2"/>
          <c:order val="1"/>
          <c:tx>
            <c:strRef>
              <c:f>Table!$AF$2</c:f>
              <c:strCache>
                <c:ptCount val="1"/>
                <c:pt idx="0">
                  <c:v>Own Avg Monthly Cost</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Table!$AD$3:$AD$43</c:f>
              <c:numCache>
                <c:formatCode>0</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Table!$AF$3:$AF$43</c:f>
              <c:numCache>
                <c:formatCode>"$"#,##0</c:formatCode>
                <c:ptCount val="41"/>
                <c:pt idx="0">
                  <c:v>800</c:v>
                </c:pt>
                <c:pt idx="1">
                  <c:v>2602.2618150355056</c:v>
                </c:pt>
                <c:pt idx="2">
                  <c:v>2630.2618150355056</c:v>
                </c:pt>
                <c:pt idx="3">
                  <c:v>2659.1018150355053</c:v>
                </c:pt>
                <c:pt idx="4">
                  <c:v>2688.8070150355056</c:v>
                </c:pt>
                <c:pt idx="5">
                  <c:v>2719.4033710355056</c:v>
                </c:pt>
                <c:pt idx="6">
                  <c:v>2750.9176177155059</c:v>
                </c:pt>
                <c:pt idx="7">
                  <c:v>2783.3772917959054</c:v>
                </c:pt>
                <c:pt idx="8">
                  <c:v>2816.8107560987178</c:v>
                </c:pt>
                <c:pt idx="9">
                  <c:v>2851.2472243306142</c:v>
                </c:pt>
                <c:pt idx="10">
                  <c:v>2886.7167866094674</c:v>
                </c:pt>
                <c:pt idx="11">
                  <c:v>2923.2504357566863</c:v>
                </c:pt>
                <c:pt idx="12">
                  <c:v>2960.8800943783212</c:v>
                </c:pt>
                <c:pt idx="13">
                  <c:v>2999.6386427586062</c:v>
                </c:pt>
                <c:pt idx="14">
                  <c:v>3039.5599475902986</c:v>
                </c:pt>
                <c:pt idx="15">
                  <c:v>3080.6788915669435</c:v>
                </c:pt>
                <c:pt idx="16">
                  <c:v>3123.0314038628858</c:v>
                </c:pt>
                <c:pt idx="17">
                  <c:v>3166.6544915277082</c:v>
                </c:pt>
                <c:pt idx="18">
                  <c:v>3211.5862718224739</c:v>
                </c:pt>
                <c:pt idx="19">
                  <c:v>3257.866005526083</c:v>
                </c:pt>
                <c:pt idx="20">
                  <c:v>3305.5341312408004</c:v>
                </c:pt>
                <c:pt idx="21">
                  <c:v>3354.6323007269598</c:v>
                </c:pt>
                <c:pt idx="22">
                  <c:v>3405.203415297703</c:v>
                </c:pt>
                <c:pt idx="23">
                  <c:v>3457.2916633055697</c:v>
                </c:pt>
                <c:pt idx="24">
                  <c:v>3510.9425587536716</c:v>
                </c:pt>
                <c:pt idx="25">
                  <c:v>3566.2029810652166</c:v>
                </c:pt>
                <c:pt idx="26">
                  <c:v>3623.1212160461087</c:v>
                </c:pt>
                <c:pt idx="27">
                  <c:v>3681.7469980764267</c:v>
                </c:pt>
                <c:pt idx="28">
                  <c:v>3742.1315535676536</c:v>
                </c:pt>
                <c:pt idx="29">
                  <c:v>3804.3276457236184</c:v>
                </c:pt>
                <c:pt idx="30">
                  <c:v>3868.389620644261</c:v>
                </c:pt>
                <c:pt idx="31">
                  <c:v>2265.4449731103518</c:v>
                </c:pt>
                <c:pt idx="32">
                  <c:v>2333.4083223036628</c:v>
                </c:pt>
                <c:pt idx="33">
                  <c:v>2403.4105719727727</c:v>
                </c:pt>
                <c:pt idx="34">
                  <c:v>2475.5128891319559</c:v>
                </c:pt>
                <c:pt idx="35">
                  <c:v>2549.7782758059147</c:v>
                </c:pt>
                <c:pt idx="36">
                  <c:v>2626.2716240800924</c:v>
                </c:pt>
                <c:pt idx="37">
                  <c:v>2705.059772802495</c:v>
                </c:pt>
                <c:pt idx="38">
                  <c:v>2786.2115659865703</c:v>
                </c:pt>
                <c:pt idx="39">
                  <c:v>2869.7979129661671</c:v>
                </c:pt>
                <c:pt idx="40">
                  <c:v>2955.8918503551517</c:v>
                </c:pt>
              </c:numCache>
            </c:numRef>
          </c:val>
          <c:smooth val="0"/>
          <c:extLst>
            <c:ext xmlns:c16="http://schemas.microsoft.com/office/drawing/2014/chart" uri="{C3380CC4-5D6E-409C-BE32-E72D297353CC}">
              <c16:uniqueId val="{00000001-379C-4C22-85A2-2662AA17B93F}"/>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Actual Monthly Costs Own vs Rent (20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Table!$AE$2</c:f>
              <c:strCache>
                <c:ptCount val="1"/>
                <c:pt idx="0">
                  <c:v>Rent Avg Monthly Cost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Table!$AD$3:$AD$23</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Table!$AE$3:$AE$23</c:f>
              <c:numCache>
                <c:formatCode>"$"#,##0</c:formatCode>
                <c:ptCount val="21"/>
                <c:pt idx="0">
                  <c:v>0</c:v>
                </c:pt>
                <c:pt idx="1">
                  <c:v>2500</c:v>
                </c:pt>
                <c:pt idx="2">
                  <c:v>2562.4999999999995</c:v>
                </c:pt>
                <c:pt idx="3">
                  <c:v>2626.5624999999995</c:v>
                </c:pt>
                <c:pt idx="4">
                  <c:v>2692.2265624999991</c:v>
                </c:pt>
                <c:pt idx="5">
                  <c:v>2759.5322265624986</c:v>
                </c:pt>
                <c:pt idx="6">
                  <c:v>2828.520532226561</c:v>
                </c:pt>
                <c:pt idx="7">
                  <c:v>2899.2335455322245</c:v>
                </c:pt>
                <c:pt idx="8">
                  <c:v>2971.7143841705297</c:v>
                </c:pt>
                <c:pt idx="9">
                  <c:v>3046.0072437747931</c:v>
                </c:pt>
                <c:pt idx="10">
                  <c:v>3122.1574248691627</c:v>
                </c:pt>
                <c:pt idx="11">
                  <c:v>3200.2113604908914</c:v>
                </c:pt>
                <c:pt idx="12">
                  <c:v>3280.2166445031635</c:v>
                </c:pt>
                <c:pt idx="13">
                  <c:v>3362.2220606157425</c:v>
                </c:pt>
                <c:pt idx="14">
                  <c:v>3446.2776121311358</c:v>
                </c:pt>
                <c:pt idx="15">
                  <c:v>3532.4345524344135</c:v>
                </c:pt>
                <c:pt idx="16">
                  <c:v>3620.7454162452736</c:v>
                </c:pt>
                <c:pt idx="17">
                  <c:v>3711.2640516514052</c:v>
                </c:pt>
                <c:pt idx="18">
                  <c:v>3804.0456529426901</c:v>
                </c:pt>
                <c:pt idx="19">
                  <c:v>3899.1467942662571</c:v>
                </c:pt>
                <c:pt idx="20">
                  <c:v>3996.6254641229134</c:v>
                </c:pt>
              </c:numCache>
            </c:numRef>
          </c:val>
          <c:smooth val="0"/>
          <c:extLst>
            <c:ext xmlns:c16="http://schemas.microsoft.com/office/drawing/2014/chart" uri="{C3380CC4-5D6E-409C-BE32-E72D297353CC}">
              <c16:uniqueId val="{00000004-FFB5-4B1C-B017-A200058C6737}"/>
            </c:ext>
          </c:extLst>
        </c:ser>
        <c:ser>
          <c:idx val="2"/>
          <c:order val="1"/>
          <c:tx>
            <c:strRef>
              <c:f>Table!$AF$2</c:f>
              <c:strCache>
                <c:ptCount val="1"/>
                <c:pt idx="0">
                  <c:v>Own Avg Monthly Cost</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Table!$AD$3:$AD$23</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Table!$AF$3:$AF$23</c:f>
              <c:numCache>
                <c:formatCode>"$"#,##0</c:formatCode>
                <c:ptCount val="21"/>
                <c:pt idx="0">
                  <c:v>800</c:v>
                </c:pt>
                <c:pt idx="1">
                  <c:v>2602.2618150355056</c:v>
                </c:pt>
                <c:pt idx="2">
                  <c:v>2630.2618150355056</c:v>
                </c:pt>
                <c:pt idx="3">
                  <c:v>2659.1018150355053</c:v>
                </c:pt>
                <c:pt idx="4">
                  <c:v>2688.8070150355056</c:v>
                </c:pt>
                <c:pt idx="5">
                  <c:v>2719.4033710355056</c:v>
                </c:pt>
                <c:pt idx="6">
                  <c:v>2750.9176177155059</c:v>
                </c:pt>
                <c:pt idx="7">
                  <c:v>2783.3772917959054</c:v>
                </c:pt>
                <c:pt idx="8">
                  <c:v>2816.8107560987178</c:v>
                </c:pt>
                <c:pt idx="9">
                  <c:v>2851.2472243306142</c:v>
                </c:pt>
                <c:pt idx="10">
                  <c:v>2886.7167866094674</c:v>
                </c:pt>
                <c:pt idx="11">
                  <c:v>2923.2504357566863</c:v>
                </c:pt>
                <c:pt idx="12">
                  <c:v>2960.8800943783212</c:v>
                </c:pt>
                <c:pt idx="13">
                  <c:v>2999.6386427586062</c:v>
                </c:pt>
                <c:pt idx="14">
                  <c:v>3039.5599475902986</c:v>
                </c:pt>
                <c:pt idx="15">
                  <c:v>3080.6788915669435</c:v>
                </c:pt>
                <c:pt idx="16">
                  <c:v>3123.0314038628858</c:v>
                </c:pt>
                <c:pt idx="17">
                  <c:v>3166.6544915277082</c:v>
                </c:pt>
                <c:pt idx="18">
                  <c:v>3211.5862718224739</c:v>
                </c:pt>
                <c:pt idx="19">
                  <c:v>3257.866005526083</c:v>
                </c:pt>
                <c:pt idx="20">
                  <c:v>3305.5341312408004</c:v>
                </c:pt>
              </c:numCache>
            </c:numRef>
          </c:val>
          <c:smooth val="0"/>
          <c:extLst>
            <c:ext xmlns:c16="http://schemas.microsoft.com/office/drawing/2014/chart" uri="{C3380CC4-5D6E-409C-BE32-E72D297353CC}">
              <c16:uniqueId val="{00000006-FFB5-4B1C-B017-A200058C6737}"/>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Net Made Own vs Rent (20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Table!$G$2</c:f>
              <c:strCache>
                <c:ptCount val="1"/>
                <c:pt idx="0">
                  <c:v>Rent Net Made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Table!$A$3:$A$23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Table!$G$3:$G$23</c:f>
              <c:numCache>
                <c:formatCode>"$"#,##0</c:formatCode>
                <c:ptCount val="21"/>
                <c:pt idx="0">
                  <c:v>0</c:v>
                </c:pt>
                <c:pt idx="1">
                  <c:v>-24848</c:v>
                </c:pt>
                <c:pt idx="2">
                  <c:v>-50085.36</c:v>
                </c:pt>
                <c:pt idx="3">
                  <c:v>-75705.585200000001</c:v>
                </c:pt>
                <c:pt idx="4">
                  <c:v>-101700.88241399998</c:v>
                </c:pt>
                <c:pt idx="5">
                  <c:v>-128062.04808922995</c:v>
                </c:pt>
                <c:pt idx="6">
                  <c:v>-154778.34795938228</c:v>
                </c:pt>
                <c:pt idx="7">
                  <c:v>-181837.38773304294</c:v>
                </c:pt>
                <c:pt idx="8">
                  <c:v>-209224.9741762724</c:v>
                </c:pt>
                <c:pt idx="9">
                  <c:v>-236924.96590307588</c:v>
                </c:pt>
                <c:pt idx="10">
                  <c:v>-264919.11313911714</c:v>
                </c:pt>
                <c:pt idx="11">
                  <c:v>-293186.88567225198</c:v>
                </c:pt>
                <c:pt idx="12">
                  <c:v>-321705.28814804112</c:v>
                </c:pt>
                <c:pt idx="13">
                  <c:v>-350448.66180910391</c:v>
                </c:pt>
                <c:pt idx="14">
                  <c:v>-379388.47171370854</c:v>
                </c:pt>
                <c:pt idx="15">
                  <c:v>-408493.07840108464</c:v>
                </c:pt>
                <c:pt idx="16">
                  <c:v>-437727.49289826257</c:v>
                </c:pt>
                <c:pt idx="17">
                  <c:v>-467053.11388547043</c:v>
                </c:pt>
                <c:pt idx="18">
                  <c:v>-496427.44575389114</c:v>
                </c:pt>
                <c:pt idx="19">
                  <c:v>-525803.79620051221</c:v>
                </c:pt>
                <c:pt idx="20">
                  <c:v>-555130.95190949296</c:v>
                </c:pt>
              </c:numCache>
            </c:numRef>
          </c:val>
          <c:smooth val="0"/>
          <c:extLst>
            <c:ext xmlns:c16="http://schemas.microsoft.com/office/drawing/2014/chart" uri="{C3380CC4-5D6E-409C-BE32-E72D297353CC}">
              <c16:uniqueId val="{00000007-E9EA-41DC-B887-5544A001E652}"/>
            </c:ext>
          </c:extLst>
        </c:ser>
        <c:ser>
          <c:idx val="2"/>
          <c:order val="1"/>
          <c:tx>
            <c:strRef>
              <c:f>Table!$T$2</c:f>
              <c:strCache>
                <c:ptCount val="1"/>
                <c:pt idx="0">
                  <c:v>Own Net Made</c:v>
                </c:pt>
              </c:strCache>
            </c:strRef>
          </c:tx>
          <c:spPr>
            <a:ln w="28575" cap="rnd">
              <a:solidFill>
                <a:schemeClr val="accent3"/>
              </a:solidFill>
              <a:round/>
            </a:ln>
            <a:effectLst/>
          </c:spPr>
          <c:marker>
            <c:symbol val="none"/>
          </c:marker>
          <c:cat>
            <c:numRef>
              <c:f>Table!$A$3:$A$23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Table!$T$3:$T$23</c:f>
              <c:numCache>
                <c:formatCode>"$"#,##0</c:formatCode>
                <c:ptCount val="21"/>
                <c:pt idx="0">
                  <c:v>-9600</c:v>
                </c:pt>
                <c:pt idx="1">
                  <c:v>-22693.808447092735</c:v>
                </c:pt>
                <c:pt idx="2">
                  <c:v>-35835.61689418547</c:v>
                </c:pt>
                <c:pt idx="3">
                  <c:v>-49026.865341278186</c:v>
                </c:pt>
                <c:pt idx="4">
                  <c:v>-62269.036988370906</c:v>
                </c:pt>
                <c:pt idx="5">
                  <c:v>-75563.659531463665</c:v>
                </c:pt>
                <c:pt idx="6">
                  <c:v>-88912.306497436395</c:v>
                </c:pt>
                <c:pt idx="7">
                  <c:v>-102316.59861897552</c:v>
                </c:pt>
                <c:pt idx="8">
                  <c:v>-115778.20525074803</c:v>
                </c:pt>
                <c:pt idx="9">
                  <c:v>-129298.84582806096</c:v>
                </c:pt>
                <c:pt idx="10">
                  <c:v>-142880.29136928049</c:v>
                </c:pt>
                <c:pt idx="11">
                  <c:v>-156524.36602332379</c:v>
                </c:pt>
                <c:pt idx="12">
                  <c:v>-170232.94866357563</c:v>
                </c:pt>
                <c:pt idx="13">
                  <c:v>-184007.97452962224</c:v>
                </c:pt>
                <c:pt idx="14">
                  <c:v>-197851.43691823742</c:v>
                </c:pt>
                <c:pt idx="15">
                  <c:v>-211765.38892509832</c:v>
                </c:pt>
                <c:pt idx="16">
                  <c:v>-225751.94523875223</c:v>
                </c:pt>
                <c:pt idx="17">
                  <c:v>-239813.28398840301</c:v>
                </c:pt>
                <c:pt idx="18">
                  <c:v>-253951.6486471305</c:v>
                </c:pt>
                <c:pt idx="19">
                  <c:v>-268169.34999220702</c:v>
                </c:pt>
                <c:pt idx="20">
                  <c:v>-282468.7681242231</c:v>
                </c:pt>
              </c:numCache>
            </c:numRef>
          </c:val>
          <c:smooth val="0"/>
          <c:extLst>
            <c:ext xmlns:c16="http://schemas.microsoft.com/office/drawing/2014/chart" uri="{C3380CC4-5D6E-409C-BE32-E72D297353CC}">
              <c16:uniqueId val="{00000009-E9EA-41DC-B887-5544A001E652}"/>
            </c:ext>
          </c:extLst>
        </c:ser>
        <c:ser>
          <c:idx val="3"/>
          <c:order val="2"/>
          <c:tx>
            <c:strRef>
              <c:f>Table!$AA$2</c:f>
              <c:strCache>
                <c:ptCount val="1"/>
                <c:pt idx="0">
                  <c:v>Own With Reinvestment Net Made</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Table!$A$3:$A$23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Table!$AA$3:$AA$23</c:f>
              <c:numCache>
                <c:formatCode>"$"#,##0</c:formatCode>
                <c:ptCount val="21"/>
                <c:pt idx="0">
                  <c:v>-9600</c:v>
                </c:pt>
                <c:pt idx="1">
                  <c:v>-22693.808447092735</c:v>
                </c:pt>
                <c:pt idx="2">
                  <c:v>-35835.61689418547</c:v>
                </c:pt>
                <c:pt idx="3">
                  <c:v>-49026.865341278186</c:v>
                </c:pt>
                <c:pt idx="4">
                  <c:v>-62269.036988370906</c:v>
                </c:pt>
                <c:pt idx="5">
                  <c:v>-75562.223321528581</c:v>
                </c:pt>
                <c:pt idx="6">
                  <c:v>-88892.479423549434</c:v>
                </c:pt>
                <c:pt idx="7">
                  <c:v>-102244.5000965654</c:v>
                </c:pt>
                <c:pt idx="8">
                  <c:v>-115601.51665184887</c:v>
                </c:pt>
                <c:pt idx="9">
                  <c:v>-128945.18632352838</c:v>
                </c:pt>
                <c:pt idx="10">
                  <c:v>-142255.47378755358</c:v>
                </c:pt>
                <c:pt idx="11">
                  <c:v>-155510.52423092991</c:v>
                </c:pt>
                <c:pt idx="12">
                  <c:v>-168686.52737737971</c:v>
                </c:pt>
                <c:pt idx="13">
                  <c:v>-181757.57183400568</c:v>
                </c:pt>
                <c:pt idx="14">
                  <c:v>-194695.4890790408</c:v>
                </c:pt>
                <c:pt idx="15">
                  <c:v>-207469.68636316387</c:v>
                </c:pt>
                <c:pt idx="16">
                  <c:v>-220046.96774592396</c:v>
                </c:pt>
                <c:pt idx="17">
                  <c:v>-232391.34243431778</c:v>
                </c:pt>
                <c:pt idx="18">
                  <c:v>-244463.81953224834</c:v>
                </c:pt>
                <c:pt idx="19">
                  <c:v>-256222.18824720167</c:v>
                </c:pt>
                <c:pt idx="20">
                  <c:v>-267620.78253371507</c:v>
                </c:pt>
              </c:numCache>
            </c:numRef>
          </c:val>
          <c:smooth val="0"/>
          <c:extLst>
            <c:ext xmlns:c16="http://schemas.microsoft.com/office/drawing/2014/chart" uri="{C3380CC4-5D6E-409C-BE32-E72D297353CC}">
              <c16:uniqueId val="{0000000B-E9EA-41DC-B887-5544A001E652}"/>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Net Made Own vs Rent (30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Table!$G$2</c:f>
              <c:strCache>
                <c:ptCount val="1"/>
                <c:pt idx="0">
                  <c:v>Rent Net Made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Table!$A$3:$A$33</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Table!$G$3:$G$33</c:f>
              <c:numCache>
                <c:formatCode>"$"#,##0</c:formatCode>
                <c:ptCount val="31"/>
                <c:pt idx="0">
                  <c:v>0</c:v>
                </c:pt>
                <c:pt idx="1">
                  <c:v>-24848</c:v>
                </c:pt>
                <c:pt idx="2">
                  <c:v>-50085.36</c:v>
                </c:pt>
                <c:pt idx="3">
                  <c:v>-75705.585200000001</c:v>
                </c:pt>
                <c:pt idx="4">
                  <c:v>-101700.88241399998</c:v>
                </c:pt>
                <c:pt idx="5">
                  <c:v>-128062.04808922995</c:v>
                </c:pt>
                <c:pt idx="6">
                  <c:v>-154778.34795938228</c:v>
                </c:pt>
                <c:pt idx="7">
                  <c:v>-181837.38773304294</c:v>
                </c:pt>
                <c:pt idx="8">
                  <c:v>-209224.9741762724</c:v>
                </c:pt>
                <c:pt idx="9">
                  <c:v>-236924.96590307588</c:v>
                </c:pt>
                <c:pt idx="10">
                  <c:v>-264919.11313911714</c:v>
                </c:pt>
                <c:pt idx="11">
                  <c:v>-293186.88567225198</c:v>
                </c:pt>
                <c:pt idx="12">
                  <c:v>-321705.28814804112</c:v>
                </c:pt>
                <c:pt idx="13">
                  <c:v>-350448.66180910391</c:v>
                </c:pt>
                <c:pt idx="14">
                  <c:v>-379388.47171370854</c:v>
                </c:pt>
                <c:pt idx="15">
                  <c:v>-408493.07840108464</c:v>
                </c:pt>
                <c:pt idx="16">
                  <c:v>-437727.49289826257</c:v>
                </c:pt>
                <c:pt idx="17">
                  <c:v>-467053.11388547043</c:v>
                </c:pt>
                <c:pt idx="18">
                  <c:v>-496427.44575389114</c:v>
                </c:pt>
                <c:pt idx="19">
                  <c:v>-525803.79620051221</c:v>
                </c:pt>
                <c:pt idx="20">
                  <c:v>-555130.95190949296</c:v>
                </c:pt>
                <c:pt idx="21">
                  <c:v>-584352.830767476</c:v>
                </c:pt>
                <c:pt idx="22">
                  <c:v>-613408.10895112576</c:v>
                </c:pt>
                <c:pt idx="23">
                  <c:v>-642229.82110837917</c:v>
                </c:pt>
                <c:pt idx="24">
                  <c:v>-670744.93172990717</c:v>
                </c:pt>
                <c:pt idx="25">
                  <c:v>-698873.87567354064</c:v>
                </c:pt>
                <c:pt idx="26">
                  <c:v>-726530.06566129206</c:v>
                </c:pt>
                <c:pt idx="27">
                  <c:v>-753619.36441545119</c:v>
                </c:pt>
                <c:pt idx="28">
                  <c:v>-780039.51893634815</c:v>
                </c:pt>
                <c:pt idx="29">
                  <c:v>-805679.5542490033</c:v>
                </c:pt>
                <c:pt idx="30">
                  <c:v>-830419.12375822198</c:v>
                </c:pt>
              </c:numCache>
            </c:numRef>
          </c:val>
          <c:smooth val="0"/>
          <c:extLst>
            <c:ext xmlns:c16="http://schemas.microsoft.com/office/drawing/2014/chart" uri="{C3380CC4-5D6E-409C-BE32-E72D297353CC}">
              <c16:uniqueId val="{00000004-6C1A-4D21-8E05-E0923B9B4BF8}"/>
            </c:ext>
          </c:extLst>
        </c:ser>
        <c:ser>
          <c:idx val="2"/>
          <c:order val="1"/>
          <c:tx>
            <c:strRef>
              <c:f>Table!$T$2</c:f>
              <c:strCache>
                <c:ptCount val="1"/>
                <c:pt idx="0">
                  <c:v>Own Net Made</c:v>
                </c:pt>
              </c:strCache>
            </c:strRef>
          </c:tx>
          <c:spPr>
            <a:ln w="28575" cap="rnd">
              <a:solidFill>
                <a:schemeClr val="accent3"/>
              </a:solidFill>
              <a:round/>
            </a:ln>
            <a:effectLst/>
          </c:spPr>
          <c:marker>
            <c:symbol val="none"/>
          </c:marker>
          <c:cat>
            <c:numRef>
              <c:f>Table!$A$3:$A$33</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Table!$T$3:$T$33</c:f>
              <c:numCache>
                <c:formatCode>"$"#,##0</c:formatCode>
                <c:ptCount val="31"/>
                <c:pt idx="0">
                  <c:v>-9600</c:v>
                </c:pt>
                <c:pt idx="1">
                  <c:v>-22693.808447092735</c:v>
                </c:pt>
                <c:pt idx="2">
                  <c:v>-35835.61689418547</c:v>
                </c:pt>
                <c:pt idx="3">
                  <c:v>-49026.865341278186</c:v>
                </c:pt>
                <c:pt idx="4">
                  <c:v>-62269.036988370906</c:v>
                </c:pt>
                <c:pt idx="5">
                  <c:v>-75563.659531463665</c:v>
                </c:pt>
                <c:pt idx="6">
                  <c:v>-88912.306497436395</c:v>
                </c:pt>
                <c:pt idx="7">
                  <c:v>-102316.59861897552</c:v>
                </c:pt>
                <c:pt idx="8">
                  <c:v>-115778.20525074803</c:v>
                </c:pt>
                <c:pt idx="9">
                  <c:v>-129298.84582806096</c:v>
                </c:pt>
                <c:pt idx="10">
                  <c:v>-142880.29136928049</c:v>
                </c:pt>
                <c:pt idx="11">
                  <c:v>-156524.36602332379</c:v>
                </c:pt>
                <c:pt idx="12">
                  <c:v>-170232.94866357563</c:v>
                </c:pt>
                <c:pt idx="13">
                  <c:v>-184007.97452962224</c:v>
                </c:pt>
                <c:pt idx="14">
                  <c:v>-197851.43691823742</c:v>
                </c:pt>
                <c:pt idx="15">
                  <c:v>-211765.38892509832</c:v>
                </c:pt>
                <c:pt idx="16">
                  <c:v>-225751.94523875223</c:v>
                </c:pt>
                <c:pt idx="17">
                  <c:v>-239813.28398840301</c:v>
                </c:pt>
                <c:pt idx="18">
                  <c:v>-253951.6486471305</c:v>
                </c:pt>
                <c:pt idx="19">
                  <c:v>-268169.34999220702</c:v>
                </c:pt>
                <c:pt idx="20">
                  <c:v>-282468.7681242231</c:v>
                </c:pt>
                <c:pt idx="21">
                  <c:v>-296852.35454678687</c:v>
                </c:pt>
                <c:pt idx="22">
                  <c:v>-311322.63430861471</c:v>
                </c:pt>
                <c:pt idx="23">
                  <c:v>-325882.20820988464</c:v>
                </c:pt>
                <c:pt idx="24">
                  <c:v>-340533.75507477991</c:v>
                </c:pt>
                <c:pt idx="25">
                  <c:v>-355280.03409220919</c:v>
                </c:pt>
                <c:pt idx="26">
                  <c:v>-370123.88722674863</c:v>
                </c:pt>
                <c:pt idx="27">
                  <c:v>-385068.24170191149</c:v>
                </c:pt>
                <c:pt idx="28">
                  <c:v>-400116.11255791655</c:v>
                </c:pt>
                <c:pt idx="29">
                  <c:v>-415270.60528618889</c:v>
                </c:pt>
                <c:pt idx="30">
                  <c:v>-430534.91854289663</c:v>
                </c:pt>
              </c:numCache>
            </c:numRef>
          </c:val>
          <c:smooth val="0"/>
          <c:extLst>
            <c:ext xmlns:c16="http://schemas.microsoft.com/office/drawing/2014/chart" uri="{C3380CC4-5D6E-409C-BE32-E72D297353CC}">
              <c16:uniqueId val="{00000006-6C1A-4D21-8E05-E0923B9B4BF8}"/>
            </c:ext>
          </c:extLst>
        </c:ser>
        <c:ser>
          <c:idx val="3"/>
          <c:order val="2"/>
          <c:tx>
            <c:strRef>
              <c:f>Table!$AA$2</c:f>
              <c:strCache>
                <c:ptCount val="1"/>
                <c:pt idx="0">
                  <c:v>Own With Reinvestment Net Made</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Table!$A$3:$A$33</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Table!$AA$3:$AA$33</c:f>
              <c:numCache>
                <c:formatCode>"$"#,##0</c:formatCode>
                <c:ptCount val="31"/>
                <c:pt idx="0">
                  <c:v>-9600</c:v>
                </c:pt>
                <c:pt idx="1">
                  <c:v>-22693.808447092735</c:v>
                </c:pt>
                <c:pt idx="2">
                  <c:v>-35835.61689418547</c:v>
                </c:pt>
                <c:pt idx="3">
                  <c:v>-49026.865341278186</c:v>
                </c:pt>
                <c:pt idx="4">
                  <c:v>-62269.036988370906</c:v>
                </c:pt>
                <c:pt idx="5">
                  <c:v>-75562.223321528581</c:v>
                </c:pt>
                <c:pt idx="6">
                  <c:v>-88892.479423549434</c:v>
                </c:pt>
                <c:pt idx="7">
                  <c:v>-102244.5000965654</c:v>
                </c:pt>
                <c:pt idx="8">
                  <c:v>-115601.51665184887</c:v>
                </c:pt>
                <c:pt idx="9">
                  <c:v>-128945.18632352838</c:v>
                </c:pt>
                <c:pt idx="10">
                  <c:v>-142255.47378755358</c:v>
                </c:pt>
                <c:pt idx="11">
                  <c:v>-155510.52423092991</c:v>
                </c:pt>
                <c:pt idx="12">
                  <c:v>-168686.52737737971</c:v>
                </c:pt>
                <c:pt idx="13">
                  <c:v>-181757.57183400568</c:v>
                </c:pt>
                <c:pt idx="14">
                  <c:v>-194695.4890790408</c:v>
                </c:pt>
                <c:pt idx="15">
                  <c:v>-207469.68636316387</c:v>
                </c:pt>
                <c:pt idx="16">
                  <c:v>-220046.96774592396</c:v>
                </c:pt>
                <c:pt idx="17">
                  <c:v>-232391.34243431778</c:v>
                </c:pt>
                <c:pt idx="18">
                  <c:v>-244463.81953224834</c:v>
                </c:pt>
                <c:pt idx="19">
                  <c:v>-256222.18824720167</c:v>
                </c:pt>
                <c:pt idx="20">
                  <c:v>-267620.78253371507</c:v>
                </c:pt>
                <c:pt idx="21">
                  <c:v>-278610.22908178048</c:v>
                </c:pt>
                <c:pt idx="22">
                  <c:v>-289137.17748189543</c:v>
                </c:pt>
                <c:pt idx="23">
                  <c:v>-299144.01131669513</c:v>
                </c:pt>
                <c:pt idx="24">
                  <c:v>-308568.53884159646</c:v>
                </c:pt>
                <c:pt idx="25">
                  <c:v>-317343.66182326322</c:v>
                </c:pt>
                <c:pt idx="26">
                  <c:v>-325397.02100452239</c:v>
                </c:pt>
                <c:pt idx="27">
                  <c:v>-332650.61655717652</c:v>
                </c:pt>
                <c:pt idx="28">
                  <c:v>-339020.40176947007</c:v>
                </c:pt>
                <c:pt idx="29">
                  <c:v>-344415.84809225483</c:v>
                </c:pt>
                <c:pt idx="30">
                  <c:v>-348739.47953659977</c:v>
                </c:pt>
              </c:numCache>
            </c:numRef>
          </c:val>
          <c:smooth val="0"/>
          <c:extLst>
            <c:ext xmlns:c16="http://schemas.microsoft.com/office/drawing/2014/chart" uri="{C3380CC4-5D6E-409C-BE32-E72D297353CC}">
              <c16:uniqueId val="{00000008-6C1A-4D21-8E05-E0923B9B4BF8}"/>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Net Made Own vs Rent (10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Table!$G$2</c:f>
              <c:strCache>
                <c:ptCount val="1"/>
                <c:pt idx="0">
                  <c:v>Rent Net Made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Table!$G$3:$G$13</c:f>
              <c:numCache>
                <c:formatCode>"$"#,##0</c:formatCode>
                <c:ptCount val="11"/>
                <c:pt idx="0">
                  <c:v>0</c:v>
                </c:pt>
                <c:pt idx="1">
                  <c:v>-24848</c:v>
                </c:pt>
                <c:pt idx="2">
                  <c:v>-50085.36</c:v>
                </c:pt>
                <c:pt idx="3">
                  <c:v>-75705.585200000001</c:v>
                </c:pt>
                <c:pt idx="4">
                  <c:v>-101700.88241399998</c:v>
                </c:pt>
                <c:pt idx="5">
                  <c:v>-128062.04808922995</c:v>
                </c:pt>
                <c:pt idx="6">
                  <c:v>-154778.34795938228</c:v>
                </c:pt>
                <c:pt idx="7">
                  <c:v>-181837.38773304294</c:v>
                </c:pt>
                <c:pt idx="8">
                  <c:v>-209224.9741762724</c:v>
                </c:pt>
                <c:pt idx="9">
                  <c:v>-236924.96590307588</c:v>
                </c:pt>
                <c:pt idx="10">
                  <c:v>-264919.11313911714</c:v>
                </c:pt>
              </c:numCache>
            </c:numRef>
          </c:val>
          <c:smooth val="0"/>
          <c:extLst>
            <c:ext xmlns:c16="http://schemas.microsoft.com/office/drawing/2014/chart" uri="{C3380CC4-5D6E-409C-BE32-E72D297353CC}">
              <c16:uniqueId val="{00000004-79E1-4911-ADBD-55161EE0FBD4}"/>
            </c:ext>
          </c:extLst>
        </c:ser>
        <c:ser>
          <c:idx val="2"/>
          <c:order val="1"/>
          <c:tx>
            <c:strRef>
              <c:f>Table!$T$2</c:f>
              <c:strCache>
                <c:ptCount val="1"/>
                <c:pt idx="0">
                  <c:v>Own Net Made</c:v>
                </c:pt>
              </c:strCache>
            </c:strRef>
          </c:tx>
          <c:spPr>
            <a:ln w="28575" cap="rnd">
              <a:solidFill>
                <a:schemeClr val="accent3"/>
              </a:solidFill>
              <a:round/>
            </a:ln>
            <a:effectLst/>
          </c:spPr>
          <c:marker>
            <c:symbol val="none"/>
          </c:marker>
          <c:cat>
            <c:numRef>
              <c:f>Table!$A$3:$A$13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Table!$T$3:$T$13</c:f>
              <c:numCache>
                <c:formatCode>"$"#,##0</c:formatCode>
                <c:ptCount val="11"/>
                <c:pt idx="0">
                  <c:v>-9600</c:v>
                </c:pt>
                <c:pt idx="1">
                  <c:v>-22693.808447092735</c:v>
                </c:pt>
                <c:pt idx="2">
                  <c:v>-35835.61689418547</c:v>
                </c:pt>
                <c:pt idx="3">
                  <c:v>-49026.865341278186</c:v>
                </c:pt>
                <c:pt idx="4">
                  <c:v>-62269.036988370906</c:v>
                </c:pt>
                <c:pt idx="5">
                  <c:v>-75563.659531463665</c:v>
                </c:pt>
                <c:pt idx="6">
                  <c:v>-88912.306497436395</c:v>
                </c:pt>
                <c:pt idx="7">
                  <c:v>-102316.59861897552</c:v>
                </c:pt>
                <c:pt idx="8">
                  <c:v>-115778.20525074803</c:v>
                </c:pt>
                <c:pt idx="9">
                  <c:v>-129298.84582806096</c:v>
                </c:pt>
                <c:pt idx="10">
                  <c:v>-142880.29136928049</c:v>
                </c:pt>
              </c:numCache>
            </c:numRef>
          </c:val>
          <c:smooth val="0"/>
          <c:extLst>
            <c:ext xmlns:c16="http://schemas.microsoft.com/office/drawing/2014/chart" uri="{C3380CC4-5D6E-409C-BE32-E72D297353CC}">
              <c16:uniqueId val="{00000006-79E1-4911-ADBD-55161EE0FBD4}"/>
            </c:ext>
          </c:extLst>
        </c:ser>
        <c:ser>
          <c:idx val="3"/>
          <c:order val="2"/>
          <c:tx>
            <c:strRef>
              <c:f>Table!$AA$2</c:f>
              <c:strCache>
                <c:ptCount val="1"/>
                <c:pt idx="0">
                  <c:v>Own With Reinvestment Net Made</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Table!$AA$3:$AA$13</c:f>
              <c:numCache>
                <c:formatCode>"$"#,##0</c:formatCode>
                <c:ptCount val="11"/>
                <c:pt idx="0">
                  <c:v>-9600</c:v>
                </c:pt>
                <c:pt idx="1">
                  <c:v>-22693.808447092735</c:v>
                </c:pt>
                <c:pt idx="2">
                  <c:v>-35835.61689418547</c:v>
                </c:pt>
                <c:pt idx="3">
                  <c:v>-49026.865341278186</c:v>
                </c:pt>
                <c:pt idx="4">
                  <c:v>-62269.036988370906</c:v>
                </c:pt>
                <c:pt idx="5">
                  <c:v>-75562.223321528581</c:v>
                </c:pt>
                <c:pt idx="6">
                  <c:v>-88892.479423549434</c:v>
                </c:pt>
                <c:pt idx="7">
                  <c:v>-102244.5000965654</c:v>
                </c:pt>
                <c:pt idx="8">
                  <c:v>-115601.51665184887</c:v>
                </c:pt>
                <c:pt idx="9">
                  <c:v>-128945.18632352838</c:v>
                </c:pt>
                <c:pt idx="10">
                  <c:v>-142255.47378755358</c:v>
                </c:pt>
              </c:numCache>
            </c:numRef>
          </c:val>
          <c:smooth val="0"/>
          <c:extLst>
            <c:ext xmlns:c16="http://schemas.microsoft.com/office/drawing/2014/chart" uri="{C3380CC4-5D6E-409C-BE32-E72D297353CC}">
              <c16:uniqueId val="{00000008-79E1-4911-ADBD-55161EE0FBD4}"/>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Net Made Own vs Rent (40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Table!$G$2</c:f>
              <c:strCache>
                <c:ptCount val="1"/>
                <c:pt idx="0">
                  <c:v>Rent Net Made</c:v>
                </c:pt>
              </c:strCache>
            </c:strRef>
          </c:tx>
          <c:spPr>
            <a:ln w="28575" cap="rnd">
              <a:solidFill>
                <a:schemeClr val="accent2"/>
              </a:solidFill>
              <a:round/>
            </a:ln>
            <a:effectLst/>
          </c:spPr>
          <c:marker>
            <c:symbol val="none"/>
          </c:marker>
          <c:cat>
            <c:numRef>
              <c:f>Table!$A$3:$A$43</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Table!$G$3:$G$43</c:f>
              <c:numCache>
                <c:formatCode>"$"#,##0</c:formatCode>
                <c:ptCount val="41"/>
                <c:pt idx="0">
                  <c:v>0</c:v>
                </c:pt>
                <c:pt idx="1">
                  <c:v>-24848</c:v>
                </c:pt>
                <c:pt idx="2">
                  <c:v>-50085.36</c:v>
                </c:pt>
                <c:pt idx="3">
                  <c:v>-75705.585200000001</c:v>
                </c:pt>
                <c:pt idx="4">
                  <c:v>-101700.88241399998</c:v>
                </c:pt>
                <c:pt idx="5">
                  <c:v>-128062.04808922995</c:v>
                </c:pt>
                <c:pt idx="6">
                  <c:v>-154778.34795938228</c:v>
                </c:pt>
                <c:pt idx="7">
                  <c:v>-181837.38773304294</c:v>
                </c:pt>
                <c:pt idx="8">
                  <c:v>-209224.9741762724</c:v>
                </c:pt>
                <c:pt idx="9">
                  <c:v>-236924.96590307588</c:v>
                </c:pt>
                <c:pt idx="10">
                  <c:v>-264919.11313911714</c:v>
                </c:pt>
                <c:pt idx="11">
                  <c:v>-293186.88567225198</c:v>
                </c:pt>
                <c:pt idx="12">
                  <c:v>-321705.28814804112</c:v>
                </c:pt>
                <c:pt idx="13">
                  <c:v>-350448.66180910391</c:v>
                </c:pt>
                <c:pt idx="14">
                  <c:v>-379388.47171370854</c:v>
                </c:pt>
                <c:pt idx="15">
                  <c:v>-408493.07840108464</c:v>
                </c:pt>
                <c:pt idx="16">
                  <c:v>-437727.49289826257</c:v>
                </c:pt>
                <c:pt idx="17">
                  <c:v>-467053.11388547043</c:v>
                </c:pt>
                <c:pt idx="18">
                  <c:v>-496427.44575389114</c:v>
                </c:pt>
                <c:pt idx="19">
                  <c:v>-525803.79620051221</c:v>
                </c:pt>
                <c:pt idx="20">
                  <c:v>-555130.95190949296</c:v>
                </c:pt>
                <c:pt idx="21">
                  <c:v>-584352.830767476</c:v>
                </c:pt>
                <c:pt idx="22">
                  <c:v>-613408.10895112576</c:v>
                </c:pt>
                <c:pt idx="23">
                  <c:v>-642229.82110837917</c:v>
                </c:pt>
                <c:pt idx="24">
                  <c:v>-670744.93172990717</c:v>
                </c:pt>
                <c:pt idx="25">
                  <c:v>-698873.87567354064</c:v>
                </c:pt>
                <c:pt idx="26">
                  <c:v>-726530.06566129206</c:v>
                </c:pt>
                <c:pt idx="27">
                  <c:v>-753619.36441545119</c:v>
                </c:pt>
                <c:pt idx="28">
                  <c:v>-780039.51893634815</c:v>
                </c:pt>
                <c:pt idx="29">
                  <c:v>-805679.5542490033</c:v>
                </c:pt>
                <c:pt idx="30">
                  <c:v>-830419.12375822198</c:v>
                </c:pt>
                <c:pt idx="31">
                  <c:v>-854127.81315088074</c:v>
                </c:pt>
                <c:pt idx="32">
                  <c:v>-876664.39456926519</c:v>
                </c:pt>
                <c:pt idx="33">
                  <c:v>-897876.02754938218</c:v>
                </c:pt>
                <c:pt idx="34">
                  <c:v>-917597.40297211392</c:v>
                </c:pt>
                <c:pt idx="35">
                  <c:v>-935649.8260117938</c:v>
                </c:pt>
                <c:pt idx="36">
                  <c:v>-951840.23378504219</c:v>
                </c:pt>
                <c:pt idx="37">
                  <c:v>-965960.14310122852</c:v>
                </c:pt>
                <c:pt idx="38">
                  <c:v>-977784.52339332865</c:v>
                </c:pt>
                <c:pt idx="39">
                  <c:v>-987070.58956275112</c:v>
                </c:pt>
                <c:pt idx="40">
                  <c:v>-993556.50910233054</c:v>
                </c:pt>
              </c:numCache>
            </c:numRef>
          </c:val>
          <c:smooth val="0"/>
          <c:extLst>
            <c:ext xmlns:c16="http://schemas.microsoft.com/office/drawing/2014/chart" uri="{C3380CC4-5D6E-409C-BE32-E72D297353CC}">
              <c16:uniqueId val="{00000000-F14C-458A-B6FE-C9829E998C57}"/>
            </c:ext>
          </c:extLst>
        </c:ser>
        <c:ser>
          <c:idx val="2"/>
          <c:order val="1"/>
          <c:tx>
            <c:strRef>
              <c:f>Table!$T$2</c:f>
              <c:strCache>
                <c:ptCount val="1"/>
                <c:pt idx="0">
                  <c:v>Own Net Made</c:v>
                </c:pt>
              </c:strCache>
            </c:strRef>
          </c:tx>
          <c:spPr>
            <a:ln w="28575" cap="rnd">
              <a:solidFill>
                <a:schemeClr val="accent3"/>
              </a:solidFill>
              <a:round/>
            </a:ln>
            <a:effectLst/>
          </c:spPr>
          <c:marker>
            <c:symbol val="none"/>
          </c:marker>
          <c:cat>
            <c:numRef>
              <c:f>Table!$A$3:$A$43</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Table!$T$3:$T$43</c:f>
              <c:numCache>
                <c:formatCode>"$"#,##0</c:formatCode>
                <c:ptCount val="41"/>
                <c:pt idx="0">
                  <c:v>-9600</c:v>
                </c:pt>
                <c:pt idx="1">
                  <c:v>-22693.808447092735</c:v>
                </c:pt>
                <c:pt idx="2">
                  <c:v>-35835.61689418547</c:v>
                </c:pt>
                <c:pt idx="3">
                  <c:v>-49026.865341278186</c:v>
                </c:pt>
                <c:pt idx="4">
                  <c:v>-62269.036988370906</c:v>
                </c:pt>
                <c:pt idx="5">
                  <c:v>-75563.659531463665</c:v>
                </c:pt>
                <c:pt idx="6">
                  <c:v>-88912.306497436395</c:v>
                </c:pt>
                <c:pt idx="7">
                  <c:v>-102316.59861897552</c:v>
                </c:pt>
                <c:pt idx="8">
                  <c:v>-115778.20525074803</c:v>
                </c:pt>
                <c:pt idx="9">
                  <c:v>-129298.84582806096</c:v>
                </c:pt>
                <c:pt idx="10">
                  <c:v>-142880.29136928049</c:v>
                </c:pt>
                <c:pt idx="11">
                  <c:v>-156524.36602332379</c:v>
                </c:pt>
                <c:pt idx="12">
                  <c:v>-170232.94866357563</c:v>
                </c:pt>
                <c:pt idx="13">
                  <c:v>-184007.97452962224</c:v>
                </c:pt>
                <c:pt idx="14">
                  <c:v>-197851.43691823742</c:v>
                </c:pt>
                <c:pt idx="15">
                  <c:v>-211765.38892509832</c:v>
                </c:pt>
                <c:pt idx="16">
                  <c:v>-225751.94523875223</c:v>
                </c:pt>
                <c:pt idx="17">
                  <c:v>-239813.28398840301</c:v>
                </c:pt>
                <c:pt idx="18">
                  <c:v>-253951.6486471305</c:v>
                </c:pt>
                <c:pt idx="19">
                  <c:v>-268169.34999220702</c:v>
                </c:pt>
                <c:pt idx="20">
                  <c:v>-282468.7681242231</c:v>
                </c:pt>
                <c:pt idx="21">
                  <c:v>-296852.35454678687</c:v>
                </c:pt>
                <c:pt idx="22">
                  <c:v>-311322.63430861471</c:v>
                </c:pt>
                <c:pt idx="23">
                  <c:v>-325882.20820988464</c:v>
                </c:pt>
                <c:pt idx="24">
                  <c:v>-340533.75507477991</c:v>
                </c:pt>
                <c:pt idx="25">
                  <c:v>-355280.03409220919</c:v>
                </c:pt>
                <c:pt idx="26">
                  <c:v>-370123.88722674863</c:v>
                </c:pt>
                <c:pt idx="27">
                  <c:v>-385068.24170191149</c:v>
                </c:pt>
                <c:pt idx="28">
                  <c:v>-400116.11255791655</c:v>
                </c:pt>
                <c:pt idx="29">
                  <c:v>-415270.60528618889</c:v>
                </c:pt>
                <c:pt idx="30">
                  <c:v>-430534.91854289663</c:v>
                </c:pt>
                <c:pt idx="31">
                  <c:v>-434418.5384968</c:v>
                </c:pt>
                <c:pt idx="32">
                  <c:v>-438418.66704932053</c:v>
                </c:pt>
                <c:pt idx="33">
                  <c:v>-442538.79945841664</c:v>
                </c:pt>
                <c:pt idx="34">
                  <c:v>-446782.53583978559</c:v>
                </c:pt>
                <c:pt idx="35">
                  <c:v>-451153.58431259572</c:v>
                </c:pt>
                <c:pt idx="36">
                  <c:v>-455655.76423959015</c:v>
                </c:pt>
                <c:pt idx="37">
                  <c:v>-460293.00956439442</c:v>
                </c:pt>
                <c:pt idx="38">
                  <c:v>-465069.37224894285</c:v>
                </c:pt>
                <c:pt idx="39">
                  <c:v>-469989.0258140277</c:v>
                </c:pt>
                <c:pt idx="40">
                  <c:v>-475056.268986065</c:v>
                </c:pt>
              </c:numCache>
            </c:numRef>
          </c:val>
          <c:smooth val="0"/>
          <c:extLst>
            <c:ext xmlns:c16="http://schemas.microsoft.com/office/drawing/2014/chart" uri="{C3380CC4-5D6E-409C-BE32-E72D297353CC}">
              <c16:uniqueId val="{00000001-F14C-458A-B6FE-C9829E998C57}"/>
            </c:ext>
          </c:extLst>
        </c:ser>
        <c:ser>
          <c:idx val="3"/>
          <c:order val="2"/>
          <c:tx>
            <c:strRef>
              <c:f>Table!$AA$2</c:f>
              <c:strCache>
                <c:ptCount val="1"/>
                <c:pt idx="0">
                  <c:v>Own With Reinvestment Net Made</c:v>
                </c:pt>
              </c:strCache>
            </c:strRef>
          </c:tx>
          <c:spPr>
            <a:ln w="28575" cap="rnd">
              <a:solidFill>
                <a:schemeClr val="accent4"/>
              </a:solidFill>
              <a:round/>
            </a:ln>
            <a:effectLst/>
          </c:spPr>
          <c:marker>
            <c:symbol val="none"/>
          </c:marker>
          <c:cat>
            <c:numRef>
              <c:f>Table!$A$3:$A$43</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Table!$AA$3:$AA$43</c:f>
              <c:numCache>
                <c:formatCode>"$"#,##0</c:formatCode>
                <c:ptCount val="41"/>
                <c:pt idx="0">
                  <c:v>-9600</c:v>
                </c:pt>
                <c:pt idx="1">
                  <c:v>-22693.808447092735</c:v>
                </c:pt>
                <c:pt idx="2">
                  <c:v>-35835.61689418547</c:v>
                </c:pt>
                <c:pt idx="3">
                  <c:v>-49026.865341278186</c:v>
                </c:pt>
                <c:pt idx="4">
                  <c:v>-62269.036988370906</c:v>
                </c:pt>
                <c:pt idx="5">
                  <c:v>-75562.223321528581</c:v>
                </c:pt>
                <c:pt idx="6">
                  <c:v>-88892.479423549434</c:v>
                </c:pt>
                <c:pt idx="7">
                  <c:v>-102244.5000965654</c:v>
                </c:pt>
                <c:pt idx="8">
                  <c:v>-115601.51665184887</c:v>
                </c:pt>
                <c:pt idx="9">
                  <c:v>-128945.18632352838</c:v>
                </c:pt>
                <c:pt idx="10">
                  <c:v>-142255.47378755358</c:v>
                </c:pt>
                <c:pt idx="11">
                  <c:v>-155510.52423092991</c:v>
                </c:pt>
                <c:pt idx="12">
                  <c:v>-168686.52737737971</c:v>
                </c:pt>
                <c:pt idx="13">
                  <c:v>-181757.57183400568</c:v>
                </c:pt>
                <c:pt idx="14">
                  <c:v>-194695.4890790408</c:v>
                </c:pt>
                <c:pt idx="15">
                  <c:v>-207469.68636316387</c:v>
                </c:pt>
                <c:pt idx="16">
                  <c:v>-220046.96774592396</c:v>
                </c:pt>
                <c:pt idx="17">
                  <c:v>-232391.34243431778</c:v>
                </c:pt>
                <c:pt idx="18">
                  <c:v>-244463.81953224834</c:v>
                </c:pt>
                <c:pt idx="19">
                  <c:v>-256222.18824720167</c:v>
                </c:pt>
                <c:pt idx="20">
                  <c:v>-267620.78253371507</c:v>
                </c:pt>
                <c:pt idx="21">
                  <c:v>-278610.22908178048</c:v>
                </c:pt>
                <c:pt idx="22">
                  <c:v>-289137.17748189543</c:v>
                </c:pt>
                <c:pt idx="23">
                  <c:v>-299144.01131669513</c:v>
                </c:pt>
                <c:pt idx="24">
                  <c:v>-308568.53884159646</c:v>
                </c:pt>
                <c:pt idx="25">
                  <c:v>-317343.66182326322</c:v>
                </c:pt>
                <c:pt idx="26">
                  <c:v>-325397.02100452239</c:v>
                </c:pt>
                <c:pt idx="27">
                  <c:v>-332650.61655717652</c:v>
                </c:pt>
                <c:pt idx="28">
                  <c:v>-339020.40176947007</c:v>
                </c:pt>
                <c:pt idx="29">
                  <c:v>-344415.84809225483</c:v>
                </c:pt>
                <c:pt idx="30">
                  <c:v>-348739.47953659977</c:v>
                </c:pt>
                <c:pt idx="31">
                  <c:v>-340392.56582800805</c:v>
                </c:pt>
                <c:pt idx="32">
                  <c:v>-330055.06429232931</c:v>
                </c:pt>
                <c:pt idx="33">
                  <c:v>-317556.4568954329</c:v>
                </c:pt>
                <c:pt idx="34">
                  <c:v>-302713.62933995703</c:v>
                </c:pt>
                <c:pt idx="35">
                  <c:v>-285329.9764095007</c:v>
                </c:pt>
                <c:pt idx="36">
                  <c:v>-265194.44447145343</c:v>
                </c:pt>
                <c:pt idx="37">
                  <c:v>-242080.50673740727</c:v>
                </c:pt>
                <c:pt idx="38">
                  <c:v>-215745.06657205895</c:v>
                </c:pt>
                <c:pt idx="39">
                  <c:v>-185927.28381192731</c:v>
                </c:pt>
                <c:pt idx="40">
                  <c:v>-152347.31870254886</c:v>
                </c:pt>
              </c:numCache>
            </c:numRef>
          </c:val>
          <c:smooth val="0"/>
          <c:extLst>
            <c:ext xmlns:c16="http://schemas.microsoft.com/office/drawing/2014/chart" uri="{C3380CC4-5D6E-409C-BE32-E72D297353CC}">
              <c16:uniqueId val="{00000002-F14C-458A-B6FE-C9829E998C57}"/>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Rental vs Stocks (20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Table!$AR$2</c:f>
              <c:strCache>
                <c:ptCount val="1"/>
                <c:pt idx="0">
                  <c:v>Pure Stock Market Net Made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Table!$A$3:$A$23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Table!$AR$3:$AR$23</c:f>
              <c:numCache>
                <c:formatCode>"$"#,##0</c:formatCode>
                <c:ptCount val="21"/>
                <c:pt idx="0">
                  <c:v>0</c:v>
                </c:pt>
                <c:pt idx="1">
                  <c:v>5152</c:v>
                </c:pt>
                <c:pt idx="2">
                  <c:v>10664.64</c:v>
                </c:pt>
                <c:pt idx="3">
                  <c:v>16563.164799999999</c:v>
                </c:pt>
                <c:pt idx="4">
                  <c:v>22874.586336000008</c:v>
                </c:pt>
                <c:pt idx="5">
                  <c:v>29627.807379520018</c:v>
                </c:pt>
                <c:pt idx="6">
                  <c:v>36853.753896086419</c:v>
                </c:pt>
                <c:pt idx="7">
                  <c:v>44585.516668812474</c:v>
                </c:pt>
                <c:pt idx="8">
                  <c:v>52858.502835629348</c:v>
                </c:pt>
                <c:pt idx="9">
                  <c:v>61710.598034123424</c:v>
                </c:pt>
                <c:pt idx="10">
                  <c:v>71182.339896512072</c:v>
                </c:pt>
                <c:pt idx="11">
                  <c:v>81317.10368926794</c:v>
                </c:pt>
                <c:pt idx="12">
                  <c:v>92161.30094751672</c:v>
                </c:pt>
                <c:pt idx="13">
                  <c:v>103764.59201384289</c:v>
                </c:pt>
                <c:pt idx="14">
                  <c:v>116180.11345481192</c:v>
                </c:pt>
                <c:pt idx="15">
                  <c:v>129464.72139664876</c:v>
                </c:pt>
                <c:pt idx="16">
                  <c:v>143679.25189441419</c:v>
                </c:pt>
                <c:pt idx="17">
                  <c:v>158888.79952702319</c:v>
                </c:pt>
                <c:pt idx="18">
                  <c:v>175163.01549391483</c:v>
                </c:pt>
                <c:pt idx="19">
                  <c:v>192576.4265784889</c:v>
                </c:pt>
                <c:pt idx="20">
                  <c:v>211208.77643898316</c:v>
                </c:pt>
              </c:numCache>
            </c:numRef>
          </c:val>
          <c:smooth val="0"/>
          <c:extLst>
            <c:ext xmlns:c16="http://schemas.microsoft.com/office/drawing/2014/chart" uri="{C3380CC4-5D6E-409C-BE32-E72D297353CC}">
              <c16:uniqueId val="{00000006-5907-476C-8FE5-13EA46DEDDCE}"/>
            </c:ext>
          </c:extLst>
        </c:ser>
        <c:ser>
          <c:idx val="2"/>
          <c:order val="1"/>
          <c:tx>
            <c:strRef>
              <c:f>Table!$AY$2</c:f>
              <c:strCache>
                <c:ptCount val="1"/>
                <c:pt idx="0">
                  <c:v>Rental If Sold In Year Net Made</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Table!$A$3:$A$23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Table!$AY$3:$AY$23</c:f>
              <c:numCache>
                <c:formatCode>"$"#,##0</c:formatCode>
                <c:ptCount val="21"/>
                <c:pt idx="0">
                  <c:v>-28800</c:v>
                </c:pt>
                <c:pt idx="1">
                  <c:v>-18747.308447092735</c:v>
                </c:pt>
                <c:pt idx="2">
                  <c:v>-8389.6593941854699</c:v>
                </c:pt>
                <c:pt idx="3">
                  <c:v>2275.8943212218037</c:v>
                </c:pt>
                <c:pt idx="4">
                  <c:v>13252.295253066564</c:v>
                </c:pt>
                <c:pt idx="5">
                  <c:v>24542.479813115351</c:v>
                </c:pt>
                <c:pt idx="6">
                  <c:v>36149.376670416888</c:v>
                </c:pt>
                <c:pt idx="7">
                  <c:v>48075.905081494304</c:v>
                </c:pt>
                <c:pt idx="8">
                  <c:v>60324.973148880556</c:v>
                </c:pt>
                <c:pt idx="9">
                  <c:v>72899.47600552332</c:v>
                </c:pt>
                <c:pt idx="10">
                  <c:v>85802.29392250767</c:v>
                </c:pt>
                <c:pt idx="11">
                  <c:v>99036.290337462284</c:v>
                </c:pt>
                <c:pt idx="12">
                  <c:v>112604.30980093192</c:v>
                </c:pt>
                <c:pt idx="13">
                  <c:v>126509.17583791197</c:v>
                </c:pt>
                <c:pt idx="14">
                  <c:v>140753.68872165054</c:v>
                </c:pt>
                <c:pt idx="15">
                  <c:v>155340.62315673399</c:v>
                </c:pt>
                <c:pt idx="16">
                  <c:v>170272.72586837393</c:v>
                </c:pt>
                <c:pt idx="17">
                  <c:v>185552.71309471841</c:v>
                </c:pt>
                <c:pt idx="18">
                  <c:v>201183.2679789078</c:v>
                </c:pt>
                <c:pt idx="19">
                  <c:v>217167.03785749193</c:v>
                </c:pt>
                <c:pt idx="20">
                  <c:v>233506.6314417196</c:v>
                </c:pt>
              </c:numCache>
            </c:numRef>
          </c:val>
          <c:smooth val="0"/>
          <c:extLst>
            <c:ext xmlns:c16="http://schemas.microsoft.com/office/drawing/2014/chart" uri="{C3380CC4-5D6E-409C-BE32-E72D297353CC}">
              <c16:uniqueId val="{00000008-5907-476C-8FE5-13EA46DEDDCE}"/>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xdr:rowOff>
    </xdr:from>
    <xdr:to>
      <xdr:col>23</xdr:col>
      <xdr:colOff>600075</xdr:colOff>
      <xdr:row>27</xdr:row>
      <xdr:rowOff>161925</xdr:rowOff>
    </xdr:to>
    <xdr:graphicFrame macro="">
      <xdr:nvGraphicFramePr>
        <xdr:cNvPr id="2" name="Chart 5">
          <a:extLst>
            <a:ext uri="{FF2B5EF4-FFF2-40B4-BE49-F238E27FC236}">
              <a16:creationId xmlns:a16="http://schemas.microsoft.com/office/drawing/2014/main" id="{E59CEF6D-B64E-48DA-B965-C6765AA22802}"/>
            </a:ext>
            <a:ext uri="{147F2762-F138-4A5C-976F-8EAC2B608ADB}">
              <a16:predDERef xmlns:a16="http://schemas.microsoft.com/office/drawing/2014/main" pred="{D358F7A8-0B4B-481F-9400-5CF5D7AFB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64</xdr:row>
      <xdr:rowOff>9525</xdr:rowOff>
    </xdr:from>
    <xdr:to>
      <xdr:col>23</xdr:col>
      <xdr:colOff>600075</xdr:colOff>
      <xdr:row>91</xdr:row>
      <xdr:rowOff>161925</xdr:rowOff>
    </xdr:to>
    <xdr:graphicFrame macro="">
      <xdr:nvGraphicFramePr>
        <xdr:cNvPr id="4" name="Chart 5">
          <a:extLst>
            <a:ext uri="{FF2B5EF4-FFF2-40B4-BE49-F238E27FC236}">
              <a16:creationId xmlns:a16="http://schemas.microsoft.com/office/drawing/2014/main" id="{7D9A1529-886F-468E-A989-FC172C272C91}"/>
            </a:ext>
            <a:ext uri="{147F2762-F138-4A5C-976F-8EAC2B608ADB}">
              <a16:predDERef xmlns:a16="http://schemas.microsoft.com/office/drawing/2014/main" pred="{E59CEF6D-B64E-48DA-B965-C6765AA22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96</xdr:row>
      <xdr:rowOff>9525</xdr:rowOff>
    </xdr:from>
    <xdr:to>
      <xdr:col>23</xdr:col>
      <xdr:colOff>600075</xdr:colOff>
      <xdr:row>123</xdr:row>
      <xdr:rowOff>161925</xdr:rowOff>
    </xdr:to>
    <xdr:graphicFrame macro="">
      <xdr:nvGraphicFramePr>
        <xdr:cNvPr id="5" name="Chart 5">
          <a:extLst>
            <a:ext uri="{FF2B5EF4-FFF2-40B4-BE49-F238E27FC236}">
              <a16:creationId xmlns:a16="http://schemas.microsoft.com/office/drawing/2014/main" id="{42ADC997-0054-4442-8789-1CDA604A2507}"/>
            </a:ext>
            <a:ext uri="{147F2762-F138-4A5C-976F-8EAC2B608ADB}">
              <a16:predDERef xmlns:a16="http://schemas.microsoft.com/office/drawing/2014/main" pred="{7D9A1529-886F-468E-A989-FC172C272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32</xdr:row>
      <xdr:rowOff>9525</xdr:rowOff>
    </xdr:from>
    <xdr:to>
      <xdr:col>23</xdr:col>
      <xdr:colOff>600075</xdr:colOff>
      <xdr:row>59</xdr:row>
      <xdr:rowOff>161925</xdr:rowOff>
    </xdr:to>
    <xdr:graphicFrame macro="">
      <xdr:nvGraphicFramePr>
        <xdr:cNvPr id="7" name="Chart 6">
          <a:extLst>
            <a:ext uri="{FF2B5EF4-FFF2-40B4-BE49-F238E27FC236}">
              <a16:creationId xmlns:a16="http://schemas.microsoft.com/office/drawing/2014/main" id="{E49A87E1-74CC-45B7-9A3E-639542AC14DA}"/>
            </a:ext>
            <a:ext uri="{147F2762-F138-4A5C-976F-8EAC2B608ADB}">
              <a16:predDERef xmlns:a16="http://schemas.microsoft.com/office/drawing/2014/main" pred="{42ADC997-0054-4442-8789-1CDA604A2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32</xdr:row>
      <xdr:rowOff>0</xdr:rowOff>
    </xdr:from>
    <xdr:to>
      <xdr:col>23</xdr:col>
      <xdr:colOff>590550</xdr:colOff>
      <xdr:row>59</xdr:row>
      <xdr:rowOff>180975</xdr:rowOff>
    </xdr:to>
    <xdr:graphicFrame macro="">
      <xdr:nvGraphicFramePr>
        <xdr:cNvPr id="2" name="Chart 2">
          <a:extLst>
            <a:ext uri="{FF2B5EF4-FFF2-40B4-BE49-F238E27FC236}">
              <a16:creationId xmlns:a16="http://schemas.microsoft.com/office/drawing/2014/main" id="{EBFB06AE-4957-4951-A658-FC68BC2C0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64</xdr:row>
      <xdr:rowOff>9525</xdr:rowOff>
    </xdr:from>
    <xdr:to>
      <xdr:col>23</xdr:col>
      <xdr:colOff>600075</xdr:colOff>
      <xdr:row>91</xdr:row>
      <xdr:rowOff>161925</xdr:rowOff>
    </xdr:to>
    <xdr:graphicFrame macro="">
      <xdr:nvGraphicFramePr>
        <xdr:cNvPr id="3" name="Chart 2">
          <a:extLst>
            <a:ext uri="{FF2B5EF4-FFF2-40B4-BE49-F238E27FC236}">
              <a16:creationId xmlns:a16="http://schemas.microsoft.com/office/drawing/2014/main" id="{C8D993BF-D758-42B7-A17F-AFEE2488BC78}"/>
            </a:ext>
            <a:ext uri="{147F2762-F138-4A5C-976F-8EAC2B608ADB}">
              <a16:predDERef xmlns:a16="http://schemas.microsoft.com/office/drawing/2014/main" pred="{EBFB06AE-4957-4951-A658-FC68BC2C0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23</xdr:col>
      <xdr:colOff>590550</xdr:colOff>
      <xdr:row>27</xdr:row>
      <xdr:rowOff>180975</xdr:rowOff>
    </xdr:to>
    <xdr:graphicFrame macro="">
      <xdr:nvGraphicFramePr>
        <xdr:cNvPr id="4" name="Chart 3">
          <a:extLst>
            <a:ext uri="{FF2B5EF4-FFF2-40B4-BE49-F238E27FC236}">
              <a16:creationId xmlns:a16="http://schemas.microsoft.com/office/drawing/2014/main" id="{DB43EC1F-AC46-4290-9CFC-BD31C4E6532F}"/>
            </a:ext>
            <a:ext uri="{147F2762-F138-4A5C-976F-8EAC2B608ADB}">
              <a16:predDERef xmlns:a16="http://schemas.microsoft.com/office/drawing/2014/main" pred="{C8D993BF-D758-42B7-A17F-AFEE2488BC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96</xdr:row>
      <xdr:rowOff>19050</xdr:rowOff>
    </xdr:from>
    <xdr:to>
      <xdr:col>23</xdr:col>
      <xdr:colOff>600075</xdr:colOff>
      <xdr:row>123</xdr:row>
      <xdr:rowOff>171450</xdr:rowOff>
    </xdr:to>
    <xdr:graphicFrame macro="">
      <xdr:nvGraphicFramePr>
        <xdr:cNvPr id="5" name="Chart 4">
          <a:extLst>
            <a:ext uri="{FF2B5EF4-FFF2-40B4-BE49-F238E27FC236}">
              <a16:creationId xmlns:a16="http://schemas.microsoft.com/office/drawing/2014/main" id="{D358F7A8-0B4B-481F-9400-5CF5D7AFB6F9}"/>
            </a:ext>
            <a:ext uri="{147F2762-F138-4A5C-976F-8EAC2B608ADB}">
              <a16:predDERef xmlns:a16="http://schemas.microsoft.com/office/drawing/2014/main" pred="{DB43EC1F-AC46-4290-9CFC-BD31C4E65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32</xdr:row>
      <xdr:rowOff>9525</xdr:rowOff>
    </xdr:from>
    <xdr:to>
      <xdr:col>23</xdr:col>
      <xdr:colOff>590550</xdr:colOff>
      <xdr:row>59</xdr:row>
      <xdr:rowOff>171450</xdr:rowOff>
    </xdr:to>
    <xdr:graphicFrame macro="">
      <xdr:nvGraphicFramePr>
        <xdr:cNvPr id="6" name="Chart 2">
          <a:extLst>
            <a:ext uri="{FF2B5EF4-FFF2-40B4-BE49-F238E27FC236}">
              <a16:creationId xmlns:a16="http://schemas.microsoft.com/office/drawing/2014/main" id="{C7F70939-B794-4A25-A057-955B47CBF341}"/>
            </a:ext>
            <a:ext uri="{147F2762-F138-4A5C-976F-8EAC2B608ADB}">
              <a16:predDERef xmlns:a16="http://schemas.microsoft.com/office/drawing/2014/main" pred="{2BB75DE7-622C-4E31-8345-D52D98E72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64</xdr:row>
      <xdr:rowOff>9525</xdr:rowOff>
    </xdr:from>
    <xdr:to>
      <xdr:col>23</xdr:col>
      <xdr:colOff>590550</xdr:colOff>
      <xdr:row>91</xdr:row>
      <xdr:rowOff>171450</xdr:rowOff>
    </xdr:to>
    <xdr:graphicFrame macro="">
      <xdr:nvGraphicFramePr>
        <xdr:cNvPr id="7" name="Chart 2">
          <a:extLst>
            <a:ext uri="{FF2B5EF4-FFF2-40B4-BE49-F238E27FC236}">
              <a16:creationId xmlns:a16="http://schemas.microsoft.com/office/drawing/2014/main" id="{FDC7E699-710F-4B95-AFF6-D82885D8731B}"/>
            </a:ext>
            <a:ext uri="{147F2762-F138-4A5C-976F-8EAC2B608ADB}">
              <a16:predDERef xmlns:a16="http://schemas.microsoft.com/office/drawing/2014/main" pred="{C7F70939-B794-4A25-A057-955B47CBF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96</xdr:row>
      <xdr:rowOff>9525</xdr:rowOff>
    </xdr:from>
    <xdr:to>
      <xdr:col>23</xdr:col>
      <xdr:colOff>590550</xdr:colOff>
      <xdr:row>123</xdr:row>
      <xdr:rowOff>171450</xdr:rowOff>
    </xdr:to>
    <xdr:graphicFrame macro="">
      <xdr:nvGraphicFramePr>
        <xdr:cNvPr id="8" name="Chart 2">
          <a:extLst>
            <a:ext uri="{FF2B5EF4-FFF2-40B4-BE49-F238E27FC236}">
              <a16:creationId xmlns:a16="http://schemas.microsoft.com/office/drawing/2014/main" id="{3D4F5056-8FB7-4915-9E56-B14222B1C8C2}"/>
            </a:ext>
            <a:ext uri="{147F2762-F138-4A5C-976F-8EAC2B608ADB}">
              <a16:predDERef xmlns:a16="http://schemas.microsoft.com/office/drawing/2014/main" pred="{FDC7E699-710F-4B95-AFF6-D82885D87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23</xdr:col>
      <xdr:colOff>590550</xdr:colOff>
      <xdr:row>27</xdr:row>
      <xdr:rowOff>161925</xdr:rowOff>
    </xdr:to>
    <xdr:graphicFrame macro="">
      <xdr:nvGraphicFramePr>
        <xdr:cNvPr id="10" name="Chart 2">
          <a:extLst>
            <a:ext uri="{FF2B5EF4-FFF2-40B4-BE49-F238E27FC236}">
              <a16:creationId xmlns:a16="http://schemas.microsoft.com/office/drawing/2014/main" id="{D1C39051-1331-4863-891C-27A8BBCF84DD}"/>
            </a:ext>
            <a:ext uri="{147F2762-F138-4A5C-976F-8EAC2B608ADB}">
              <a16:predDERef xmlns:a16="http://schemas.microsoft.com/office/drawing/2014/main" pred="{3D4F5056-8FB7-4915-9E56-B14222B1C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4528F-A6B5-4700-A4B0-53B495A67757}">
  <dimension ref="A1:B24"/>
  <sheetViews>
    <sheetView workbookViewId="0"/>
  </sheetViews>
  <sheetFormatPr defaultRowHeight="15"/>
  <cols>
    <col min="1" max="1" width="37.140625" bestFit="1" customWidth="1"/>
    <col min="2" max="2" width="9" bestFit="1" customWidth="1"/>
  </cols>
  <sheetData>
    <row r="1" spans="1:2">
      <c r="A1" s="10" t="s">
        <v>0</v>
      </c>
    </row>
    <row r="2" spans="1:2">
      <c r="A2" s="27" t="s">
        <v>1</v>
      </c>
      <c r="B2" s="27" t="s">
        <v>2</v>
      </c>
    </row>
    <row r="3" spans="1:2">
      <c r="A3" s="28" t="s">
        <v>3</v>
      </c>
      <c r="B3" s="29">
        <v>320000</v>
      </c>
    </row>
    <row r="4" spans="1:2">
      <c r="A4" s="1" t="s">
        <v>4</v>
      </c>
      <c r="B4" s="4">
        <v>7.0000000000000007E-2</v>
      </c>
    </row>
    <row r="5" spans="1:2">
      <c r="A5" s="1" t="s">
        <v>5</v>
      </c>
      <c r="B5" s="4">
        <v>0.03</v>
      </c>
    </row>
    <row r="6" spans="1:2">
      <c r="A6" s="1" t="s">
        <v>6</v>
      </c>
      <c r="B6" s="4">
        <v>1.4999999999999999E-2</v>
      </c>
    </row>
    <row r="7" spans="1:2">
      <c r="A7" s="1" t="s">
        <v>7</v>
      </c>
      <c r="B7" s="4">
        <v>0.02</v>
      </c>
    </row>
    <row r="8" spans="1:2">
      <c r="A8" s="1" t="s">
        <v>8</v>
      </c>
      <c r="B8" s="4">
        <v>0.2</v>
      </c>
    </row>
    <row r="9" spans="1:2">
      <c r="A9" s="35" t="s">
        <v>9</v>
      </c>
      <c r="B9" s="26">
        <v>6.8000000000000005E-2</v>
      </c>
    </row>
    <row r="10" spans="1:2">
      <c r="A10" s="7" t="s">
        <v>10</v>
      </c>
      <c r="B10" s="4">
        <f>0.03</f>
        <v>0.03</v>
      </c>
    </row>
    <row r="11" spans="1:2">
      <c r="B11" s="32"/>
    </row>
    <row r="12" spans="1:2">
      <c r="A12" s="15" t="s">
        <v>11</v>
      </c>
      <c r="B12" s="32"/>
    </row>
    <row r="13" spans="1:2">
      <c r="A13" s="1" t="s">
        <v>12</v>
      </c>
      <c r="B13" s="1">
        <v>2500</v>
      </c>
    </row>
    <row r="14" spans="1:2">
      <c r="A14" s="1" t="s">
        <v>13</v>
      </c>
      <c r="B14" s="4">
        <v>2.5000000000000001E-2</v>
      </c>
    </row>
    <row r="15" spans="1:2">
      <c r="A15" s="7" t="s">
        <v>14</v>
      </c>
      <c r="B15" s="4">
        <v>0.5</v>
      </c>
    </row>
    <row r="16" spans="1:2">
      <c r="B16" s="32"/>
    </row>
    <row r="17" spans="1:2">
      <c r="A17" s="15" t="s">
        <v>15</v>
      </c>
      <c r="B17" s="32"/>
    </row>
    <row r="18" spans="1:2">
      <c r="A18" s="27" t="s">
        <v>1</v>
      </c>
      <c r="B18" s="27" t="s">
        <v>2</v>
      </c>
    </row>
    <row r="19" spans="1:2">
      <c r="A19" s="36" t="s">
        <v>16</v>
      </c>
      <c r="B19" s="28">
        <v>2450</v>
      </c>
    </row>
    <row r="20" spans="1:2">
      <c r="A20" s="25" t="s">
        <v>17</v>
      </c>
      <c r="B20" s="26">
        <v>1.4999999999999999E-2</v>
      </c>
    </row>
    <row r="21" spans="1:2">
      <c r="A21" s="25" t="s">
        <v>18</v>
      </c>
      <c r="B21" s="25">
        <v>11.25</v>
      </c>
    </row>
    <row r="22" spans="1:2">
      <c r="A22" s="7" t="s">
        <v>19</v>
      </c>
      <c r="B22" s="4">
        <v>0.06</v>
      </c>
    </row>
    <row r="23" spans="1:2">
      <c r="A23" s="7" t="s">
        <v>20</v>
      </c>
      <c r="B23" s="4">
        <v>0.15</v>
      </c>
    </row>
    <row r="24" spans="1:2">
      <c r="A24" s="7" t="s">
        <v>21</v>
      </c>
      <c r="B24" s="1">
        <v>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FE975-A777-4877-87DF-CD56CF27EF27}">
  <dimension ref="A1:B5"/>
  <sheetViews>
    <sheetView workbookViewId="0"/>
  </sheetViews>
  <sheetFormatPr defaultRowHeight="15"/>
  <cols>
    <col min="1" max="1" width="34.140625" bestFit="1" customWidth="1"/>
    <col min="2" max="2" width="9" style="2" bestFit="1" customWidth="1"/>
  </cols>
  <sheetData>
    <row r="1" spans="1:2">
      <c r="A1" s="27" t="s">
        <v>22</v>
      </c>
      <c r="B1" s="37" t="s">
        <v>2</v>
      </c>
    </row>
    <row r="2" spans="1:2">
      <c r="A2" s="38" t="s">
        <v>23</v>
      </c>
      <c r="B2" s="1">
        <f>Parameters!$B$3*Parameters!$B$8</f>
        <v>64000</v>
      </c>
    </row>
    <row r="3" spans="1:2">
      <c r="A3" s="7" t="s">
        <v>24</v>
      </c>
      <c r="B3" s="1">
        <f>Parameters!$B$3*Parameters!$B$10</f>
        <v>9600</v>
      </c>
    </row>
    <row r="4" spans="1:2">
      <c r="A4" s="44" t="s">
        <v>25</v>
      </c>
      <c r="B4" s="35">
        <f>$B$2+$B$3</f>
        <v>73600</v>
      </c>
    </row>
    <row r="5" spans="1:2">
      <c r="A5" s="7" t="s">
        <v>26</v>
      </c>
      <c r="B5" s="1">
        <f>12*Parameters!$B$24</f>
        <v>2400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4F062-8FBE-4DAD-977F-B69EEE5149EB}">
  <dimension ref="A1:BA43"/>
  <sheetViews>
    <sheetView tabSelected="1" topLeftCell="AL1" workbookViewId="0">
      <selection activeCell="AX2" sqref="AL2:AX2"/>
    </sheetView>
  </sheetViews>
  <sheetFormatPr defaultColWidth="16.85546875" defaultRowHeight="15"/>
  <cols>
    <col min="1" max="1" width="4.85546875" bestFit="1" customWidth="1"/>
    <col min="2" max="2" width="16.140625" style="3" bestFit="1" customWidth="1"/>
    <col min="3" max="3" width="20.140625" style="2" bestFit="1" customWidth="1"/>
    <col min="4" max="4" width="20" style="2" bestFit="1" customWidth="1"/>
    <col min="5" max="5" width="11.42578125" style="2" bestFit="1" customWidth="1"/>
    <col min="6" max="6" width="22" style="2" bestFit="1" customWidth="1"/>
    <col min="7" max="7" width="13.7109375" style="2" bestFit="1" customWidth="1"/>
    <col min="8" max="8" width="19.140625" style="32" bestFit="1" customWidth="1"/>
    <col min="9" max="9" width="11.5703125" style="2" bestFit="1" customWidth="1"/>
    <col min="10" max="10" width="22.85546875" style="2" bestFit="1" customWidth="1"/>
    <col min="11" max="11" width="16.28515625" style="2" bestFit="1" customWidth="1"/>
    <col min="12" max="12" width="27" bestFit="1" customWidth="1"/>
    <col min="13" max="13" width="20.5703125" bestFit="1" customWidth="1"/>
    <col min="14" max="14" width="31.28515625" bestFit="1" customWidth="1"/>
    <col min="15" max="15" width="13.5703125" bestFit="1" customWidth="1"/>
    <col min="16" max="16" width="24.28515625" bestFit="1" customWidth="1"/>
    <col min="17" max="17" width="17.42578125" bestFit="1" customWidth="1"/>
    <col min="18" max="18" width="16.42578125" bestFit="1" customWidth="1"/>
    <col min="19" max="19" width="27" bestFit="1" customWidth="1"/>
    <col min="20" max="20" width="13.5703125" bestFit="1" customWidth="1"/>
    <col min="21" max="21" width="19.140625" style="32" bestFit="1" customWidth="1"/>
    <col min="22" max="22" width="22" bestFit="1" customWidth="1"/>
    <col min="23" max="23" width="25" bestFit="1" customWidth="1"/>
    <col min="24" max="24" width="28.42578125" bestFit="1" customWidth="1"/>
    <col min="25" max="25" width="20" bestFit="1" customWidth="1"/>
    <col min="26" max="26" width="18" bestFit="1" customWidth="1"/>
    <col min="27" max="27" width="30.85546875" bestFit="1" customWidth="1"/>
    <col min="28" max="28" width="36.28515625" style="32" bestFit="1" customWidth="1"/>
    <col min="29" max="29" width="39.140625" style="32" bestFit="1" customWidth="1"/>
    <col min="30" max="30" width="19.5703125" bestFit="1" customWidth="1"/>
    <col min="31" max="31" width="20.5703125" bestFit="1" customWidth="1"/>
    <col min="32" max="32" width="20.42578125" bestFit="1" customWidth="1"/>
    <col min="33" max="33" width="30.28515625" bestFit="1" customWidth="1"/>
    <col min="34" max="34" width="6.42578125" customWidth="1"/>
    <col min="35" max="35" width="39.7109375" style="50" bestFit="1" customWidth="1"/>
    <col min="36" max="36" width="18.42578125" bestFit="1" customWidth="1"/>
    <col min="37" max="37" width="13.7109375" bestFit="1" customWidth="1"/>
    <col min="38" max="38" width="24.28515625" bestFit="1" customWidth="1"/>
    <col min="39" max="39" width="22" bestFit="1" customWidth="1"/>
    <col min="40" max="40" width="32.5703125" bestFit="1" customWidth="1"/>
    <col min="41" max="41" width="15.42578125" bestFit="1" customWidth="1"/>
    <col min="42" max="42" width="25.28515625" bestFit="1" customWidth="1"/>
    <col min="43" max="43" width="20.85546875" style="32" bestFit="1" customWidth="1"/>
    <col min="44" max="44" width="25.7109375" bestFit="1" customWidth="1"/>
    <col min="45" max="45" width="31.140625" style="32" bestFit="1" customWidth="1"/>
    <col min="46" max="46" width="25" bestFit="1" customWidth="1"/>
    <col min="47" max="47" width="18.5703125" bestFit="1" customWidth="1"/>
    <col min="48" max="48" width="25.7109375" style="2" bestFit="1" customWidth="1"/>
    <col min="49" max="49" width="28.140625" style="2" bestFit="1" customWidth="1"/>
    <col min="50" max="50" width="23.42578125" style="2" bestFit="1" customWidth="1"/>
    <col min="51" max="51" width="27.85546875" style="2" bestFit="1" customWidth="1"/>
    <col min="52" max="52" width="26.85546875" style="32" bestFit="1" customWidth="1"/>
    <col min="53" max="53" width="45.85546875" bestFit="1" customWidth="1"/>
  </cols>
  <sheetData>
    <row r="1" spans="1:53" s="10" customFormat="1">
      <c r="B1" s="11" t="s">
        <v>27</v>
      </c>
      <c r="C1" s="12"/>
      <c r="D1" s="12"/>
      <c r="E1" s="12"/>
      <c r="F1" s="12"/>
      <c r="G1" s="12"/>
      <c r="H1" s="31"/>
      <c r="I1" s="13" t="s">
        <v>28</v>
      </c>
      <c r="J1" s="12"/>
      <c r="K1" s="12"/>
      <c r="U1" s="31"/>
      <c r="AB1" s="31"/>
      <c r="AC1" s="31"/>
      <c r="AD1" s="14" t="s">
        <v>29</v>
      </c>
      <c r="AE1" s="15"/>
      <c r="AI1" s="48" t="s">
        <v>30</v>
      </c>
      <c r="AK1" s="15"/>
      <c r="AQ1" s="31"/>
      <c r="AS1" s="31"/>
      <c r="AV1" s="12"/>
      <c r="AW1" s="12"/>
      <c r="AX1" s="12"/>
      <c r="AY1" s="12"/>
      <c r="AZ1" s="31"/>
      <c r="BA1" s="45" t="s">
        <v>31</v>
      </c>
    </row>
    <row r="2" spans="1:53" s="10" customFormat="1">
      <c r="A2" s="16" t="s">
        <v>32</v>
      </c>
      <c r="B2" s="17" t="s">
        <v>33</v>
      </c>
      <c r="C2" s="18" t="s">
        <v>34</v>
      </c>
      <c r="D2" s="18" t="s">
        <v>35</v>
      </c>
      <c r="E2" s="18" t="s">
        <v>36</v>
      </c>
      <c r="F2" s="18" t="s">
        <v>37</v>
      </c>
      <c r="G2" s="19" t="s">
        <v>38</v>
      </c>
      <c r="H2" s="46" t="s">
        <v>39</v>
      </c>
      <c r="I2" s="17" t="s">
        <v>40</v>
      </c>
      <c r="J2" s="20" t="s">
        <v>41</v>
      </c>
      <c r="K2" s="18" t="s">
        <v>42</v>
      </c>
      <c r="L2" s="21" t="s">
        <v>43</v>
      </c>
      <c r="M2" s="21" t="s">
        <v>44</v>
      </c>
      <c r="N2" s="21" t="s">
        <v>45</v>
      </c>
      <c r="O2" s="21" t="s">
        <v>46</v>
      </c>
      <c r="P2" s="22" t="s">
        <v>47</v>
      </c>
      <c r="Q2" s="21" t="s">
        <v>48</v>
      </c>
      <c r="R2" s="21" t="s">
        <v>49</v>
      </c>
      <c r="S2" s="21" t="s">
        <v>50</v>
      </c>
      <c r="T2" s="16" t="s">
        <v>51</v>
      </c>
      <c r="U2" s="46" t="s">
        <v>52</v>
      </c>
      <c r="V2" s="21" t="s">
        <v>53</v>
      </c>
      <c r="W2" s="21" t="s">
        <v>54</v>
      </c>
      <c r="X2" s="22" t="s">
        <v>55</v>
      </c>
      <c r="Y2" s="21" t="s">
        <v>35</v>
      </c>
      <c r="Z2" s="21" t="s">
        <v>56</v>
      </c>
      <c r="AA2" s="16" t="s">
        <v>57</v>
      </c>
      <c r="AB2" s="46" t="s">
        <v>58</v>
      </c>
      <c r="AC2" s="46" t="s">
        <v>59</v>
      </c>
      <c r="AD2" s="23" t="s">
        <v>32</v>
      </c>
      <c r="AE2" s="24" t="s">
        <v>60</v>
      </c>
      <c r="AF2" s="24" t="s">
        <v>61</v>
      </c>
      <c r="AG2" s="39" t="s">
        <v>62</v>
      </c>
      <c r="AH2" s="9"/>
      <c r="AI2" s="49" t="s">
        <v>32</v>
      </c>
      <c r="AJ2" s="21" t="s">
        <v>63</v>
      </c>
      <c r="AK2" s="21" t="s">
        <v>64</v>
      </c>
      <c r="AL2" s="21" t="s">
        <v>65</v>
      </c>
      <c r="AM2" s="21" t="s">
        <v>66</v>
      </c>
      <c r="AN2" s="22" t="s">
        <v>67</v>
      </c>
      <c r="AO2" s="30" t="s">
        <v>68</v>
      </c>
      <c r="AP2" s="22" t="s">
        <v>69</v>
      </c>
      <c r="AQ2" s="33" t="s">
        <v>70</v>
      </c>
      <c r="AR2" s="30" t="s">
        <v>71</v>
      </c>
      <c r="AS2" s="34" t="s">
        <v>72</v>
      </c>
      <c r="AT2" s="22" t="s">
        <v>73</v>
      </c>
      <c r="AU2" s="22" t="s">
        <v>74</v>
      </c>
      <c r="AV2" s="20" t="s">
        <v>75</v>
      </c>
      <c r="AW2" s="20" t="s">
        <v>76</v>
      </c>
      <c r="AX2" s="20" t="s">
        <v>77</v>
      </c>
      <c r="AY2" s="43" t="s">
        <v>78</v>
      </c>
      <c r="AZ2" s="34" t="s">
        <v>79</v>
      </c>
      <c r="BA2" s="21" t="s">
        <v>80</v>
      </c>
    </row>
    <row r="3" spans="1:53">
      <c r="A3">
        <v>0</v>
      </c>
      <c r="B3" s="3">
        <v>0</v>
      </c>
      <c r="C3" s="2">
        <f>B3</f>
        <v>0</v>
      </c>
      <c r="D3" s="2">
        <f>Calculations!$B$4</f>
        <v>73600</v>
      </c>
      <c r="E3" s="2">
        <v>0</v>
      </c>
      <c r="F3" s="2">
        <f>E3</f>
        <v>0</v>
      </c>
      <c r="G3" s="2">
        <f>F3-C3</f>
        <v>0</v>
      </c>
      <c r="H3" s="32">
        <f>G3/Calculations!$B$4</f>
        <v>0</v>
      </c>
      <c r="I3" s="3">
        <f>Parameters!$B$3</f>
        <v>320000</v>
      </c>
      <c r="J3" s="2">
        <f>I3-Parameters!$B$3</f>
        <v>0</v>
      </c>
      <c r="K3" s="2">
        <v>0</v>
      </c>
      <c r="L3" s="2">
        <f>K3</f>
        <v>0</v>
      </c>
      <c r="M3" s="2">
        <f>Calculations!$B$3</f>
        <v>9600</v>
      </c>
      <c r="N3" s="2">
        <f>M3</f>
        <v>9600</v>
      </c>
      <c r="O3" s="2">
        <v>0</v>
      </c>
      <c r="P3" s="2">
        <f>O3</f>
        <v>0</v>
      </c>
      <c r="Q3" s="2">
        <v>0</v>
      </c>
      <c r="R3" s="2">
        <f>O3-Q3</f>
        <v>0</v>
      </c>
      <c r="S3" s="2">
        <f>R3</f>
        <v>0</v>
      </c>
      <c r="T3" s="2">
        <f>J3-L3-N3-S3</f>
        <v>-9600</v>
      </c>
      <c r="U3" s="32">
        <f>T3/Calculations!$B$4</f>
        <v>-0.13043478260869565</v>
      </c>
      <c r="V3" s="2">
        <f>B3-K3-M3-O3</f>
        <v>-9600</v>
      </c>
      <c r="W3" s="2">
        <f>IF(V3&gt;0,V3*Parameters!$B$15,0)</f>
        <v>0</v>
      </c>
      <c r="X3" s="2">
        <f>W3</f>
        <v>0</v>
      </c>
      <c r="Y3" s="2">
        <v>0</v>
      </c>
      <c r="Z3" s="2">
        <f>Y3-X3</f>
        <v>0</v>
      </c>
      <c r="AA3" s="2">
        <f>T3+Z3</f>
        <v>-9600</v>
      </c>
      <c r="AB3" s="32">
        <f>AA3/Calculations!$B$4</f>
        <v>-0.13043478260869565</v>
      </c>
      <c r="AC3" s="32">
        <f>AB3-H3</f>
        <v>-0.13043478260869565</v>
      </c>
      <c r="AD3" s="8">
        <f>A3</f>
        <v>0</v>
      </c>
      <c r="AE3" s="2">
        <f>B3/12</f>
        <v>0</v>
      </c>
      <c r="AF3" s="2">
        <f>(K3+M3+O3)/12</f>
        <v>800</v>
      </c>
      <c r="AG3" s="9"/>
      <c r="AH3" s="9"/>
      <c r="AI3" s="51">
        <f>A3</f>
        <v>0</v>
      </c>
      <c r="AJ3" s="47">
        <v>0</v>
      </c>
      <c r="AK3" s="2">
        <v>0</v>
      </c>
      <c r="AL3" s="2">
        <f>AJ3</f>
        <v>0</v>
      </c>
      <c r="AM3" s="2">
        <v>0</v>
      </c>
      <c r="AN3" s="2">
        <f>AM3</f>
        <v>0</v>
      </c>
      <c r="AO3" s="2">
        <f>T3+AL3-AN3</f>
        <v>-9600</v>
      </c>
      <c r="AP3" s="2">
        <f>Calculations!$B$4</f>
        <v>73600</v>
      </c>
      <c r="AQ3" s="32">
        <f>AO3/Calculations!$B$4</f>
        <v>-0.13043478260869565</v>
      </c>
      <c r="AR3" s="2">
        <f>F3</f>
        <v>0</v>
      </c>
      <c r="AS3" s="32">
        <f>AR3/Calculations!$B$4</f>
        <v>0</v>
      </c>
      <c r="AT3" s="32">
        <f>AQ3-AS3</f>
        <v>-0.13043478260869565</v>
      </c>
      <c r="AU3" s="40" t="s">
        <v>81</v>
      </c>
      <c r="AV3" s="2">
        <f>I3*Parameters!$B$22</f>
        <v>19200</v>
      </c>
      <c r="AW3" s="2">
        <f>J3*Parameters!$B$23</f>
        <v>0</v>
      </c>
      <c r="AX3" s="2">
        <f>AV3+AW3</f>
        <v>19200</v>
      </c>
      <c r="AY3" s="2">
        <f>AO3-AX3</f>
        <v>-28800</v>
      </c>
      <c r="AZ3" s="32">
        <f>AY3/Calculations!$B$4</f>
        <v>-0.39130434782608697</v>
      </c>
      <c r="BA3" s="32">
        <f>AZ3-AS3</f>
        <v>-0.39130434782608697</v>
      </c>
    </row>
    <row r="4" spans="1:53">
      <c r="A4">
        <v>1</v>
      </c>
      <c r="B4" s="3">
        <f>12*Parameters!$B$13</f>
        <v>30000</v>
      </c>
      <c r="C4" s="2">
        <f>B4+C3</f>
        <v>30000</v>
      </c>
      <c r="D4" s="2">
        <f>D3*(1+Parameters!$B$4)</f>
        <v>78752</v>
      </c>
      <c r="E4" s="2">
        <f>D4-D3</f>
        <v>5152</v>
      </c>
      <c r="F4" s="2">
        <f>E4+F3</f>
        <v>5152</v>
      </c>
      <c r="G4" s="2">
        <f>F4-C4</f>
        <v>-24848</v>
      </c>
      <c r="H4" s="32">
        <f>G4/Calculations!$B$4/A4</f>
        <v>-0.33760869565217394</v>
      </c>
      <c r="I4" s="3">
        <f>I3*(1+Parameters!$B$5)</f>
        <v>329600</v>
      </c>
      <c r="J4" s="2">
        <f>I4-Parameters!$B$3</f>
        <v>9600</v>
      </c>
      <c r="K4" s="2">
        <f>I3*Parameters!$B$6</f>
        <v>4800</v>
      </c>
      <c r="L4" s="2">
        <f>K4+L3</f>
        <v>4800</v>
      </c>
      <c r="M4" s="2">
        <f>I3*Parameters!$B$7</f>
        <v>6400</v>
      </c>
      <c r="N4" s="2">
        <f>M4+N3</f>
        <v>16000</v>
      </c>
      <c r="O4" s="2">
        <f>-PMT(Parameters!$B$9/12, 30*12, Parameters!$B$3*(1-Parameters!$B$8)) * 12</f>
        <v>20027.141780426067</v>
      </c>
      <c r="P4" s="2">
        <f>O4+P3</f>
        <v>20027.141780426067</v>
      </c>
      <c r="Q4" s="2">
        <f>Parameters!$B$3*(1-Parameters!$B$8)/30</f>
        <v>8533.3333333333339</v>
      </c>
      <c r="R4" s="2">
        <f t="shared" ref="R4:R43" si="0">O4-Q4</f>
        <v>11493.808447092733</v>
      </c>
      <c r="S4" s="2">
        <f>R4+S3</f>
        <v>11493.808447092733</v>
      </c>
      <c r="T4" s="2">
        <f t="shared" ref="T4:T43" si="1">J4-L4-N4-S4</f>
        <v>-22693.808447092735</v>
      </c>
      <c r="U4" s="32">
        <f>T4/Calculations!$B$4/Table!A4</f>
        <v>-0.30833978868332523</v>
      </c>
      <c r="V4" s="2">
        <f>B4-K4-M4-O4</f>
        <v>-1227.1417804260673</v>
      </c>
      <c r="W4" s="2">
        <f>IF(V4&gt;0,V4*Parameters!$B$15,0)</f>
        <v>0</v>
      </c>
      <c r="X4" s="2">
        <f>X3+W4</f>
        <v>0</v>
      </c>
      <c r="Y4" s="2">
        <f>Y3*(1+Parameters!$B$4)+W4</f>
        <v>0</v>
      </c>
      <c r="Z4" s="2">
        <f t="shared" ref="Z4:Z43" si="2">Y4-X4</f>
        <v>0</v>
      </c>
      <c r="AA4" s="2">
        <f>T4+Z4</f>
        <v>-22693.808447092735</v>
      </c>
      <c r="AB4" s="32">
        <f>AA4/Calculations!$B$4/A4</f>
        <v>-0.30833978868332523</v>
      </c>
      <c r="AC4" s="32">
        <f t="shared" ref="AC4:AC43" si="3">AB4-H4</f>
        <v>2.9268906968848707E-2</v>
      </c>
      <c r="AD4" s="8">
        <f t="shared" ref="AD4:AD43" si="4">A4</f>
        <v>1</v>
      </c>
      <c r="AE4" s="2">
        <f t="shared" ref="AE4:AE43" si="5">B4/12</f>
        <v>2500</v>
      </c>
      <c r="AF4" s="2">
        <f>(K4+M4+O4)/12</f>
        <v>2602.2618150355056</v>
      </c>
      <c r="AG4" s="9" t="str">
        <f>IF(AND(AF4&lt;AE4,AE3&lt;=AF3),"Y", "")</f>
        <v/>
      </c>
      <c r="AH4" s="9"/>
      <c r="AI4" s="51">
        <f t="shared" ref="AI4:AI43" si="6">A4</f>
        <v>1</v>
      </c>
      <c r="AJ4" s="47">
        <f>Parameters!$B$19</f>
        <v>2450</v>
      </c>
      <c r="AK4" s="2">
        <f>Parameters!$B$21*AJ4</f>
        <v>27562.5</v>
      </c>
      <c r="AL4" s="2">
        <f>AK4+AL3</f>
        <v>27562.5</v>
      </c>
      <c r="AM4" s="2">
        <f>Calculations!$B$5</f>
        <v>2400</v>
      </c>
      <c r="AN4" s="2">
        <f>AM4+AN3</f>
        <v>2400</v>
      </c>
      <c r="AO4" s="2">
        <f t="shared" ref="AO4:AO43" si="7">T4+AL4-AN4</f>
        <v>2468.6915529072648</v>
      </c>
      <c r="AP4" s="2">
        <f>AP3+K4+M4+O4</f>
        <v>104827.14178042607</v>
      </c>
      <c r="AQ4" s="32">
        <f>AO4/Calculations!$B$4/A4</f>
        <v>3.3542004794935666E-2</v>
      </c>
      <c r="AR4" s="2">
        <f>F4</f>
        <v>5152</v>
      </c>
      <c r="AS4" s="32">
        <f>AR4/Calculations!$B$4/A4</f>
        <v>7.0000000000000007E-2</v>
      </c>
      <c r="AT4" s="32">
        <f t="shared" ref="AT4:AT43" si="8">AQ4-AS4</f>
        <v>-3.645799520506434E-2</v>
      </c>
      <c r="AU4" s="42" t="s">
        <v>82</v>
      </c>
      <c r="AV4" s="2">
        <f>I4*Parameters!$B$22</f>
        <v>19776</v>
      </c>
      <c r="AW4" s="2">
        <f>J4*Parameters!$B$23</f>
        <v>1440</v>
      </c>
      <c r="AX4" s="2">
        <f t="shared" ref="AX4:AX43" si="9">AV4+AW4</f>
        <v>21216</v>
      </c>
      <c r="AY4" s="2">
        <f t="shared" ref="AY4:AY43" si="10">AO4-AX4</f>
        <v>-18747.308447092735</v>
      </c>
      <c r="AZ4" s="32">
        <f>AY4/Calculations!$B$4/A4</f>
        <v>-0.25471886477028172</v>
      </c>
      <c r="BA4" s="32">
        <f t="shared" ref="BA4:BA43" si="11">AZ4-AS4</f>
        <v>-0.32471886477028172</v>
      </c>
    </row>
    <row r="5" spans="1:53">
      <c r="A5">
        <v>2</v>
      </c>
      <c r="B5" s="3">
        <f>B4*(1+Parameters!$B$14)</f>
        <v>30749.999999999996</v>
      </c>
      <c r="C5" s="2">
        <f t="shared" ref="C5:C33" si="12">B5+C4</f>
        <v>60750</v>
      </c>
      <c r="D5" s="2">
        <f>D4*(1+Parameters!$B$4)</f>
        <v>84264.639999999999</v>
      </c>
      <c r="E5" s="2">
        <f t="shared" ref="E5:E43" si="13">D5-D4</f>
        <v>5512.6399999999994</v>
      </c>
      <c r="F5" s="2">
        <f t="shared" ref="F5:F43" si="14">E5+F4</f>
        <v>10664.64</v>
      </c>
      <c r="G5" s="2">
        <f>F5-C5</f>
        <v>-50085.36</v>
      </c>
      <c r="H5" s="32">
        <f>G5/Calculations!$B$4/A5</f>
        <v>-0.34025380434782609</v>
      </c>
      <c r="I5" s="3">
        <f>I4*(1+Parameters!$B$5)</f>
        <v>339488</v>
      </c>
      <c r="J5" s="2">
        <f>I5-Parameters!$B$3</f>
        <v>19488</v>
      </c>
      <c r="K5" s="2">
        <f>I4*Parameters!$B$6</f>
        <v>4944</v>
      </c>
      <c r="L5" s="2">
        <f t="shared" ref="L5:L33" si="15">K5+L4</f>
        <v>9744</v>
      </c>
      <c r="M5" s="2">
        <f>I4*Parameters!$B$7</f>
        <v>6592</v>
      </c>
      <c r="N5" s="2">
        <f t="shared" ref="N5:N33" si="16">M5+N4</f>
        <v>22592</v>
      </c>
      <c r="O5" s="2">
        <f>-PMT(Parameters!$B$9/12, 30*12, Parameters!$B$3*(1-Parameters!$B$8)) * 12</f>
        <v>20027.141780426067</v>
      </c>
      <c r="P5" s="2">
        <f t="shared" ref="P5:P43" si="17">O5+P4</f>
        <v>40054.283560852135</v>
      </c>
      <c r="Q5" s="2">
        <f>Parameters!$B$3*(1-Parameters!$B$8)/30</f>
        <v>8533.3333333333339</v>
      </c>
      <c r="R5" s="2">
        <f t="shared" si="0"/>
        <v>11493.808447092733</v>
      </c>
      <c r="S5" s="2">
        <f t="shared" ref="S5:S43" si="18">R5+S4</f>
        <v>22987.616894185467</v>
      </c>
      <c r="T5" s="2">
        <f t="shared" si="1"/>
        <v>-35835.61689418547</v>
      </c>
      <c r="U5" s="32">
        <f>T5/Calculations!$B$4/Table!A5</f>
        <v>-0.24344848433549912</v>
      </c>
      <c r="V5" s="2">
        <f>B5-K5-M5-O5</f>
        <v>-813.14178042607091</v>
      </c>
      <c r="W5" s="2">
        <f>IF(V5&gt;0,V5*Parameters!$B$15,0)</f>
        <v>0</v>
      </c>
      <c r="X5" s="2">
        <f t="shared" ref="X5:X43" si="19">X4+W5</f>
        <v>0</v>
      </c>
      <c r="Y5" s="2">
        <f>Y4*(1+Parameters!$B$4)+W5</f>
        <v>0</v>
      </c>
      <c r="Z5" s="2">
        <f t="shared" si="2"/>
        <v>0</v>
      </c>
      <c r="AA5" s="2">
        <f>T5+Z5</f>
        <v>-35835.61689418547</v>
      </c>
      <c r="AB5" s="32">
        <f>AA5/Calculations!$B$4/A5</f>
        <v>-0.24344848433549912</v>
      </c>
      <c r="AC5" s="32">
        <f t="shared" si="3"/>
        <v>9.6805320012326973E-2</v>
      </c>
      <c r="AD5" s="8">
        <f t="shared" si="4"/>
        <v>2</v>
      </c>
      <c r="AE5" s="2">
        <f t="shared" si="5"/>
        <v>2562.4999999999995</v>
      </c>
      <c r="AF5" s="2">
        <f>(K5+M5+O5)/12</f>
        <v>2630.2618150355056</v>
      </c>
      <c r="AG5" s="9" t="str">
        <f t="shared" ref="AG5:AG43" si="20">IF(AND(AF5&lt;AE5,AE4&lt;=AF4),"Y", "")</f>
        <v/>
      </c>
      <c r="AH5" s="9"/>
      <c r="AI5" s="51">
        <f t="shared" si="6"/>
        <v>2</v>
      </c>
      <c r="AJ5" s="47">
        <f>AJ4*(1+Parameters!$B$20)</f>
        <v>2486.7499999999995</v>
      </c>
      <c r="AK5" s="2">
        <f>Parameters!$B$21*AJ5</f>
        <v>27975.937499999996</v>
      </c>
      <c r="AL5" s="2">
        <f t="shared" ref="AL5:AL43" si="21">AK5+AL4</f>
        <v>55538.4375</v>
      </c>
      <c r="AM5" s="2">
        <f>Calculations!$B$5</f>
        <v>2400</v>
      </c>
      <c r="AN5" s="2">
        <f t="shared" ref="AN5:AN43" si="22">AM5+AN4</f>
        <v>4800</v>
      </c>
      <c r="AO5" s="2">
        <f t="shared" si="7"/>
        <v>14902.82060581453</v>
      </c>
      <c r="AP5" s="2">
        <f>AP4+K5+M5+O5</f>
        <v>136390.28356085214</v>
      </c>
      <c r="AQ5" s="32">
        <f>AO5/Calculations!$B$4/A5</f>
        <v>0.10124198781124001</v>
      </c>
      <c r="AR5" s="2">
        <f>F5</f>
        <v>10664.64</v>
      </c>
      <c r="AS5" s="32">
        <f>AR5/Calculations!$B$4/A5</f>
        <v>7.2450000000000001E-2</v>
      </c>
      <c r="AT5" s="32">
        <f t="shared" si="8"/>
        <v>2.8791987811240011E-2</v>
      </c>
      <c r="AU5" s="41" t="s">
        <v>83</v>
      </c>
      <c r="AV5" s="2">
        <f>I5*Parameters!$B$22</f>
        <v>20369.28</v>
      </c>
      <c r="AW5" s="2">
        <f>J5*Parameters!$B$23</f>
        <v>2923.2</v>
      </c>
      <c r="AX5" s="2">
        <f t="shared" si="9"/>
        <v>23292.48</v>
      </c>
      <c r="AY5" s="2">
        <f t="shared" si="10"/>
        <v>-8389.6593941854699</v>
      </c>
      <c r="AZ5" s="32">
        <f>AY5/Calculations!$B$4/A5</f>
        <v>-5.6994968710499118E-2</v>
      </c>
      <c r="BA5" s="32">
        <f t="shared" si="11"/>
        <v>-0.12944496871049913</v>
      </c>
    </row>
    <row r="6" spans="1:53">
      <c r="A6">
        <v>3</v>
      </c>
      <c r="B6" s="3">
        <f>B5*(1+Parameters!$B$14)</f>
        <v>31518.749999999993</v>
      </c>
      <c r="C6" s="2">
        <f t="shared" si="12"/>
        <v>92268.75</v>
      </c>
      <c r="D6" s="2">
        <f>D5*(1+Parameters!$B$4)</f>
        <v>90163.164799999999</v>
      </c>
      <c r="E6" s="2">
        <f t="shared" si="13"/>
        <v>5898.5247999999992</v>
      </c>
      <c r="F6" s="2">
        <f t="shared" si="14"/>
        <v>16563.164799999999</v>
      </c>
      <c r="G6" s="2">
        <f>F6-C6</f>
        <v>-75705.585200000001</v>
      </c>
      <c r="H6" s="32">
        <f>G6/Calculations!$B$4/A6</f>
        <v>-0.34286949818840579</v>
      </c>
      <c r="I6" s="3">
        <f>I5*(1+Parameters!$B$5)</f>
        <v>349672.64</v>
      </c>
      <c r="J6" s="2">
        <f>I6-Parameters!$B$3</f>
        <v>29672.640000000014</v>
      </c>
      <c r="K6" s="2">
        <f>I5*Parameters!$B$6</f>
        <v>5092.32</v>
      </c>
      <c r="L6" s="2">
        <f t="shared" si="15"/>
        <v>14836.32</v>
      </c>
      <c r="M6" s="2">
        <f>I5*Parameters!$B$7</f>
        <v>6789.76</v>
      </c>
      <c r="N6" s="2">
        <f t="shared" si="16"/>
        <v>29381.760000000002</v>
      </c>
      <c r="O6" s="2">
        <f>-PMT(Parameters!$B$9/12, 30*12, Parameters!$B$3*(1-Parameters!$B$8)) * 12</f>
        <v>20027.141780426067</v>
      </c>
      <c r="P6" s="2">
        <f t="shared" si="17"/>
        <v>60081.425341278198</v>
      </c>
      <c r="Q6" s="2">
        <f>Parameters!$B$3*(1-Parameters!$B$8)/30</f>
        <v>8533.3333333333339</v>
      </c>
      <c r="R6" s="2">
        <f t="shared" si="0"/>
        <v>11493.808447092733</v>
      </c>
      <c r="S6" s="2">
        <f t="shared" si="18"/>
        <v>34481.425341278198</v>
      </c>
      <c r="T6" s="2">
        <f t="shared" si="1"/>
        <v>-49026.865341278186</v>
      </c>
      <c r="U6" s="32">
        <f>T6/Calculations!$B$4/Table!A6</f>
        <v>-0.22204196259636858</v>
      </c>
      <c r="V6" s="2">
        <f>B6-K6-M6-O6</f>
        <v>-390.47178042607629</v>
      </c>
      <c r="W6" s="2">
        <f>IF(V6&gt;0,V6*Parameters!$B$15,0)</f>
        <v>0</v>
      </c>
      <c r="X6" s="2">
        <f t="shared" si="19"/>
        <v>0</v>
      </c>
      <c r="Y6" s="2">
        <f>Y5*(1+Parameters!$B$4)+W6</f>
        <v>0</v>
      </c>
      <c r="Z6" s="2">
        <f t="shared" si="2"/>
        <v>0</v>
      </c>
      <c r="AA6" s="2">
        <f>T6+Z6</f>
        <v>-49026.865341278186</v>
      </c>
      <c r="AB6" s="32">
        <f>AA6/Calculations!$B$4/A6</f>
        <v>-0.22204196259636858</v>
      </c>
      <c r="AC6" s="32">
        <f t="shared" si="3"/>
        <v>0.12082753559203721</v>
      </c>
      <c r="AD6" s="8">
        <f t="shared" si="4"/>
        <v>3</v>
      </c>
      <c r="AE6" s="2">
        <f t="shared" si="5"/>
        <v>2626.5624999999995</v>
      </c>
      <c r="AF6" s="2">
        <f>(K6+M6+O6)/12</f>
        <v>2659.1018150355053</v>
      </c>
      <c r="AG6" s="9" t="str">
        <f t="shared" si="20"/>
        <v/>
      </c>
      <c r="AH6" s="9"/>
      <c r="AI6" s="51">
        <f t="shared" si="6"/>
        <v>3</v>
      </c>
      <c r="AJ6" s="47">
        <f>AJ5*(1+Parameters!$B$20)</f>
        <v>2524.0512499999991</v>
      </c>
      <c r="AK6" s="2">
        <f>Parameters!$B$21*AJ6</f>
        <v>28395.576562499991</v>
      </c>
      <c r="AL6" s="2">
        <f t="shared" si="21"/>
        <v>83934.014062499991</v>
      </c>
      <c r="AM6" s="2">
        <f>Calculations!$B$5</f>
        <v>2400</v>
      </c>
      <c r="AN6" s="2">
        <f t="shared" si="22"/>
        <v>7200</v>
      </c>
      <c r="AO6" s="2">
        <f t="shared" si="7"/>
        <v>27707.148721221805</v>
      </c>
      <c r="AP6" s="2">
        <f>AP5+K6+M6+O6</f>
        <v>168299.50534127821</v>
      </c>
      <c r="AQ6" s="32">
        <f>AO6/Calculations!$B$4/A6</f>
        <v>0.12548527500553355</v>
      </c>
      <c r="AR6" s="2">
        <f>F6</f>
        <v>16563.164799999999</v>
      </c>
      <c r="AS6" s="32">
        <f>AR6/Calculations!$B$4/A6</f>
        <v>7.5014333333333336E-2</v>
      </c>
      <c r="AT6" s="32">
        <f t="shared" si="8"/>
        <v>5.0470941672200217E-2</v>
      </c>
      <c r="AU6" s="32"/>
      <c r="AV6" s="2">
        <f>I6*Parameters!$B$22</f>
        <v>20980.358400000001</v>
      </c>
      <c r="AW6" s="2">
        <f>J6*Parameters!$B$23</f>
        <v>4450.8960000000015</v>
      </c>
      <c r="AX6" s="2">
        <f t="shared" si="9"/>
        <v>25431.254400000002</v>
      </c>
      <c r="AY6" s="2">
        <f t="shared" si="10"/>
        <v>2275.8943212218037</v>
      </c>
      <c r="AZ6" s="32">
        <f>AY6/Calculations!$B$4/A6</f>
        <v>1.0307492396837878E-2</v>
      </c>
      <c r="BA6" s="32">
        <f t="shared" si="11"/>
        <v>-6.4706840936495452E-2</v>
      </c>
    </row>
    <row r="7" spans="1:53">
      <c r="A7">
        <v>4</v>
      </c>
      <c r="B7" s="3">
        <f>B6*(1+Parameters!$B$14)</f>
        <v>32306.718749999989</v>
      </c>
      <c r="C7" s="2">
        <f t="shared" si="12"/>
        <v>124575.46874999999</v>
      </c>
      <c r="D7" s="2">
        <f>D6*(1+Parameters!$B$4)</f>
        <v>96474.586336000008</v>
      </c>
      <c r="E7" s="2">
        <f t="shared" si="13"/>
        <v>6311.4215360000089</v>
      </c>
      <c r="F7" s="2">
        <f t="shared" si="14"/>
        <v>22874.586336000008</v>
      </c>
      <c r="G7" s="2">
        <f>F7-C7</f>
        <v>-101700.88241399998</v>
      </c>
      <c r="H7" s="32">
        <f>G7/Calculations!$B$4/A7</f>
        <v>-0.34545136689538036</v>
      </c>
      <c r="I7" s="3">
        <f>I6*(1+Parameters!$B$5)</f>
        <v>360162.81920000003</v>
      </c>
      <c r="J7" s="2">
        <f>I7-Parameters!$B$3</f>
        <v>40162.819200000027</v>
      </c>
      <c r="K7" s="2">
        <f>I6*Parameters!$B$6</f>
        <v>5245.0896000000002</v>
      </c>
      <c r="L7" s="2">
        <f t="shared" si="15"/>
        <v>20081.409599999999</v>
      </c>
      <c r="M7" s="2">
        <f>I6*Parameters!$B$7</f>
        <v>6993.4528</v>
      </c>
      <c r="N7" s="2">
        <f t="shared" si="16"/>
        <v>36375.212800000001</v>
      </c>
      <c r="O7" s="2">
        <f>-PMT(Parameters!$B$9/12, 30*12, Parameters!$B$3*(1-Parameters!$B$8)) * 12</f>
        <v>20027.141780426067</v>
      </c>
      <c r="P7" s="2">
        <f t="shared" si="17"/>
        <v>80108.567121704269</v>
      </c>
      <c r="Q7" s="2">
        <f>Parameters!$B$3*(1-Parameters!$B$8)/30</f>
        <v>8533.3333333333339</v>
      </c>
      <c r="R7" s="2">
        <f t="shared" si="0"/>
        <v>11493.808447092733</v>
      </c>
      <c r="S7" s="2">
        <f t="shared" si="18"/>
        <v>45975.233788370933</v>
      </c>
      <c r="T7" s="2">
        <f t="shared" si="1"/>
        <v>-62269.036988370906</v>
      </c>
      <c r="U7" s="32">
        <f>T7/Calculations!$B$4/Table!A7</f>
        <v>-0.2115116745528903</v>
      </c>
      <c r="V7" s="2">
        <f>B7-K7-M7-O7</f>
        <v>41.034569573923363</v>
      </c>
      <c r="W7" s="2">
        <f>IF(V7&gt;0,V7*Parameters!$B$15,0)</f>
        <v>20.517284786961682</v>
      </c>
      <c r="X7" s="2">
        <f t="shared" si="19"/>
        <v>20.517284786961682</v>
      </c>
      <c r="Y7" s="2">
        <f>Y6*(1+Parameters!$B$4)+W7</f>
        <v>20.517284786961682</v>
      </c>
      <c r="Z7" s="2">
        <f t="shared" si="2"/>
        <v>0</v>
      </c>
      <c r="AA7" s="2">
        <f>T7+Z7</f>
        <v>-62269.036988370906</v>
      </c>
      <c r="AB7" s="32">
        <f>AA7/Calculations!$B$4/A7</f>
        <v>-0.2115116745528903</v>
      </c>
      <c r="AC7" s="32">
        <f t="shared" si="3"/>
        <v>0.13393969234249006</v>
      </c>
      <c r="AD7" s="8">
        <f t="shared" si="4"/>
        <v>4</v>
      </c>
      <c r="AE7" s="2">
        <f t="shared" si="5"/>
        <v>2692.2265624999991</v>
      </c>
      <c r="AF7" s="2">
        <f>(K7+M7+O7)/12</f>
        <v>2688.8070150355056</v>
      </c>
      <c r="AG7" s="9" t="str">
        <f t="shared" si="20"/>
        <v>Y</v>
      </c>
      <c r="AH7" s="9"/>
      <c r="AI7" s="51">
        <f t="shared" si="6"/>
        <v>4</v>
      </c>
      <c r="AJ7" s="47">
        <f>AJ6*(1+Parameters!$B$20)</f>
        <v>2561.9120187499989</v>
      </c>
      <c r="AK7" s="2">
        <f>Parameters!$B$21*AJ7</f>
        <v>28821.510210937486</v>
      </c>
      <c r="AL7" s="2">
        <f t="shared" si="21"/>
        <v>112755.52427343748</v>
      </c>
      <c r="AM7" s="2">
        <f>Calculations!$B$5</f>
        <v>2400</v>
      </c>
      <c r="AN7" s="2">
        <f t="shared" si="22"/>
        <v>9600</v>
      </c>
      <c r="AO7" s="2">
        <f t="shared" si="7"/>
        <v>40886.487285066571</v>
      </c>
      <c r="AP7" s="2">
        <f>AP6+K7+M7+O7</f>
        <v>200565.18952170428</v>
      </c>
      <c r="AQ7" s="32">
        <f>AO7/Calculations!$B$4/A7</f>
        <v>0.13888073126720982</v>
      </c>
      <c r="AR7" s="2">
        <f>F7</f>
        <v>22874.586336000008</v>
      </c>
      <c r="AS7" s="32">
        <f>AR7/Calculations!$B$4/A7</f>
        <v>7.7699002500000031E-2</v>
      </c>
      <c r="AT7" s="32">
        <f t="shared" si="8"/>
        <v>6.1181728767209786E-2</v>
      </c>
      <c r="AU7" s="32"/>
      <c r="AV7" s="2">
        <f>I7*Parameters!$B$22</f>
        <v>21609.769152000001</v>
      </c>
      <c r="AW7" s="2">
        <f>J7*Parameters!$B$23</f>
        <v>6024.4228800000037</v>
      </c>
      <c r="AX7" s="2">
        <f t="shared" si="9"/>
        <v>27634.192032000006</v>
      </c>
      <c r="AY7" s="2">
        <f t="shared" si="10"/>
        <v>13252.295253066564</v>
      </c>
      <c r="AZ7" s="32">
        <f>AY7/Calculations!$B$4/A7</f>
        <v>4.5014589854166322E-2</v>
      </c>
      <c r="BA7" s="32">
        <f t="shared" si="11"/>
        <v>-3.2684412645833709E-2</v>
      </c>
    </row>
    <row r="8" spans="1:53">
      <c r="A8">
        <v>5</v>
      </c>
      <c r="B8" s="3">
        <f>B7*(1+Parameters!$B$14)</f>
        <v>33114.386718749985</v>
      </c>
      <c r="C8" s="2">
        <f t="shared" si="12"/>
        <v>157689.85546874997</v>
      </c>
      <c r="D8" s="2">
        <f>D7*(1+Parameters!$B$4)</f>
        <v>103227.80737952002</v>
      </c>
      <c r="E8" s="2">
        <f t="shared" si="13"/>
        <v>6753.2210435200104</v>
      </c>
      <c r="F8" s="2">
        <f t="shared" si="14"/>
        <v>29627.807379520018</v>
      </c>
      <c r="G8" s="2">
        <f>F8-C8</f>
        <v>-128062.04808922995</v>
      </c>
      <c r="H8" s="32">
        <f>G8/Calculations!$B$4/A8</f>
        <v>-0.3479946958946466</v>
      </c>
      <c r="I8" s="3">
        <f>I7*(1+Parameters!$B$5)</f>
        <v>370967.70377600001</v>
      </c>
      <c r="J8" s="2">
        <f>I8-Parameters!$B$3</f>
        <v>50967.703776000009</v>
      </c>
      <c r="K8" s="2">
        <f>I7*Parameters!$B$6</f>
        <v>5402.4422880000002</v>
      </c>
      <c r="L8" s="2">
        <f t="shared" si="15"/>
        <v>25483.851887999997</v>
      </c>
      <c r="M8" s="2">
        <f>I7*Parameters!$B$7</f>
        <v>7203.2563840000003</v>
      </c>
      <c r="N8" s="2">
        <f t="shared" si="16"/>
        <v>43578.469184000001</v>
      </c>
      <c r="O8" s="2">
        <f>-PMT(Parameters!$B$9/12, 30*12, Parameters!$B$3*(1-Parameters!$B$8)) * 12</f>
        <v>20027.141780426067</v>
      </c>
      <c r="P8" s="2">
        <f t="shared" si="17"/>
        <v>100135.70890213034</v>
      </c>
      <c r="Q8" s="2">
        <f>Parameters!$B$3*(1-Parameters!$B$8)/30</f>
        <v>8533.3333333333339</v>
      </c>
      <c r="R8" s="2">
        <f t="shared" si="0"/>
        <v>11493.808447092733</v>
      </c>
      <c r="S8" s="2">
        <f t="shared" si="18"/>
        <v>57469.042235463668</v>
      </c>
      <c r="T8" s="2">
        <f t="shared" si="1"/>
        <v>-75563.659531463665</v>
      </c>
      <c r="U8" s="32">
        <f>T8/Calculations!$B$4/Table!A8</f>
        <v>-0.2053360313354991</v>
      </c>
      <c r="V8" s="2">
        <f>B8-K8-M8-O8</f>
        <v>481.54626632391955</v>
      </c>
      <c r="W8" s="2">
        <f>IF(V8&gt;0,V8*Parameters!$B$15,0)</f>
        <v>240.77313316195978</v>
      </c>
      <c r="X8" s="2">
        <f t="shared" si="19"/>
        <v>261.29041794892146</v>
      </c>
      <c r="Y8" s="2">
        <f>Y7*(1+Parameters!$B$4)+W8</f>
        <v>262.72662788400879</v>
      </c>
      <c r="Z8" s="2">
        <f t="shared" si="2"/>
        <v>1.4362099350873336</v>
      </c>
      <c r="AA8" s="2">
        <f>T8+Z8</f>
        <v>-75562.223321528581</v>
      </c>
      <c r="AB8" s="32">
        <f>AA8/Calculations!$B$4/A8</f>
        <v>-0.20533212859111027</v>
      </c>
      <c r="AC8" s="32">
        <f t="shared" si="3"/>
        <v>0.14266256730353633</v>
      </c>
      <c r="AD8" s="8">
        <f t="shared" si="4"/>
        <v>5</v>
      </c>
      <c r="AE8" s="2">
        <f t="shared" si="5"/>
        <v>2759.5322265624986</v>
      </c>
      <c r="AF8" s="2">
        <f>(K8+M8+O8)/12</f>
        <v>2719.4033710355056</v>
      </c>
      <c r="AG8" s="9" t="str">
        <f t="shared" si="20"/>
        <v/>
      </c>
      <c r="AH8" s="9"/>
      <c r="AI8" s="51">
        <f t="shared" si="6"/>
        <v>5</v>
      </c>
      <c r="AJ8" s="47">
        <f>AJ7*(1+Parameters!$B$20)</f>
        <v>2600.3406990312487</v>
      </c>
      <c r="AK8" s="2">
        <f>Parameters!$B$21*AJ8</f>
        <v>29253.832864101547</v>
      </c>
      <c r="AL8" s="2">
        <f t="shared" si="21"/>
        <v>142009.35713753902</v>
      </c>
      <c r="AM8" s="2">
        <f>Calculations!$B$5</f>
        <v>2400</v>
      </c>
      <c r="AN8" s="2">
        <f t="shared" si="22"/>
        <v>12000</v>
      </c>
      <c r="AO8" s="2">
        <f t="shared" si="7"/>
        <v>54445.697606075351</v>
      </c>
      <c r="AP8" s="2">
        <f>AP7+K8+M8+O8</f>
        <v>233198.02997413033</v>
      </c>
      <c r="AQ8" s="32">
        <f>AO8/Calculations!$B$4/A8</f>
        <v>0.1479502652339004</v>
      </c>
      <c r="AR8" s="2">
        <f>F8</f>
        <v>29627.807379520018</v>
      </c>
      <c r="AS8" s="32">
        <f>AR8/Calculations!$B$4/A8</f>
        <v>8.051034614000005E-2</v>
      </c>
      <c r="AT8" s="32">
        <f t="shared" si="8"/>
        <v>6.7439919093900347E-2</v>
      </c>
      <c r="AU8" s="32"/>
      <c r="AV8" s="2">
        <f>I8*Parameters!$B$22</f>
        <v>22258.06222656</v>
      </c>
      <c r="AW8" s="2">
        <f>J8*Parameters!$B$23</f>
        <v>7645.1555664000007</v>
      </c>
      <c r="AX8" s="2">
        <f t="shared" si="9"/>
        <v>29903.21779296</v>
      </c>
      <c r="AY8" s="2">
        <f t="shared" si="10"/>
        <v>24542.479813115351</v>
      </c>
      <c r="AZ8" s="32">
        <f>AY8/Calculations!$B$4/A8</f>
        <v>6.6691521231291712E-2</v>
      </c>
      <c r="BA8" s="32">
        <f t="shared" si="11"/>
        <v>-1.3818824908708338E-2</v>
      </c>
    </row>
    <row r="9" spans="1:53">
      <c r="A9">
        <v>6</v>
      </c>
      <c r="B9" s="3">
        <f>B8*(1+Parameters!$B$14)</f>
        <v>33942.246386718733</v>
      </c>
      <c r="C9" s="2">
        <f t="shared" si="12"/>
        <v>191632.1018554687</v>
      </c>
      <c r="D9" s="2">
        <f>D8*(1+Parameters!$B$4)</f>
        <v>110453.75389608642</v>
      </c>
      <c r="E9" s="2">
        <f t="shared" si="13"/>
        <v>7225.9465165664005</v>
      </c>
      <c r="F9" s="2">
        <f t="shared" si="14"/>
        <v>36853.753896086419</v>
      </c>
      <c r="G9" s="2">
        <f>F9-C9</f>
        <v>-154778.34795938228</v>
      </c>
      <c r="H9" s="32">
        <f>G9/Calculations!$B$4/A9</f>
        <v>-0.35049444737178964</v>
      </c>
      <c r="I9" s="3">
        <f>I8*(1+Parameters!$B$5)</f>
        <v>382096.73488927999</v>
      </c>
      <c r="J9" s="2">
        <f>I9-Parameters!$B$3</f>
        <v>62096.734889279993</v>
      </c>
      <c r="K9" s="2">
        <f>I8*Parameters!$B$6</f>
        <v>5564.5155566399999</v>
      </c>
      <c r="L9" s="2">
        <f t="shared" si="15"/>
        <v>31048.367444639996</v>
      </c>
      <c r="M9" s="2">
        <f>I8*Parameters!$B$7</f>
        <v>7419.3540755200002</v>
      </c>
      <c r="N9" s="2">
        <f t="shared" si="16"/>
        <v>50997.823259520002</v>
      </c>
      <c r="O9" s="2">
        <f>-PMT(Parameters!$B$9/12, 30*12, Parameters!$B$3*(1-Parameters!$B$8)) * 12</f>
        <v>20027.141780426067</v>
      </c>
      <c r="P9" s="2">
        <f t="shared" si="17"/>
        <v>120162.85068255641</v>
      </c>
      <c r="Q9" s="2">
        <f>Parameters!$B$3*(1-Parameters!$B$8)/30</f>
        <v>8533.3333333333339</v>
      </c>
      <c r="R9" s="2">
        <f t="shared" si="0"/>
        <v>11493.808447092733</v>
      </c>
      <c r="S9" s="2">
        <f t="shared" si="18"/>
        <v>68962.850682556396</v>
      </c>
      <c r="T9" s="2">
        <f t="shared" si="1"/>
        <v>-88912.306497436395</v>
      </c>
      <c r="U9" s="32">
        <f>T9/Calculations!$B$4/Table!A9</f>
        <v>-0.20134127377136865</v>
      </c>
      <c r="V9" s="2">
        <f>B9-K9-M9-O9</f>
        <v>931.23497413266523</v>
      </c>
      <c r="W9" s="2">
        <f>IF(V9&gt;0,V9*Parameters!$B$15,0)</f>
        <v>465.61748706633261</v>
      </c>
      <c r="X9" s="2">
        <f t="shared" si="19"/>
        <v>726.90790501525407</v>
      </c>
      <c r="Y9" s="2">
        <f>Y8*(1+Parameters!$B$4)+W9</f>
        <v>746.73497890222211</v>
      </c>
      <c r="Z9" s="2">
        <f t="shared" si="2"/>
        <v>19.827073886968037</v>
      </c>
      <c r="AA9" s="2">
        <f>T9+Z9</f>
        <v>-88892.479423549434</v>
      </c>
      <c r="AB9" s="32">
        <f>AA9/Calculations!$B$4/A9</f>
        <v>-0.20129637550622606</v>
      </c>
      <c r="AC9" s="32">
        <f t="shared" si="3"/>
        <v>0.14919807186556358</v>
      </c>
      <c r="AD9" s="8">
        <f t="shared" si="4"/>
        <v>6</v>
      </c>
      <c r="AE9" s="2">
        <f t="shared" si="5"/>
        <v>2828.520532226561</v>
      </c>
      <c r="AF9" s="2">
        <f>(K9+M9+O9)/12</f>
        <v>2750.9176177155059</v>
      </c>
      <c r="AG9" s="9" t="str">
        <f t="shared" si="20"/>
        <v/>
      </c>
      <c r="AH9" s="9"/>
      <c r="AI9" s="51">
        <f t="shared" si="6"/>
        <v>6</v>
      </c>
      <c r="AJ9" s="47">
        <f>AJ8*(1+Parameters!$B$20)</f>
        <v>2639.3458095167171</v>
      </c>
      <c r="AK9" s="2">
        <f>Parameters!$B$21*AJ9</f>
        <v>29692.640357063068</v>
      </c>
      <c r="AL9" s="2">
        <f t="shared" si="21"/>
        <v>171701.99749460208</v>
      </c>
      <c r="AM9" s="2">
        <f>Calculations!$B$5</f>
        <v>2400</v>
      </c>
      <c r="AN9" s="2">
        <f t="shared" si="22"/>
        <v>14400</v>
      </c>
      <c r="AO9" s="2">
        <f t="shared" si="7"/>
        <v>68389.690997165686</v>
      </c>
      <c r="AP9" s="2">
        <f>AP8+K9+M9+O9</f>
        <v>266209.04138671642</v>
      </c>
      <c r="AQ9" s="32">
        <f>AO9/Calculations!$B$4/A9</f>
        <v>0.15486795968561071</v>
      </c>
      <c r="AR9" s="2">
        <f>F9</f>
        <v>36853.753896086419</v>
      </c>
      <c r="AS9" s="32">
        <f>AR9/Calculations!$B$4/A9</f>
        <v>8.3455058641500046E-2</v>
      </c>
      <c r="AT9" s="32">
        <f t="shared" si="8"/>
        <v>7.141290104411066E-2</v>
      </c>
      <c r="AU9" s="32"/>
      <c r="AV9" s="2">
        <f>I9*Parameters!$B$22</f>
        <v>22925.804093356797</v>
      </c>
      <c r="AW9" s="2">
        <f>J9*Parameters!$B$23</f>
        <v>9314.5102333919986</v>
      </c>
      <c r="AX9" s="2">
        <f t="shared" si="9"/>
        <v>32240.314326748798</v>
      </c>
      <c r="AY9" s="2">
        <f t="shared" si="10"/>
        <v>36149.376670416888</v>
      </c>
      <c r="AZ9" s="32">
        <f>AY9/Calculations!$B$4/A9</f>
        <v>8.1860001518154188E-2</v>
      </c>
      <c r="BA9" s="32">
        <f t="shared" si="11"/>
        <v>-1.5950571233458583E-3</v>
      </c>
    </row>
    <row r="10" spans="1:53">
      <c r="A10">
        <v>7</v>
      </c>
      <c r="B10" s="3">
        <f>B9*(1+Parameters!$B$14)</f>
        <v>34790.802546386694</v>
      </c>
      <c r="C10" s="2">
        <f t="shared" si="12"/>
        <v>226422.9044018554</v>
      </c>
      <c r="D10" s="2">
        <f>D9*(1+Parameters!$B$4)</f>
        <v>118185.51666881247</v>
      </c>
      <c r="E10" s="2">
        <f t="shared" si="13"/>
        <v>7731.7627727260551</v>
      </c>
      <c r="F10" s="2">
        <f t="shared" si="14"/>
        <v>44585.516668812474</v>
      </c>
      <c r="G10" s="2">
        <f>F10-C10</f>
        <v>-181837.38773304294</v>
      </c>
      <c r="H10" s="32">
        <f>G10/Calculations!$B$4/A10</f>
        <v>-0.35294524016506784</v>
      </c>
      <c r="I10" s="3">
        <f>I9*(1+Parameters!$B$5)</f>
        <v>393559.63693595841</v>
      </c>
      <c r="J10" s="2">
        <f>I10-Parameters!$B$3</f>
        <v>73559.636935958406</v>
      </c>
      <c r="K10" s="2">
        <f>I9*Parameters!$B$6</f>
        <v>5731.4510233391993</v>
      </c>
      <c r="L10" s="2">
        <f t="shared" si="15"/>
        <v>36779.818467979196</v>
      </c>
      <c r="M10" s="2">
        <f>I9*Parameters!$B$7</f>
        <v>7641.9346977856003</v>
      </c>
      <c r="N10" s="2">
        <f t="shared" si="16"/>
        <v>58639.757957305599</v>
      </c>
      <c r="O10" s="2">
        <f>-PMT(Parameters!$B$9/12, 30*12, Parameters!$B$3*(1-Parameters!$B$8)) * 12</f>
        <v>20027.141780426067</v>
      </c>
      <c r="P10" s="2">
        <f t="shared" si="17"/>
        <v>140189.99246298248</v>
      </c>
      <c r="Q10" s="2">
        <f>Parameters!$B$3*(1-Parameters!$B$8)/30</f>
        <v>8533.3333333333339</v>
      </c>
      <c r="R10" s="2">
        <f t="shared" si="0"/>
        <v>11493.808447092733</v>
      </c>
      <c r="S10" s="2">
        <f t="shared" si="18"/>
        <v>80456.659129649124</v>
      </c>
      <c r="T10" s="2">
        <f t="shared" si="1"/>
        <v>-102316.59861897552</v>
      </c>
      <c r="U10" s="32">
        <f>T10/Calculations!$B$4/Table!A10</f>
        <v>-0.19859588241260775</v>
      </c>
      <c r="V10" s="2">
        <f>B10-K10-M10-O10</f>
        <v>1390.2750448358274</v>
      </c>
      <c r="W10" s="2">
        <f>IF(V10&gt;0,V10*Parameters!$B$15,0)</f>
        <v>695.13752241791371</v>
      </c>
      <c r="X10" s="2">
        <f t="shared" si="19"/>
        <v>1422.0454274331678</v>
      </c>
      <c r="Y10" s="2">
        <f>Y9*(1+Parameters!$B$4)+W10</f>
        <v>1494.1439498432915</v>
      </c>
      <c r="Z10" s="2">
        <f t="shared" si="2"/>
        <v>72.098522410123678</v>
      </c>
      <c r="AA10" s="2">
        <f>T10+Z10</f>
        <v>-102244.5000965654</v>
      </c>
      <c r="AB10" s="32">
        <f>AA10/Calculations!$B$4/A10</f>
        <v>-0.19845593962842664</v>
      </c>
      <c r="AC10" s="32">
        <f t="shared" si="3"/>
        <v>0.1544893005366412</v>
      </c>
      <c r="AD10" s="8">
        <f t="shared" si="4"/>
        <v>7</v>
      </c>
      <c r="AE10" s="2">
        <f t="shared" si="5"/>
        <v>2899.2335455322245</v>
      </c>
      <c r="AF10" s="2">
        <f>(K10+M10+O10)/12</f>
        <v>2783.3772917959054</v>
      </c>
      <c r="AG10" s="9" t="str">
        <f t="shared" si="20"/>
        <v/>
      </c>
      <c r="AH10" s="9"/>
      <c r="AI10" s="51">
        <f t="shared" si="6"/>
        <v>7</v>
      </c>
      <c r="AJ10" s="47">
        <f>AJ9*(1+Parameters!$B$20)</f>
        <v>2678.9359966594675</v>
      </c>
      <c r="AK10" s="2">
        <f>Parameters!$B$21*AJ10</f>
        <v>30138.029962419008</v>
      </c>
      <c r="AL10" s="2">
        <f t="shared" si="21"/>
        <v>201840.02745702109</v>
      </c>
      <c r="AM10" s="2">
        <f>Calculations!$B$5</f>
        <v>2400</v>
      </c>
      <c r="AN10" s="2">
        <f t="shared" si="22"/>
        <v>16800</v>
      </c>
      <c r="AO10" s="2">
        <f t="shared" si="7"/>
        <v>82723.428838045569</v>
      </c>
      <c r="AP10" s="2">
        <f>AP9+K10+M10+O10</f>
        <v>299609.56888826727</v>
      </c>
      <c r="AQ10" s="32">
        <f>AO10/Calculations!$B$4/A10</f>
        <v>0.16056566156452945</v>
      </c>
      <c r="AR10" s="2">
        <f>F10</f>
        <v>44585.516668812474</v>
      </c>
      <c r="AS10" s="32">
        <f>AR10/Calculations!$B$4/A10</f>
        <v>8.6540210925490052E-2</v>
      </c>
      <c r="AT10" s="32">
        <f t="shared" si="8"/>
        <v>7.4025450639039397E-2</v>
      </c>
      <c r="AU10" s="32"/>
      <c r="AV10" s="2">
        <f>I10*Parameters!$B$22</f>
        <v>23613.578216157504</v>
      </c>
      <c r="AW10" s="2">
        <f>J10*Parameters!$B$23</f>
        <v>11033.945540393761</v>
      </c>
      <c r="AX10" s="2">
        <f t="shared" si="9"/>
        <v>34647.523756551265</v>
      </c>
      <c r="AY10" s="2">
        <f t="shared" si="10"/>
        <v>48075.905081494304</v>
      </c>
      <c r="AZ10" s="32">
        <f>AY10/Calculations!$B$4/A10</f>
        <v>9.3315033155074348E-2</v>
      </c>
      <c r="BA10" s="32">
        <f t="shared" si="11"/>
        <v>6.7748222295842958E-3</v>
      </c>
    </row>
    <row r="11" spans="1:53">
      <c r="A11">
        <v>8</v>
      </c>
      <c r="B11" s="3">
        <f>B10*(1+Parameters!$B$14)</f>
        <v>35660.572610046358</v>
      </c>
      <c r="C11" s="2">
        <f t="shared" si="12"/>
        <v>262083.47701190176</v>
      </c>
      <c r="D11" s="2">
        <f>D10*(1+Parameters!$B$4)</f>
        <v>126458.50283562935</v>
      </c>
      <c r="E11" s="2">
        <f t="shared" si="13"/>
        <v>8272.9861668168742</v>
      </c>
      <c r="F11" s="2">
        <f t="shared" si="14"/>
        <v>52858.502835629348</v>
      </c>
      <c r="G11" s="2">
        <f>F11-C11</f>
        <v>-209224.9741762724</v>
      </c>
      <c r="H11" s="32">
        <f>G11/Calculations!$B$4/A11</f>
        <v>-0.35534132842437566</v>
      </c>
      <c r="I11" s="3">
        <f>I10*(1+Parameters!$B$5)</f>
        <v>405366.42604403716</v>
      </c>
      <c r="J11" s="2">
        <f>I11-Parameters!$B$3</f>
        <v>85366.426044037158</v>
      </c>
      <c r="K11" s="2">
        <f>I10*Parameters!$B$6</f>
        <v>5903.3945540393761</v>
      </c>
      <c r="L11" s="2">
        <f t="shared" si="15"/>
        <v>42683.213022018572</v>
      </c>
      <c r="M11" s="2">
        <f>I10*Parameters!$B$7</f>
        <v>7871.1927387191681</v>
      </c>
      <c r="N11" s="2">
        <f t="shared" si="16"/>
        <v>66510.950696024767</v>
      </c>
      <c r="O11" s="2">
        <f>-PMT(Parameters!$B$9/12, 30*12, Parameters!$B$3*(1-Parameters!$B$8)) * 12</f>
        <v>20027.141780426067</v>
      </c>
      <c r="P11" s="2">
        <f t="shared" si="17"/>
        <v>160217.13424340854</v>
      </c>
      <c r="Q11" s="2">
        <f>Parameters!$B$3*(1-Parameters!$B$8)/30</f>
        <v>8533.3333333333339</v>
      </c>
      <c r="R11" s="2">
        <f t="shared" si="0"/>
        <v>11493.808447092733</v>
      </c>
      <c r="S11" s="2">
        <f t="shared" si="18"/>
        <v>91950.467576741852</v>
      </c>
      <c r="T11" s="2">
        <f t="shared" si="1"/>
        <v>-115778.20525074803</v>
      </c>
      <c r="U11" s="32">
        <f>T11/Calculations!$B$4/Table!A11</f>
        <v>-0.19663418011336281</v>
      </c>
      <c r="V11" s="2">
        <f>B11-K11-M11-O11</f>
        <v>1858.8435368617465</v>
      </c>
      <c r="W11" s="2">
        <f>IF(V11&gt;0,V11*Parameters!$B$15,0)</f>
        <v>929.42176843087327</v>
      </c>
      <c r="X11" s="2">
        <f t="shared" si="19"/>
        <v>2351.4671958640411</v>
      </c>
      <c r="Y11" s="2">
        <f>Y10*(1+Parameters!$B$4)+W11</f>
        <v>2528.1557947631954</v>
      </c>
      <c r="Z11" s="2">
        <f t="shared" si="2"/>
        <v>176.68859889915439</v>
      </c>
      <c r="AA11" s="2">
        <f>T11+Z11</f>
        <v>-115601.51665184887</v>
      </c>
      <c r="AB11" s="32">
        <f>AA11/Calculations!$B$4/A11</f>
        <v>-0.19633409757447159</v>
      </c>
      <c r="AC11" s="32">
        <f t="shared" si="3"/>
        <v>0.15900723084990406</v>
      </c>
      <c r="AD11" s="8">
        <f t="shared" si="4"/>
        <v>8</v>
      </c>
      <c r="AE11" s="2">
        <f t="shared" si="5"/>
        <v>2971.7143841705297</v>
      </c>
      <c r="AF11" s="2">
        <f>(K11+M11+O11)/12</f>
        <v>2816.8107560987178</v>
      </c>
      <c r="AG11" s="9" t="str">
        <f t="shared" si="20"/>
        <v/>
      </c>
      <c r="AH11" s="9"/>
      <c r="AI11" s="51">
        <f t="shared" si="6"/>
        <v>8</v>
      </c>
      <c r="AJ11" s="47">
        <f>AJ10*(1+Parameters!$B$20)</f>
        <v>2719.1200366093594</v>
      </c>
      <c r="AK11" s="2">
        <f>Parameters!$B$21*AJ11</f>
        <v>30590.100411855292</v>
      </c>
      <c r="AL11" s="2">
        <f t="shared" si="21"/>
        <v>232430.12786887639</v>
      </c>
      <c r="AM11" s="2">
        <f>Calculations!$B$5</f>
        <v>2400</v>
      </c>
      <c r="AN11" s="2">
        <f t="shared" si="22"/>
        <v>19200</v>
      </c>
      <c r="AO11" s="2">
        <f t="shared" si="7"/>
        <v>97451.922618128359</v>
      </c>
      <c r="AP11" s="2">
        <f>AP10+K11+M11+O11</f>
        <v>333411.29796145187</v>
      </c>
      <c r="AQ11" s="32">
        <f>AO11/Calculations!$B$4/A11</f>
        <v>0.16550937944654953</v>
      </c>
      <c r="AR11" s="2">
        <f>F11</f>
        <v>52858.502835629348</v>
      </c>
      <c r="AS11" s="32">
        <f>AR11/Calculations!$B$4/A11</f>
        <v>8.9773272478990057E-2</v>
      </c>
      <c r="AT11" s="32">
        <f t="shared" si="8"/>
        <v>7.5736106967559474E-2</v>
      </c>
      <c r="AU11" s="32"/>
      <c r="AV11" s="2">
        <f>I11*Parameters!$B$22</f>
        <v>24321.985562642229</v>
      </c>
      <c r="AW11" s="2">
        <f>J11*Parameters!$B$23</f>
        <v>12804.963906605573</v>
      </c>
      <c r="AX11" s="2">
        <f t="shared" si="9"/>
        <v>37126.949469247804</v>
      </c>
      <c r="AY11" s="2">
        <f t="shared" si="10"/>
        <v>60324.973148880556</v>
      </c>
      <c r="AZ11" s="32">
        <f>AY11/Calculations!$B$4/A11</f>
        <v>0.10245409841861508</v>
      </c>
      <c r="BA11" s="32">
        <f t="shared" si="11"/>
        <v>1.2680825939625023E-2</v>
      </c>
    </row>
    <row r="12" spans="1:53">
      <c r="A12">
        <v>9</v>
      </c>
      <c r="B12" s="3">
        <f>B11*(1+Parameters!$B$14)</f>
        <v>36552.086925297517</v>
      </c>
      <c r="C12" s="2">
        <f t="shared" si="12"/>
        <v>298635.5639371993</v>
      </c>
      <c r="D12" s="2">
        <f>D11*(1+Parameters!$B$4)</f>
        <v>135310.59803412342</v>
      </c>
      <c r="E12" s="2">
        <f t="shared" si="13"/>
        <v>8852.0951984940766</v>
      </c>
      <c r="F12" s="2">
        <f t="shared" si="14"/>
        <v>61710.598034123424</v>
      </c>
      <c r="G12" s="2">
        <f>F12-C12</f>
        <v>-236924.96590307588</v>
      </c>
      <c r="H12" s="32">
        <f>G12/Calculations!$B$4/A12</f>
        <v>-0.35767657895995758</v>
      </c>
      <c r="I12" s="3">
        <f>I11*(1+Parameters!$B$5)</f>
        <v>417527.41882535827</v>
      </c>
      <c r="J12" s="2">
        <f>I12-Parameters!$B$3</f>
        <v>97527.418825358269</v>
      </c>
      <c r="K12" s="2">
        <f>I11*Parameters!$B$6</f>
        <v>6080.4963906605572</v>
      </c>
      <c r="L12" s="2">
        <f t="shared" si="15"/>
        <v>48763.709412679127</v>
      </c>
      <c r="M12" s="2">
        <f>I11*Parameters!$B$7</f>
        <v>8107.3285208807438</v>
      </c>
      <c r="N12" s="2">
        <f t="shared" si="16"/>
        <v>74618.279216905517</v>
      </c>
      <c r="O12" s="2">
        <f>-PMT(Parameters!$B$9/12, 30*12, Parameters!$B$3*(1-Parameters!$B$8)) * 12</f>
        <v>20027.141780426067</v>
      </c>
      <c r="P12" s="2">
        <f t="shared" si="17"/>
        <v>180244.27602383459</v>
      </c>
      <c r="Q12" s="2">
        <f>Parameters!$B$3*(1-Parameters!$B$8)/30</f>
        <v>8533.3333333333339</v>
      </c>
      <c r="R12" s="2">
        <f t="shared" si="0"/>
        <v>11493.808447092733</v>
      </c>
      <c r="S12" s="2">
        <f t="shared" si="18"/>
        <v>103444.27602383458</v>
      </c>
      <c r="T12" s="2">
        <f t="shared" si="1"/>
        <v>-129298.84582806096</v>
      </c>
      <c r="U12" s="32">
        <f>T12/Calculations!$B$4/Table!A12</f>
        <v>-0.19519753295299058</v>
      </c>
      <c r="V12" s="2">
        <f>B12-K12-M12-O12</f>
        <v>2337.1202333301517</v>
      </c>
      <c r="W12" s="2">
        <f>IF(V12&gt;0,V12*Parameters!$B$15,0)</f>
        <v>1168.5601166650758</v>
      </c>
      <c r="X12" s="2">
        <f t="shared" si="19"/>
        <v>3520.0273125291169</v>
      </c>
      <c r="Y12" s="2">
        <f>Y11*(1+Parameters!$B$4)+W12</f>
        <v>3873.6868170616949</v>
      </c>
      <c r="Z12" s="2">
        <f t="shared" si="2"/>
        <v>353.65950453257801</v>
      </c>
      <c r="AA12" s="2">
        <f>T12+Z12</f>
        <v>-128945.18632352838</v>
      </c>
      <c r="AB12" s="32">
        <f>AA12/Calculations!$B$4/A12</f>
        <v>-0.19466362669614792</v>
      </c>
      <c r="AC12" s="32">
        <f t="shared" si="3"/>
        <v>0.16301295226380966</v>
      </c>
      <c r="AD12" s="8">
        <f t="shared" si="4"/>
        <v>9</v>
      </c>
      <c r="AE12" s="2">
        <f t="shared" si="5"/>
        <v>3046.0072437747931</v>
      </c>
      <c r="AF12" s="2">
        <f>(K12+M12+O12)/12</f>
        <v>2851.2472243306142</v>
      </c>
      <c r="AG12" s="9" t="str">
        <f t="shared" si="20"/>
        <v/>
      </c>
      <c r="AH12" s="9"/>
      <c r="AI12" s="51">
        <f t="shared" si="6"/>
        <v>9</v>
      </c>
      <c r="AJ12" s="47">
        <f>AJ11*(1+Parameters!$B$20)</f>
        <v>2759.9068371584995</v>
      </c>
      <c r="AK12" s="2">
        <f>Parameters!$B$21*AJ12</f>
        <v>31048.951918033119</v>
      </c>
      <c r="AL12" s="2">
        <f t="shared" si="21"/>
        <v>263479.07978690951</v>
      </c>
      <c r="AM12" s="2">
        <f>Calculations!$B$5</f>
        <v>2400</v>
      </c>
      <c r="AN12" s="2">
        <f t="shared" si="22"/>
        <v>21600</v>
      </c>
      <c r="AO12" s="2">
        <f t="shared" si="7"/>
        <v>112580.23395884855</v>
      </c>
      <c r="AP12" s="2">
        <f>AP11+K12+M12+O12</f>
        <v>367626.26465341926</v>
      </c>
      <c r="AQ12" s="32">
        <f>AO12/Calculations!$B$4/A12</f>
        <v>0.1699580826673438</v>
      </c>
      <c r="AR12" s="2">
        <f>F12</f>
        <v>61710.598034123424</v>
      </c>
      <c r="AS12" s="32">
        <f>AR12/Calculations!$B$4/A12</f>
        <v>9.3162134713350581E-2</v>
      </c>
      <c r="AT12" s="32">
        <f t="shared" si="8"/>
        <v>7.6795947953993221E-2</v>
      </c>
      <c r="AU12" s="32"/>
      <c r="AV12" s="2">
        <f>I12*Parameters!$B$22</f>
        <v>25051.645129521494</v>
      </c>
      <c r="AW12" s="2">
        <f>J12*Parameters!$B$23</f>
        <v>14629.11282380374</v>
      </c>
      <c r="AX12" s="2">
        <f t="shared" si="9"/>
        <v>39680.757953325236</v>
      </c>
      <c r="AY12" s="2">
        <f t="shared" si="10"/>
        <v>72899.47600552332</v>
      </c>
      <c r="AZ12" s="32">
        <f>AY12/Calculations!$B$4/A12</f>
        <v>0.11005355677162337</v>
      </c>
      <c r="BA12" s="32">
        <f t="shared" si="11"/>
        <v>1.6891422058272793E-2</v>
      </c>
    </row>
    <row r="13" spans="1:53">
      <c r="A13">
        <v>10</v>
      </c>
      <c r="B13" s="3">
        <f>B12*(1+Parameters!$B$14)</f>
        <v>37465.889098429951</v>
      </c>
      <c r="C13" s="2">
        <f t="shared" si="12"/>
        <v>336101.45303562924</v>
      </c>
      <c r="D13" s="2">
        <f>D12*(1+Parameters!$B$4)</f>
        <v>144782.33989651207</v>
      </c>
      <c r="E13" s="2">
        <f t="shared" si="13"/>
        <v>9471.7418623886479</v>
      </c>
      <c r="F13" s="2">
        <f t="shared" si="14"/>
        <v>71182.339896512072</v>
      </c>
      <c r="G13" s="2">
        <f>F13-C13</f>
        <v>-264919.11313911714</v>
      </c>
      <c r="H13" s="32">
        <f>G13/Calculations!$B$4/A13</f>
        <v>-0.35994444719988744</v>
      </c>
      <c r="I13" s="3">
        <f>I12*(1+Parameters!$B$5)</f>
        <v>430053.24139011902</v>
      </c>
      <c r="J13" s="2">
        <f>I13-Parameters!$B$3</f>
        <v>110053.24139011902</v>
      </c>
      <c r="K13" s="2">
        <f>I12*Parameters!$B$6</f>
        <v>6262.9112823803734</v>
      </c>
      <c r="L13" s="2">
        <f t="shared" si="15"/>
        <v>55026.620695059501</v>
      </c>
      <c r="M13" s="2">
        <f>I12*Parameters!$B$7</f>
        <v>8350.5483765071658</v>
      </c>
      <c r="N13" s="2">
        <f t="shared" si="16"/>
        <v>82968.827593412687</v>
      </c>
      <c r="O13" s="2">
        <f>-PMT(Parameters!$B$9/12, 30*12, Parameters!$B$3*(1-Parameters!$B$8)) * 12</f>
        <v>20027.141780426067</v>
      </c>
      <c r="P13" s="2">
        <f t="shared" si="17"/>
        <v>200271.41780426065</v>
      </c>
      <c r="Q13" s="2">
        <f>Parameters!$B$3*(1-Parameters!$B$8)/30</f>
        <v>8533.3333333333339</v>
      </c>
      <c r="R13" s="2">
        <f t="shared" si="0"/>
        <v>11493.808447092733</v>
      </c>
      <c r="S13" s="2">
        <f t="shared" si="18"/>
        <v>114938.08447092731</v>
      </c>
      <c r="T13" s="2">
        <f t="shared" si="1"/>
        <v>-142880.29136928049</v>
      </c>
      <c r="U13" s="32">
        <f>T13/Calculations!$B$4/Table!A13</f>
        <v>-0.19413083066478326</v>
      </c>
      <c r="V13" s="2">
        <f>B13-K13-M13-O13</f>
        <v>2825.287659116344</v>
      </c>
      <c r="W13" s="2">
        <f>IF(V13&gt;0,V13*Parameters!$B$15,0)</f>
        <v>1412.643829558172</v>
      </c>
      <c r="X13" s="2">
        <f t="shared" si="19"/>
        <v>4932.6711420872889</v>
      </c>
      <c r="Y13" s="2">
        <f>Y12*(1+Parameters!$B$4)+W13</f>
        <v>5557.4887238141855</v>
      </c>
      <c r="Z13" s="2">
        <f t="shared" si="2"/>
        <v>624.81758172689661</v>
      </c>
      <c r="AA13" s="2">
        <f>T13+Z13</f>
        <v>-142255.47378755358</v>
      </c>
      <c r="AB13" s="32">
        <f>AA13/Calculations!$B$4/A13</f>
        <v>-0.1932818937330891</v>
      </c>
      <c r="AC13" s="32">
        <f t="shared" si="3"/>
        <v>0.16666255346679834</v>
      </c>
      <c r="AD13" s="8">
        <f t="shared" si="4"/>
        <v>10</v>
      </c>
      <c r="AE13" s="2">
        <f t="shared" si="5"/>
        <v>3122.1574248691627</v>
      </c>
      <c r="AF13" s="2">
        <f>(K13+M13+O13)/12</f>
        <v>2886.7167866094674</v>
      </c>
      <c r="AG13" s="9" t="str">
        <f t="shared" si="20"/>
        <v/>
      </c>
      <c r="AH13" s="9"/>
      <c r="AI13" s="51">
        <f t="shared" si="6"/>
        <v>10</v>
      </c>
      <c r="AJ13" s="47">
        <f>AJ12*(1+Parameters!$B$20)</f>
        <v>2801.3054397158767</v>
      </c>
      <c r="AK13" s="2">
        <f>Parameters!$B$21*AJ13</f>
        <v>31514.686196803614</v>
      </c>
      <c r="AL13" s="2">
        <f t="shared" si="21"/>
        <v>294993.76598371315</v>
      </c>
      <c r="AM13" s="2">
        <f>Calculations!$B$5</f>
        <v>2400</v>
      </c>
      <c r="AN13" s="2">
        <f t="shared" si="22"/>
        <v>24000</v>
      </c>
      <c r="AO13" s="2">
        <f t="shared" si="7"/>
        <v>128113.47461443266</v>
      </c>
      <c r="AP13" s="2">
        <f>AP12+K13+M13+O13</f>
        <v>402266.86609273287</v>
      </c>
      <c r="AQ13" s="32">
        <f>AO13/Calculations!$B$4/A13</f>
        <v>0.17406722094352264</v>
      </c>
      <c r="AR13" s="2">
        <f>F13</f>
        <v>71182.339896512072</v>
      </c>
      <c r="AS13" s="32">
        <f>AR13/Calculations!$B$4/A13</f>
        <v>9.6715135728956625E-2</v>
      </c>
      <c r="AT13" s="32">
        <f t="shared" si="8"/>
        <v>7.7352085214566019E-2</v>
      </c>
      <c r="AU13" s="32"/>
      <c r="AV13" s="2">
        <f>I13*Parameters!$B$22</f>
        <v>25803.19448340714</v>
      </c>
      <c r="AW13" s="2">
        <f>J13*Parameters!$B$23</f>
        <v>16507.98620851785</v>
      </c>
      <c r="AX13" s="2">
        <f t="shared" si="9"/>
        <v>42311.180691924994</v>
      </c>
      <c r="AY13" s="2">
        <f t="shared" si="10"/>
        <v>85802.29392250767</v>
      </c>
      <c r="AZ13" s="32">
        <f>AY13/Calculations!$B$4/A13</f>
        <v>0.11657920369905934</v>
      </c>
      <c r="BA13" s="32">
        <f t="shared" si="11"/>
        <v>1.986406797010272E-2</v>
      </c>
    </row>
    <row r="14" spans="1:53">
      <c r="A14">
        <v>11</v>
      </c>
      <c r="B14" s="3">
        <f>B13*(1+Parameters!$B$14)</f>
        <v>38402.536325890695</v>
      </c>
      <c r="C14" s="2">
        <f t="shared" si="12"/>
        <v>374503.98936151993</v>
      </c>
      <c r="D14" s="2">
        <f>D13*(1+Parameters!$B$4)</f>
        <v>154917.10368926794</v>
      </c>
      <c r="E14" s="2">
        <f t="shared" si="13"/>
        <v>10134.763792755868</v>
      </c>
      <c r="F14" s="2">
        <f t="shared" si="14"/>
        <v>81317.10368926794</v>
      </c>
      <c r="G14" s="2">
        <f>F14-C14</f>
        <v>-293186.88567225198</v>
      </c>
      <c r="H14" s="32">
        <f>G14/Calculations!$B$4/A14</f>
        <v>-0.36213795167027168</v>
      </c>
      <c r="I14" s="3">
        <f>I13*(1+Parameters!$B$5)</f>
        <v>442954.83863182261</v>
      </c>
      <c r="J14" s="2">
        <f>I14-Parameters!$B$3</f>
        <v>122954.83863182261</v>
      </c>
      <c r="K14" s="2">
        <f>I13*Parameters!$B$6</f>
        <v>6450.798620851785</v>
      </c>
      <c r="L14" s="2">
        <f t="shared" si="15"/>
        <v>61477.419315911284</v>
      </c>
      <c r="M14" s="2">
        <f>I13*Parameters!$B$7</f>
        <v>8601.06482780238</v>
      </c>
      <c r="N14" s="2">
        <f t="shared" si="16"/>
        <v>91569.892421215074</v>
      </c>
      <c r="O14" s="2">
        <f>-PMT(Parameters!$B$9/12, 30*12, Parameters!$B$3*(1-Parameters!$B$8)) * 12</f>
        <v>20027.141780426067</v>
      </c>
      <c r="P14" s="2">
        <f t="shared" si="17"/>
        <v>220298.55958468671</v>
      </c>
      <c r="Q14" s="2">
        <f>Parameters!$B$3*(1-Parameters!$B$8)/30</f>
        <v>8533.3333333333339</v>
      </c>
      <c r="R14" s="2">
        <f t="shared" si="0"/>
        <v>11493.808447092733</v>
      </c>
      <c r="S14" s="2">
        <f t="shared" si="18"/>
        <v>126431.89291802004</v>
      </c>
      <c r="T14" s="2">
        <f t="shared" si="1"/>
        <v>-156524.36602332379</v>
      </c>
      <c r="U14" s="32">
        <f>T14/Calculations!$B$4/Table!A14</f>
        <v>-0.19333543234106199</v>
      </c>
      <c r="V14" s="2">
        <f>B14-K14-M14-O14</f>
        <v>3323.5310968104641</v>
      </c>
      <c r="W14" s="2">
        <f>IF(V14&gt;0,V14*Parameters!$B$15,0)</f>
        <v>1661.765548405232</v>
      </c>
      <c r="X14" s="2">
        <f t="shared" si="19"/>
        <v>6594.4366904925209</v>
      </c>
      <c r="Y14" s="2">
        <f>Y13*(1+Parameters!$B$4)+W14</f>
        <v>7608.2784828864105</v>
      </c>
      <c r="Z14" s="2">
        <f t="shared" si="2"/>
        <v>1013.8417923938896</v>
      </c>
      <c r="AA14" s="2">
        <f>T14+Z14</f>
        <v>-155510.52423092991</v>
      </c>
      <c r="AB14" s="32">
        <f>AA14/Calculations!$B$4/A14</f>
        <v>-0.19208315739986401</v>
      </c>
      <c r="AC14" s="32">
        <f t="shared" si="3"/>
        <v>0.17005479427040768</v>
      </c>
      <c r="AD14" s="8">
        <f t="shared" si="4"/>
        <v>11</v>
      </c>
      <c r="AE14" s="2">
        <f t="shared" si="5"/>
        <v>3200.2113604908914</v>
      </c>
      <c r="AF14" s="2">
        <f>(K14+M14+O14)/12</f>
        <v>2923.2504357566863</v>
      </c>
      <c r="AG14" s="9" t="str">
        <f t="shared" si="20"/>
        <v/>
      </c>
      <c r="AH14" s="9"/>
      <c r="AI14" s="51">
        <f t="shared" si="6"/>
        <v>11</v>
      </c>
      <c r="AJ14" s="47">
        <f>AJ13*(1+Parameters!$B$20)</f>
        <v>2843.3250213116144</v>
      </c>
      <c r="AK14" s="2">
        <f>Parameters!$B$21*AJ14</f>
        <v>31987.40648975566</v>
      </c>
      <c r="AL14" s="2">
        <f t="shared" si="21"/>
        <v>326981.17247346882</v>
      </c>
      <c r="AM14" s="2">
        <f>Calculations!$B$5</f>
        <v>2400</v>
      </c>
      <c r="AN14" s="2">
        <f t="shared" si="22"/>
        <v>26400</v>
      </c>
      <c r="AO14" s="2">
        <f t="shared" si="7"/>
        <v>144056.80645014503</v>
      </c>
      <c r="AP14" s="2">
        <f>AP13+K14+M14+O14</f>
        <v>437345.87132181309</v>
      </c>
      <c r="AQ14" s="32">
        <f>AO14/Calculations!$B$4/A14</f>
        <v>0.17793577871806451</v>
      </c>
      <c r="AR14" s="2">
        <f>F14</f>
        <v>81317.10368926794</v>
      </c>
      <c r="AS14" s="32">
        <f>AR14/Calculations!$B$4/A14</f>
        <v>0.10044108657271238</v>
      </c>
      <c r="AT14" s="32">
        <f t="shared" si="8"/>
        <v>7.7494692145352137E-2</v>
      </c>
      <c r="AU14" s="32"/>
      <c r="AV14" s="2">
        <f>I14*Parameters!$B$22</f>
        <v>26577.290317909356</v>
      </c>
      <c r="AW14" s="2">
        <f>J14*Parameters!$B$23</f>
        <v>18443.225794773392</v>
      </c>
      <c r="AX14" s="2">
        <f t="shared" si="9"/>
        <v>45020.516112682744</v>
      </c>
      <c r="AY14" s="2">
        <f t="shared" si="10"/>
        <v>99036.290337462284</v>
      </c>
      <c r="AZ14" s="32">
        <f>AY14/Calculations!$B$4/A14</f>
        <v>0.1223274337172212</v>
      </c>
      <c r="BA14" s="32">
        <f t="shared" si="11"/>
        <v>2.1886347144508822E-2</v>
      </c>
    </row>
    <row r="15" spans="1:53">
      <c r="A15">
        <v>12</v>
      </c>
      <c r="B15" s="3">
        <f>B14*(1+Parameters!$B$14)</f>
        <v>39362.599734037962</v>
      </c>
      <c r="C15" s="2">
        <f t="shared" si="12"/>
        <v>413866.58909555787</v>
      </c>
      <c r="D15" s="2">
        <f>D14*(1+Parameters!$B$4)</f>
        <v>165761.30094751672</v>
      </c>
      <c r="E15" s="2">
        <f t="shared" si="13"/>
        <v>10844.19725824878</v>
      </c>
      <c r="F15" s="2">
        <f t="shared" si="14"/>
        <v>92161.30094751672</v>
      </c>
      <c r="G15" s="2">
        <f>F15-C15</f>
        <v>-321705.28814804112</v>
      </c>
      <c r="H15" s="32">
        <f>G15/Calculations!$B$4/A15</f>
        <v>-0.36424964690674949</v>
      </c>
      <c r="I15" s="3">
        <f>I14*(1+Parameters!$B$5)</f>
        <v>456243.48379077727</v>
      </c>
      <c r="J15" s="2">
        <f>I15-Parameters!$B$3</f>
        <v>136243.48379077727</v>
      </c>
      <c r="K15" s="2">
        <f>I14*Parameters!$B$6</f>
        <v>6644.3225794773389</v>
      </c>
      <c r="L15" s="2">
        <f t="shared" si="15"/>
        <v>68121.741895388623</v>
      </c>
      <c r="M15" s="2">
        <f>I14*Parameters!$B$7</f>
        <v>8859.0967726364524</v>
      </c>
      <c r="N15" s="2">
        <f t="shared" si="16"/>
        <v>100428.98919385152</v>
      </c>
      <c r="O15" s="2">
        <f>-PMT(Parameters!$B$9/12, 30*12, Parameters!$B$3*(1-Parameters!$B$8)) * 12</f>
        <v>20027.141780426067</v>
      </c>
      <c r="P15" s="2">
        <f t="shared" si="17"/>
        <v>240325.70136511276</v>
      </c>
      <c r="Q15" s="2">
        <f>Parameters!$B$3*(1-Parameters!$B$8)/30</f>
        <v>8533.3333333333339</v>
      </c>
      <c r="R15" s="2">
        <f t="shared" si="0"/>
        <v>11493.808447092733</v>
      </c>
      <c r="S15" s="2">
        <f t="shared" si="18"/>
        <v>137925.70136511276</v>
      </c>
      <c r="T15" s="2">
        <f t="shared" si="1"/>
        <v>-170232.94866357563</v>
      </c>
      <c r="U15" s="32">
        <f>T15/Calculations!$B$4/Table!A15</f>
        <v>-0.19274563933828762</v>
      </c>
      <c r="V15" s="2">
        <f>B15-K15-M15-O15</f>
        <v>3832.0386014981013</v>
      </c>
      <c r="W15" s="2">
        <f>IF(V15&gt;0,V15*Parameters!$B$15,0)</f>
        <v>1916.0193007490507</v>
      </c>
      <c r="X15" s="2">
        <f t="shared" si="19"/>
        <v>8510.4559912415716</v>
      </c>
      <c r="Y15" s="2">
        <f>Y14*(1+Parameters!$B$4)+W15</f>
        <v>10056.87727743751</v>
      </c>
      <c r="Z15" s="2">
        <f t="shared" si="2"/>
        <v>1546.4212861959386</v>
      </c>
      <c r="AA15" s="2">
        <f>T15+Z15</f>
        <v>-168686.52737737971</v>
      </c>
      <c r="AB15" s="32">
        <f>AA15/Calculations!$B$4/A15</f>
        <v>-0.19099470943996796</v>
      </c>
      <c r="AC15" s="32">
        <f t="shared" si="3"/>
        <v>0.17325493746678153</v>
      </c>
      <c r="AD15" s="8">
        <f t="shared" si="4"/>
        <v>12</v>
      </c>
      <c r="AE15" s="2">
        <f t="shared" si="5"/>
        <v>3280.2166445031635</v>
      </c>
      <c r="AF15" s="2">
        <f>(K15+M15+O15)/12</f>
        <v>2960.8800943783212</v>
      </c>
      <c r="AG15" s="9" t="str">
        <f t="shared" si="20"/>
        <v/>
      </c>
      <c r="AH15" s="9"/>
      <c r="AI15" s="51">
        <f t="shared" si="6"/>
        <v>12</v>
      </c>
      <c r="AJ15" s="47">
        <f>AJ14*(1+Parameters!$B$20)</f>
        <v>2885.9748966312882</v>
      </c>
      <c r="AK15" s="2">
        <f>Parameters!$B$21*AJ15</f>
        <v>32467.217587101994</v>
      </c>
      <c r="AL15" s="2">
        <f t="shared" si="21"/>
        <v>359448.39006057079</v>
      </c>
      <c r="AM15" s="2">
        <f>Calculations!$B$5</f>
        <v>2400</v>
      </c>
      <c r="AN15" s="2">
        <f t="shared" si="22"/>
        <v>28800</v>
      </c>
      <c r="AO15" s="2">
        <f t="shared" si="7"/>
        <v>160415.44139699516</v>
      </c>
      <c r="AP15" s="2">
        <f>AP14+K15+M15+O15</f>
        <v>472876.43245435297</v>
      </c>
      <c r="AQ15" s="32">
        <f>AO15/Calculations!$B$4/A15</f>
        <v>0.18162980230638037</v>
      </c>
      <c r="AR15" s="2">
        <f>F15</f>
        <v>92161.30094751672</v>
      </c>
      <c r="AS15" s="32">
        <f>AR15/Calculations!$B$4/A15</f>
        <v>0.10434929908006875</v>
      </c>
      <c r="AT15" s="32">
        <f t="shared" si="8"/>
        <v>7.7280503226311623E-2</v>
      </c>
      <c r="AU15" s="32"/>
      <c r="AV15" s="2">
        <f>I15*Parameters!$B$22</f>
        <v>27374.609027446637</v>
      </c>
      <c r="AW15" s="2">
        <f>J15*Parameters!$B$23</f>
        <v>20436.52256861659</v>
      </c>
      <c r="AX15" s="2">
        <f t="shared" si="9"/>
        <v>47811.131596063227</v>
      </c>
      <c r="AY15" s="2">
        <f t="shared" si="10"/>
        <v>112604.30980093192</v>
      </c>
      <c r="AZ15" s="32">
        <f>AY15/Calculations!$B$4/A15</f>
        <v>0.12749582178547544</v>
      </c>
      <c r="BA15" s="32">
        <f t="shared" si="11"/>
        <v>2.3146522705406694E-2</v>
      </c>
    </row>
    <row r="16" spans="1:53">
      <c r="A16">
        <v>13</v>
      </c>
      <c r="B16" s="3">
        <f>B15*(1+Parameters!$B$14)</f>
        <v>40346.66472738891</v>
      </c>
      <c r="C16" s="2">
        <f t="shared" si="12"/>
        <v>454213.2538229468</v>
      </c>
      <c r="D16" s="2">
        <f>D15*(1+Parameters!$B$4)</f>
        <v>177364.59201384289</v>
      </c>
      <c r="E16" s="2">
        <f t="shared" si="13"/>
        <v>11603.291066326172</v>
      </c>
      <c r="F16" s="2">
        <f t="shared" si="14"/>
        <v>103764.59201384289</v>
      </c>
      <c r="G16" s="2">
        <f>F16-C16</f>
        <v>-350448.66180910391</v>
      </c>
      <c r="H16" s="32">
        <f>G16/Calculations!$B$4/A16</f>
        <v>-0.36627159470015042</v>
      </c>
      <c r="I16" s="3">
        <f>I15*(1+Parameters!$B$5)</f>
        <v>469930.78830450063</v>
      </c>
      <c r="J16" s="2">
        <f>I16-Parameters!$B$3</f>
        <v>149930.78830450063</v>
      </c>
      <c r="K16" s="2">
        <f>I15*Parameters!$B$6</f>
        <v>6843.6522568616592</v>
      </c>
      <c r="L16" s="2">
        <f t="shared" si="15"/>
        <v>74965.394152250286</v>
      </c>
      <c r="M16" s="2">
        <f>I15*Parameters!$B$7</f>
        <v>9124.8696758155456</v>
      </c>
      <c r="N16" s="2">
        <f t="shared" si="16"/>
        <v>109553.85886966706</v>
      </c>
      <c r="O16" s="2">
        <f>-PMT(Parameters!$B$9/12, 30*12, Parameters!$B$3*(1-Parameters!$B$8)) * 12</f>
        <v>20027.141780426067</v>
      </c>
      <c r="P16" s="2">
        <f t="shared" si="17"/>
        <v>260352.84314553882</v>
      </c>
      <c r="Q16" s="2">
        <f>Parameters!$B$3*(1-Parameters!$B$8)/30</f>
        <v>8533.3333333333339</v>
      </c>
      <c r="R16" s="2">
        <f t="shared" si="0"/>
        <v>11493.808447092733</v>
      </c>
      <c r="S16" s="2">
        <f t="shared" si="18"/>
        <v>149419.50981220551</v>
      </c>
      <c r="T16" s="2">
        <f t="shared" si="1"/>
        <v>-184007.97452962224</v>
      </c>
      <c r="U16" s="32">
        <f>T16/Calculations!$B$4/Table!A16</f>
        <v>-0.1923160268913276</v>
      </c>
      <c r="V16" s="2">
        <f>B16-K16-M16-O16</f>
        <v>4351.0010142856408</v>
      </c>
      <c r="W16" s="2">
        <f>IF(V16&gt;0,V16*Parameters!$B$15,0)</f>
        <v>2175.5005071428204</v>
      </c>
      <c r="X16" s="2">
        <f t="shared" si="19"/>
        <v>10685.956498384392</v>
      </c>
      <c r="Y16" s="2">
        <f>Y15*(1+Parameters!$B$4)+W16</f>
        <v>12936.359194000957</v>
      </c>
      <c r="Z16" s="2">
        <f t="shared" si="2"/>
        <v>2250.4026956165653</v>
      </c>
      <c r="AA16" s="2">
        <f>T16+Z16</f>
        <v>-181757.57183400568</v>
      </c>
      <c r="AB16" s="32">
        <f>AA16/Calculations!$B$4/A16</f>
        <v>-0.18996401738503937</v>
      </c>
      <c r="AC16" s="32">
        <f t="shared" si="3"/>
        <v>0.17630757731511104</v>
      </c>
      <c r="AD16" s="8">
        <f t="shared" si="4"/>
        <v>13</v>
      </c>
      <c r="AE16" s="2">
        <f t="shared" si="5"/>
        <v>3362.2220606157425</v>
      </c>
      <c r="AF16" s="2">
        <f>(K16+M16+O16)/12</f>
        <v>2999.6386427586062</v>
      </c>
      <c r="AG16" s="9" t="str">
        <f t="shared" si="20"/>
        <v/>
      </c>
      <c r="AH16" s="9"/>
      <c r="AI16" s="51">
        <f t="shared" si="6"/>
        <v>13</v>
      </c>
      <c r="AJ16" s="47">
        <f>AJ15*(1+Parameters!$B$20)</f>
        <v>2929.2645200807574</v>
      </c>
      <c r="AK16" s="2">
        <f>Parameters!$B$21*AJ16</f>
        <v>32954.225850908522</v>
      </c>
      <c r="AL16" s="2">
        <f t="shared" si="21"/>
        <v>392402.61591147934</v>
      </c>
      <c r="AM16" s="2">
        <f>Calculations!$B$5</f>
        <v>2400</v>
      </c>
      <c r="AN16" s="2">
        <f t="shared" si="22"/>
        <v>31200</v>
      </c>
      <c r="AO16" s="2">
        <f t="shared" si="7"/>
        <v>177194.6413818571</v>
      </c>
      <c r="AP16" s="2">
        <f>AP15+K16+M16+O16</f>
        <v>508872.0961674563</v>
      </c>
      <c r="AQ16" s="32">
        <f>AO16/Calculations!$B$4/A16</f>
        <v>0.18519506833388075</v>
      </c>
      <c r="AR16" s="2">
        <f>F16</f>
        <v>103764.59201384289</v>
      </c>
      <c r="AS16" s="32">
        <f>AR16/Calculations!$B$4/A16</f>
        <v>0.10844961539908328</v>
      </c>
      <c r="AT16" s="32">
        <f t="shared" si="8"/>
        <v>7.6745452934797467E-2</v>
      </c>
      <c r="AU16" s="32"/>
      <c r="AV16" s="2">
        <f>I16*Parameters!$B$22</f>
        <v>28195.847298270037</v>
      </c>
      <c r="AW16" s="2">
        <f>J16*Parameters!$B$23</f>
        <v>22489.618245675094</v>
      </c>
      <c r="AX16" s="2">
        <f t="shared" si="9"/>
        <v>50685.465543945131</v>
      </c>
      <c r="AY16" s="2">
        <f t="shared" si="10"/>
        <v>126509.17583791197</v>
      </c>
      <c r="AZ16" s="32">
        <f>AY16/Calculations!$B$4/A16</f>
        <v>0.13222112859313542</v>
      </c>
      <c r="BA16" s="32">
        <f t="shared" si="11"/>
        <v>2.3771513194052143E-2</v>
      </c>
    </row>
    <row r="17" spans="1:53">
      <c r="A17">
        <v>14</v>
      </c>
      <c r="B17" s="3">
        <f>B16*(1+Parameters!$B$14)</f>
        <v>41355.331345573628</v>
      </c>
      <c r="C17" s="2">
        <f t="shared" si="12"/>
        <v>495568.58516852045</v>
      </c>
      <c r="D17" s="2">
        <f>D16*(1+Parameters!$B$4)</f>
        <v>189780.11345481192</v>
      </c>
      <c r="E17" s="2">
        <f t="shared" si="13"/>
        <v>12415.521440969023</v>
      </c>
      <c r="F17" s="2">
        <f t="shared" si="14"/>
        <v>116180.11345481192</v>
      </c>
      <c r="G17" s="2">
        <f>F17-C17</f>
        <v>-379388.47171370854</v>
      </c>
      <c r="H17" s="32">
        <f>G17/Calculations!$B$4/A17</f>
        <v>-0.3681953335730867</v>
      </c>
      <c r="I17" s="3">
        <f>I16*(1+Parameters!$B$5)</f>
        <v>484028.71195363568</v>
      </c>
      <c r="J17" s="2">
        <f>I17-Parameters!$B$3</f>
        <v>164028.71195363568</v>
      </c>
      <c r="K17" s="2">
        <f>I16*Parameters!$B$6</f>
        <v>7048.9618245675092</v>
      </c>
      <c r="L17" s="2">
        <f t="shared" si="15"/>
        <v>82014.355976817795</v>
      </c>
      <c r="M17" s="2">
        <f>I16*Parameters!$B$7</f>
        <v>9398.6157660900135</v>
      </c>
      <c r="N17" s="2">
        <f t="shared" si="16"/>
        <v>118952.47463575707</v>
      </c>
      <c r="O17" s="2">
        <f>-PMT(Parameters!$B$9/12, 30*12, Parameters!$B$3*(1-Parameters!$B$8)) * 12</f>
        <v>20027.141780426067</v>
      </c>
      <c r="P17" s="2">
        <f t="shared" si="17"/>
        <v>280379.98492596491</v>
      </c>
      <c r="Q17" s="2">
        <f>Parameters!$B$3*(1-Parameters!$B$8)/30</f>
        <v>8533.3333333333339</v>
      </c>
      <c r="R17" s="2">
        <f t="shared" si="0"/>
        <v>11493.808447092733</v>
      </c>
      <c r="S17" s="2">
        <f t="shared" si="18"/>
        <v>160913.31825929825</v>
      </c>
      <c r="T17" s="2">
        <f t="shared" si="1"/>
        <v>-197851.43691823742</v>
      </c>
      <c r="U17" s="32">
        <f>T17/Calculations!$B$4/Table!A17</f>
        <v>-0.19201420508369313</v>
      </c>
      <c r="V17" s="2">
        <f>B17-K17-M17-O17</f>
        <v>4880.6119744900388</v>
      </c>
      <c r="W17" s="2">
        <f>IF(V17&gt;0,V17*Parameters!$B$15,0)</f>
        <v>2440.3059872450194</v>
      </c>
      <c r="X17" s="2">
        <f t="shared" si="19"/>
        <v>13126.262485629411</v>
      </c>
      <c r="Y17" s="2">
        <f>Y16*(1+Parameters!$B$4)+W17</f>
        <v>16282.210324826045</v>
      </c>
      <c r="Z17" s="2">
        <f t="shared" si="2"/>
        <v>3155.9478391966331</v>
      </c>
      <c r="AA17" s="2">
        <f>T17+Z17</f>
        <v>-194695.4890790408</v>
      </c>
      <c r="AB17" s="32">
        <f>AA17/Calculations!$B$4/A17</f>
        <v>-0.18895136750683306</v>
      </c>
      <c r="AC17" s="32">
        <f t="shared" si="3"/>
        <v>0.17924396606625365</v>
      </c>
      <c r="AD17" s="8">
        <f t="shared" si="4"/>
        <v>14</v>
      </c>
      <c r="AE17" s="2">
        <f t="shared" si="5"/>
        <v>3446.2776121311358</v>
      </c>
      <c r="AF17" s="2">
        <f>(K17+M17+O17)/12</f>
        <v>3039.5599475902986</v>
      </c>
      <c r="AG17" s="9" t="str">
        <f t="shared" si="20"/>
        <v/>
      </c>
      <c r="AH17" s="9"/>
      <c r="AI17" s="51">
        <f t="shared" si="6"/>
        <v>14</v>
      </c>
      <c r="AJ17" s="47">
        <f>AJ16*(1+Parameters!$B$20)</f>
        <v>2973.2034878819686</v>
      </c>
      <c r="AK17" s="2">
        <f>Parameters!$B$21*AJ17</f>
        <v>33448.539238672151</v>
      </c>
      <c r="AL17" s="2">
        <f t="shared" si="21"/>
        <v>425851.15515015146</v>
      </c>
      <c r="AM17" s="2">
        <f>Calculations!$B$5</f>
        <v>2400</v>
      </c>
      <c r="AN17" s="2">
        <f t="shared" si="22"/>
        <v>33600</v>
      </c>
      <c r="AO17" s="2">
        <f t="shared" si="7"/>
        <v>194399.71823191404</v>
      </c>
      <c r="AP17" s="2">
        <f>AP16+K17+M17+O17</f>
        <v>545346.8155385399</v>
      </c>
      <c r="AQ17" s="32">
        <f>AO17/Calculations!$B$4/A17</f>
        <v>0.18866432281823955</v>
      </c>
      <c r="AR17" s="2">
        <f>F17</f>
        <v>116180.11345481192</v>
      </c>
      <c r="AS17" s="32">
        <f>AR17/Calculations!$B$4/A17</f>
        <v>0.1127524393000892</v>
      </c>
      <c r="AT17" s="32">
        <f t="shared" si="8"/>
        <v>7.5911883518150355E-2</v>
      </c>
      <c r="AU17" s="32"/>
      <c r="AV17" s="2">
        <f>I17*Parameters!$B$22</f>
        <v>29041.722717218141</v>
      </c>
      <c r="AW17" s="2">
        <f>J17*Parameters!$B$23</f>
        <v>24604.306793045351</v>
      </c>
      <c r="AX17" s="2">
        <f t="shared" si="9"/>
        <v>53646.029510263492</v>
      </c>
      <c r="AY17" s="2">
        <f t="shared" si="10"/>
        <v>140753.68872165054</v>
      </c>
      <c r="AZ17" s="32">
        <f>AY17/Calculations!$B$4/A17</f>
        <v>0.13660101778110495</v>
      </c>
      <c r="BA17" s="32">
        <f t="shared" si="11"/>
        <v>2.384857848101575E-2</v>
      </c>
    </row>
    <row r="18" spans="1:53">
      <c r="A18">
        <v>15</v>
      </c>
      <c r="B18" s="3">
        <f>B17*(1+Parameters!$B$14)</f>
        <v>42389.214629212962</v>
      </c>
      <c r="C18" s="2">
        <f t="shared" si="12"/>
        <v>537957.79979773343</v>
      </c>
      <c r="D18" s="2">
        <f>D17*(1+Parameters!$B$4)</f>
        <v>203064.72139664876</v>
      </c>
      <c r="E18" s="2">
        <f t="shared" si="13"/>
        <v>13284.607941836846</v>
      </c>
      <c r="F18" s="2">
        <f t="shared" si="14"/>
        <v>129464.72139664876</v>
      </c>
      <c r="G18" s="2">
        <f>F18-C18</f>
        <v>-408493.07840108464</v>
      </c>
      <c r="H18" s="32">
        <f>G18/Calculations!$B$4/A18</f>
        <v>-0.37001184637779405</v>
      </c>
      <c r="I18" s="3">
        <f>I17*(1+Parameters!$B$5)</f>
        <v>498549.57331224479</v>
      </c>
      <c r="J18" s="2">
        <f>I18-Parameters!$B$3</f>
        <v>178549.57331224479</v>
      </c>
      <c r="K18" s="2">
        <f>I17*Parameters!$B$6</f>
        <v>7260.4306793045353</v>
      </c>
      <c r="L18" s="2">
        <f t="shared" si="15"/>
        <v>89274.786656122335</v>
      </c>
      <c r="M18" s="2">
        <f>I17*Parameters!$B$7</f>
        <v>9680.5742390727137</v>
      </c>
      <c r="N18" s="2">
        <f t="shared" si="16"/>
        <v>128633.04887482978</v>
      </c>
      <c r="O18" s="2">
        <f>-PMT(Parameters!$B$9/12, 30*12, Parameters!$B$3*(1-Parameters!$B$8)) * 12</f>
        <v>20027.141780426067</v>
      </c>
      <c r="P18" s="2">
        <f t="shared" si="17"/>
        <v>300407.12670639099</v>
      </c>
      <c r="Q18" s="2">
        <f>Parameters!$B$3*(1-Parameters!$B$8)/30</f>
        <v>8533.3333333333339</v>
      </c>
      <c r="R18" s="2">
        <f t="shared" si="0"/>
        <v>11493.808447092733</v>
      </c>
      <c r="S18" s="2">
        <f t="shared" si="18"/>
        <v>172407.12670639099</v>
      </c>
      <c r="T18" s="2">
        <f t="shared" si="1"/>
        <v>-211765.38892509832</v>
      </c>
      <c r="U18" s="32">
        <f>T18/Calculations!$B$4/Table!A18</f>
        <v>-0.19181647547563252</v>
      </c>
      <c r="V18" s="2">
        <f>B18-K18-M18-O18</f>
        <v>5421.0679304096484</v>
      </c>
      <c r="W18" s="2">
        <f>IF(V18&gt;0,V18*Parameters!$B$15,0)</f>
        <v>2710.5339652048242</v>
      </c>
      <c r="X18" s="2">
        <f t="shared" si="19"/>
        <v>15836.796450834236</v>
      </c>
      <c r="Y18" s="2">
        <f>Y17*(1+Parameters!$B$4)+W18</f>
        <v>20132.499012768694</v>
      </c>
      <c r="Z18" s="2">
        <f t="shared" si="2"/>
        <v>4295.7025619344586</v>
      </c>
      <c r="AA18" s="2">
        <f>T18+Z18</f>
        <v>-207469.68636316387</v>
      </c>
      <c r="AB18" s="32">
        <f>AA18/Calculations!$B$4/A18</f>
        <v>-0.18792544054634408</v>
      </c>
      <c r="AC18" s="32">
        <f t="shared" si="3"/>
        <v>0.18208640583144997</v>
      </c>
      <c r="AD18" s="8">
        <f t="shared" si="4"/>
        <v>15</v>
      </c>
      <c r="AE18" s="2">
        <f t="shared" si="5"/>
        <v>3532.4345524344135</v>
      </c>
      <c r="AF18" s="2">
        <f>(K18+M18+O18)/12</f>
        <v>3080.6788915669435</v>
      </c>
      <c r="AG18" s="9" t="str">
        <f t="shared" si="20"/>
        <v/>
      </c>
      <c r="AH18" s="9"/>
      <c r="AI18" s="51">
        <f t="shared" si="6"/>
        <v>15</v>
      </c>
      <c r="AJ18" s="47">
        <f>AJ17*(1+Parameters!$B$20)</f>
        <v>3017.8015402001979</v>
      </c>
      <c r="AK18" s="2">
        <f>Parameters!$B$21*AJ18</f>
        <v>33950.26732725223</v>
      </c>
      <c r="AL18" s="2">
        <f t="shared" si="21"/>
        <v>459801.42247740371</v>
      </c>
      <c r="AM18" s="2">
        <f>Calculations!$B$5</f>
        <v>2400</v>
      </c>
      <c r="AN18" s="2">
        <f t="shared" si="22"/>
        <v>36000</v>
      </c>
      <c r="AO18" s="2">
        <f t="shared" si="7"/>
        <v>212036.03355230539</v>
      </c>
      <c r="AP18" s="2">
        <f>AP17+K18+M18+O18</f>
        <v>582314.96223734319</v>
      </c>
      <c r="AQ18" s="32">
        <f>AO18/Calculations!$B$4/A18</f>
        <v>0.19206162459447954</v>
      </c>
      <c r="AR18" s="2">
        <f>F18</f>
        <v>129464.72139664876</v>
      </c>
      <c r="AS18" s="32">
        <f>AR18/Calculations!$B$4/A18</f>
        <v>0.11726876938102243</v>
      </c>
      <c r="AT18" s="32">
        <f t="shared" si="8"/>
        <v>7.4792855213457105E-2</v>
      </c>
      <c r="AU18" s="32"/>
      <c r="AV18" s="2">
        <f>I18*Parameters!$B$22</f>
        <v>29912.974398734685</v>
      </c>
      <c r="AW18" s="2">
        <f>J18*Parameters!$B$23</f>
        <v>26782.435996836717</v>
      </c>
      <c r="AX18" s="2">
        <f t="shared" si="9"/>
        <v>56695.410395571402</v>
      </c>
      <c r="AY18" s="2">
        <f t="shared" si="10"/>
        <v>155340.62315673399</v>
      </c>
      <c r="AZ18" s="32">
        <f>AY18/Calculations!$B$4/A18</f>
        <v>0.14070708619269381</v>
      </c>
      <c r="BA18" s="32">
        <f t="shared" si="11"/>
        <v>2.3438316811671384E-2</v>
      </c>
    </row>
    <row r="19" spans="1:53">
      <c r="A19">
        <v>16</v>
      </c>
      <c r="B19" s="3">
        <f>B18*(1+Parameters!$B$14)</f>
        <v>43448.944994943282</v>
      </c>
      <c r="C19" s="2">
        <f t="shared" si="12"/>
        <v>581406.74479267676</v>
      </c>
      <c r="D19" s="2">
        <f>D18*(1+Parameters!$B$4)</f>
        <v>217279.25189441419</v>
      </c>
      <c r="E19" s="2">
        <f t="shared" si="13"/>
        <v>14214.53049776543</v>
      </c>
      <c r="F19" s="2">
        <f t="shared" si="14"/>
        <v>143679.25189441419</v>
      </c>
      <c r="G19" s="2">
        <f>F19-C19</f>
        <v>-437727.49289826257</v>
      </c>
      <c r="H19" s="32">
        <f>G19/Calculations!$B$4/A19</f>
        <v>-0.37171152589866047</v>
      </c>
      <c r="I19" s="3">
        <f>I18*(1+Parameters!$B$5)</f>
        <v>513506.06051161216</v>
      </c>
      <c r="J19" s="2">
        <f>I19-Parameters!$B$3</f>
        <v>193506.06051161216</v>
      </c>
      <c r="K19" s="2">
        <f>I18*Parameters!$B$6</f>
        <v>7478.2435996836712</v>
      </c>
      <c r="L19" s="2">
        <f t="shared" si="15"/>
        <v>96753.030255806007</v>
      </c>
      <c r="M19" s="2">
        <f>I18*Parameters!$B$7</f>
        <v>9970.9914662448955</v>
      </c>
      <c r="N19" s="2">
        <f t="shared" si="16"/>
        <v>138604.04034107467</v>
      </c>
      <c r="O19" s="2">
        <f>-PMT(Parameters!$B$9/12, 30*12, Parameters!$B$3*(1-Parameters!$B$8)) * 12</f>
        <v>20027.141780426067</v>
      </c>
      <c r="P19" s="2">
        <f t="shared" si="17"/>
        <v>320434.26848681708</v>
      </c>
      <c r="Q19" s="2">
        <f>Parameters!$B$3*(1-Parameters!$B$8)/30</f>
        <v>8533.3333333333339</v>
      </c>
      <c r="R19" s="2">
        <f t="shared" si="0"/>
        <v>11493.808447092733</v>
      </c>
      <c r="S19" s="2">
        <f t="shared" si="18"/>
        <v>183900.93515348373</v>
      </c>
      <c r="T19" s="2">
        <f t="shared" si="1"/>
        <v>-225751.94523875223</v>
      </c>
      <c r="U19" s="32">
        <f>T19/Calculations!$B$4/Table!A19</f>
        <v>-0.19170511654105998</v>
      </c>
      <c r="V19" s="2">
        <f>B19-K19-M19-O19</f>
        <v>5972.5681485886489</v>
      </c>
      <c r="W19" s="2">
        <f>IF(V19&gt;0,V19*Parameters!$B$15,0)</f>
        <v>2986.2840742943245</v>
      </c>
      <c r="X19" s="2">
        <f t="shared" si="19"/>
        <v>18823.08052512856</v>
      </c>
      <c r="Y19" s="2">
        <f>Y18*(1+Parameters!$B$4)+W19</f>
        <v>24528.058017956828</v>
      </c>
      <c r="Z19" s="2">
        <f t="shared" si="2"/>
        <v>5704.9774928282677</v>
      </c>
      <c r="AA19" s="2">
        <f>T19+Z19</f>
        <v>-220046.96774592396</v>
      </c>
      <c r="AB19" s="32">
        <f>AA19/Calculations!$B$4/A19</f>
        <v>-0.18686053646902509</v>
      </c>
      <c r="AC19" s="32">
        <f t="shared" si="3"/>
        <v>0.18485098942963538</v>
      </c>
      <c r="AD19" s="8">
        <f t="shared" si="4"/>
        <v>16</v>
      </c>
      <c r="AE19" s="2">
        <f t="shared" si="5"/>
        <v>3620.7454162452736</v>
      </c>
      <c r="AF19" s="2">
        <f>(K19+M19+O19)/12</f>
        <v>3123.0314038628858</v>
      </c>
      <c r="AG19" s="9" t="str">
        <f t="shared" si="20"/>
        <v/>
      </c>
      <c r="AH19" s="9"/>
      <c r="AI19" s="51">
        <f t="shared" si="6"/>
        <v>16</v>
      </c>
      <c r="AJ19" s="47">
        <f>AJ18*(1+Parameters!$B$20)</f>
        <v>3063.0685633032008</v>
      </c>
      <c r="AK19" s="2">
        <f>Parameters!$B$21*AJ19</f>
        <v>34459.521337161008</v>
      </c>
      <c r="AL19" s="2">
        <f t="shared" si="21"/>
        <v>494260.94381456473</v>
      </c>
      <c r="AM19" s="2">
        <f>Calculations!$B$5</f>
        <v>2400</v>
      </c>
      <c r="AN19" s="2">
        <f t="shared" si="22"/>
        <v>38400</v>
      </c>
      <c r="AO19" s="2">
        <f t="shared" si="7"/>
        <v>230108.9985758125</v>
      </c>
      <c r="AP19" s="2">
        <f>AP18+K19+M19+O19</f>
        <v>619791.33908369776</v>
      </c>
      <c r="AQ19" s="32">
        <f>AO19/Calculations!$B$4/A19</f>
        <v>0.19540505993190599</v>
      </c>
      <c r="AR19" s="2">
        <f>F19</f>
        <v>143679.25189441419</v>
      </c>
      <c r="AS19" s="32">
        <f>AR19/Calculations!$B$4/A19</f>
        <v>0.12201023428533814</v>
      </c>
      <c r="AT19" s="32">
        <f t="shared" si="8"/>
        <v>7.3394825646567852E-2</v>
      </c>
      <c r="AU19" s="32"/>
      <c r="AV19" s="2">
        <f>I19*Parameters!$B$22</f>
        <v>30810.363630696727</v>
      </c>
      <c r="AW19" s="2">
        <f>J19*Parameters!$B$23</f>
        <v>29025.909076741824</v>
      </c>
      <c r="AX19" s="2">
        <f t="shared" si="9"/>
        <v>59836.272707438548</v>
      </c>
      <c r="AY19" s="2">
        <f t="shared" si="10"/>
        <v>170272.72586837393</v>
      </c>
      <c r="AZ19" s="32">
        <f>AY19/Calculations!$B$4/A19</f>
        <v>0.14459300770072514</v>
      </c>
      <c r="BA19" s="32">
        <f t="shared" si="11"/>
        <v>2.2582773415387003E-2</v>
      </c>
    </row>
    <row r="20" spans="1:53">
      <c r="A20">
        <v>17</v>
      </c>
      <c r="B20" s="3">
        <f>B19*(1+Parameters!$B$14)</f>
        <v>44535.168619816861</v>
      </c>
      <c r="C20" s="2">
        <f t="shared" si="12"/>
        <v>625941.91341249365</v>
      </c>
      <c r="D20" s="2">
        <f>D19*(1+Parameters!$B$4)</f>
        <v>232488.79952702319</v>
      </c>
      <c r="E20" s="2">
        <f t="shared" si="13"/>
        <v>15209.547632608999</v>
      </c>
      <c r="F20" s="2">
        <f t="shared" si="14"/>
        <v>158888.79952702319</v>
      </c>
      <c r="G20" s="2">
        <f>F20-C20</f>
        <v>-467053.11388547043</v>
      </c>
      <c r="H20" s="32">
        <f>G20/Calculations!$B$4/A20</f>
        <v>-0.37328413833557422</v>
      </c>
      <c r="I20" s="3">
        <f>I19*(1+Parameters!$B$5)</f>
        <v>528911.24232696055</v>
      </c>
      <c r="J20" s="2">
        <f>I20-Parameters!$B$3</f>
        <v>208911.24232696055</v>
      </c>
      <c r="K20" s="2">
        <f>I19*Parameters!$B$6</f>
        <v>7702.5909076741818</v>
      </c>
      <c r="L20" s="2">
        <f t="shared" si="15"/>
        <v>104455.62116348019</v>
      </c>
      <c r="M20" s="2">
        <f>I19*Parameters!$B$7</f>
        <v>10270.121210232244</v>
      </c>
      <c r="N20" s="2">
        <f t="shared" si="16"/>
        <v>148874.1615513069</v>
      </c>
      <c r="O20" s="2">
        <f>-PMT(Parameters!$B$9/12, 30*12, Parameters!$B$3*(1-Parameters!$B$8)) * 12</f>
        <v>20027.141780426067</v>
      </c>
      <c r="P20" s="2">
        <f t="shared" si="17"/>
        <v>340461.41026724316</v>
      </c>
      <c r="Q20" s="2">
        <f>Parameters!$B$3*(1-Parameters!$B$8)/30</f>
        <v>8533.3333333333339</v>
      </c>
      <c r="R20" s="2">
        <f t="shared" si="0"/>
        <v>11493.808447092733</v>
      </c>
      <c r="S20" s="2">
        <f t="shared" si="18"/>
        <v>195394.74360057648</v>
      </c>
      <c r="T20" s="2">
        <f t="shared" si="1"/>
        <v>-239813.28398840301</v>
      </c>
      <c r="U20" s="32">
        <f>T20/Calculations!$B$4/Table!A20</f>
        <v>-0.19166662722858296</v>
      </c>
      <c r="V20" s="2">
        <f>B20-K20-M20-O20</f>
        <v>6535.3147214843666</v>
      </c>
      <c r="W20" s="2">
        <f>IF(V20&gt;0,V20*Parameters!$B$15,0)</f>
        <v>3267.6573607421833</v>
      </c>
      <c r="X20" s="2">
        <f t="shared" si="19"/>
        <v>22090.737885870745</v>
      </c>
      <c r="Y20" s="2">
        <f>Y19*(1+Parameters!$B$4)+W20</f>
        <v>29512.679439955988</v>
      </c>
      <c r="Z20" s="2">
        <f t="shared" si="2"/>
        <v>7421.9415540852424</v>
      </c>
      <c r="AA20" s="2">
        <f>T20+Z20</f>
        <v>-232391.34243431778</v>
      </c>
      <c r="AB20" s="32">
        <f>AA20/Calculations!$B$4/A20</f>
        <v>-0.18573476856962737</v>
      </c>
      <c r="AC20" s="32">
        <f t="shared" si="3"/>
        <v>0.18754936976594686</v>
      </c>
      <c r="AD20" s="8">
        <f t="shared" si="4"/>
        <v>17</v>
      </c>
      <c r="AE20" s="2">
        <f t="shared" si="5"/>
        <v>3711.2640516514052</v>
      </c>
      <c r="AF20" s="2">
        <f>(K20+M20+O20)/12</f>
        <v>3166.6544915277082</v>
      </c>
      <c r="AG20" s="9" t="str">
        <f t="shared" si="20"/>
        <v/>
      </c>
      <c r="AH20" s="9"/>
      <c r="AI20" s="51">
        <f t="shared" si="6"/>
        <v>17</v>
      </c>
      <c r="AJ20" s="47">
        <f>AJ19*(1+Parameters!$B$20)</f>
        <v>3109.0145917527484</v>
      </c>
      <c r="AK20" s="2">
        <f>Parameters!$B$21*AJ20</f>
        <v>34976.414157218416</v>
      </c>
      <c r="AL20" s="2">
        <f t="shared" si="21"/>
        <v>529237.35797178315</v>
      </c>
      <c r="AM20" s="2">
        <f>Calculations!$B$5</f>
        <v>2400</v>
      </c>
      <c r="AN20" s="2">
        <f t="shared" si="22"/>
        <v>40800</v>
      </c>
      <c r="AO20" s="2">
        <f t="shared" si="7"/>
        <v>248624.07398338011</v>
      </c>
      <c r="AP20" s="2">
        <f>AP19+K20+M20+O20</f>
        <v>657791.19298203022</v>
      </c>
      <c r="AQ20" s="32">
        <f>AO20/Calculations!$B$4/A20</f>
        <v>0.19870849902763754</v>
      </c>
      <c r="AR20" s="2">
        <f>F20</f>
        <v>158888.79952702319</v>
      </c>
      <c r="AS20" s="32">
        <f>AR20/Calculations!$B$4/A20</f>
        <v>0.12698913005676407</v>
      </c>
      <c r="AT20" s="32">
        <f t="shared" si="8"/>
        <v>7.1719368970873471E-2</v>
      </c>
      <c r="AU20" s="32"/>
      <c r="AV20" s="2">
        <f>I20*Parameters!$B$22</f>
        <v>31734.67453961763</v>
      </c>
      <c r="AW20" s="2">
        <f>J20*Parameters!$B$23</f>
        <v>31336.686349044081</v>
      </c>
      <c r="AX20" s="2">
        <f t="shared" si="9"/>
        <v>63071.360888661715</v>
      </c>
      <c r="AY20" s="2">
        <f t="shared" si="10"/>
        <v>185552.71309471841</v>
      </c>
      <c r="AZ20" s="32">
        <f>AY20/Calculations!$B$4/A20</f>
        <v>0.14829980266521611</v>
      </c>
      <c r="BA20" s="32">
        <f t="shared" si="11"/>
        <v>2.1310672608452041E-2</v>
      </c>
    </row>
    <row r="21" spans="1:53">
      <c r="A21">
        <v>18</v>
      </c>
      <c r="B21" s="3">
        <f>B20*(1+Parameters!$B$14)</f>
        <v>45648.547835312282</v>
      </c>
      <c r="C21" s="2">
        <f t="shared" si="12"/>
        <v>671590.46124780597</v>
      </c>
      <c r="D21" s="2">
        <f>D20*(1+Parameters!$B$4)</f>
        <v>248763.01549391483</v>
      </c>
      <c r="E21" s="2">
        <f t="shared" si="13"/>
        <v>16274.215966891643</v>
      </c>
      <c r="F21" s="2">
        <f t="shared" si="14"/>
        <v>175163.01549391483</v>
      </c>
      <c r="G21" s="2">
        <f>F21-C21</f>
        <v>-496427.44575389114</v>
      </c>
      <c r="H21" s="32">
        <f>G21/Calculations!$B$4/A21</f>
        <v>-0.37471878453645169</v>
      </c>
      <c r="I21" s="3">
        <f>I20*(1+Parameters!$B$5)</f>
        <v>544778.57959676941</v>
      </c>
      <c r="J21" s="2">
        <f>I21-Parameters!$B$3</f>
        <v>224778.57959676941</v>
      </c>
      <c r="K21" s="2">
        <f>I20*Parameters!$B$6</f>
        <v>7933.6686349044076</v>
      </c>
      <c r="L21" s="2">
        <f t="shared" si="15"/>
        <v>112389.28979838459</v>
      </c>
      <c r="M21" s="2">
        <f>I20*Parameters!$B$7</f>
        <v>10578.224846539211</v>
      </c>
      <c r="N21" s="2">
        <f t="shared" si="16"/>
        <v>159452.3863978461</v>
      </c>
      <c r="O21" s="2">
        <f>-PMT(Parameters!$B$9/12, 30*12, Parameters!$B$3*(1-Parameters!$B$8)) * 12</f>
        <v>20027.141780426067</v>
      </c>
      <c r="P21" s="2">
        <f t="shared" si="17"/>
        <v>360488.55204766925</v>
      </c>
      <c r="Q21" s="2">
        <f>Parameters!$B$3*(1-Parameters!$B$8)/30</f>
        <v>8533.3333333333339</v>
      </c>
      <c r="R21" s="2">
        <f t="shared" si="0"/>
        <v>11493.808447092733</v>
      </c>
      <c r="S21" s="2">
        <f t="shared" si="18"/>
        <v>206888.55204766922</v>
      </c>
      <c r="T21" s="2">
        <f t="shared" si="1"/>
        <v>-253951.6486471305</v>
      </c>
      <c r="U21" s="32">
        <f>T21/Calculations!$B$4/Table!A21</f>
        <v>-0.19169055604402965</v>
      </c>
      <c r="V21" s="2">
        <f>B21-K21-M21-O21</f>
        <v>7109.5125734425928</v>
      </c>
      <c r="W21" s="2">
        <f>IF(V21&gt;0,V21*Parameters!$B$15,0)</f>
        <v>3554.7562867212964</v>
      </c>
      <c r="X21" s="2">
        <f t="shared" si="19"/>
        <v>25645.494172592043</v>
      </c>
      <c r="Y21" s="2">
        <f>Y20*(1+Parameters!$B$4)+W21</f>
        <v>35133.323287474203</v>
      </c>
      <c r="Z21" s="2">
        <f t="shared" si="2"/>
        <v>9487.829114882159</v>
      </c>
      <c r="AA21" s="2">
        <f>T21+Z21</f>
        <v>-244463.81953224834</v>
      </c>
      <c r="AB21" s="32">
        <f>AA21/Calculations!$B$4/A21</f>
        <v>-0.18452884928460775</v>
      </c>
      <c r="AC21" s="32">
        <f t="shared" si="3"/>
        <v>0.19018993525184394</v>
      </c>
      <c r="AD21" s="8">
        <f t="shared" si="4"/>
        <v>18</v>
      </c>
      <c r="AE21" s="2">
        <f t="shared" si="5"/>
        <v>3804.0456529426901</v>
      </c>
      <c r="AF21" s="2">
        <f>(K21+M21+O21)/12</f>
        <v>3211.5862718224739</v>
      </c>
      <c r="AG21" s="9" t="str">
        <f t="shared" si="20"/>
        <v/>
      </c>
      <c r="AH21" s="9"/>
      <c r="AI21" s="51">
        <f t="shared" si="6"/>
        <v>18</v>
      </c>
      <c r="AJ21" s="47">
        <f>AJ20*(1+Parameters!$B$20)</f>
        <v>3155.6498106290392</v>
      </c>
      <c r="AK21" s="2">
        <f>Parameters!$B$21*AJ21</f>
        <v>35501.060369576691</v>
      </c>
      <c r="AL21" s="2">
        <f t="shared" si="21"/>
        <v>564738.41834135982</v>
      </c>
      <c r="AM21" s="2">
        <f>Calculations!$B$5</f>
        <v>2400</v>
      </c>
      <c r="AN21" s="2">
        <f t="shared" si="22"/>
        <v>43200</v>
      </c>
      <c r="AO21" s="2">
        <f t="shared" si="7"/>
        <v>267586.76969422936</v>
      </c>
      <c r="AP21" s="2">
        <f>AP20+K21+M21+O21</f>
        <v>696330.22824389988</v>
      </c>
      <c r="AQ21" s="32">
        <f>AO21/Calculations!$B$4/A21</f>
        <v>0.20198276697933981</v>
      </c>
      <c r="AR21" s="2">
        <f>F21</f>
        <v>175163.01549391483</v>
      </c>
      <c r="AS21" s="32">
        <f>AR21/Calculations!$B$4/A21</f>
        <v>0.13221845976291879</v>
      </c>
      <c r="AT21" s="32">
        <f t="shared" si="8"/>
        <v>6.9764307216421018E-2</v>
      </c>
      <c r="AU21" s="32"/>
      <c r="AV21" s="2">
        <f>I21*Parameters!$B$22</f>
        <v>32686.714775806162</v>
      </c>
      <c r="AW21" s="2">
        <f>J21*Parameters!$B$23</f>
        <v>33716.786939515412</v>
      </c>
      <c r="AX21" s="2">
        <f t="shared" si="9"/>
        <v>66403.501715321574</v>
      </c>
      <c r="AY21" s="2">
        <f t="shared" si="10"/>
        <v>201183.2679789078</v>
      </c>
      <c r="AZ21" s="32">
        <f>AY21/Calculations!$B$4/A21</f>
        <v>0.15185935082948956</v>
      </c>
      <c r="BA21" s="32">
        <f t="shared" si="11"/>
        <v>1.964089106657077E-2</v>
      </c>
    </row>
    <row r="22" spans="1:53">
      <c r="A22">
        <v>19</v>
      </c>
      <c r="B22" s="3">
        <f>B21*(1+Parameters!$B$14)</f>
        <v>46789.761531195087</v>
      </c>
      <c r="C22" s="2">
        <f t="shared" si="12"/>
        <v>718380.22277900111</v>
      </c>
      <c r="D22" s="2">
        <f>D21*(1+Parameters!$B$4)</f>
        <v>266176.4265784889</v>
      </c>
      <c r="E22" s="2">
        <f t="shared" si="13"/>
        <v>17413.411084574065</v>
      </c>
      <c r="F22" s="2">
        <f t="shared" si="14"/>
        <v>192576.4265784889</v>
      </c>
      <c r="G22" s="2">
        <f>F22-C22</f>
        <v>-525803.79620051221</v>
      </c>
      <c r="H22" s="32">
        <f>G22/Calculations!$B$4/A22</f>
        <v>-0.37600385883903903</v>
      </c>
      <c r="I22" s="3">
        <f>I21*(1+Parameters!$B$5)</f>
        <v>561121.93698467256</v>
      </c>
      <c r="J22" s="2">
        <f>I22-Parameters!$B$3</f>
        <v>241121.93698467256</v>
      </c>
      <c r="K22" s="2">
        <f>I21*Parameters!$B$6</f>
        <v>8171.6786939515405</v>
      </c>
      <c r="L22" s="2">
        <f t="shared" si="15"/>
        <v>120560.96849233613</v>
      </c>
      <c r="M22" s="2">
        <f>I21*Parameters!$B$7</f>
        <v>10895.571591935388</v>
      </c>
      <c r="N22" s="2">
        <f t="shared" si="16"/>
        <v>170347.95798978148</v>
      </c>
      <c r="O22" s="2">
        <f>-PMT(Parameters!$B$9/12, 30*12, Parameters!$B$3*(1-Parameters!$B$8)) * 12</f>
        <v>20027.141780426067</v>
      </c>
      <c r="P22" s="2">
        <f t="shared" si="17"/>
        <v>380515.69382809533</v>
      </c>
      <c r="Q22" s="2">
        <f>Parameters!$B$3*(1-Parameters!$B$8)/30</f>
        <v>8533.3333333333339</v>
      </c>
      <c r="R22" s="2">
        <f t="shared" si="0"/>
        <v>11493.808447092733</v>
      </c>
      <c r="S22" s="2">
        <f t="shared" si="18"/>
        <v>218382.36049476196</v>
      </c>
      <c r="T22" s="2">
        <f t="shared" si="1"/>
        <v>-268169.34999220702</v>
      </c>
      <c r="U22" s="32">
        <f>T22/Calculations!$B$4/Table!A22</f>
        <v>-0.19176869993721898</v>
      </c>
      <c r="V22" s="2">
        <f>B22-K22-M22-O22</f>
        <v>7695.3694648820929</v>
      </c>
      <c r="W22" s="2">
        <f>IF(V22&gt;0,V22*Parameters!$B$15,0)</f>
        <v>3847.6847324410464</v>
      </c>
      <c r="X22" s="2">
        <f t="shared" si="19"/>
        <v>29493.178905033092</v>
      </c>
      <c r="Y22" s="2">
        <f>Y21*(1+Parameters!$B$4)+W22</f>
        <v>41440.340650038444</v>
      </c>
      <c r="Z22" s="2">
        <f t="shared" si="2"/>
        <v>11947.161745005353</v>
      </c>
      <c r="AA22" s="2">
        <f>T22+Z22</f>
        <v>-256222.18824720167</v>
      </c>
      <c r="AB22" s="32">
        <f>AA22/Calculations!$B$4/A22</f>
        <v>-0.18322524903260989</v>
      </c>
      <c r="AC22" s="32">
        <f t="shared" si="3"/>
        <v>0.19277860980642914</v>
      </c>
      <c r="AD22" s="8">
        <f t="shared" si="4"/>
        <v>19</v>
      </c>
      <c r="AE22" s="2">
        <f t="shared" si="5"/>
        <v>3899.1467942662571</v>
      </c>
      <c r="AF22" s="2">
        <f>(K22+M22+O22)/12</f>
        <v>3257.866005526083</v>
      </c>
      <c r="AG22" s="9" t="str">
        <f t="shared" si="20"/>
        <v/>
      </c>
      <c r="AH22" s="9"/>
      <c r="AI22" s="51">
        <f t="shared" si="6"/>
        <v>19</v>
      </c>
      <c r="AJ22" s="47">
        <f>AJ21*(1+Parameters!$B$20)</f>
        <v>3202.9845577884744</v>
      </c>
      <c r="AK22" s="2">
        <f>Parameters!$B$21*AJ22</f>
        <v>36033.576275120337</v>
      </c>
      <c r="AL22" s="2">
        <f t="shared" si="21"/>
        <v>600771.99461648019</v>
      </c>
      <c r="AM22" s="2">
        <f>Calculations!$B$5</f>
        <v>2400</v>
      </c>
      <c r="AN22" s="2">
        <f t="shared" si="22"/>
        <v>45600</v>
      </c>
      <c r="AO22" s="2">
        <f t="shared" si="7"/>
        <v>287002.64462427318</v>
      </c>
      <c r="AP22" s="2">
        <f>AP21+K22+M22+O22</f>
        <v>735424.62031021283</v>
      </c>
      <c r="AQ22" s="32">
        <f>AO22/Calculations!$B$4/A22</f>
        <v>0.20523644495442875</v>
      </c>
      <c r="AR22" s="2">
        <f>F22</f>
        <v>192576.4265784889</v>
      </c>
      <c r="AS22" s="32">
        <f>AR22/Calculations!$B$4/A22</f>
        <v>0.13771197552809561</v>
      </c>
      <c r="AT22" s="32">
        <f t="shared" si="8"/>
        <v>6.7524469426333139E-2</v>
      </c>
      <c r="AU22" s="32"/>
      <c r="AV22" s="2">
        <f>I22*Parameters!$B$22</f>
        <v>33667.316219080356</v>
      </c>
      <c r="AW22" s="2">
        <f>J22*Parameters!$B$23</f>
        <v>36168.290547700883</v>
      </c>
      <c r="AX22" s="2">
        <f t="shared" si="9"/>
        <v>69835.606766781246</v>
      </c>
      <c r="AY22" s="2">
        <f t="shared" si="10"/>
        <v>217167.03785749193</v>
      </c>
      <c r="AZ22" s="32">
        <f>AY22/Calculations!$B$4/A22</f>
        <v>0.15529679480655889</v>
      </c>
      <c r="BA22" s="32">
        <f t="shared" si="11"/>
        <v>1.7584819278463282E-2</v>
      </c>
    </row>
    <row r="23" spans="1:53">
      <c r="A23">
        <v>20</v>
      </c>
      <c r="B23" s="3">
        <f>B22*(1+Parameters!$B$14)</f>
        <v>47959.505569474961</v>
      </c>
      <c r="C23" s="2">
        <f t="shared" si="12"/>
        <v>766339.72834847611</v>
      </c>
      <c r="D23" s="2">
        <f>D22*(1+Parameters!$B$4)</f>
        <v>284808.77643898316</v>
      </c>
      <c r="E23" s="2">
        <f t="shared" si="13"/>
        <v>18632.349860494258</v>
      </c>
      <c r="F23" s="2">
        <f t="shared" si="14"/>
        <v>211208.77643898316</v>
      </c>
      <c r="G23" s="2">
        <f>F23-C23</f>
        <v>-555130.95190949296</v>
      </c>
      <c r="H23" s="32">
        <f>G23/Calculations!$B$4/A23</f>
        <v>-0.37712700537329685</v>
      </c>
      <c r="I23" s="3">
        <f>I22*(1+Parameters!$B$5)</f>
        <v>577955.5950942128</v>
      </c>
      <c r="J23" s="2">
        <f>I23-Parameters!$B$3</f>
        <v>257955.5950942128</v>
      </c>
      <c r="K23" s="2">
        <f>I22*Parameters!$B$6</f>
        <v>8416.829054770089</v>
      </c>
      <c r="L23" s="2">
        <f t="shared" si="15"/>
        <v>128977.79754710622</v>
      </c>
      <c r="M23" s="2">
        <f>I22*Parameters!$B$7</f>
        <v>11222.438739693451</v>
      </c>
      <c r="N23" s="2">
        <f t="shared" si="16"/>
        <v>181570.39672947495</v>
      </c>
      <c r="O23" s="2">
        <f>-PMT(Parameters!$B$9/12, 30*12, Parameters!$B$3*(1-Parameters!$B$8)) * 12</f>
        <v>20027.141780426067</v>
      </c>
      <c r="P23" s="2">
        <f t="shared" si="17"/>
        <v>400542.83560852142</v>
      </c>
      <c r="Q23" s="2">
        <f>Parameters!$B$3*(1-Parameters!$B$8)/30</f>
        <v>8533.3333333333339</v>
      </c>
      <c r="R23" s="2">
        <f t="shared" si="0"/>
        <v>11493.808447092733</v>
      </c>
      <c r="S23" s="2">
        <f t="shared" si="18"/>
        <v>229876.1689418547</v>
      </c>
      <c r="T23" s="2">
        <f t="shared" si="1"/>
        <v>-282468.7681242231</v>
      </c>
      <c r="U23" s="32">
        <f>T23/Calculations!$B$4/Table!A23</f>
        <v>-0.19189454356265156</v>
      </c>
      <c r="V23" s="2">
        <f>B23-K23-M23-O23</f>
        <v>8293.0959945853538</v>
      </c>
      <c r="W23" s="2">
        <f>IF(V23&gt;0,V23*Parameters!$B$15,0)</f>
        <v>4146.5479972926769</v>
      </c>
      <c r="X23" s="2">
        <f t="shared" si="19"/>
        <v>33639.726902325769</v>
      </c>
      <c r="Y23" s="2">
        <f>Y22*(1+Parameters!$B$4)+W23</f>
        <v>48487.712492833816</v>
      </c>
      <c r="Z23" s="2">
        <f t="shared" si="2"/>
        <v>14847.985590508048</v>
      </c>
      <c r="AA23" s="2">
        <f>T23+Z23</f>
        <v>-267620.78253371507</v>
      </c>
      <c r="AB23" s="32">
        <f>AA23/Calculations!$B$4/A23</f>
        <v>-0.18180759682996947</v>
      </c>
      <c r="AC23" s="32">
        <f t="shared" si="3"/>
        <v>0.19531940854332738</v>
      </c>
      <c r="AD23" s="8">
        <f t="shared" si="4"/>
        <v>20</v>
      </c>
      <c r="AE23" s="2">
        <f t="shared" si="5"/>
        <v>3996.6254641229134</v>
      </c>
      <c r="AF23" s="2">
        <f>(K23+M23+O23)/12</f>
        <v>3305.5341312408004</v>
      </c>
      <c r="AG23" s="9" t="str">
        <f t="shared" si="20"/>
        <v/>
      </c>
      <c r="AH23" s="9"/>
      <c r="AI23" s="51">
        <f t="shared" si="6"/>
        <v>20</v>
      </c>
      <c r="AJ23" s="47">
        <f>AJ22*(1+Parameters!$B$20)</f>
        <v>3251.0293261553011</v>
      </c>
      <c r="AK23" s="2">
        <f>Parameters!$B$21*AJ23</f>
        <v>36574.079919247139</v>
      </c>
      <c r="AL23" s="2">
        <f t="shared" si="21"/>
        <v>637346.07453572738</v>
      </c>
      <c r="AM23" s="2">
        <f>Calculations!$B$5</f>
        <v>2400</v>
      </c>
      <c r="AN23" s="2">
        <f t="shared" si="22"/>
        <v>48000</v>
      </c>
      <c r="AO23" s="2">
        <f t="shared" si="7"/>
        <v>306877.30641150428</v>
      </c>
      <c r="AP23" s="2">
        <f>AP22+K23+M23+O23</f>
        <v>775091.02988510241</v>
      </c>
      <c r="AQ23" s="32">
        <f>AO23/Calculations!$B$4/A23</f>
        <v>0.20847643098607627</v>
      </c>
      <c r="AR23" s="2">
        <f>F23</f>
        <v>211208.77643898316</v>
      </c>
      <c r="AS23" s="32">
        <f>AR23/Calculations!$B$4/A23</f>
        <v>0.14348422312430922</v>
      </c>
      <c r="AT23" s="32">
        <f t="shared" si="8"/>
        <v>6.4992207861767043E-2</v>
      </c>
      <c r="AU23" s="32"/>
      <c r="AV23" s="2">
        <f>I23*Parameters!$B$22</f>
        <v>34677.335705652768</v>
      </c>
      <c r="AW23" s="2">
        <f>J23*Parameters!$B$23</f>
        <v>38693.339264131915</v>
      </c>
      <c r="AX23" s="2">
        <f t="shared" si="9"/>
        <v>73370.674969784683</v>
      </c>
      <c r="AY23" s="2">
        <f t="shared" si="10"/>
        <v>233506.6314417196</v>
      </c>
      <c r="AZ23" s="32">
        <f>AY23/Calculations!$B$4/A23</f>
        <v>0.15863222244682038</v>
      </c>
      <c r="BA23" s="32">
        <f t="shared" si="11"/>
        <v>1.5147999322511152E-2</v>
      </c>
    </row>
    <row r="24" spans="1:53">
      <c r="A24">
        <v>21</v>
      </c>
      <c r="B24" s="3">
        <f>B23*(1+Parameters!$B$14)</f>
        <v>49158.493208711829</v>
      </c>
      <c r="C24" s="2">
        <f t="shared" si="12"/>
        <v>815498.22155718796</v>
      </c>
      <c r="D24" s="2">
        <f>D23*(1+Parameters!$B$4)</f>
        <v>304745.39078971202</v>
      </c>
      <c r="E24" s="2">
        <f t="shared" si="13"/>
        <v>19936.614350728865</v>
      </c>
      <c r="F24" s="2">
        <f t="shared" si="14"/>
        <v>231145.39078971202</v>
      </c>
      <c r="G24" s="2">
        <f>F24-C24</f>
        <v>-584352.830767476</v>
      </c>
      <c r="H24" s="32">
        <f>G24/Calculations!$B$4/A24</f>
        <v>-0.37807507166632764</v>
      </c>
      <c r="I24" s="3">
        <f>I23*(1+Parameters!$B$5)</f>
        <v>595294.26294703921</v>
      </c>
      <c r="J24" s="2">
        <f>I24-Parameters!$B$3</f>
        <v>275294.26294703921</v>
      </c>
      <c r="K24" s="2">
        <f>I23*Parameters!$B$6</f>
        <v>8669.3339264131919</v>
      </c>
      <c r="L24" s="2">
        <f t="shared" si="15"/>
        <v>137647.1314735194</v>
      </c>
      <c r="M24" s="2">
        <f>I23*Parameters!$B$7</f>
        <v>11559.111901884256</v>
      </c>
      <c r="N24" s="2">
        <f t="shared" si="16"/>
        <v>193129.5086313592</v>
      </c>
      <c r="O24" s="2">
        <f>-PMT(Parameters!$B$9/12, 30*12, Parameters!$B$3*(1-Parameters!$B$8)) * 12</f>
        <v>20027.141780426067</v>
      </c>
      <c r="P24" s="2">
        <f t="shared" si="17"/>
        <v>420569.9773889475</v>
      </c>
      <c r="Q24" s="2">
        <f>Parameters!$B$3*(1-Parameters!$B$8)/30</f>
        <v>8533.3333333333339</v>
      </c>
      <c r="R24" s="2">
        <f t="shared" si="0"/>
        <v>11493.808447092733</v>
      </c>
      <c r="S24" s="2">
        <f t="shared" si="18"/>
        <v>241369.97738894745</v>
      </c>
      <c r="T24" s="2">
        <f t="shared" si="1"/>
        <v>-296852.35454678687</v>
      </c>
      <c r="U24" s="32">
        <f>T24/Calculations!$B$4/Table!A24</f>
        <v>-0.19206285879062299</v>
      </c>
      <c r="V24" s="2">
        <f>B24-K24-M24-O24</f>
        <v>8902.9055999883094</v>
      </c>
      <c r="W24" s="2">
        <f>IF(V24&gt;0,V24*Parameters!$B$15,0)</f>
        <v>4451.4527999941547</v>
      </c>
      <c r="X24" s="2">
        <f t="shared" si="19"/>
        <v>38091.179702319925</v>
      </c>
      <c r="Y24" s="2">
        <f>Y23*(1+Parameters!$B$4)+W24</f>
        <v>56333.30516732634</v>
      </c>
      <c r="Z24" s="2">
        <f t="shared" si="2"/>
        <v>18242.125465006415</v>
      </c>
      <c r="AA24" s="2">
        <f>T24+Z24</f>
        <v>-278610.22908178048</v>
      </c>
      <c r="AB24" s="32">
        <f>AA24/Calculations!$B$4/A24</f>
        <v>-0.18026024138313954</v>
      </c>
      <c r="AC24" s="32">
        <f t="shared" si="3"/>
        <v>0.19781483028318811</v>
      </c>
      <c r="AD24" s="8">
        <f t="shared" si="4"/>
        <v>21</v>
      </c>
      <c r="AE24" s="2">
        <f t="shared" si="5"/>
        <v>4096.5411007259854</v>
      </c>
      <c r="AF24" s="2">
        <f>(K24+M24+O24)/12</f>
        <v>3354.6323007269598</v>
      </c>
      <c r="AG24" s="9" t="str">
        <f t="shared" si="20"/>
        <v/>
      </c>
      <c r="AH24" s="9"/>
      <c r="AI24" s="51">
        <f t="shared" si="6"/>
        <v>21</v>
      </c>
      <c r="AJ24" s="47">
        <f>AJ23*(1+Parameters!$B$20)</f>
        <v>3299.7947660476302</v>
      </c>
      <c r="AK24" s="2">
        <f>Parameters!$B$21*AJ24</f>
        <v>37122.691118035837</v>
      </c>
      <c r="AL24" s="2">
        <f t="shared" si="21"/>
        <v>674468.7656537632</v>
      </c>
      <c r="AM24" s="2">
        <f>Calculations!$B$5</f>
        <v>2400</v>
      </c>
      <c r="AN24" s="2">
        <f t="shared" si="22"/>
        <v>50400</v>
      </c>
      <c r="AO24" s="2">
        <f t="shared" si="7"/>
        <v>327216.41110697633</v>
      </c>
      <c r="AP24" s="2">
        <f>AP23+K24+M24+O24</f>
        <v>815346.61749382585</v>
      </c>
      <c r="AQ24" s="32">
        <f>AO24/Calculations!$B$4/A24</f>
        <v>0.21170834051952403</v>
      </c>
      <c r="AR24" s="2">
        <f>F24</f>
        <v>231145.39078971202</v>
      </c>
      <c r="AS24" s="32">
        <f>AR24/Calculations!$B$4/A24</f>
        <v>0.14955058927905798</v>
      </c>
      <c r="AT24" s="32">
        <f t="shared" si="8"/>
        <v>6.2157751240466047E-2</v>
      </c>
      <c r="AU24" s="32"/>
      <c r="AV24" s="2">
        <f>I24*Parameters!$B$22</f>
        <v>35717.65577682235</v>
      </c>
      <c r="AW24" s="2">
        <f>J24*Parameters!$B$23</f>
        <v>41294.139442055879</v>
      </c>
      <c r="AX24" s="2">
        <f t="shared" si="9"/>
        <v>77011.795218878222</v>
      </c>
      <c r="AY24" s="2">
        <f t="shared" si="10"/>
        <v>250204.61588809811</v>
      </c>
      <c r="AZ24" s="32">
        <f>AY24/Calculations!$B$4/A24</f>
        <v>0.16188186845762043</v>
      </c>
      <c r="BA24" s="32">
        <f t="shared" si="11"/>
        <v>1.2331279178562443E-2</v>
      </c>
    </row>
    <row r="25" spans="1:53">
      <c r="A25">
        <v>22</v>
      </c>
      <c r="B25" s="3">
        <f>B24*(1+Parameters!$B$14)</f>
        <v>50387.455538929622</v>
      </c>
      <c r="C25" s="2">
        <f t="shared" si="12"/>
        <v>865885.67709611764</v>
      </c>
      <c r="D25" s="2">
        <f>D24*(1+Parameters!$B$4)</f>
        <v>326077.56814499188</v>
      </c>
      <c r="E25" s="2">
        <f t="shared" si="13"/>
        <v>21332.177355279855</v>
      </c>
      <c r="F25" s="2">
        <f t="shared" si="14"/>
        <v>252477.56814499188</v>
      </c>
      <c r="G25" s="2">
        <f>F25-C25</f>
        <v>-613408.10895112576</v>
      </c>
      <c r="H25" s="32">
        <f>G25/Calculations!$B$4/A25</f>
        <v>-0.37883405938187115</v>
      </c>
      <c r="I25" s="3">
        <f>I24*(1+Parameters!$B$5)</f>
        <v>613153.09083545045</v>
      </c>
      <c r="J25" s="2">
        <f>I25-Parameters!$B$3</f>
        <v>293153.09083545045</v>
      </c>
      <c r="K25" s="2">
        <f>I24*Parameters!$B$6</f>
        <v>8929.4139442055875</v>
      </c>
      <c r="L25" s="2">
        <f t="shared" si="15"/>
        <v>146576.54541772499</v>
      </c>
      <c r="M25" s="2">
        <f>I24*Parameters!$B$7</f>
        <v>11905.885258940785</v>
      </c>
      <c r="N25" s="2">
        <f t="shared" si="16"/>
        <v>205035.39389029998</v>
      </c>
      <c r="O25" s="2">
        <f>-PMT(Parameters!$B$9/12, 30*12, Parameters!$B$3*(1-Parameters!$B$8)) * 12</f>
        <v>20027.141780426067</v>
      </c>
      <c r="P25" s="2">
        <f t="shared" si="17"/>
        <v>440597.11916937359</v>
      </c>
      <c r="Q25" s="2">
        <f>Parameters!$B$3*(1-Parameters!$B$8)/30</f>
        <v>8533.3333333333339</v>
      </c>
      <c r="R25" s="2">
        <f t="shared" si="0"/>
        <v>11493.808447092733</v>
      </c>
      <c r="S25" s="2">
        <f t="shared" si="18"/>
        <v>252863.78583604019</v>
      </c>
      <c r="T25" s="2">
        <f t="shared" si="1"/>
        <v>-311322.63430861471</v>
      </c>
      <c r="U25" s="32">
        <f>T25/Calculations!$B$4/Table!A25</f>
        <v>-0.19226941348111087</v>
      </c>
      <c r="V25" s="2">
        <f>B25-K25-M25-O25</f>
        <v>9525.014555357182</v>
      </c>
      <c r="W25" s="2">
        <f>IF(V25&gt;0,V25*Parameters!$B$15,0)</f>
        <v>4762.507277678591</v>
      </c>
      <c r="X25" s="2">
        <f t="shared" si="19"/>
        <v>42853.686979998514</v>
      </c>
      <c r="Y25" s="2">
        <f>Y24*(1+Parameters!$B$4)+W25</f>
        <v>65039.143806717773</v>
      </c>
      <c r="Z25" s="2">
        <f t="shared" si="2"/>
        <v>22185.456826719259</v>
      </c>
      <c r="AA25" s="2">
        <f>T25+Z25</f>
        <v>-289137.17748189543</v>
      </c>
      <c r="AB25" s="32">
        <f>AA25/Calculations!$B$4/A25</f>
        <v>-0.17856792087567652</v>
      </c>
      <c r="AC25" s="32">
        <f t="shared" si="3"/>
        <v>0.20026613850619462</v>
      </c>
      <c r="AD25" s="8">
        <f t="shared" si="4"/>
        <v>22</v>
      </c>
      <c r="AE25" s="2">
        <f t="shared" si="5"/>
        <v>4198.9546282441352</v>
      </c>
      <c r="AF25" s="2">
        <f>(K25+M25+O25)/12</f>
        <v>3405.203415297703</v>
      </c>
      <c r="AG25" s="9" t="str">
        <f t="shared" si="20"/>
        <v/>
      </c>
      <c r="AH25" s="9"/>
      <c r="AI25" s="51">
        <f t="shared" si="6"/>
        <v>22</v>
      </c>
      <c r="AJ25" s="47">
        <f>AJ24*(1+Parameters!$B$20)</f>
        <v>3349.2916875383444</v>
      </c>
      <c r="AK25" s="2">
        <f>Parameters!$B$21*AJ25</f>
        <v>37679.531484806372</v>
      </c>
      <c r="AL25" s="2">
        <f t="shared" si="21"/>
        <v>712148.29713856953</v>
      </c>
      <c r="AM25" s="2">
        <f>Calculations!$B$5</f>
        <v>2400</v>
      </c>
      <c r="AN25" s="2">
        <f t="shared" si="22"/>
        <v>52800</v>
      </c>
      <c r="AO25" s="2">
        <f t="shared" si="7"/>
        <v>348025.66282995482</v>
      </c>
      <c r="AP25" s="2">
        <f>AP24+K25+M25+O25</f>
        <v>856209.05847739824</v>
      </c>
      <c r="AQ25" s="32">
        <f>AO25/Calculations!$B$4/A25</f>
        <v>0.21493679769636537</v>
      </c>
      <c r="AR25" s="2">
        <f>F25</f>
        <v>252477.56814499188</v>
      </c>
      <c r="AS25" s="32">
        <f>AR25/Calculations!$B$4/A25</f>
        <v>0.1559273518682015</v>
      </c>
      <c r="AT25" s="32">
        <f t="shared" si="8"/>
        <v>5.9009445828163865E-2</v>
      </c>
      <c r="AU25" s="32"/>
      <c r="AV25" s="2">
        <f>I25*Parameters!$B$22</f>
        <v>36789.185450127028</v>
      </c>
      <c r="AW25" s="2">
        <f>J25*Parameters!$B$23</f>
        <v>43972.963625317563</v>
      </c>
      <c r="AX25" s="2">
        <f t="shared" si="9"/>
        <v>80762.149075444584</v>
      </c>
      <c r="AY25" s="2">
        <f t="shared" si="10"/>
        <v>267263.5137545102</v>
      </c>
      <c r="AZ25" s="32">
        <f>AY25/Calculations!$B$4/A25</f>
        <v>0.16505898823771628</v>
      </c>
      <c r="BA25" s="32">
        <f t="shared" si="11"/>
        <v>9.1316363695147784E-3</v>
      </c>
    </row>
    <row r="26" spans="1:53">
      <c r="A26">
        <v>23</v>
      </c>
      <c r="B26" s="3">
        <f>B25*(1+Parameters!$B$14)</f>
        <v>51647.141927402859</v>
      </c>
      <c r="C26" s="2">
        <f t="shared" si="12"/>
        <v>917532.81902352045</v>
      </c>
      <c r="D26" s="2">
        <f>D25*(1+Parameters!$B$4)</f>
        <v>348902.99791514134</v>
      </c>
      <c r="E26" s="2">
        <f t="shared" si="13"/>
        <v>22825.429770149465</v>
      </c>
      <c r="F26" s="2">
        <f t="shared" si="14"/>
        <v>275302.99791514134</v>
      </c>
      <c r="G26" s="2">
        <f>F26-C26</f>
        <v>-642229.82110837917</v>
      </c>
      <c r="H26" s="32">
        <f>G26/Calculations!$B$4/A26</f>
        <v>-0.37938907201581945</v>
      </c>
      <c r="I26" s="3">
        <f>I25*(1+Parameters!$B$5)</f>
        <v>631547.68356051401</v>
      </c>
      <c r="J26" s="2">
        <f>I26-Parameters!$B$3</f>
        <v>311547.68356051401</v>
      </c>
      <c r="K26" s="2">
        <f>I25*Parameters!$B$6</f>
        <v>9197.296362531757</v>
      </c>
      <c r="L26" s="2">
        <f t="shared" si="15"/>
        <v>155773.84178025674</v>
      </c>
      <c r="M26" s="2">
        <f>I25*Parameters!$B$7</f>
        <v>12263.061816709009</v>
      </c>
      <c r="N26" s="2">
        <f t="shared" si="16"/>
        <v>217298.45570700898</v>
      </c>
      <c r="O26" s="2">
        <f>-PMT(Parameters!$B$9/12, 30*12, Parameters!$B$3*(1-Parameters!$B$8)) * 12</f>
        <v>20027.141780426067</v>
      </c>
      <c r="P26" s="2">
        <f t="shared" si="17"/>
        <v>460624.26094979967</v>
      </c>
      <c r="Q26" s="2">
        <f>Parameters!$B$3*(1-Parameters!$B$8)/30</f>
        <v>8533.3333333333339</v>
      </c>
      <c r="R26" s="2">
        <f t="shared" si="0"/>
        <v>11493.808447092733</v>
      </c>
      <c r="S26" s="2">
        <f t="shared" si="18"/>
        <v>264357.59428313293</v>
      </c>
      <c r="T26" s="2">
        <f t="shared" si="1"/>
        <v>-325882.20820988464</v>
      </c>
      <c r="U26" s="32">
        <f>T26/Calculations!$B$4/Table!A26</f>
        <v>-0.19251075626765396</v>
      </c>
      <c r="V26" s="2">
        <f>B26-K26-M26-O26</f>
        <v>10159.641967736028</v>
      </c>
      <c r="W26" s="2">
        <f>IF(V26&gt;0,V26*Parameters!$B$15,0)</f>
        <v>5079.8209838680141</v>
      </c>
      <c r="X26" s="2">
        <f t="shared" si="19"/>
        <v>47933.507963866527</v>
      </c>
      <c r="Y26" s="2">
        <f>Y25*(1+Parameters!$B$4)+W26</f>
        <v>74671.704857056044</v>
      </c>
      <c r="Z26" s="2">
        <f t="shared" si="2"/>
        <v>26738.196893189517</v>
      </c>
      <c r="AA26" s="2">
        <f>T26+Z26</f>
        <v>-299144.01131669513</v>
      </c>
      <c r="AB26" s="32">
        <f>AA26/Calculations!$B$4/A26</f>
        <v>-0.17671550763037283</v>
      </c>
      <c r="AC26" s="32">
        <f t="shared" si="3"/>
        <v>0.20267356438544662</v>
      </c>
      <c r="AD26" s="8">
        <f t="shared" si="4"/>
        <v>23</v>
      </c>
      <c r="AE26" s="2">
        <f t="shared" si="5"/>
        <v>4303.9284939502386</v>
      </c>
      <c r="AF26" s="2">
        <f>(K26+M26+O26)/12</f>
        <v>3457.2916633055697</v>
      </c>
      <c r="AG26" s="9" t="str">
        <f t="shared" si="20"/>
        <v/>
      </c>
      <c r="AH26" s="9"/>
      <c r="AI26" s="51">
        <f t="shared" si="6"/>
        <v>23</v>
      </c>
      <c r="AJ26" s="47">
        <f>AJ25*(1+Parameters!$B$20)</f>
        <v>3399.5310628514194</v>
      </c>
      <c r="AK26" s="2">
        <f>Parameters!$B$21*AJ26</f>
        <v>38244.724457078468</v>
      </c>
      <c r="AL26" s="2">
        <f t="shared" si="21"/>
        <v>750393.02159564802</v>
      </c>
      <c r="AM26" s="2">
        <f>Calculations!$B$5</f>
        <v>2400</v>
      </c>
      <c r="AN26" s="2">
        <f t="shared" si="22"/>
        <v>55200</v>
      </c>
      <c r="AO26" s="2">
        <f t="shared" si="7"/>
        <v>369310.81338576338</v>
      </c>
      <c r="AP26" s="2">
        <f>AP25+K26+M26+O26</f>
        <v>897696.55843706499</v>
      </c>
      <c r="AQ26" s="32">
        <f>AO26/Calculations!$B$4/A26</f>
        <v>0.21816565062958612</v>
      </c>
      <c r="AR26" s="2">
        <f>F26</f>
        <v>275302.99791514134</v>
      </c>
      <c r="AS26" s="32">
        <f>AR26/Calculations!$B$4/A26</f>
        <v>0.1626317331729332</v>
      </c>
      <c r="AT26" s="32">
        <f t="shared" si="8"/>
        <v>5.5533917456652926E-2</v>
      </c>
      <c r="AU26" s="32"/>
      <c r="AV26" s="2">
        <f>I26*Parameters!$B$22</f>
        <v>37892.861013630842</v>
      </c>
      <c r="AW26" s="2">
        <f>J26*Parameters!$B$23</f>
        <v>46732.152534077097</v>
      </c>
      <c r="AX26" s="2">
        <f t="shared" si="9"/>
        <v>84625.013547707931</v>
      </c>
      <c r="AY26" s="2">
        <f t="shared" si="10"/>
        <v>284685.79983805545</v>
      </c>
      <c r="AZ26" s="32">
        <f>AY26/Calculations!$B$4/A26</f>
        <v>0.16817450368505166</v>
      </c>
      <c r="BA26" s="32">
        <f t="shared" si="11"/>
        <v>5.5427705121184612E-3</v>
      </c>
    </row>
    <row r="27" spans="1:53">
      <c r="A27">
        <v>24</v>
      </c>
      <c r="B27" s="3">
        <f>B26*(1+Parameters!$B$14)</f>
        <v>52938.320475587927</v>
      </c>
      <c r="C27" s="2">
        <f t="shared" si="12"/>
        <v>970471.13949910842</v>
      </c>
      <c r="D27" s="2">
        <f>D26*(1+Parameters!$B$4)</f>
        <v>373326.20776920125</v>
      </c>
      <c r="E27" s="2">
        <f t="shared" si="13"/>
        <v>24423.209854059911</v>
      </c>
      <c r="F27" s="2">
        <f t="shared" si="14"/>
        <v>299726.20776920125</v>
      </c>
      <c r="G27" s="2">
        <f>F27-C27</f>
        <v>-670744.93172990717</v>
      </c>
      <c r="H27" s="32">
        <f>G27/Calculations!$B$4/A27</f>
        <v>-0.37972425935796372</v>
      </c>
      <c r="I27" s="3">
        <f>I26*(1+Parameters!$B$5)</f>
        <v>650494.11406732944</v>
      </c>
      <c r="J27" s="2">
        <f>I27-Parameters!$B$3</f>
        <v>330494.11406732944</v>
      </c>
      <c r="K27" s="2">
        <f>I26*Parameters!$B$6</f>
        <v>9473.2152534077104</v>
      </c>
      <c r="L27" s="2">
        <f t="shared" si="15"/>
        <v>165247.05703366446</v>
      </c>
      <c r="M27" s="2">
        <f>I26*Parameters!$B$7</f>
        <v>12630.95367121028</v>
      </c>
      <c r="N27" s="2">
        <f t="shared" si="16"/>
        <v>229929.40937821925</v>
      </c>
      <c r="O27" s="2">
        <f>-PMT(Parameters!$B$9/12, 30*12, Parameters!$B$3*(1-Parameters!$B$8)) * 12</f>
        <v>20027.141780426067</v>
      </c>
      <c r="P27" s="2">
        <f t="shared" si="17"/>
        <v>480651.40273022576</v>
      </c>
      <c r="Q27" s="2">
        <f>Parameters!$B$3*(1-Parameters!$B$8)/30</f>
        <v>8533.3333333333339</v>
      </c>
      <c r="R27" s="2">
        <f t="shared" si="0"/>
        <v>11493.808447092733</v>
      </c>
      <c r="S27" s="2">
        <f t="shared" si="18"/>
        <v>275851.40273022564</v>
      </c>
      <c r="T27" s="2">
        <f t="shared" si="1"/>
        <v>-340533.75507477991</v>
      </c>
      <c r="U27" s="32">
        <f>T27/Calculations!$B$4/Table!A27</f>
        <v>-0.1927840551827332</v>
      </c>
      <c r="V27" s="2">
        <f>B27-K27-M27-O27</f>
        <v>10807.009770543871</v>
      </c>
      <c r="W27" s="2">
        <f>IF(V27&gt;0,V27*Parameters!$B$15,0)</f>
        <v>5403.5048852719356</v>
      </c>
      <c r="X27" s="2">
        <f t="shared" si="19"/>
        <v>53337.01284913846</v>
      </c>
      <c r="Y27" s="2">
        <f>Y26*(1+Parameters!$B$4)+W27</f>
        <v>85302.229082321908</v>
      </c>
      <c r="Z27" s="2">
        <f t="shared" si="2"/>
        <v>31965.216233183448</v>
      </c>
      <c r="AA27" s="2">
        <f>T27+Z27</f>
        <v>-308568.53884159646</v>
      </c>
      <c r="AB27" s="32">
        <f>AA27/Calculations!$B$4/A27</f>
        <v>-0.17468780505072265</v>
      </c>
      <c r="AC27" s="32">
        <f t="shared" si="3"/>
        <v>0.20503645430724107</v>
      </c>
      <c r="AD27" s="8">
        <f t="shared" si="4"/>
        <v>24</v>
      </c>
      <c r="AE27" s="2">
        <f t="shared" si="5"/>
        <v>4411.5267062989942</v>
      </c>
      <c r="AF27" s="2">
        <f>(K27+M27+O27)/12</f>
        <v>3510.9425587536716</v>
      </c>
      <c r="AG27" s="9" t="str">
        <f t="shared" si="20"/>
        <v/>
      </c>
      <c r="AH27" s="9"/>
      <c r="AI27" s="51">
        <f t="shared" si="6"/>
        <v>24</v>
      </c>
      <c r="AJ27" s="47">
        <f>AJ26*(1+Parameters!$B$20)</f>
        <v>3450.5240287941901</v>
      </c>
      <c r="AK27" s="2">
        <f>Parameters!$B$21*AJ27</f>
        <v>38818.395323934637</v>
      </c>
      <c r="AL27" s="2">
        <f t="shared" si="21"/>
        <v>789211.41691958264</v>
      </c>
      <c r="AM27" s="2">
        <f>Calculations!$B$5</f>
        <v>2400</v>
      </c>
      <c r="AN27" s="2">
        <f t="shared" si="22"/>
        <v>57600</v>
      </c>
      <c r="AO27" s="2">
        <f t="shared" si="7"/>
        <v>391077.66184480273</v>
      </c>
      <c r="AP27" s="2">
        <f>AP26+K27+M27+O27</f>
        <v>939827.86914210906</v>
      </c>
      <c r="AQ27" s="32">
        <f>AO27/Calculations!$B$4/A27</f>
        <v>0.22139813283786389</v>
      </c>
      <c r="AR27" s="2">
        <f>F27</f>
        <v>299726.20776920125</v>
      </c>
      <c r="AS27" s="32">
        <f>AR27/Calculations!$B$4/A27</f>
        <v>0.16968195639107861</v>
      </c>
      <c r="AT27" s="32">
        <f t="shared" si="8"/>
        <v>5.1716176446785278E-2</v>
      </c>
      <c r="AU27" s="32"/>
      <c r="AV27" s="2">
        <f>I27*Parameters!$B$22</f>
        <v>39029.646844039766</v>
      </c>
      <c r="AW27" s="2">
        <f>J27*Parameters!$B$23</f>
        <v>49574.117110099418</v>
      </c>
      <c r="AX27" s="2">
        <f t="shared" si="9"/>
        <v>88603.763954139184</v>
      </c>
      <c r="AY27" s="2">
        <f t="shared" si="10"/>
        <v>302473.89789066353</v>
      </c>
      <c r="AZ27" s="32">
        <f>AY27/Calculations!$B$4/A27</f>
        <v>0.17123748748339196</v>
      </c>
      <c r="BA27" s="32">
        <f t="shared" si="11"/>
        <v>1.5555310923133503E-3</v>
      </c>
    </row>
    <row r="28" spans="1:53">
      <c r="A28">
        <v>25</v>
      </c>
      <c r="B28" s="3">
        <f>B27*(1+Parameters!$B$14)</f>
        <v>54261.778487477619</v>
      </c>
      <c r="C28" s="2">
        <f t="shared" si="12"/>
        <v>1024732.917986586</v>
      </c>
      <c r="D28" s="2">
        <f>D27*(1+Parameters!$B$4)</f>
        <v>399459.04231304536</v>
      </c>
      <c r="E28" s="2">
        <f t="shared" si="13"/>
        <v>26132.834543844103</v>
      </c>
      <c r="F28" s="2">
        <f t="shared" si="14"/>
        <v>325859.04231304536</v>
      </c>
      <c r="G28" s="2">
        <f>F28-C28</f>
        <v>-698873.87567354064</v>
      </c>
      <c r="H28" s="32">
        <f>G28/Calculations!$B$4/A28</f>
        <v>-0.37982275851822861</v>
      </c>
      <c r="I28" s="3">
        <f>I27*(1+Parameters!$B$5)</f>
        <v>670008.9374893494</v>
      </c>
      <c r="J28" s="2">
        <f>I28-Parameters!$B$3</f>
        <v>350008.9374893494</v>
      </c>
      <c r="K28" s="2">
        <f>I27*Parameters!$B$6</f>
        <v>9757.4117110099414</v>
      </c>
      <c r="L28" s="2">
        <f t="shared" si="15"/>
        <v>175004.46874467441</v>
      </c>
      <c r="M28" s="2">
        <f>I27*Parameters!$B$7</f>
        <v>13009.882281346589</v>
      </c>
      <c r="N28" s="2">
        <f t="shared" si="16"/>
        <v>242939.29165956585</v>
      </c>
      <c r="O28" s="2">
        <f>-PMT(Parameters!$B$9/12, 30*12, Parameters!$B$3*(1-Parameters!$B$8)) * 12</f>
        <v>20027.141780426067</v>
      </c>
      <c r="P28" s="2">
        <f t="shared" si="17"/>
        <v>500678.54451065185</v>
      </c>
      <c r="Q28" s="2">
        <f>Parameters!$B$3*(1-Parameters!$B$8)/30</f>
        <v>8533.3333333333339</v>
      </c>
      <c r="R28" s="2">
        <f t="shared" si="0"/>
        <v>11493.808447092733</v>
      </c>
      <c r="S28" s="2">
        <f t="shared" si="18"/>
        <v>287345.21117731836</v>
      </c>
      <c r="T28" s="2">
        <f t="shared" si="1"/>
        <v>-355280.03409220919</v>
      </c>
      <c r="U28" s="32">
        <f>T28/Calculations!$B$4/Table!A28</f>
        <v>-0.19308697505011371</v>
      </c>
      <c r="V28" s="2">
        <f>B28-K28-M28-O28</f>
        <v>11467.342714695023</v>
      </c>
      <c r="W28" s="2">
        <f>IF(V28&gt;0,V28*Parameters!$B$15,0)</f>
        <v>5733.6713573475117</v>
      </c>
      <c r="X28" s="2">
        <f t="shared" si="19"/>
        <v>59070.684206485974</v>
      </c>
      <c r="Y28" s="2">
        <f>Y27*(1+Parameters!$B$4)+W28</f>
        <v>97007.056475431964</v>
      </c>
      <c r="Z28" s="2">
        <f t="shared" si="2"/>
        <v>37936.37226894599</v>
      </c>
      <c r="AA28" s="2">
        <f>T28+Z28</f>
        <v>-317343.66182326322</v>
      </c>
      <c r="AB28" s="32">
        <f>AA28/Calculations!$B$4/A28</f>
        <v>-0.17246938142568652</v>
      </c>
      <c r="AC28" s="32">
        <f t="shared" si="3"/>
        <v>0.20735337709254209</v>
      </c>
      <c r="AD28" s="8">
        <f t="shared" si="4"/>
        <v>25</v>
      </c>
      <c r="AE28" s="2">
        <f t="shared" si="5"/>
        <v>4521.8148739564685</v>
      </c>
      <c r="AF28" s="2">
        <f>(K28+M28+O28)/12</f>
        <v>3566.2029810652166</v>
      </c>
      <c r="AG28" s="9" t="str">
        <f t="shared" si="20"/>
        <v/>
      </c>
      <c r="AH28" s="9"/>
      <c r="AI28" s="51">
        <f t="shared" si="6"/>
        <v>25</v>
      </c>
      <c r="AJ28" s="47">
        <f>AJ27*(1+Parameters!$B$20)</f>
        <v>3502.2818892261025</v>
      </c>
      <c r="AK28" s="2">
        <f>Parameters!$B$21*AJ28</f>
        <v>39400.671253793655</v>
      </c>
      <c r="AL28" s="2">
        <f t="shared" si="21"/>
        <v>828612.08817337628</v>
      </c>
      <c r="AM28" s="2">
        <f>Calculations!$B$5</f>
        <v>2400</v>
      </c>
      <c r="AN28" s="2">
        <f t="shared" si="22"/>
        <v>60000</v>
      </c>
      <c r="AO28" s="2">
        <f t="shared" si="7"/>
        <v>413332.05408116709</v>
      </c>
      <c r="AP28" s="2">
        <f>AP27+K28+M28+O28</f>
        <v>982622.3049148916</v>
      </c>
      <c r="AQ28" s="32">
        <f>AO28/Calculations!$B$4/A28</f>
        <v>0.22463698591367776</v>
      </c>
      <c r="AR28" s="2">
        <f>F28</f>
        <v>325859.04231304536</v>
      </c>
      <c r="AS28" s="32">
        <f>AR28/Calculations!$B$4/A28</f>
        <v>0.17709730560491596</v>
      </c>
      <c r="AT28" s="32">
        <f t="shared" si="8"/>
        <v>4.7539680308761795E-2</v>
      </c>
      <c r="AU28" s="32"/>
      <c r="AV28" s="2">
        <f>I28*Parameters!$B$22</f>
        <v>40200.536249360965</v>
      </c>
      <c r="AW28" s="2">
        <f>J28*Parameters!$B$23</f>
        <v>52501.340623402408</v>
      </c>
      <c r="AX28" s="2">
        <f t="shared" si="9"/>
        <v>92701.876872763372</v>
      </c>
      <c r="AY28" s="2">
        <f t="shared" si="10"/>
        <v>320630.17720840371</v>
      </c>
      <c r="AZ28" s="32">
        <f>AY28/Calculations!$B$4/A28</f>
        <v>0.17425553109152375</v>
      </c>
      <c r="BA28" s="32">
        <f t="shared" si="11"/>
        <v>-2.841774513392209E-3</v>
      </c>
    </row>
    <row r="29" spans="1:53">
      <c r="A29">
        <v>26</v>
      </c>
      <c r="B29" s="3">
        <f>B28*(1+Parameters!$B$14)</f>
        <v>55618.322949664558</v>
      </c>
      <c r="C29" s="2">
        <f t="shared" si="12"/>
        <v>1080351.2409362507</v>
      </c>
      <c r="D29" s="2">
        <f>D28*(1+Parameters!$B$4)</f>
        <v>427421.17527495854</v>
      </c>
      <c r="E29" s="2">
        <f t="shared" si="13"/>
        <v>27962.132961913187</v>
      </c>
      <c r="F29" s="2">
        <f t="shared" si="14"/>
        <v>353821.17527495854</v>
      </c>
      <c r="G29" s="2">
        <f>F29-C29</f>
        <v>-726530.06566129206</v>
      </c>
      <c r="H29" s="32">
        <f>G29/Calculations!$B$4/A29</f>
        <v>-0.37966663130293277</v>
      </c>
      <c r="I29" s="3">
        <f>I28*(1+Parameters!$B$5)</f>
        <v>690109.2056140299</v>
      </c>
      <c r="J29" s="2">
        <f>I29-Parameters!$B$3</f>
        <v>370109.2056140299</v>
      </c>
      <c r="K29" s="2">
        <f>I28*Parameters!$B$6</f>
        <v>10050.134062340241</v>
      </c>
      <c r="L29" s="2">
        <f t="shared" si="15"/>
        <v>185054.60280701466</v>
      </c>
      <c r="M29" s="2">
        <f>I28*Parameters!$B$7</f>
        <v>13400.178749786988</v>
      </c>
      <c r="N29" s="2">
        <f t="shared" si="16"/>
        <v>256339.47040935283</v>
      </c>
      <c r="O29" s="2">
        <f>-PMT(Parameters!$B$9/12, 30*12, Parameters!$B$3*(1-Parameters!$B$8)) * 12</f>
        <v>20027.141780426067</v>
      </c>
      <c r="P29" s="2">
        <f t="shared" si="17"/>
        <v>520705.68629107793</v>
      </c>
      <c r="Q29" s="2">
        <f>Parameters!$B$3*(1-Parameters!$B$8)/30</f>
        <v>8533.3333333333339</v>
      </c>
      <c r="R29" s="2">
        <f t="shared" si="0"/>
        <v>11493.808447092733</v>
      </c>
      <c r="S29" s="2">
        <f t="shared" si="18"/>
        <v>298839.01962441107</v>
      </c>
      <c r="T29" s="2">
        <f t="shared" si="1"/>
        <v>-370123.88722674863</v>
      </c>
      <c r="U29" s="32">
        <f>T29/Calculations!$B$4/Table!A29</f>
        <v>-0.1934175832079581</v>
      </c>
      <c r="V29" s="2">
        <f>B29-K29-M29-O29</f>
        <v>12140.86835711126</v>
      </c>
      <c r="W29" s="2">
        <f>IF(V29&gt;0,V29*Parameters!$B$15,0)</f>
        <v>6070.4341785556298</v>
      </c>
      <c r="X29" s="2">
        <f t="shared" si="19"/>
        <v>65141.118385041606</v>
      </c>
      <c r="Y29" s="2">
        <f>Y28*(1+Parameters!$B$4)+W29</f>
        <v>109867.98460726783</v>
      </c>
      <c r="Z29" s="2">
        <f t="shared" si="2"/>
        <v>44726.866222226228</v>
      </c>
      <c r="AA29" s="2">
        <f>T29+Z29</f>
        <v>-325397.02100452239</v>
      </c>
      <c r="AB29" s="32">
        <f>AA29/Calculations!$B$4/A29</f>
        <v>-0.17004442987276464</v>
      </c>
      <c r="AC29" s="32">
        <f t="shared" si="3"/>
        <v>0.20962220143016813</v>
      </c>
      <c r="AD29" s="8">
        <f t="shared" si="4"/>
        <v>26</v>
      </c>
      <c r="AE29" s="2">
        <f t="shared" si="5"/>
        <v>4634.8602458053801</v>
      </c>
      <c r="AF29" s="2">
        <f>(K29+M29+O29)/12</f>
        <v>3623.1212160461087</v>
      </c>
      <c r="AG29" s="9" t="str">
        <f t="shared" si="20"/>
        <v/>
      </c>
      <c r="AH29" s="9"/>
      <c r="AI29" s="51">
        <f t="shared" si="6"/>
        <v>26</v>
      </c>
      <c r="AJ29" s="47">
        <f>AJ28*(1+Parameters!$B$20)</f>
        <v>3554.8161175644937</v>
      </c>
      <c r="AK29" s="2">
        <f>Parameters!$B$21*AJ29</f>
        <v>39991.681322600554</v>
      </c>
      <c r="AL29" s="2">
        <f t="shared" si="21"/>
        <v>868603.76949597686</v>
      </c>
      <c r="AM29" s="2">
        <f>Calculations!$B$5</f>
        <v>2400</v>
      </c>
      <c r="AN29" s="2">
        <f t="shared" si="22"/>
        <v>62400</v>
      </c>
      <c r="AO29" s="2">
        <f t="shared" si="7"/>
        <v>436079.88226922823</v>
      </c>
      <c r="AP29" s="2">
        <f>AP28+K29+M29+O29</f>
        <v>1026099.7595074449</v>
      </c>
      <c r="AQ29" s="32">
        <f>AO29/Calculations!$B$4/A29</f>
        <v>0.22788455386142781</v>
      </c>
      <c r="AR29" s="2">
        <f>F29</f>
        <v>353821.17527495854</v>
      </c>
      <c r="AS29" s="32">
        <f>AR29/Calculations!$B$4/A29</f>
        <v>0.18489818942044239</v>
      </c>
      <c r="AT29" s="32">
        <f t="shared" si="8"/>
        <v>4.2986364440985414E-2</v>
      </c>
      <c r="AU29" s="32"/>
      <c r="AV29" s="2">
        <f>I29*Parameters!$B$22</f>
        <v>41406.552336841793</v>
      </c>
      <c r="AW29" s="2">
        <f>J29*Parameters!$B$23</f>
        <v>55516.380842104481</v>
      </c>
      <c r="AX29" s="2">
        <f t="shared" si="9"/>
        <v>96922.933178946274</v>
      </c>
      <c r="AY29" s="2">
        <f t="shared" si="10"/>
        <v>339156.94909028197</v>
      </c>
      <c r="AZ29" s="32">
        <f>AY29/Calculations!$B$4/A29</f>
        <v>0.17723502774366742</v>
      </c>
      <c r="BA29" s="32">
        <f t="shared" si="11"/>
        <v>-7.6631616767749711E-3</v>
      </c>
    </row>
    <row r="30" spans="1:53">
      <c r="A30">
        <v>27</v>
      </c>
      <c r="B30" s="3">
        <f>B29*(1+Parameters!$B$14)</f>
        <v>57008.781023406169</v>
      </c>
      <c r="C30" s="2">
        <f t="shared" si="12"/>
        <v>1137360.0219596568</v>
      </c>
      <c r="D30" s="2">
        <f>D29*(1+Parameters!$B$4)</f>
        <v>457340.65754420566</v>
      </c>
      <c r="E30" s="2">
        <f t="shared" si="13"/>
        <v>29919.482269247121</v>
      </c>
      <c r="F30" s="2">
        <f t="shared" si="14"/>
        <v>383740.65754420566</v>
      </c>
      <c r="G30" s="2">
        <f>F30-C30</f>
        <v>-753619.36441545119</v>
      </c>
      <c r="H30" s="32">
        <f>G30/Calculations!$B$4/A30</f>
        <v>-0.37923679771308938</v>
      </c>
      <c r="I30" s="3">
        <f>I29*(1+Parameters!$B$5)</f>
        <v>710812.48178245081</v>
      </c>
      <c r="J30" s="2">
        <f>I30-Parameters!$B$3</f>
        <v>390812.48178245081</v>
      </c>
      <c r="K30" s="2">
        <f>I29*Parameters!$B$6</f>
        <v>10351.638084210448</v>
      </c>
      <c r="L30" s="2">
        <f t="shared" si="15"/>
        <v>195406.24089122511</v>
      </c>
      <c r="M30" s="2">
        <f>I29*Parameters!$B$7</f>
        <v>13802.184112280598</v>
      </c>
      <c r="N30" s="2">
        <f t="shared" si="16"/>
        <v>270141.65452163341</v>
      </c>
      <c r="O30" s="2">
        <f>-PMT(Parameters!$B$9/12, 30*12, Parameters!$B$3*(1-Parameters!$B$8)) * 12</f>
        <v>20027.141780426067</v>
      </c>
      <c r="P30" s="2">
        <f t="shared" si="17"/>
        <v>540732.82807150402</v>
      </c>
      <c r="Q30" s="2">
        <f>Parameters!$B$3*(1-Parameters!$B$8)/30</f>
        <v>8533.3333333333339</v>
      </c>
      <c r="R30" s="2">
        <f t="shared" si="0"/>
        <v>11493.808447092733</v>
      </c>
      <c r="S30" s="2">
        <f t="shared" si="18"/>
        <v>310332.82807150378</v>
      </c>
      <c r="T30" s="2">
        <f t="shared" si="1"/>
        <v>-385068.24170191149</v>
      </c>
      <c r="U30" s="32">
        <f>T30/Calculations!$B$4/Table!A30</f>
        <v>-0.19377427621875579</v>
      </c>
      <c r="V30" s="2">
        <f>B30-K30-M30-O30</f>
        <v>12827.817046489054</v>
      </c>
      <c r="W30" s="2">
        <f>IF(V30&gt;0,V30*Parameters!$B$15,0)</f>
        <v>6413.9085232445268</v>
      </c>
      <c r="X30" s="2">
        <f t="shared" si="19"/>
        <v>71555.026908286134</v>
      </c>
      <c r="Y30" s="2">
        <f>Y29*(1+Parameters!$B$4)+W30</f>
        <v>123972.65205302111</v>
      </c>
      <c r="Z30" s="2">
        <f t="shared" si="2"/>
        <v>52417.625144734979</v>
      </c>
      <c r="AA30" s="2">
        <f>T30+Z30</f>
        <v>-332650.61655717652</v>
      </c>
      <c r="AB30" s="32">
        <f>AA30/Calculations!$B$4/A30</f>
        <v>-0.16739664681822489</v>
      </c>
      <c r="AC30" s="32">
        <f t="shared" si="3"/>
        <v>0.21184015089486449</v>
      </c>
      <c r="AD30" s="8">
        <f t="shared" si="4"/>
        <v>27</v>
      </c>
      <c r="AE30" s="2">
        <f t="shared" si="5"/>
        <v>4750.7317519505141</v>
      </c>
      <c r="AF30" s="2">
        <f>(K30+M30+O30)/12</f>
        <v>3681.7469980764267</v>
      </c>
      <c r="AG30" s="9" t="str">
        <f t="shared" si="20"/>
        <v/>
      </c>
      <c r="AH30" s="9"/>
      <c r="AI30" s="51">
        <f t="shared" si="6"/>
        <v>27</v>
      </c>
      <c r="AJ30" s="47">
        <f>AJ29*(1+Parameters!$B$20)</f>
        <v>3608.1383593279606</v>
      </c>
      <c r="AK30" s="2">
        <f>Parameters!$B$21*AJ30</f>
        <v>40591.556542439561</v>
      </c>
      <c r="AL30" s="2">
        <f t="shared" si="21"/>
        <v>909195.32603841648</v>
      </c>
      <c r="AM30" s="2">
        <f>Calculations!$B$5</f>
        <v>2400</v>
      </c>
      <c r="AN30" s="2">
        <f t="shared" si="22"/>
        <v>64800</v>
      </c>
      <c r="AO30" s="2">
        <f t="shared" si="7"/>
        <v>459327.08433650498</v>
      </c>
      <c r="AP30" s="2">
        <f>AP29+K30+M30+O30</f>
        <v>1070280.723484362</v>
      </c>
      <c r="AQ30" s="32">
        <f>AO30/Calculations!$B$4/A30</f>
        <v>0.23114285644952948</v>
      </c>
      <c r="AR30" s="2">
        <f>F30</f>
        <v>383740.65754420566</v>
      </c>
      <c r="AS30" s="32">
        <f>AR30/Calculations!$B$4/A30</f>
        <v>0.19310620850654472</v>
      </c>
      <c r="AT30" s="32">
        <f t="shared" si="8"/>
        <v>3.8036647942984753E-2</v>
      </c>
      <c r="AU30" s="32"/>
      <c r="AV30" s="2">
        <f>I30*Parameters!$B$22</f>
        <v>42648.748906947047</v>
      </c>
      <c r="AW30" s="2">
        <f>J30*Parameters!$B$23</f>
        <v>58621.872267367617</v>
      </c>
      <c r="AX30" s="2">
        <f t="shared" si="9"/>
        <v>101270.62117431467</v>
      </c>
      <c r="AY30" s="2">
        <f t="shared" si="10"/>
        <v>358056.46316219028</v>
      </c>
      <c r="AZ30" s="32">
        <f>AY30/Calculations!$B$4/A30</f>
        <v>0.18018139249305065</v>
      </c>
      <c r="BA30" s="32">
        <f t="shared" si="11"/>
        <v>-1.2924816013494073E-2</v>
      </c>
    </row>
    <row r="31" spans="1:53">
      <c r="A31">
        <v>28</v>
      </c>
      <c r="B31" s="3">
        <f>B30*(1+Parameters!$B$14)</f>
        <v>58434.000548991316</v>
      </c>
      <c r="C31" s="2">
        <f t="shared" si="12"/>
        <v>1195794.0225086482</v>
      </c>
      <c r="D31" s="2">
        <f>D30*(1+Parameters!$B$4)</f>
        <v>489354.50357230008</v>
      </c>
      <c r="E31" s="2">
        <f t="shared" si="13"/>
        <v>32013.846028094413</v>
      </c>
      <c r="F31" s="2">
        <f t="shared" si="14"/>
        <v>415754.50357230008</v>
      </c>
      <c r="G31" s="2">
        <f>F31-C31</f>
        <v>-780039.51893634815</v>
      </c>
      <c r="H31" s="32">
        <f>G31/Calculations!$B$4/A31</f>
        <v>-0.37851296532237388</v>
      </c>
      <c r="I31" s="3">
        <f>I30*(1+Parameters!$B$5)</f>
        <v>732136.85623592429</v>
      </c>
      <c r="J31" s="2">
        <f>I31-Parameters!$B$3</f>
        <v>412136.85623592429</v>
      </c>
      <c r="K31" s="2">
        <f>I30*Parameters!$B$6</f>
        <v>10662.187226736762</v>
      </c>
      <c r="L31" s="2">
        <f t="shared" si="15"/>
        <v>206068.42811796188</v>
      </c>
      <c r="M31" s="2">
        <f>I30*Parameters!$B$7</f>
        <v>14216.249635649016</v>
      </c>
      <c r="N31" s="2">
        <f t="shared" si="16"/>
        <v>284357.90415728244</v>
      </c>
      <c r="O31" s="2">
        <f>-PMT(Parameters!$B$9/12, 30*12, Parameters!$B$3*(1-Parameters!$B$8)) * 12</f>
        <v>20027.141780426067</v>
      </c>
      <c r="P31" s="2">
        <f t="shared" si="17"/>
        <v>560759.96985193004</v>
      </c>
      <c r="Q31" s="2">
        <f>Parameters!$B$3*(1-Parameters!$B$8)/30</f>
        <v>8533.3333333333339</v>
      </c>
      <c r="R31" s="2">
        <f t="shared" si="0"/>
        <v>11493.808447092733</v>
      </c>
      <c r="S31" s="2">
        <f t="shared" si="18"/>
        <v>321826.6365185965</v>
      </c>
      <c r="T31" s="2">
        <f t="shared" si="1"/>
        <v>-400116.11255791655</v>
      </c>
      <c r="U31" s="32">
        <f>T31/Calculations!$B$4/Table!A31</f>
        <v>-0.19415572232041758</v>
      </c>
      <c r="V31" s="2">
        <f>B31-K31-M31-O31</f>
        <v>13528.421906179476</v>
      </c>
      <c r="W31" s="2">
        <f>IF(V31&gt;0,V31*Parameters!$B$15,0)</f>
        <v>6764.2109530897378</v>
      </c>
      <c r="X31" s="2">
        <f t="shared" si="19"/>
        <v>78319.237861375877</v>
      </c>
      <c r="Y31" s="2">
        <f>Y30*(1+Parameters!$B$4)+W31</f>
        <v>139414.94864982233</v>
      </c>
      <c r="Z31" s="2">
        <f t="shared" si="2"/>
        <v>61095.710788446449</v>
      </c>
      <c r="AA31" s="2">
        <f>T31+Z31</f>
        <v>-339020.40176947007</v>
      </c>
      <c r="AB31" s="32">
        <f>AA31/Calculations!$B$4/A31</f>
        <v>-0.16450912352944005</v>
      </c>
      <c r="AC31" s="32">
        <f t="shared" si="3"/>
        <v>0.21400384179293383</v>
      </c>
      <c r="AD31" s="8">
        <f t="shared" si="4"/>
        <v>28</v>
      </c>
      <c r="AE31" s="2">
        <f t="shared" si="5"/>
        <v>4869.5000457492761</v>
      </c>
      <c r="AF31" s="2">
        <f>(K31+M31+O31)/12</f>
        <v>3742.1315535676536</v>
      </c>
      <c r="AG31" s="9" t="str">
        <f t="shared" si="20"/>
        <v/>
      </c>
      <c r="AH31" s="9"/>
      <c r="AI31" s="51">
        <f t="shared" si="6"/>
        <v>28</v>
      </c>
      <c r="AJ31" s="47">
        <f>AJ30*(1+Parameters!$B$20)</f>
        <v>3662.2604347178799</v>
      </c>
      <c r="AK31" s="2">
        <f>Parameters!$B$21*AJ31</f>
        <v>41200.429890576146</v>
      </c>
      <c r="AL31" s="2">
        <f t="shared" si="21"/>
        <v>950395.75592899264</v>
      </c>
      <c r="AM31" s="2">
        <f>Calculations!$B$5</f>
        <v>2400</v>
      </c>
      <c r="AN31" s="2">
        <f t="shared" si="22"/>
        <v>67200</v>
      </c>
      <c r="AO31" s="2">
        <f t="shared" si="7"/>
        <v>483079.64337107609</v>
      </c>
      <c r="AP31" s="2">
        <f>AP30+K31+M31+O31</f>
        <v>1115186.3021271736</v>
      </c>
      <c r="AQ31" s="32">
        <f>AO31/Calculations!$B$4/A31</f>
        <v>0.23441364682214486</v>
      </c>
      <c r="AR31" s="2">
        <f>F31</f>
        <v>415754.50357230008</v>
      </c>
      <c r="AS31" s="32">
        <f>AR31/Calculations!$B$4/A31</f>
        <v>0.20174422727693134</v>
      </c>
      <c r="AT31" s="32">
        <f t="shared" si="8"/>
        <v>3.2669419545213518E-2</v>
      </c>
      <c r="AU31" s="32"/>
      <c r="AV31" s="2">
        <f>I31*Parameters!$B$22</f>
        <v>43928.211374155457</v>
      </c>
      <c r="AW31" s="2">
        <f>J31*Parameters!$B$23</f>
        <v>61820.528435388638</v>
      </c>
      <c r="AX31" s="2">
        <f t="shared" si="9"/>
        <v>105748.73980954409</v>
      </c>
      <c r="AY31" s="2">
        <f t="shared" si="10"/>
        <v>377330.90356153203</v>
      </c>
      <c r="AZ31" s="32">
        <f>AY31/Calculations!$B$4/A31</f>
        <v>0.18309923503568129</v>
      </c>
      <c r="BA31" s="32">
        <f t="shared" si="11"/>
        <v>-1.8644992241250047E-2</v>
      </c>
    </row>
    <row r="32" spans="1:53">
      <c r="A32">
        <v>29</v>
      </c>
      <c r="B32" s="3">
        <f>B31*(1+Parameters!$B$14)</f>
        <v>59894.850562716092</v>
      </c>
      <c r="C32" s="2">
        <f t="shared" si="12"/>
        <v>1255688.8730713644</v>
      </c>
      <c r="D32" s="2">
        <f>D31*(1+Parameters!$B$4)</f>
        <v>523609.31882236112</v>
      </c>
      <c r="E32" s="2">
        <f t="shared" si="13"/>
        <v>34254.815250061045</v>
      </c>
      <c r="F32" s="2">
        <f t="shared" si="14"/>
        <v>450009.31882236112</v>
      </c>
      <c r="G32" s="2">
        <f>F32-C32</f>
        <v>-805679.5542490033</v>
      </c>
      <c r="H32" s="32">
        <f>G32/Calculations!$B$4/A32</f>
        <v>-0.37747355427708179</v>
      </c>
      <c r="I32" s="3">
        <f>I31*(1+Parameters!$B$5)</f>
        <v>754100.96192300203</v>
      </c>
      <c r="J32" s="2">
        <f>I32-Parameters!$B$3</f>
        <v>434100.96192300203</v>
      </c>
      <c r="K32" s="2">
        <f>I31*Parameters!$B$6</f>
        <v>10982.052843538864</v>
      </c>
      <c r="L32" s="2">
        <f t="shared" si="15"/>
        <v>217050.48096150075</v>
      </c>
      <c r="M32" s="2">
        <f>I31*Parameters!$B$7</f>
        <v>14642.737124718486</v>
      </c>
      <c r="N32" s="2">
        <f t="shared" si="16"/>
        <v>299000.64128200093</v>
      </c>
      <c r="O32" s="2">
        <f>-PMT(Parameters!$B$9/12, 30*12, Parameters!$B$3*(1-Parameters!$B$8)) * 12</f>
        <v>20027.141780426067</v>
      </c>
      <c r="P32" s="2">
        <f t="shared" si="17"/>
        <v>580787.11163235607</v>
      </c>
      <c r="Q32" s="2">
        <f>Parameters!$B$3*(1-Parameters!$B$8)/30</f>
        <v>8533.3333333333339</v>
      </c>
      <c r="R32" s="2">
        <f t="shared" si="0"/>
        <v>11493.808447092733</v>
      </c>
      <c r="S32" s="2">
        <f t="shared" si="18"/>
        <v>333320.44496568921</v>
      </c>
      <c r="T32" s="2">
        <f t="shared" si="1"/>
        <v>-415270.60528618889</v>
      </c>
      <c r="U32" s="32">
        <f>T32/Calculations!$B$4/Table!A32</f>
        <v>-0.19456081581999107</v>
      </c>
      <c r="V32" s="2">
        <f>B32-K32-M32-O32</f>
        <v>14242.918814032677</v>
      </c>
      <c r="W32" s="2">
        <f>IF(V32&gt;0,V32*Parameters!$B$15,0)</f>
        <v>7121.4594070163384</v>
      </c>
      <c r="X32" s="2">
        <f t="shared" si="19"/>
        <v>85440.697268392221</v>
      </c>
      <c r="Y32" s="2">
        <f>Y31*(1+Parameters!$B$4)+W32</f>
        <v>156295.45446232625</v>
      </c>
      <c r="Z32" s="2">
        <f t="shared" si="2"/>
        <v>70854.757193934027</v>
      </c>
      <c r="AA32" s="2">
        <f>T32+Z32</f>
        <v>-344415.84809225483</v>
      </c>
      <c r="AB32" s="32">
        <f>AA32/Calculations!$B$4/A32</f>
        <v>-0.16136424666990951</v>
      </c>
      <c r="AC32" s="32">
        <f t="shared" si="3"/>
        <v>0.21610930760717229</v>
      </c>
      <c r="AD32" s="8">
        <f t="shared" si="4"/>
        <v>29</v>
      </c>
      <c r="AE32" s="2">
        <f t="shared" si="5"/>
        <v>4991.2375468930077</v>
      </c>
      <c r="AF32" s="2">
        <f>(K32+M32+O32)/12</f>
        <v>3804.3276457236184</v>
      </c>
      <c r="AG32" s="9" t="str">
        <f t="shared" si="20"/>
        <v/>
      </c>
      <c r="AH32" s="9"/>
      <c r="AI32" s="51">
        <f t="shared" si="6"/>
        <v>29</v>
      </c>
      <c r="AJ32" s="47">
        <f>AJ31*(1+Parameters!$B$20)</f>
        <v>3717.1943412386477</v>
      </c>
      <c r="AK32" s="2">
        <f>Parameters!$B$21*AJ32</f>
        <v>41818.436338934785</v>
      </c>
      <c r="AL32" s="2">
        <f t="shared" si="21"/>
        <v>992214.19226792746</v>
      </c>
      <c r="AM32" s="2">
        <f>Calculations!$B$5</f>
        <v>2400</v>
      </c>
      <c r="AN32" s="2">
        <f t="shared" si="22"/>
        <v>69600</v>
      </c>
      <c r="AO32" s="2">
        <f t="shared" si="7"/>
        <v>507343.58698173857</v>
      </c>
      <c r="AP32" s="2">
        <f>AP31+K32+M32+O32</f>
        <v>1160838.233875857</v>
      </c>
      <c r="AQ32" s="32">
        <f>AO32/Calculations!$B$4/A32</f>
        <v>0.2376984571691054</v>
      </c>
      <c r="AR32" s="2">
        <f>F32</f>
        <v>450009.31882236112</v>
      </c>
      <c r="AS32" s="32">
        <f>AR32/Calculations!$B$4/A32</f>
        <v>0.21083644997299528</v>
      </c>
      <c r="AT32" s="32">
        <f t="shared" si="8"/>
        <v>2.6862007196110121E-2</v>
      </c>
      <c r="AU32" s="32"/>
      <c r="AV32" s="2">
        <f>I32*Parameters!$B$22</f>
        <v>45246.05771538012</v>
      </c>
      <c r="AW32" s="2">
        <f>J32*Parameters!$B$23</f>
        <v>65115.144288450305</v>
      </c>
      <c r="AX32" s="2">
        <f t="shared" si="9"/>
        <v>110361.20200383043</v>
      </c>
      <c r="AY32" s="2">
        <f t="shared" si="10"/>
        <v>396982.38497790811</v>
      </c>
      <c r="AZ32" s="32">
        <f>AY32/Calculations!$B$4/A32</f>
        <v>0.1859924967100394</v>
      </c>
      <c r="BA32" s="32">
        <f t="shared" si="11"/>
        <v>-2.4843953262955881E-2</v>
      </c>
    </row>
    <row r="33" spans="1:53">
      <c r="A33">
        <v>30</v>
      </c>
      <c r="B33" s="3">
        <f>B32*(1+Parameters!$B$14)</f>
        <v>61392.221826783993</v>
      </c>
      <c r="C33" s="2">
        <f t="shared" si="12"/>
        <v>1317081.0948981484</v>
      </c>
      <c r="D33" s="2">
        <f>D32*(1+Parameters!$B$4)</f>
        <v>560261.97113992646</v>
      </c>
      <c r="E33" s="2">
        <f t="shared" si="13"/>
        <v>36652.652317565342</v>
      </c>
      <c r="F33" s="2">
        <f t="shared" si="14"/>
        <v>486661.97113992646</v>
      </c>
      <c r="G33" s="2">
        <f>F33-C33</f>
        <v>-830419.12375822198</v>
      </c>
      <c r="H33" s="32">
        <f>G33/Calculations!$B$4/A33</f>
        <v>-0.37609561764412225</v>
      </c>
      <c r="I33" s="3">
        <f>I32*(1+Parameters!$B$5)</f>
        <v>776723.99078069208</v>
      </c>
      <c r="J33" s="2">
        <f>I33-Parameters!$B$3</f>
        <v>456723.99078069208</v>
      </c>
      <c r="K33" s="2">
        <f>I32*Parameters!$B$6</f>
        <v>11311.51442884503</v>
      </c>
      <c r="L33" s="2">
        <f t="shared" si="15"/>
        <v>228361.99539034578</v>
      </c>
      <c r="M33" s="2">
        <f>I32*Parameters!$B$7</f>
        <v>15082.019238460041</v>
      </c>
      <c r="N33" s="2">
        <f t="shared" si="16"/>
        <v>314082.66052046098</v>
      </c>
      <c r="O33" s="2">
        <f>-PMT(Parameters!$B$9/12, 30*12, Parameters!$B$3*(1-Parameters!$B$8)) * 12</f>
        <v>20027.141780426067</v>
      </c>
      <c r="P33" s="2">
        <f t="shared" si="17"/>
        <v>600814.2534127821</v>
      </c>
      <c r="Q33" s="2">
        <f>Parameters!$B$3*(1-Parameters!$B$8)/30</f>
        <v>8533.3333333333339</v>
      </c>
      <c r="R33" s="2">
        <f t="shared" si="0"/>
        <v>11493.808447092733</v>
      </c>
      <c r="S33" s="2">
        <f t="shared" si="18"/>
        <v>344814.25341278192</v>
      </c>
      <c r="T33" s="2">
        <f t="shared" si="1"/>
        <v>-430534.91854289663</v>
      </c>
      <c r="U33" s="32">
        <f>T33/Calculations!$B$4/Table!A33</f>
        <v>-0.19498864064442781</v>
      </c>
      <c r="V33" s="2">
        <f>B33-K33-M33-O33</f>
        <v>14971.546379052848</v>
      </c>
      <c r="W33" s="2">
        <f>IF(V33&gt;0,V33*Parameters!$B$15,0)</f>
        <v>7485.7731895264242</v>
      </c>
      <c r="X33" s="2">
        <f t="shared" si="19"/>
        <v>92926.470457918651</v>
      </c>
      <c r="Y33" s="2">
        <f>Y32*(1+Parameters!$B$4)+W33</f>
        <v>174721.90946421551</v>
      </c>
      <c r="Z33" s="2">
        <f t="shared" si="2"/>
        <v>81795.43900629686</v>
      </c>
      <c r="AA33" s="2">
        <f>T33+Z33</f>
        <v>-348739.47953659977</v>
      </c>
      <c r="AB33" s="32">
        <f>AA33/Calculations!$B$4/A33</f>
        <v>-0.15794360486259049</v>
      </c>
      <c r="AC33" s="32">
        <f t="shared" si="3"/>
        <v>0.21815201278153176</v>
      </c>
      <c r="AD33" s="8">
        <f t="shared" si="4"/>
        <v>30</v>
      </c>
      <c r="AE33" s="2">
        <f t="shared" si="5"/>
        <v>5116.0184855653324</v>
      </c>
      <c r="AF33" s="2">
        <f>(K33+M33+O33)/12</f>
        <v>3868.389620644261</v>
      </c>
      <c r="AG33" s="9" t="str">
        <f t="shared" si="20"/>
        <v/>
      </c>
      <c r="AH33" s="9"/>
      <c r="AI33" s="51">
        <f t="shared" si="6"/>
        <v>30</v>
      </c>
      <c r="AJ33" s="47">
        <f>AJ32*(1+Parameters!$B$20)</f>
        <v>3772.9522563572268</v>
      </c>
      <c r="AK33" s="2">
        <f>Parameters!$B$21*AJ33</f>
        <v>42445.712884018802</v>
      </c>
      <c r="AL33" s="2">
        <f t="shared" si="21"/>
        <v>1034659.9051519462</v>
      </c>
      <c r="AM33" s="2">
        <f>Calculations!$B$5</f>
        <v>2400</v>
      </c>
      <c r="AN33" s="2">
        <f t="shared" si="22"/>
        <v>72000</v>
      </c>
      <c r="AO33" s="2">
        <f t="shared" si="7"/>
        <v>532124.98660904961</v>
      </c>
      <c r="AP33" s="2">
        <f>AP32+K33+M33+O33</f>
        <v>1207258.9093235882</v>
      </c>
      <c r="AQ33" s="32">
        <f>AO33/Calculations!$B$4/A33</f>
        <v>0.2409986352396058</v>
      </c>
      <c r="AR33" s="2">
        <f>F33</f>
        <v>486661.97113992646</v>
      </c>
      <c r="AS33" s="32">
        <f>AR33/Calculations!$B$4/A33</f>
        <v>0.22040850142206816</v>
      </c>
      <c r="AT33" s="32">
        <f t="shared" si="8"/>
        <v>2.0590133817537631E-2</v>
      </c>
      <c r="AU33" s="32"/>
      <c r="AV33" s="2">
        <f>I33*Parameters!$B$22</f>
        <v>46603.439446841527</v>
      </c>
      <c r="AW33" s="2">
        <f>J33*Parameters!$B$23</f>
        <v>68508.598617103809</v>
      </c>
      <c r="AX33" s="2">
        <f t="shared" si="9"/>
        <v>115112.03806394534</v>
      </c>
      <c r="AY33" s="2">
        <f t="shared" si="10"/>
        <v>417012.94854510424</v>
      </c>
      <c r="AZ33" s="32">
        <f>AY33/Calculations!$B$4/A33</f>
        <v>0.18886456002948562</v>
      </c>
      <c r="BA33" s="32">
        <f t="shared" si="11"/>
        <v>-3.1543941392582542E-2</v>
      </c>
    </row>
    <row r="34" spans="1:53">
      <c r="A34">
        <v>31</v>
      </c>
      <c r="B34" s="3">
        <f>B33*(1+Parameters!$B$14)</f>
        <v>62927.027372453587</v>
      </c>
      <c r="C34" s="2">
        <f t="shared" ref="C34:C43" si="23">B34+C33</f>
        <v>1380008.122270602</v>
      </c>
      <c r="D34" s="2">
        <f>D33*(1+Parameters!$B$4)</f>
        <v>599480.30911972129</v>
      </c>
      <c r="E34" s="2">
        <f t="shared" si="13"/>
        <v>39218.337979794829</v>
      </c>
      <c r="F34" s="2">
        <f t="shared" si="14"/>
        <v>525880.30911972129</v>
      </c>
      <c r="G34" s="2">
        <f>F34-C34</f>
        <v>-854127.81315088074</v>
      </c>
      <c r="H34" s="32">
        <f>G34/Calculations!$B$4/A34</f>
        <v>-0.37435475681577873</v>
      </c>
      <c r="I34" s="3">
        <f>I33*(1+Parameters!$B$5)</f>
        <v>800025.71050411288</v>
      </c>
      <c r="J34" s="2">
        <f>I34-Parameters!$B$3</f>
        <v>480025.71050411288</v>
      </c>
      <c r="K34" s="2">
        <f>I33*Parameters!$B$6</f>
        <v>11650.859861710382</v>
      </c>
      <c r="L34" s="2">
        <f t="shared" ref="L34:L43" si="24">K34+L33</f>
        <v>240012.85525205615</v>
      </c>
      <c r="M34" s="2">
        <f>I33*Parameters!$B$7</f>
        <v>15534.479815613842</v>
      </c>
      <c r="N34" s="2">
        <f t="shared" ref="N34:N43" si="25">M34+N33</f>
        <v>329617.14033607481</v>
      </c>
      <c r="O34" s="2">
        <v>0</v>
      </c>
      <c r="P34" s="2">
        <f t="shared" si="17"/>
        <v>600814.2534127821</v>
      </c>
      <c r="Q34" s="2">
        <v>0</v>
      </c>
      <c r="R34" s="2">
        <f t="shared" si="0"/>
        <v>0</v>
      </c>
      <c r="S34" s="2">
        <f t="shared" si="18"/>
        <v>344814.25341278192</v>
      </c>
      <c r="T34" s="2">
        <f t="shared" si="1"/>
        <v>-434418.5384968</v>
      </c>
      <c r="U34" s="32">
        <f>T34/Calculations!$B$4/Table!A34</f>
        <v>-0.19040083209011219</v>
      </c>
      <c r="V34" s="2">
        <f>B34-K34-M34-O34</f>
        <v>35741.687695129367</v>
      </c>
      <c r="W34" s="2">
        <f>IF(V34&gt;0,V34*Parameters!$B$15,0)</f>
        <v>17870.843847564684</v>
      </c>
      <c r="X34" s="2">
        <f t="shared" si="19"/>
        <v>110797.31430548333</v>
      </c>
      <c r="Y34" s="2">
        <f>Y33*(1+Parameters!$B$4)+W34</f>
        <v>204823.28697427528</v>
      </c>
      <c r="Z34" s="2">
        <f t="shared" si="2"/>
        <v>94025.972668791946</v>
      </c>
      <c r="AA34" s="2">
        <f>T34+Z34</f>
        <v>-340392.56582800805</v>
      </c>
      <c r="AB34" s="32">
        <f>AA34/Calculations!$B$4/A34</f>
        <v>-0.14919029007188292</v>
      </c>
      <c r="AC34" s="32">
        <f t="shared" si="3"/>
        <v>0.22516446674389581</v>
      </c>
      <c r="AD34" s="8">
        <f t="shared" si="4"/>
        <v>31</v>
      </c>
      <c r="AE34" s="2">
        <f t="shared" si="5"/>
        <v>5243.9189477044656</v>
      </c>
      <c r="AF34" s="2">
        <f>(K34+M34+O34)/12</f>
        <v>2265.4449731103518</v>
      </c>
      <c r="AG34" s="9" t="str">
        <f t="shared" si="20"/>
        <v/>
      </c>
      <c r="AH34" s="9"/>
      <c r="AI34" s="51">
        <f t="shared" si="6"/>
        <v>31</v>
      </c>
      <c r="AJ34" s="47">
        <f>AJ33*(1+Parameters!$B$20)</f>
        <v>3829.5465402025848</v>
      </c>
      <c r="AK34" s="2">
        <f>Parameters!$B$21*AJ34</f>
        <v>43082.398577279077</v>
      </c>
      <c r="AL34" s="2">
        <f t="shared" si="21"/>
        <v>1077742.3037292254</v>
      </c>
      <c r="AM34" s="2">
        <f>Calculations!$B$5</f>
        <v>2400</v>
      </c>
      <c r="AN34" s="2">
        <f t="shared" si="22"/>
        <v>74400</v>
      </c>
      <c r="AO34" s="2">
        <f t="shared" si="7"/>
        <v>568923.76523242542</v>
      </c>
      <c r="AP34" s="2">
        <f>AP33+K34+M34+O34</f>
        <v>1234444.2490009125</v>
      </c>
      <c r="AQ34" s="32">
        <f>AO34/Calculations!$B$4/A34</f>
        <v>0.24935298265797046</v>
      </c>
      <c r="AR34" s="2">
        <f>F34</f>
        <v>525880.30911972129</v>
      </c>
      <c r="AS34" s="32">
        <f>AR34/Calculations!$B$4/A34</f>
        <v>0.23048751276285118</v>
      </c>
      <c r="AT34" s="32">
        <f t="shared" si="8"/>
        <v>1.886546989511928E-2</v>
      </c>
      <c r="AU34" s="32"/>
      <c r="AV34" s="2">
        <f>I34*Parameters!$B$22</f>
        <v>48001.542630246768</v>
      </c>
      <c r="AW34" s="2">
        <f>J34*Parameters!$B$23</f>
        <v>72003.856575616926</v>
      </c>
      <c r="AX34" s="2">
        <f t="shared" si="9"/>
        <v>120005.39920586369</v>
      </c>
      <c r="AY34" s="2">
        <f t="shared" si="10"/>
        <v>448918.36602656171</v>
      </c>
      <c r="AZ34" s="32">
        <f>AY34/Calculations!$B$4/A34</f>
        <v>0.19675594583913117</v>
      </c>
      <c r="BA34" s="32">
        <f t="shared" si="11"/>
        <v>-3.3731566923720008E-2</v>
      </c>
    </row>
    <row r="35" spans="1:53">
      <c r="A35">
        <v>32</v>
      </c>
      <c r="B35" s="3">
        <f>B34*(1+Parameters!$B$14)</f>
        <v>64500.20305676492</v>
      </c>
      <c r="C35" s="2">
        <f t="shared" si="23"/>
        <v>1444508.3253273671</v>
      </c>
      <c r="D35" s="2">
        <f>D34*(1+Parameters!$B$4)</f>
        <v>641443.93075810187</v>
      </c>
      <c r="E35" s="2">
        <f t="shared" si="13"/>
        <v>41963.621638380573</v>
      </c>
      <c r="F35" s="2">
        <f t="shared" si="14"/>
        <v>567843.93075810187</v>
      </c>
      <c r="G35" s="2">
        <f>F35-C35</f>
        <v>-876664.39456926519</v>
      </c>
      <c r="H35" s="32">
        <f>G35/Calculations!$B$4/A35</f>
        <v>-0.37222503166154264</v>
      </c>
      <c r="I35" s="3">
        <f>I34*(1+Parameters!$B$5)</f>
        <v>824026.4818192363</v>
      </c>
      <c r="J35" s="2">
        <f>I35-Parameters!$B$3</f>
        <v>504026.4818192363</v>
      </c>
      <c r="K35" s="2">
        <f>I34*Parameters!$B$6</f>
        <v>12000.385657561692</v>
      </c>
      <c r="L35" s="2">
        <f t="shared" si="24"/>
        <v>252013.24090961783</v>
      </c>
      <c r="M35" s="2">
        <f>I34*Parameters!$B$7</f>
        <v>16000.514210082258</v>
      </c>
      <c r="N35" s="2">
        <f t="shared" si="25"/>
        <v>345617.65454615705</v>
      </c>
      <c r="O35" s="2">
        <v>0</v>
      </c>
      <c r="P35" s="2">
        <f t="shared" si="17"/>
        <v>600814.2534127821</v>
      </c>
      <c r="Q35" s="2">
        <v>0</v>
      </c>
      <c r="R35" s="2">
        <f t="shared" si="0"/>
        <v>0</v>
      </c>
      <c r="S35" s="2">
        <f t="shared" si="18"/>
        <v>344814.25341278192</v>
      </c>
      <c r="T35" s="2">
        <f t="shared" si="1"/>
        <v>-438418.66704932053</v>
      </c>
      <c r="U35" s="32">
        <f>T35/Calculations!$B$4/Table!A35</f>
        <v>-0.18614923023493568</v>
      </c>
      <c r="V35" s="2">
        <f>B35-K35-M35-O35</f>
        <v>36499.303189120968</v>
      </c>
      <c r="W35" s="2">
        <f>IF(V35&gt;0,V35*Parameters!$B$15,0)</f>
        <v>18249.651594560484</v>
      </c>
      <c r="X35" s="2">
        <f t="shared" si="19"/>
        <v>129046.96590004381</v>
      </c>
      <c r="Y35" s="2">
        <f>Y34*(1+Parameters!$B$4)+W35</f>
        <v>237410.56865703504</v>
      </c>
      <c r="Z35" s="2">
        <f t="shared" si="2"/>
        <v>108363.60275699123</v>
      </c>
      <c r="AA35" s="2">
        <f>T35+Z35</f>
        <v>-330055.06429232931</v>
      </c>
      <c r="AB35" s="32">
        <f>AA35/Calculations!$B$4/A35</f>
        <v>-0.14013886900999037</v>
      </c>
      <c r="AC35" s="32">
        <f t="shared" si="3"/>
        <v>0.23208616265155227</v>
      </c>
      <c r="AD35" s="8">
        <f t="shared" si="4"/>
        <v>32</v>
      </c>
      <c r="AE35" s="2">
        <f t="shared" si="5"/>
        <v>5375.0169213970767</v>
      </c>
      <c r="AF35" s="2">
        <f>(K35+M35+O35)/12</f>
        <v>2333.4083223036628</v>
      </c>
      <c r="AG35" s="9" t="str">
        <f t="shared" si="20"/>
        <v/>
      </c>
      <c r="AH35" s="9"/>
      <c r="AI35" s="51">
        <f t="shared" si="6"/>
        <v>32</v>
      </c>
      <c r="AJ35" s="47">
        <f>AJ34*(1+Parameters!$B$20)</f>
        <v>3886.9897383056232</v>
      </c>
      <c r="AK35" s="2">
        <f>Parameters!$B$21*AJ35</f>
        <v>43728.634555938261</v>
      </c>
      <c r="AL35" s="2">
        <f t="shared" si="21"/>
        <v>1121470.9382851636</v>
      </c>
      <c r="AM35" s="2">
        <f>Calculations!$B$5</f>
        <v>2400</v>
      </c>
      <c r="AN35" s="2">
        <f t="shared" si="22"/>
        <v>76800</v>
      </c>
      <c r="AO35" s="2">
        <f t="shared" si="7"/>
        <v>606252.27123584307</v>
      </c>
      <c r="AP35" s="2">
        <f>AP34+K35+M35+O35</f>
        <v>1262445.1488685566</v>
      </c>
      <c r="AQ35" s="32">
        <f>AO35/Calculations!$B$4/A35</f>
        <v>0.25741010157771871</v>
      </c>
      <c r="AR35" s="2">
        <f>F35</f>
        <v>567843.93075810187</v>
      </c>
      <c r="AS35" s="32">
        <f>AR35/Calculations!$B$4/A35</f>
        <v>0.24110221244824298</v>
      </c>
      <c r="AT35" s="32">
        <f t="shared" si="8"/>
        <v>1.6307889129475728E-2</v>
      </c>
      <c r="AU35" s="32"/>
      <c r="AV35" s="2">
        <f>I35*Parameters!$B$22</f>
        <v>49441.588909154176</v>
      </c>
      <c r="AW35" s="2">
        <f>J35*Parameters!$B$23</f>
        <v>75603.972272885439</v>
      </c>
      <c r="AX35" s="2">
        <f t="shared" si="9"/>
        <v>125045.56118203962</v>
      </c>
      <c r="AY35" s="2">
        <f t="shared" si="10"/>
        <v>481206.71005380346</v>
      </c>
      <c r="AZ35" s="32">
        <f>AY35/Calculations!$B$4/A35</f>
        <v>0.20431670773344238</v>
      </c>
      <c r="BA35" s="32">
        <f t="shared" si="11"/>
        <v>-3.6785504714800604E-2</v>
      </c>
    </row>
    <row r="36" spans="1:53">
      <c r="A36">
        <v>33</v>
      </c>
      <c r="B36" s="3">
        <f>B35*(1+Parameters!$B$14)</f>
        <v>66112.708133184031</v>
      </c>
      <c r="C36" s="2">
        <f t="shared" si="23"/>
        <v>1510621.0334605512</v>
      </c>
      <c r="D36" s="2">
        <f>D35*(1+Parameters!$B$4)</f>
        <v>686345.00591116899</v>
      </c>
      <c r="E36" s="2">
        <f t="shared" si="13"/>
        <v>44901.075153067126</v>
      </c>
      <c r="F36" s="2">
        <f t="shared" si="14"/>
        <v>612745.00591116899</v>
      </c>
      <c r="G36" s="2">
        <f>F36-C36</f>
        <v>-897876.02754938218</v>
      </c>
      <c r="H36" s="32">
        <f>G36/Calculations!$B$4/A36</f>
        <v>-0.3696788650977364</v>
      </c>
      <c r="I36" s="3">
        <f>I35*(1+Parameters!$B$5)</f>
        <v>848747.27627381345</v>
      </c>
      <c r="J36" s="2">
        <f>I36-Parameters!$B$3</f>
        <v>528747.27627381345</v>
      </c>
      <c r="K36" s="2">
        <f>I35*Parameters!$B$6</f>
        <v>12360.397227288544</v>
      </c>
      <c r="L36" s="2">
        <f t="shared" si="24"/>
        <v>264373.63813690637</v>
      </c>
      <c r="M36" s="2">
        <f>I35*Parameters!$B$7</f>
        <v>16480.529636384726</v>
      </c>
      <c r="N36" s="2">
        <f t="shared" si="25"/>
        <v>362098.18418254179</v>
      </c>
      <c r="O36" s="2">
        <v>0</v>
      </c>
      <c r="P36" s="2">
        <f t="shared" si="17"/>
        <v>600814.2534127821</v>
      </c>
      <c r="Q36" s="2">
        <v>0</v>
      </c>
      <c r="R36" s="2">
        <f t="shared" si="0"/>
        <v>0</v>
      </c>
      <c r="S36" s="2">
        <f t="shared" si="18"/>
        <v>344814.25341278192</v>
      </c>
      <c r="T36" s="2">
        <f t="shared" si="1"/>
        <v>-442538.79945841664</v>
      </c>
      <c r="U36" s="32">
        <f>T36/Calculations!$B$4/Table!A36</f>
        <v>-0.1822047099219436</v>
      </c>
      <c r="V36" s="2">
        <f>B36-K36-M36-O36</f>
        <v>37271.781269510757</v>
      </c>
      <c r="W36" s="2">
        <f>IF(V36&gt;0,V36*Parameters!$B$15,0)</f>
        <v>18635.890634755378</v>
      </c>
      <c r="X36" s="2">
        <f t="shared" si="19"/>
        <v>147682.85653479918</v>
      </c>
      <c r="Y36" s="2">
        <f>Y35*(1+Parameters!$B$4)+W36</f>
        <v>272665.1990977829</v>
      </c>
      <c r="Z36" s="2">
        <f t="shared" si="2"/>
        <v>124982.34256298371</v>
      </c>
      <c r="AA36" s="2">
        <f>T36+Z36</f>
        <v>-317556.4568954329</v>
      </c>
      <c r="AB36" s="32">
        <f>AA36/Calculations!$B$4/A36</f>
        <v>-0.13074623554653858</v>
      </c>
      <c r="AC36" s="32">
        <f t="shared" si="3"/>
        <v>0.23893262955119782</v>
      </c>
      <c r="AD36" s="8">
        <f t="shared" si="4"/>
        <v>33</v>
      </c>
      <c r="AE36" s="2">
        <f t="shared" si="5"/>
        <v>5509.3923444320026</v>
      </c>
      <c r="AF36" s="2">
        <f>(K36+M36+O36)/12</f>
        <v>2403.4105719727727</v>
      </c>
      <c r="AG36" s="9" t="str">
        <f t="shared" si="20"/>
        <v/>
      </c>
      <c r="AH36" s="9"/>
      <c r="AI36" s="51">
        <f t="shared" si="6"/>
        <v>33</v>
      </c>
      <c r="AJ36" s="47">
        <f>AJ35*(1+Parameters!$B$20)</f>
        <v>3945.2945843802072</v>
      </c>
      <c r="AK36" s="2">
        <f>Parameters!$B$21*AJ36</f>
        <v>44384.564074277332</v>
      </c>
      <c r="AL36" s="2">
        <f t="shared" si="21"/>
        <v>1165855.502359441</v>
      </c>
      <c r="AM36" s="2">
        <f>Calculations!$B$5</f>
        <v>2400</v>
      </c>
      <c r="AN36" s="2">
        <f t="shared" si="22"/>
        <v>79200</v>
      </c>
      <c r="AO36" s="2">
        <f t="shared" si="7"/>
        <v>644116.70290102437</v>
      </c>
      <c r="AP36" s="2">
        <f>AP35+K36+M36+O36</f>
        <v>1291286.0757322297</v>
      </c>
      <c r="AQ36" s="32">
        <f>AO36/Calculations!$B$4/A36</f>
        <v>0.26519956476491452</v>
      </c>
      <c r="AR36" s="2">
        <f>F36</f>
        <v>612745.00591116899</v>
      </c>
      <c r="AS36" s="32">
        <f>AR36/Calculations!$B$4/A36</f>
        <v>0.25228302285538906</v>
      </c>
      <c r="AT36" s="32">
        <f t="shared" si="8"/>
        <v>1.2916541909525459E-2</v>
      </c>
      <c r="AU36" s="32"/>
      <c r="AV36" s="2">
        <f>I36*Parameters!$B$22</f>
        <v>50924.836576428803</v>
      </c>
      <c r="AW36" s="2">
        <f>J36*Parameters!$B$23</f>
        <v>79312.091441072014</v>
      </c>
      <c r="AX36" s="2">
        <f t="shared" si="9"/>
        <v>130236.92801750082</v>
      </c>
      <c r="AY36" s="2">
        <f t="shared" si="10"/>
        <v>513879.77488352358</v>
      </c>
      <c r="AZ36" s="32">
        <f>AY36/Calculations!$B$4/A36</f>
        <v>0.21157764117404626</v>
      </c>
      <c r="BA36" s="32">
        <f t="shared" si="11"/>
        <v>-4.07053816813428E-2</v>
      </c>
    </row>
    <row r="37" spans="1:53">
      <c r="A37">
        <v>34</v>
      </c>
      <c r="B37" s="3">
        <f>B36*(1+Parameters!$B$14)</f>
        <v>67765.525836513625</v>
      </c>
      <c r="C37" s="2">
        <f t="shared" si="23"/>
        <v>1578386.5592970648</v>
      </c>
      <c r="D37" s="2">
        <f>D36*(1+Parameters!$B$4)</f>
        <v>734389.15632495086</v>
      </c>
      <c r="E37" s="2">
        <f t="shared" si="13"/>
        <v>48044.15041378187</v>
      </c>
      <c r="F37" s="2">
        <f t="shared" si="14"/>
        <v>660789.15632495086</v>
      </c>
      <c r="G37" s="2">
        <f>F37-C37</f>
        <v>-917597.40297211392</v>
      </c>
      <c r="H37" s="32">
        <f>G37/Calculations!$B$4/A37</f>
        <v>-0.36668694172478977</v>
      </c>
      <c r="I37" s="3">
        <f>I36*(1+Parameters!$B$5)</f>
        <v>874209.69456202793</v>
      </c>
      <c r="J37" s="2">
        <f>I37-Parameters!$B$3</f>
        <v>554209.69456202793</v>
      </c>
      <c r="K37" s="2">
        <f>I36*Parameters!$B$6</f>
        <v>12731.209144107201</v>
      </c>
      <c r="L37" s="2">
        <f t="shared" si="24"/>
        <v>277104.84728101356</v>
      </c>
      <c r="M37" s="2">
        <f>I36*Parameters!$B$7</f>
        <v>16974.945525476269</v>
      </c>
      <c r="N37" s="2">
        <f t="shared" si="25"/>
        <v>379073.12970801804</v>
      </c>
      <c r="O37" s="2">
        <v>0</v>
      </c>
      <c r="P37" s="2">
        <f t="shared" si="17"/>
        <v>600814.2534127821</v>
      </c>
      <c r="Q37" s="2">
        <v>0</v>
      </c>
      <c r="R37" s="2">
        <f t="shared" si="0"/>
        <v>0</v>
      </c>
      <c r="S37" s="2">
        <f t="shared" si="18"/>
        <v>344814.25341278192</v>
      </c>
      <c r="T37" s="2">
        <f t="shared" si="1"/>
        <v>-446782.53583978559</v>
      </c>
      <c r="U37" s="32">
        <f>T37/Calculations!$B$4/Table!A37</f>
        <v>-0.17854161438610358</v>
      </c>
      <c r="V37" s="2">
        <f>B37-K37-M37-O37</f>
        <v>38059.371166930156</v>
      </c>
      <c r="W37" s="2">
        <f>IF(V37&gt;0,V37*Parameters!$B$15,0)</f>
        <v>19029.685583465078</v>
      </c>
      <c r="X37" s="2">
        <f t="shared" si="19"/>
        <v>166712.54211826425</v>
      </c>
      <c r="Y37" s="2">
        <f>Y36*(1+Parameters!$B$4)+W37</f>
        <v>310781.44861809281</v>
      </c>
      <c r="Z37" s="2">
        <f t="shared" si="2"/>
        <v>144068.90649982856</v>
      </c>
      <c r="AA37" s="2">
        <f>T37+Z37</f>
        <v>-302713.62933995703</v>
      </c>
      <c r="AB37" s="32">
        <f>AA37/Calculations!$B$4/A37</f>
        <v>-0.12096932118764268</v>
      </c>
      <c r="AC37" s="32">
        <f t="shared" si="3"/>
        <v>0.24571762053714707</v>
      </c>
      <c r="AD37" s="8">
        <f t="shared" si="4"/>
        <v>34</v>
      </c>
      <c r="AE37" s="2">
        <f t="shared" si="5"/>
        <v>5647.1271530428021</v>
      </c>
      <c r="AF37" s="2">
        <f>(K37+M37+O37)/12</f>
        <v>2475.5128891319559</v>
      </c>
      <c r="AG37" s="9" t="str">
        <f t="shared" si="20"/>
        <v/>
      </c>
      <c r="AH37" s="9"/>
      <c r="AI37" s="51">
        <f t="shared" si="6"/>
        <v>34</v>
      </c>
      <c r="AJ37" s="47">
        <f>AJ36*(1+Parameters!$B$20)</f>
        <v>4004.47400314591</v>
      </c>
      <c r="AK37" s="2">
        <f>Parameters!$B$21*AJ37</f>
        <v>45050.332535391492</v>
      </c>
      <c r="AL37" s="2">
        <f t="shared" si="21"/>
        <v>1210905.8348948325</v>
      </c>
      <c r="AM37" s="2">
        <f>Calculations!$B$5</f>
        <v>2400</v>
      </c>
      <c r="AN37" s="2">
        <f t="shared" si="22"/>
        <v>81600</v>
      </c>
      <c r="AO37" s="2">
        <f t="shared" si="7"/>
        <v>682523.29905504687</v>
      </c>
      <c r="AP37" s="2">
        <f>AP36+K37+M37+O37</f>
        <v>1320992.2304018133</v>
      </c>
      <c r="AQ37" s="32">
        <f>AO37/Calculations!$B$4/A37</f>
        <v>0.27274748203926108</v>
      </c>
      <c r="AR37" s="2">
        <f>F37</f>
        <v>660789.15632495086</v>
      </c>
      <c r="AS37" s="32">
        <f>AR37/Calculations!$B$4/A37</f>
        <v>0.26406216285364087</v>
      </c>
      <c r="AT37" s="32">
        <f t="shared" si="8"/>
        <v>8.6853191856202105E-3</v>
      </c>
      <c r="AU37" s="32"/>
      <c r="AV37" s="2">
        <f>I37*Parameters!$B$22</f>
        <v>52452.581673721674</v>
      </c>
      <c r="AW37" s="2">
        <f>J37*Parameters!$B$23</f>
        <v>83131.454184304181</v>
      </c>
      <c r="AX37" s="2">
        <f t="shared" si="9"/>
        <v>135584.03585802586</v>
      </c>
      <c r="AY37" s="2">
        <f t="shared" si="10"/>
        <v>546939.26319702098</v>
      </c>
      <c r="AZ37" s="32">
        <f>AY37/Calculations!$B$4/A37</f>
        <v>0.21856588203205762</v>
      </c>
      <c r="BA37" s="32">
        <f t="shared" si="11"/>
        <v>-4.5496280821583246E-2</v>
      </c>
    </row>
    <row r="38" spans="1:53">
      <c r="A38">
        <v>35</v>
      </c>
      <c r="B38" s="3">
        <f>B37*(1+Parameters!$B$14)</f>
        <v>69459.663982426457</v>
      </c>
      <c r="C38" s="2">
        <f t="shared" si="23"/>
        <v>1647846.2232794913</v>
      </c>
      <c r="D38" s="2">
        <f>D37*(1+Parameters!$B$4)</f>
        <v>785796.3972676975</v>
      </c>
      <c r="E38" s="2">
        <f t="shared" si="13"/>
        <v>51407.240942746634</v>
      </c>
      <c r="F38" s="2">
        <f t="shared" si="14"/>
        <v>712196.3972676975</v>
      </c>
      <c r="G38" s="2">
        <f>F38-C38</f>
        <v>-935649.8260117938</v>
      </c>
      <c r="H38" s="32">
        <f>G38/Calculations!$B$4/A38</f>
        <v>-0.36321810015985784</v>
      </c>
      <c r="I38" s="3">
        <f>I37*(1+Parameters!$B$5)</f>
        <v>900435.98539888882</v>
      </c>
      <c r="J38" s="2">
        <f>I38-Parameters!$B$3</f>
        <v>580435.98539888882</v>
      </c>
      <c r="K38" s="2">
        <f>I37*Parameters!$B$6</f>
        <v>13113.145418430418</v>
      </c>
      <c r="L38" s="2">
        <f t="shared" si="24"/>
        <v>290217.992699444</v>
      </c>
      <c r="M38" s="2">
        <f>I37*Parameters!$B$7</f>
        <v>17484.19389124056</v>
      </c>
      <c r="N38" s="2">
        <f t="shared" si="25"/>
        <v>396557.32359925861</v>
      </c>
      <c r="O38" s="2">
        <v>0</v>
      </c>
      <c r="P38" s="2">
        <f t="shared" si="17"/>
        <v>600814.2534127821</v>
      </c>
      <c r="Q38" s="2">
        <v>0</v>
      </c>
      <c r="R38" s="2">
        <f t="shared" si="0"/>
        <v>0</v>
      </c>
      <c r="S38" s="2">
        <f t="shared" si="18"/>
        <v>344814.25341278192</v>
      </c>
      <c r="T38" s="2">
        <f t="shared" si="1"/>
        <v>-451153.58431259572</v>
      </c>
      <c r="U38" s="32">
        <f>T38/Calculations!$B$4/Table!A38</f>
        <v>-0.17513726099091448</v>
      </c>
      <c r="V38" s="2">
        <f>B38-K38-M38-O38</f>
        <v>38862.32467275548</v>
      </c>
      <c r="W38" s="2">
        <f>IF(V38&gt;0,V38*Parameters!$B$15,0)</f>
        <v>19431.16233637774</v>
      </c>
      <c r="X38" s="2">
        <f t="shared" si="19"/>
        <v>186143.70445464199</v>
      </c>
      <c r="Y38" s="2">
        <f>Y37*(1+Parameters!$B$4)+W38</f>
        <v>351967.31235773704</v>
      </c>
      <c r="Z38" s="2">
        <f t="shared" si="2"/>
        <v>165823.60790309505</v>
      </c>
      <c r="AA38" s="2">
        <f>T38+Z38</f>
        <v>-285329.9764095007</v>
      </c>
      <c r="AB38" s="32">
        <f>AA38/Calculations!$B$4/A38</f>
        <v>-0.11076474239499251</v>
      </c>
      <c r="AC38" s="32">
        <f t="shared" si="3"/>
        <v>0.25245335776486533</v>
      </c>
      <c r="AD38" s="8">
        <f t="shared" si="4"/>
        <v>35</v>
      </c>
      <c r="AE38" s="2">
        <f t="shared" si="5"/>
        <v>5788.3053318688717</v>
      </c>
      <c r="AF38" s="2">
        <f>(K38+M38+O38)/12</f>
        <v>2549.7782758059147</v>
      </c>
      <c r="AG38" s="9" t="str">
        <f t="shared" si="20"/>
        <v/>
      </c>
      <c r="AH38" s="9"/>
      <c r="AI38" s="51">
        <f t="shared" si="6"/>
        <v>35</v>
      </c>
      <c r="AJ38" s="47">
        <f>AJ37*(1+Parameters!$B$20)</f>
        <v>4064.5411131930982</v>
      </c>
      <c r="AK38" s="2">
        <f>Parameters!$B$21*AJ38</f>
        <v>45726.087523422357</v>
      </c>
      <c r="AL38" s="2">
        <f t="shared" si="21"/>
        <v>1256631.9224182549</v>
      </c>
      <c r="AM38" s="2">
        <f>Calculations!$B$5</f>
        <v>2400</v>
      </c>
      <c r="AN38" s="2">
        <f t="shared" si="22"/>
        <v>84000</v>
      </c>
      <c r="AO38" s="2">
        <f t="shared" si="7"/>
        <v>721478.33810565923</v>
      </c>
      <c r="AP38" s="2">
        <f>AP37+K38+M38+O38</f>
        <v>1351589.5697114842</v>
      </c>
      <c r="AQ38" s="32">
        <f>AO38/Calculations!$B$4/A38</f>
        <v>0.28007699460623414</v>
      </c>
      <c r="AR38" s="2">
        <f>F38</f>
        <v>712196.3972676975</v>
      </c>
      <c r="AS38" s="32">
        <f>AR38/Calculations!$B$4/A38</f>
        <v>0.27647375670329871</v>
      </c>
      <c r="AT38" s="32">
        <f t="shared" si="8"/>
        <v>3.60323790293543E-3</v>
      </c>
      <c r="AU38" s="32"/>
      <c r="AV38" s="2">
        <f>I38*Parameters!$B$22</f>
        <v>54026.159123933328</v>
      </c>
      <c r="AW38" s="2">
        <f>J38*Parameters!$B$23</f>
        <v>87065.397809833317</v>
      </c>
      <c r="AX38" s="2">
        <f t="shared" si="9"/>
        <v>141091.55693376664</v>
      </c>
      <c r="AY38" s="2">
        <f t="shared" si="10"/>
        <v>580386.78117189254</v>
      </c>
      <c r="AZ38" s="32">
        <f>AY38/Calculations!$B$4/A38</f>
        <v>0.22530542747356078</v>
      </c>
      <c r="BA38" s="32">
        <f t="shared" si="11"/>
        <v>-5.1168329229737936E-2</v>
      </c>
    </row>
    <row r="39" spans="1:53">
      <c r="A39">
        <v>36</v>
      </c>
      <c r="B39" s="3">
        <f>B38*(1+Parameters!$B$14)</f>
        <v>71196.155581987114</v>
      </c>
      <c r="C39" s="2">
        <f t="shared" si="23"/>
        <v>1719042.3788614785</v>
      </c>
      <c r="D39" s="2">
        <f>D38*(1+Parameters!$B$4)</f>
        <v>840802.14507643634</v>
      </c>
      <c r="E39" s="2">
        <f t="shared" si="13"/>
        <v>55005.747808738844</v>
      </c>
      <c r="F39" s="2">
        <f t="shared" si="14"/>
        <v>767202.14507643634</v>
      </c>
      <c r="G39" s="2">
        <f>F39-C39</f>
        <v>-951840.23378504219</v>
      </c>
      <c r="H39" s="32">
        <f>G39/Calculations!$B$4/A39</f>
        <v>-0.3592392186688716</v>
      </c>
      <c r="I39" s="3">
        <f>I38*(1+Parameters!$B$5)</f>
        <v>927449.06496085552</v>
      </c>
      <c r="J39" s="2">
        <f>I39-Parameters!$B$3</f>
        <v>607449.06496085552</v>
      </c>
      <c r="K39" s="2">
        <f>I38*Parameters!$B$6</f>
        <v>13506.539780983332</v>
      </c>
      <c r="L39" s="2">
        <f t="shared" si="24"/>
        <v>303724.53248042736</v>
      </c>
      <c r="M39" s="2">
        <f>I38*Parameters!$B$7</f>
        <v>18008.719707977776</v>
      </c>
      <c r="N39" s="2">
        <f t="shared" si="25"/>
        <v>414566.0433072364</v>
      </c>
      <c r="O39" s="2">
        <v>0</v>
      </c>
      <c r="P39" s="2">
        <f t="shared" si="17"/>
        <v>600814.2534127821</v>
      </c>
      <c r="Q39" s="2">
        <v>0</v>
      </c>
      <c r="R39" s="2">
        <f t="shared" si="0"/>
        <v>0</v>
      </c>
      <c r="S39" s="2">
        <f t="shared" si="18"/>
        <v>344814.25341278192</v>
      </c>
      <c r="T39" s="2">
        <f t="shared" si="1"/>
        <v>-455655.76423959015</v>
      </c>
      <c r="U39" s="32">
        <f>T39/Calculations!$B$4/Table!A39</f>
        <v>-0.17197152937786464</v>
      </c>
      <c r="V39" s="2">
        <f>B39-K39-M39-O39</f>
        <v>39680.896093026007</v>
      </c>
      <c r="W39" s="2">
        <f>IF(V39&gt;0,V39*Parameters!$B$15,0)</f>
        <v>19840.448046513004</v>
      </c>
      <c r="X39" s="2">
        <f t="shared" si="19"/>
        <v>205984.15250115498</v>
      </c>
      <c r="Y39" s="2">
        <f>Y38*(1+Parameters!$B$4)+W39</f>
        <v>396445.4722692917</v>
      </c>
      <c r="Z39" s="2">
        <f t="shared" si="2"/>
        <v>190461.31976813672</v>
      </c>
      <c r="AA39" s="2">
        <f>T39+Z39</f>
        <v>-265194.44447145343</v>
      </c>
      <c r="AB39" s="32">
        <f>AA39/Calculations!$B$4/A39</f>
        <v>-0.10008848296778888</v>
      </c>
      <c r="AC39" s="32">
        <f t="shared" si="3"/>
        <v>0.25915073570108271</v>
      </c>
      <c r="AD39" s="8">
        <f t="shared" si="4"/>
        <v>36</v>
      </c>
      <c r="AE39" s="2">
        <f t="shared" si="5"/>
        <v>5933.0129651655925</v>
      </c>
      <c r="AF39" s="2">
        <f>(K39+M39+O39)/12</f>
        <v>2626.2716240800924</v>
      </c>
      <c r="AG39" s="9" t="str">
        <f t="shared" si="20"/>
        <v/>
      </c>
      <c r="AH39" s="9"/>
      <c r="AI39" s="51">
        <f t="shared" si="6"/>
        <v>36</v>
      </c>
      <c r="AJ39" s="47">
        <f>AJ38*(1+Parameters!$B$20)</f>
        <v>4125.509229890994</v>
      </c>
      <c r="AK39" s="2">
        <f>Parameters!$B$21*AJ39</f>
        <v>46411.97883627368</v>
      </c>
      <c r="AL39" s="2">
        <f t="shared" si="21"/>
        <v>1303043.9012545287</v>
      </c>
      <c r="AM39" s="2">
        <f>Calculations!$B$5</f>
        <v>2400</v>
      </c>
      <c r="AN39" s="2">
        <f t="shared" si="22"/>
        <v>86400</v>
      </c>
      <c r="AO39" s="2">
        <f t="shared" si="7"/>
        <v>760988.13701493852</v>
      </c>
      <c r="AP39" s="2">
        <f>AP38+K39+M39+O39</f>
        <v>1383104.8292004452</v>
      </c>
      <c r="AQ39" s="32">
        <f>AO39/Calculations!$B$4/A39</f>
        <v>0.28720868697725638</v>
      </c>
      <c r="AR39" s="2">
        <f>F39</f>
        <v>767202.14507643634</v>
      </c>
      <c r="AS39" s="32">
        <f>AR39/Calculations!$B$4/A39</f>
        <v>0.28955394968162607</v>
      </c>
      <c r="AT39" s="32">
        <f t="shared" si="8"/>
        <v>-2.3452627043696883E-3</v>
      </c>
      <c r="AU39" s="32"/>
      <c r="AV39" s="2">
        <f>I39*Parameters!$B$22</f>
        <v>55646.943897651327</v>
      </c>
      <c r="AW39" s="2">
        <f>J39*Parameters!$B$23</f>
        <v>91117.35974412832</v>
      </c>
      <c r="AX39" s="2">
        <f t="shared" si="9"/>
        <v>146764.30364177964</v>
      </c>
      <c r="AY39" s="2">
        <f t="shared" si="10"/>
        <v>614223.83337315894</v>
      </c>
      <c r="AZ39" s="32">
        <f>AY39/Calculations!$B$4/A39</f>
        <v>0.23181756996269584</v>
      </c>
      <c r="BA39" s="32">
        <f t="shared" si="11"/>
        <v>-5.7736379718930225E-2</v>
      </c>
    </row>
    <row r="40" spans="1:53">
      <c r="A40">
        <v>37</v>
      </c>
      <c r="B40" s="3">
        <f>B39*(1+Parameters!$B$14)</f>
        <v>72976.059471536792</v>
      </c>
      <c r="C40" s="2">
        <f t="shared" si="23"/>
        <v>1792018.4383330154</v>
      </c>
      <c r="D40" s="2">
        <f>D39*(1+Parameters!$B$4)</f>
        <v>899658.29523178691</v>
      </c>
      <c r="E40" s="2">
        <f t="shared" si="13"/>
        <v>58856.150155350566</v>
      </c>
      <c r="F40" s="2">
        <f t="shared" si="14"/>
        <v>826058.29523178691</v>
      </c>
      <c r="G40" s="2">
        <f>F40-C40</f>
        <v>-965960.14310122852</v>
      </c>
      <c r="H40" s="32">
        <f>G40/Calculations!$B$4/A40</f>
        <v>-0.35471509367700815</v>
      </c>
      <c r="I40" s="3">
        <f>I39*(1+Parameters!$B$5)</f>
        <v>955272.53690968116</v>
      </c>
      <c r="J40" s="2">
        <f>I40-Parameters!$B$3</f>
        <v>635272.53690968116</v>
      </c>
      <c r="K40" s="2">
        <f>I39*Parameters!$B$6</f>
        <v>13911.735974412832</v>
      </c>
      <c r="L40" s="2">
        <f t="shared" si="24"/>
        <v>317636.26845484017</v>
      </c>
      <c r="M40" s="2">
        <f>I39*Parameters!$B$7</f>
        <v>18548.98129921711</v>
      </c>
      <c r="N40" s="2">
        <f t="shared" si="25"/>
        <v>433115.02460645349</v>
      </c>
      <c r="O40" s="2">
        <v>0</v>
      </c>
      <c r="P40" s="2">
        <f t="shared" si="17"/>
        <v>600814.2534127821</v>
      </c>
      <c r="Q40" s="2">
        <v>0</v>
      </c>
      <c r="R40" s="2">
        <f t="shared" si="0"/>
        <v>0</v>
      </c>
      <c r="S40" s="2">
        <f t="shared" si="18"/>
        <v>344814.25341278192</v>
      </c>
      <c r="T40" s="2">
        <f t="shared" si="1"/>
        <v>-460293.00956439442</v>
      </c>
      <c r="U40" s="32">
        <f>T40/Calculations!$B$4/Table!A40</f>
        <v>-0.16902651643815894</v>
      </c>
      <c r="V40" s="2">
        <f>B40-K40-M40-O40</f>
        <v>40515.342197906852</v>
      </c>
      <c r="W40" s="2">
        <f>IF(V40&gt;0,V40*Parameters!$B$15,0)</f>
        <v>20257.671098953426</v>
      </c>
      <c r="X40" s="2">
        <f t="shared" si="19"/>
        <v>226241.82360010842</v>
      </c>
      <c r="Y40" s="2">
        <f>Y39*(1+Parameters!$B$4)+W40</f>
        <v>444454.32642709557</v>
      </c>
      <c r="Z40" s="2">
        <f t="shared" si="2"/>
        <v>218212.50282698715</v>
      </c>
      <c r="AA40" s="2">
        <f>T40+Z40</f>
        <v>-242080.50673740727</v>
      </c>
      <c r="AB40" s="32">
        <f>AA40/Calculations!$B$4/A40</f>
        <v>-8.8895603237884577E-2</v>
      </c>
      <c r="AC40" s="32">
        <f t="shared" si="3"/>
        <v>0.26581949043912356</v>
      </c>
      <c r="AD40" s="8">
        <f t="shared" si="4"/>
        <v>37</v>
      </c>
      <c r="AE40" s="2">
        <f t="shared" si="5"/>
        <v>6081.3382892947329</v>
      </c>
      <c r="AF40" s="2">
        <f>(K40+M40+O40)/12</f>
        <v>2705.059772802495</v>
      </c>
      <c r="AG40" s="9" t="str">
        <f t="shared" si="20"/>
        <v/>
      </c>
      <c r="AH40" s="9"/>
      <c r="AI40" s="51">
        <f t="shared" si="6"/>
        <v>37</v>
      </c>
      <c r="AJ40" s="47">
        <f>AJ39*(1+Parameters!$B$20)</f>
        <v>4187.3918683393586</v>
      </c>
      <c r="AK40" s="2">
        <f>Parameters!$B$21*AJ40</f>
        <v>47108.158518817785</v>
      </c>
      <c r="AL40" s="2">
        <f t="shared" si="21"/>
        <v>1350152.0597733464</v>
      </c>
      <c r="AM40" s="2">
        <f>Calculations!$B$5</f>
        <v>2400</v>
      </c>
      <c r="AN40" s="2">
        <f t="shared" si="22"/>
        <v>88800</v>
      </c>
      <c r="AO40" s="2">
        <f t="shared" si="7"/>
        <v>801059.05020895205</v>
      </c>
      <c r="AP40" s="2">
        <f>AP39+K40+M40+O40</f>
        <v>1415565.5464740752</v>
      </c>
      <c r="AQ40" s="32">
        <f>AO40/Calculations!$B$4/A40</f>
        <v>0.29416093206850474</v>
      </c>
      <c r="AR40" s="2">
        <f>F40</f>
        <v>826058.29523178691</v>
      </c>
      <c r="AS40" s="32">
        <f>AR40/Calculations!$B$4/A40</f>
        <v>0.30334103085773612</v>
      </c>
      <c r="AT40" s="32">
        <f t="shared" si="8"/>
        <v>-9.1800987892313723E-3</v>
      </c>
      <c r="AU40" s="32"/>
      <c r="AV40" s="2">
        <f>I40*Parameters!$B$22</f>
        <v>57316.352214580867</v>
      </c>
      <c r="AW40" s="2">
        <f>J40*Parameters!$B$23</f>
        <v>95290.880536452169</v>
      </c>
      <c r="AX40" s="2">
        <f t="shared" si="9"/>
        <v>152607.23275103304</v>
      </c>
      <c r="AY40" s="2">
        <f t="shared" si="10"/>
        <v>648451.81745791901</v>
      </c>
      <c r="AZ40" s="32">
        <f>AY40/Calculations!$B$4/A40</f>
        <v>0.23812126081739096</v>
      </c>
      <c r="BA40" s="32">
        <f t="shared" si="11"/>
        <v>-6.5219770040345154E-2</v>
      </c>
    </row>
    <row r="41" spans="1:53">
      <c r="A41">
        <v>38</v>
      </c>
      <c r="B41" s="3">
        <f>B40*(1+Parameters!$B$14)</f>
        <v>74800.460958325202</v>
      </c>
      <c r="C41" s="2">
        <f t="shared" si="23"/>
        <v>1866818.8992913407</v>
      </c>
      <c r="D41" s="2">
        <f>D40*(1+Parameters!$B$4)</f>
        <v>962634.37589801208</v>
      </c>
      <c r="E41" s="2">
        <f t="shared" si="13"/>
        <v>62976.080666225171</v>
      </c>
      <c r="F41" s="2">
        <f t="shared" si="14"/>
        <v>889034.37589801208</v>
      </c>
      <c r="G41" s="2">
        <f>F41-C41</f>
        <v>-977784.52339332865</v>
      </c>
      <c r="H41" s="32">
        <f>G41/Calculations!$B$4/A41</f>
        <v>-0.34960831070985721</v>
      </c>
      <c r="I41" s="3">
        <f>I40*(1+Parameters!$B$5)</f>
        <v>983930.7130169716</v>
      </c>
      <c r="J41" s="2">
        <f>I41-Parameters!$B$3</f>
        <v>663930.7130169716</v>
      </c>
      <c r="K41" s="2">
        <f>I40*Parameters!$B$6</f>
        <v>14329.088053645217</v>
      </c>
      <c r="L41" s="2">
        <f t="shared" si="24"/>
        <v>331965.35650848539</v>
      </c>
      <c r="M41" s="2">
        <f>I40*Parameters!$B$7</f>
        <v>19105.450738193624</v>
      </c>
      <c r="N41" s="2">
        <f t="shared" si="25"/>
        <v>452220.47534464713</v>
      </c>
      <c r="O41" s="2">
        <v>0</v>
      </c>
      <c r="P41" s="2">
        <f t="shared" si="17"/>
        <v>600814.2534127821</v>
      </c>
      <c r="Q41" s="2">
        <v>0</v>
      </c>
      <c r="R41" s="2">
        <f t="shared" si="0"/>
        <v>0</v>
      </c>
      <c r="S41" s="2">
        <f t="shared" si="18"/>
        <v>344814.25341278192</v>
      </c>
      <c r="T41" s="2">
        <f t="shared" si="1"/>
        <v>-465069.37224894285</v>
      </c>
      <c r="U41" s="32">
        <f>T41/Calculations!$B$4/Table!A41</f>
        <v>-0.16628624579839202</v>
      </c>
      <c r="V41" s="2">
        <f>B41-K41-M41-O41</f>
        <v>41365.922166486358</v>
      </c>
      <c r="W41" s="2">
        <f>IF(V41&gt;0,V41*Parameters!$B$15,0)</f>
        <v>20682.961083243179</v>
      </c>
      <c r="X41" s="2">
        <f t="shared" si="19"/>
        <v>246924.78468335158</v>
      </c>
      <c r="Y41" s="2">
        <f>Y40*(1+Parameters!$B$4)+W41</f>
        <v>496249.09036023548</v>
      </c>
      <c r="Z41" s="2">
        <f t="shared" si="2"/>
        <v>249324.3056768839</v>
      </c>
      <c r="AA41" s="2">
        <f>T41+Z41</f>
        <v>-215745.06657205895</v>
      </c>
      <c r="AB41" s="32">
        <f>AA41/Calculations!$B$4/A41</f>
        <v>-7.7139969455112603E-2</v>
      </c>
      <c r="AC41" s="32">
        <f t="shared" si="3"/>
        <v>0.27246834125474462</v>
      </c>
      <c r="AD41" s="8">
        <f t="shared" si="4"/>
        <v>38</v>
      </c>
      <c r="AE41" s="2">
        <f t="shared" si="5"/>
        <v>6233.3717465271002</v>
      </c>
      <c r="AF41" s="2">
        <f>(K41+M41+O41)/12</f>
        <v>2786.2115659865703</v>
      </c>
      <c r="AG41" s="9" t="str">
        <f t="shared" si="20"/>
        <v/>
      </c>
      <c r="AH41" s="9"/>
      <c r="AI41" s="51">
        <f t="shared" si="6"/>
        <v>38</v>
      </c>
      <c r="AJ41" s="47">
        <f>AJ40*(1+Parameters!$B$20)</f>
        <v>4250.2027463644481</v>
      </c>
      <c r="AK41" s="2">
        <f>Parameters!$B$21*AJ41</f>
        <v>47814.780896600045</v>
      </c>
      <c r="AL41" s="2">
        <f t="shared" si="21"/>
        <v>1397966.8406699465</v>
      </c>
      <c r="AM41" s="2">
        <f>Calculations!$B$5</f>
        <v>2400</v>
      </c>
      <c r="AN41" s="2">
        <f t="shared" si="22"/>
        <v>91200</v>
      </c>
      <c r="AO41" s="2">
        <f t="shared" si="7"/>
        <v>841697.46842100366</v>
      </c>
      <c r="AP41" s="2">
        <f>AP40+K41+M41+O41</f>
        <v>1449000.0852659142</v>
      </c>
      <c r="AQ41" s="32">
        <f>AO41/Calculations!$B$4/A41</f>
        <v>0.30095018178668609</v>
      </c>
      <c r="AR41" s="2">
        <f>F41</f>
        <v>889034.37589801208</v>
      </c>
      <c r="AS41" s="32">
        <f>AR41/Calculations!$B$4/A41</f>
        <v>0.31787556346467821</v>
      </c>
      <c r="AT41" s="32">
        <f t="shared" si="8"/>
        <v>-1.6925381677992124E-2</v>
      </c>
      <c r="AU41" s="32"/>
      <c r="AV41" s="2">
        <f>I41*Parameters!$B$22</f>
        <v>59035.842781018291</v>
      </c>
      <c r="AW41" s="2">
        <f>J41*Parameters!$B$23</f>
        <v>99589.606952545742</v>
      </c>
      <c r="AX41" s="2">
        <f t="shared" si="9"/>
        <v>158625.44973356405</v>
      </c>
      <c r="AY41" s="2">
        <f t="shared" si="10"/>
        <v>683072.01868743962</v>
      </c>
      <c r="AZ41" s="32">
        <f>AY41/Calculations!$B$4/A41</f>
        <v>0.24423341629270579</v>
      </c>
      <c r="BA41" s="32">
        <f t="shared" si="11"/>
        <v>-7.3642147171972427E-2</v>
      </c>
    </row>
    <row r="42" spans="1:53">
      <c r="A42">
        <v>39</v>
      </c>
      <c r="B42" s="3">
        <f>B41*(1+Parameters!$B$14)</f>
        <v>76670.472482283323</v>
      </c>
      <c r="C42" s="2">
        <f t="shared" si="23"/>
        <v>1943489.3717736241</v>
      </c>
      <c r="D42" s="2">
        <f>D41*(1+Parameters!$B$4)</f>
        <v>1030018.782210873</v>
      </c>
      <c r="E42" s="2">
        <f t="shared" si="13"/>
        <v>67384.406312860898</v>
      </c>
      <c r="F42" s="2">
        <f t="shared" si="14"/>
        <v>956418.78221087297</v>
      </c>
      <c r="G42" s="2">
        <f>F42-C42</f>
        <v>-987070.58956275112</v>
      </c>
      <c r="H42" s="32">
        <f>G42/Calculations!$B$4/A42</f>
        <v>-0.34387910728914128</v>
      </c>
      <c r="I42" s="3">
        <f>I41*(1+Parameters!$B$5)</f>
        <v>1013448.6344074807</v>
      </c>
      <c r="J42" s="2">
        <f>I42-Parameters!$B$3</f>
        <v>693448.63440748071</v>
      </c>
      <c r="K42" s="2">
        <f>I41*Parameters!$B$6</f>
        <v>14758.960695254573</v>
      </c>
      <c r="L42" s="2">
        <f t="shared" si="24"/>
        <v>346724.31720373995</v>
      </c>
      <c r="M42" s="2">
        <f>I41*Parameters!$B$7</f>
        <v>19678.614260339433</v>
      </c>
      <c r="N42" s="2">
        <f t="shared" si="25"/>
        <v>471899.08960498654</v>
      </c>
      <c r="O42" s="2">
        <v>0</v>
      </c>
      <c r="P42" s="2">
        <f t="shared" si="17"/>
        <v>600814.2534127821</v>
      </c>
      <c r="Q42" s="2">
        <v>0</v>
      </c>
      <c r="R42" s="2">
        <f t="shared" si="0"/>
        <v>0</v>
      </c>
      <c r="S42" s="2">
        <f t="shared" si="18"/>
        <v>344814.25341278192</v>
      </c>
      <c r="T42" s="2">
        <f t="shared" si="1"/>
        <v>-469989.0258140277</v>
      </c>
      <c r="U42" s="32">
        <f>T42/Calculations!$B$4/Table!A42</f>
        <v>-0.16373642203665961</v>
      </c>
      <c r="V42" s="2">
        <f>B42-K42-M42-O42</f>
        <v>42232.897526689318</v>
      </c>
      <c r="W42" s="2">
        <f>IF(V42&gt;0,V42*Parameters!$B$15,0)</f>
        <v>21116.448763344659</v>
      </c>
      <c r="X42" s="2">
        <f t="shared" si="19"/>
        <v>268041.23344669625</v>
      </c>
      <c r="Y42" s="2">
        <f>Y41*(1+Parameters!$B$4)+W42</f>
        <v>552102.97544879664</v>
      </c>
      <c r="Z42" s="2">
        <f t="shared" si="2"/>
        <v>284061.74200210039</v>
      </c>
      <c r="AA42" s="2">
        <f>T42+Z42</f>
        <v>-185927.28381192731</v>
      </c>
      <c r="AB42" s="32">
        <f>AA42/Calculations!$B$4/A42</f>
        <v>-6.4773997983530965E-2</v>
      </c>
      <c r="AC42" s="32">
        <f t="shared" si="3"/>
        <v>0.27910510930561033</v>
      </c>
      <c r="AD42" s="8">
        <f t="shared" si="4"/>
        <v>39</v>
      </c>
      <c r="AE42" s="2">
        <f t="shared" si="5"/>
        <v>6389.2060401902772</v>
      </c>
      <c r="AF42" s="2">
        <f>(K42+M42+O42)/12</f>
        <v>2869.7979129661671</v>
      </c>
      <c r="AG42" s="9" t="str">
        <f t="shared" si="20"/>
        <v/>
      </c>
      <c r="AH42" s="9"/>
      <c r="AI42" s="51">
        <f t="shared" si="6"/>
        <v>39</v>
      </c>
      <c r="AJ42" s="47">
        <f>AJ41*(1+Parameters!$B$20)</f>
        <v>4313.9557875599148</v>
      </c>
      <c r="AK42" s="2">
        <f>Parameters!$B$21*AJ42</f>
        <v>48532.002610049043</v>
      </c>
      <c r="AL42" s="2">
        <f t="shared" si="21"/>
        <v>1446498.8432799955</v>
      </c>
      <c r="AM42" s="2">
        <f>Calculations!$B$5</f>
        <v>2400</v>
      </c>
      <c r="AN42" s="2">
        <f t="shared" si="22"/>
        <v>93600</v>
      </c>
      <c r="AO42" s="2">
        <f t="shared" si="7"/>
        <v>882909.81746596773</v>
      </c>
      <c r="AP42" s="2">
        <f>AP41+K42+M42+O42</f>
        <v>1483437.6602215082</v>
      </c>
      <c r="AQ42" s="32">
        <f>AO42/Calculations!$B$4/A42</f>
        <v>0.30759121288530089</v>
      </c>
      <c r="AR42" s="2">
        <f>F42</f>
        <v>956418.78221087297</v>
      </c>
      <c r="AS42" s="32">
        <f>AR42/Calculations!$B$4/A42</f>
        <v>0.3332005233454825</v>
      </c>
      <c r="AT42" s="32">
        <f t="shared" si="8"/>
        <v>-2.5609310460181611E-2</v>
      </c>
      <c r="AU42" s="32"/>
      <c r="AV42" s="2">
        <f>I42*Parameters!$B$22</f>
        <v>60806.918064448837</v>
      </c>
      <c r="AW42" s="2">
        <f>J42*Parameters!$B$23</f>
        <v>104017.29516112211</v>
      </c>
      <c r="AX42" s="2">
        <f t="shared" si="9"/>
        <v>164824.21322557094</v>
      </c>
      <c r="AY42" s="2">
        <f t="shared" si="10"/>
        <v>718085.60424039676</v>
      </c>
      <c r="AZ42" s="32">
        <f>AY42/Calculations!$B$4/A42</f>
        <v>0.25016917650515491</v>
      </c>
      <c r="BA42" s="32">
        <f t="shared" si="11"/>
        <v>-8.3031346840327591E-2</v>
      </c>
    </row>
    <row r="43" spans="1:53">
      <c r="A43">
        <v>40</v>
      </c>
      <c r="B43" s="3">
        <f>B42*(1+Parameters!$B$14)</f>
        <v>78587.234294340393</v>
      </c>
      <c r="C43" s="2">
        <f t="shared" si="23"/>
        <v>2022076.6060679646</v>
      </c>
      <c r="D43" s="2">
        <f>D42*(1+Parameters!$B$4)</f>
        <v>1102120.096965634</v>
      </c>
      <c r="E43" s="2">
        <f t="shared" si="13"/>
        <v>72101.314754761057</v>
      </c>
      <c r="F43" s="2">
        <f t="shared" si="14"/>
        <v>1028520.096965634</v>
      </c>
      <c r="G43" s="2">
        <f>F43-C43</f>
        <v>-993556.50910233054</v>
      </c>
      <c r="H43" s="32">
        <f>G43/Calculations!$B$4/A43</f>
        <v>-0.33748522727660685</v>
      </c>
      <c r="I43" s="3">
        <f>I42*(1+Parameters!$B$5)</f>
        <v>1043852.0934397052</v>
      </c>
      <c r="J43" s="2">
        <f>I43-Parameters!$B$3</f>
        <v>723852.0934397052</v>
      </c>
      <c r="K43" s="2">
        <f>I42*Parameters!$B$6</f>
        <v>15201.729516112209</v>
      </c>
      <c r="L43" s="2">
        <f t="shared" si="24"/>
        <v>361926.04671985214</v>
      </c>
      <c r="M43" s="2">
        <f>I42*Parameters!$B$7</f>
        <v>20268.972688149614</v>
      </c>
      <c r="N43" s="2">
        <f t="shared" si="25"/>
        <v>492168.06229313614</v>
      </c>
      <c r="O43" s="2">
        <v>0</v>
      </c>
      <c r="P43" s="2">
        <f t="shared" si="17"/>
        <v>600814.2534127821</v>
      </c>
      <c r="Q43" s="2">
        <v>0</v>
      </c>
      <c r="R43" s="2">
        <f t="shared" si="0"/>
        <v>0</v>
      </c>
      <c r="S43" s="2">
        <f t="shared" si="18"/>
        <v>344814.25341278192</v>
      </c>
      <c r="T43" s="2">
        <f t="shared" si="1"/>
        <v>-475056.268986065</v>
      </c>
      <c r="U43" s="32">
        <f>T43/Calculations!$B$4/Table!A43</f>
        <v>-0.16136422180233184</v>
      </c>
      <c r="V43" s="2">
        <f>B43-K43-M43-O43</f>
        <v>43116.532090078574</v>
      </c>
      <c r="W43" s="2">
        <f>IF(V43&gt;0,V43*Parameters!$B$15,0)</f>
        <v>21558.266045039287</v>
      </c>
      <c r="X43" s="2">
        <f t="shared" si="19"/>
        <v>289599.49949173554</v>
      </c>
      <c r="Y43" s="2">
        <f>Y42*(1+Parameters!$B$4)+W43</f>
        <v>612308.44977525168</v>
      </c>
      <c r="Z43" s="2">
        <f t="shared" si="2"/>
        <v>322708.95028351614</v>
      </c>
      <c r="AA43" s="2">
        <f>T43+Z43</f>
        <v>-152347.31870254886</v>
      </c>
      <c r="AB43" s="32">
        <f>AA43/Calculations!$B$4/A43</f>
        <v>-5.1748409885376642E-2</v>
      </c>
      <c r="AC43" s="32">
        <f t="shared" si="3"/>
        <v>0.28573681739123019</v>
      </c>
      <c r="AD43" s="8">
        <f t="shared" si="4"/>
        <v>40</v>
      </c>
      <c r="AE43" s="2">
        <f t="shared" si="5"/>
        <v>6548.9361911950327</v>
      </c>
      <c r="AF43" s="2">
        <f>(K43+M43+O43)/12</f>
        <v>2955.8918503551517</v>
      </c>
      <c r="AG43" s="9" t="str">
        <f t="shared" si="20"/>
        <v/>
      </c>
      <c r="AH43" s="9"/>
      <c r="AI43" s="51">
        <f t="shared" si="6"/>
        <v>40</v>
      </c>
      <c r="AJ43" s="47">
        <f>AJ42*(1+Parameters!$B$20)</f>
        <v>4378.6651243733131</v>
      </c>
      <c r="AK43" s="2">
        <f>Parameters!$B$21*AJ43</f>
        <v>49259.982649199774</v>
      </c>
      <c r="AL43" s="2">
        <f t="shared" si="21"/>
        <v>1495758.8259291952</v>
      </c>
      <c r="AM43" s="2">
        <f>Calculations!$B$5</f>
        <v>2400</v>
      </c>
      <c r="AN43" s="2">
        <f t="shared" si="22"/>
        <v>96000</v>
      </c>
      <c r="AO43" s="2">
        <f t="shared" si="7"/>
        <v>924702.55694313021</v>
      </c>
      <c r="AP43" s="2">
        <f>AP42+K43+M43+O43</f>
        <v>1518908.3624257701</v>
      </c>
      <c r="AQ43" s="32">
        <f>AO43/Calculations!$B$4/A43</f>
        <v>0.31409733591818279</v>
      </c>
      <c r="AR43" s="2">
        <f>F43</f>
        <v>1028520.096965634</v>
      </c>
      <c r="AS43" s="32">
        <f>AR43/Calculations!$B$4/A43</f>
        <v>0.3493614459801746</v>
      </c>
      <c r="AT43" s="32">
        <f t="shared" si="8"/>
        <v>-3.5264110061991816E-2</v>
      </c>
      <c r="AU43" s="32"/>
      <c r="AV43" s="2">
        <f>I43*Parameters!$B$22</f>
        <v>62631.125606382309</v>
      </c>
      <c r="AW43" s="2">
        <f>J43*Parameters!$B$23</f>
        <v>108577.81401595578</v>
      </c>
      <c r="AX43" s="2">
        <f t="shared" si="9"/>
        <v>171208.9396223381</v>
      </c>
      <c r="AY43" s="2">
        <f t="shared" si="10"/>
        <v>753493.61732079205</v>
      </c>
      <c r="AZ43" s="32">
        <f>AY43/Calculations!$B$4/A43</f>
        <v>0.25594212544863859</v>
      </c>
      <c r="BA43" s="32">
        <f t="shared" si="11"/>
        <v>-9.341932053153601E-2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991F4-4798-4AFA-A8C8-BA43DEA88675}">
  <dimension ref="A1:X124"/>
  <sheetViews>
    <sheetView workbookViewId="0">
      <selection activeCell="Y1" sqref="Y1"/>
    </sheetView>
  </sheetViews>
  <sheetFormatPr defaultRowHeight="15"/>
  <sheetData>
    <row r="1" spans="1:24">
      <c r="A1" s="7"/>
      <c r="B1" s="7"/>
      <c r="C1" s="7"/>
      <c r="D1" s="7"/>
      <c r="E1" s="7"/>
      <c r="F1" s="7"/>
      <c r="G1" s="7"/>
      <c r="H1" s="7"/>
      <c r="I1" s="7"/>
      <c r="J1" s="7"/>
      <c r="K1" s="7"/>
      <c r="L1" s="7"/>
      <c r="M1" s="7"/>
      <c r="N1" s="7"/>
      <c r="O1" s="7"/>
      <c r="P1" s="7"/>
      <c r="Q1" s="7"/>
      <c r="R1" s="7"/>
      <c r="S1" s="7"/>
      <c r="T1" s="7"/>
      <c r="U1" s="7"/>
      <c r="V1" s="7"/>
      <c r="W1" s="7"/>
      <c r="X1" s="7"/>
    </row>
    <row r="2" spans="1:24">
      <c r="A2" s="7"/>
      <c r="B2" s="7"/>
      <c r="C2" s="7"/>
      <c r="D2" s="7"/>
      <c r="E2" s="7"/>
      <c r="F2" s="7"/>
      <c r="G2" s="7"/>
      <c r="H2" s="7"/>
      <c r="I2" s="7"/>
      <c r="J2" s="7"/>
      <c r="K2" s="7"/>
      <c r="L2" s="7"/>
      <c r="M2" s="7"/>
      <c r="N2" s="7"/>
      <c r="O2" s="7"/>
      <c r="P2" s="7"/>
      <c r="Q2" s="7"/>
      <c r="R2" s="7"/>
      <c r="S2" s="7"/>
      <c r="T2" s="7"/>
      <c r="U2" s="7"/>
      <c r="V2" s="7"/>
      <c r="W2" s="7"/>
      <c r="X2" s="7"/>
    </row>
    <row r="3" spans="1:24">
      <c r="A3" s="7"/>
      <c r="B3" s="7"/>
      <c r="C3" s="7"/>
      <c r="D3" s="7"/>
      <c r="E3" s="7"/>
      <c r="F3" s="7"/>
      <c r="G3" s="7"/>
      <c r="H3" s="7"/>
      <c r="I3" s="7"/>
      <c r="J3" s="7"/>
      <c r="K3" s="7"/>
      <c r="L3" s="7"/>
      <c r="M3" s="7"/>
      <c r="N3" s="7"/>
      <c r="O3" s="7"/>
      <c r="P3" s="7"/>
      <c r="Q3" s="7"/>
      <c r="R3" s="7"/>
      <c r="S3" s="7"/>
      <c r="T3" s="7"/>
      <c r="U3" s="7"/>
      <c r="V3" s="7"/>
      <c r="W3" s="7"/>
      <c r="X3" s="7"/>
    </row>
    <row r="4" spans="1:24">
      <c r="A4" s="7"/>
      <c r="B4" s="7"/>
      <c r="C4" s="7"/>
      <c r="D4" s="7"/>
      <c r="E4" s="7"/>
      <c r="F4" s="7"/>
      <c r="G4" s="7"/>
      <c r="H4" s="7"/>
      <c r="I4" s="7"/>
      <c r="J4" s="7"/>
      <c r="K4" s="7"/>
      <c r="L4" s="7"/>
      <c r="M4" s="7"/>
      <c r="N4" s="7"/>
      <c r="O4" s="7"/>
      <c r="P4" s="7"/>
      <c r="Q4" s="7"/>
      <c r="R4" s="7"/>
      <c r="S4" s="7"/>
      <c r="T4" s="7"/>
      <c r="U4" s="7"/>
      <c r="V4" s="7"/>
      <c r="W4" s="7"/>
      <c r="X4" s="7"/>
    </row>
    <row r="5" spans="1:24">
      <c r="A5" s="7"/>
      <c r="B5" s="7"/>
      <c r="C5" s="7"/>
      <c r="D5" s="7"/>
      <c r="E5" s="7"/>
      <c r="F5" s="7"/>
      <c r="G5" s="7"/>
      <c r="H5" s="7"/>
      <c r="I5" s="7"/>
      <c r="J5" s="7"/>
      <c r="K5" s="7"/>
      <c r="L5" s="7"/>
      <c r="M5" s="7"/>
      <c r="N5" s="7"/>
      <c r="O5" s="7"/>
      <c r="P5" s="7"/>
      <c r="Q5" s="7"/>
      <c r="R5" s="7"/>
      <c r="S5" s="7"/>
      <c r="T5" s="7"/>
      <c r="U5" s="7"/>
      <c r="V5" s="7"/>
      <c r="W5" s="7"/>
      <c r="X5" s="7"/>
    </row>
    <row r="6" spans="1:24">
      <c r="A6" s="7"/>
      <c r="B6" s="7"/>
      <c r="C6" s="7"/>
      <c r="D6" s="7"/>
      <c r="E6" s="7"/>
      <c r="F6" s="7"/>
      <c r="G6" s="7"/>
      <c r="H6" s="7"/>
      <c r="I6" s="7"/>
      <c r="J6" s="7"/>
      <c r="K6" s="7"/>
      <c r="L6" s="7"/>
      <c r="M6" s="7"/>
      <c r="N6" s="7"/>
      <c r="O6" s="7"/>
      <c r="P6" s="7"/>
      <c r="Q6" s="7"/>
      <c r="R6" s="7"/>
      <c r="S6" s="7"/>
      <c r="T6" s="7"/>
      <c r="U6" s="7"/>
      <c r="V6" s="7"/>
      <c r="W6" s="7"/>
      <c r="X6" s="7"/>
    </row>
    <row r="7" spans="1:24">
      <c r="A7" s="7"/>
      <c r="B7" s="7"/>
      <c r="C7" s="7"/>
      <c r="D7" s="7"/>
      <c r="E7" s="7"/>
      <c r="F7" s="7"/>
      <c r="G7" s="7"/>
      <c r="H7" s="7"/>
      <c r="I7" s="7"/>
      <c r="J7" s="7"/>
      <c r="K7" s="7"/>
      <c r="L7" s="7"/>
      <c r="M7" s="7"/>
      <c r="N7" s="7"/>
      <c r="O7" s="7"/>
      <c r="P7" s="7"/>
      <c r="Q7" s="7"/>
      <c r="R7" s="7"/>
      <c r="S7" s="7"/>
      <c r="T7" s="7"/>
      <c r="U7" s="7"/>
      <c r="V7" s="7"/>
      <c r="W7" s="7"/>
      <c r="X7" s="7"/>
    </row>
    <row r="8" spans="1:24">
      <c r="A8" s="7"/>
      <c r="B8" s="7"/>
      <c r="C8" s="7"/>
      <c r="D8" s="7"/>
      <c r="E8" s="7"/>
      <c r="F8" s="7"/>
      <c r="G8" s="7"/>
      <c r="H8" s="7"/>
      <c r="I8" s="7"/>
      <c r="J8" s="7"/>
      <c r="K8" s="7"/>
      <c r="L8" s="7"/>
      <c r="M8" s="7"/>
      <c r="N8" s="7"/>
      <c r="O8" s="7"/>
      <c r="P8" s="7"/>
      <c r="Q8" s="7"/>
      <c r="R8" s="7"/>
      <c r="S8" s="7"/>
      <c r="T8" s="7"/>
      <c r="U8" s="7"/>
      <c r="V8" s="7"/>
      <c r="W8" s="7"/>
      <c r="X8" s="7"/>
    </row>
    <row r="9" spans="1:24">
      <c r="A9" s="7"/>
      <c r="B9" s="7"/>
      <c r="C9" s="7"/>
      <c r="D9" s="7"/>
      <c r="E9" s="7"/>
      <c r="F9" s="7"/>
      <c r="G9" s="7"/>
      <c r="H9" s="7"/>
      <c r="I9" s="7"/>
      <c r="J9" s="7"/>
      <c r="K9" s="7"/>
      <c r="L9" s="7"/>
      <c r="M9" s="7"/>
      <c r="N9" s="7"/>
      <c r="O9" s="7"/>
      <c r="P9" s="7"/>
      <c r="Q9" s="7"/>
      <c r="R9" s="7"/>
      <c r="S9" s="7"/>
      <c r="T9" s="7"/>
      <c r="U9" s="7"/>
      <c r="V9" s="7"/>
      <c r="W9" s="7"/>
      <c r="X9" s="7"/>
    </row>
    <row r="10" spans="1:24">
      <c r="A10" s="7"/>
      <c r="B10" s="7"/>
      <c r="C10" s="7"/>
      <c r="D10" s="7"/>
      <c r="E10" s="7"/>
      <c r="F10" s="7"/>
      <c r="G10" s="7"/>
      <c r="H10" s="7"/>
      <c r="I10" s="7"/>
      <c r="J10" s="7"/>
      <c r="K10" s="7"/>
      <c r="L10" s="7"/>
      <c r="M10" s="7"/>
      <c r="N10" s="7"/>
      <c r="O10" s="7"/>
      <c r="P10" s="7"/>
      <c r="Q10" s="7"/>
      <c r="R10" s="7"/>
      <c r="S10" s="7"/>
      <c r="T10" s="7"/>
      <c r="U10" s="7"/>
      <c r="V10" s="7"/>
      <c r="W10" s="7"/>
      <c r="X10" s="7"/>
    </row>
    <row r="11" spans="1:24">
      <c r="A11" s="7"/>
      <c r="B11" s="7"/>
      <c r="C11" s="7"/>
      <c r="D11" s="7"/>
      <c r="E11" s="7"/>
      <c r="F11" s="7"/>
      <c r="G11" s="7"/>
      <c r="H11" s="7"/>
      <c r="I11" s="7"/>
      <c r="J11" s="7"/>
      <c r="K11" s="7"/>
      <c r="L11" s="7"/>
      <c r="M11" s="7"/>
      <c r="N11" s="7"/>
      <c r="O11" s="7"/>
      <c r="P11" s="7"/>
      <c r="Q11" s="7"/>
      <c r="R11" s="7"/>
      <c r="S11" s="7"/>
      <c r="T11" s="7"/>
      <c r="U11" s="7"/>
      <c r="V11" s="7"/>
      <c r="W11" s="7"/>
      <c r="X11" s="7"/>
    </row>
    <row r="12" spans="1:24">
      <c r="A12" s="7"/>
      <c r="B12" s="7"/>
      <c r="C12" s="7"/>
      <c r="D12" s="7"/>
      <c r="E12" s="7"/>
      <c r="F12" s="7"/>
      <c r="G12" s="7"/>
      <c r="H12" s="7"/>
      <c r="I12" s="7"/>
      <c r="J12" s="7"/>
      <c r="K12" s="7"/>
      <c r="L12" s="7"/>
      <c r="M12" s="7"/>
      <c r="N12" s="7"/>
      <c r="O12" s="7"/>
      <c r="P12" s="7"/>
      <c r="Q12" s="7"/>
      <c r="R12" s="7"/>
      <c r="S12" s="7"/>
      <c r="T12" s="7"/>
      <c r="U12" s="7"/>
      <c r="V12" s="7"/>
      <c r="W12" s="7"/>
      <c r="X12" s="7"/>
    </row>
    <row r="13" spans="1:24">
      <c r="A13" s="7"/>
      <c r="B13" s="7"/>
      <c r="C13" s="7"/>
      <c r="D13" s="7"/>
      <c r="E13" s="7"/>
      <c r="F13" s="7"/>
      <c r="G13" s="7"/>
      <c r="H13" s="7"/>
      <c r="I13" s="7"/>
      <c r="J13" s="7"/>
      <c r="K13" s="7"/>
      <c r="L13" s="7"/>
      <c r="M13" s="7"/>
      <c r="N13" s="7"/>
      <c r="O13" s="7"/>
      <c r="P13" s="7"/>
      <c r="Q13" s="7"/>
      <c r="R13" s="7"/>
      <c r="S13" s="7"/>
      <c r="T13" s="7"/>
      <c r="U13" s="7"/>
      <c r="V13" s="7"/>
      <c r="W13" s="7"/>
      <c r="X13" s="7"/>
    </row>
    <row r="14" spans="1:24">
      <c r="A14" s="7"/>
      <c r="B14" s="7"/>
      <c r="C14" s="7"/>
      <c r="D14" s="7"/>
      <c r="E14" s="7"/>
      <c r="F14" s="7"/>
      <c r="G14" s="7"/>
      <c r="H14" s="7"/>
      <c r="I14" s="7"/>
      <c r="J14" s="7"/>
      <c r="K14" s="7"/>
      <c r="L14" s="7"/>
      <c r="M14" s="7"/>
      <c r="N14" s="7"/>
      <c r="O14" s="7"/>
      <c r="P14" s="7"/>
      <c r="Q14" s="7"/>
      <c r="R14" s="7"/>
      <c r="S14" s="7"/>
      <c r="T14" s="7"/>
      <c r="U14" s="7"/>
      <c r="V14" s="7"/>
      <c r="W14" s="7"/>
      <c r="X14" s="7"/>
    </row>
    <row r="15" spans="1:24">
      <c r="A15" s="7"/>
      <c r="B15" s="7"/>
      <c r="C15" s="7"/>
      <c r="D15" s="7"/>
      <c r="E15" s="7"/>
      <c r="F15" s="7"/>
      <c r="G15" s="7"/>
      <c r="H15" s="7"/>
      <c r="I15" s="7"/>
      <c r="J15" s="7"/>
      <c r="K15" s="7"/>
      <c r="L15" s="7"/>
      <c r="M15" s="7"/>
      <c r="N15" s="7"/>
      <c r="O15" s="7"/>
      <c r="P15" s="7"/>
      <c r="Q15" s="7"/>
      <c r="R15" s="7"/>
      <c r="S15" s="7"/>
      <c r="T15" s="7"/>
      <c r="U15" s="7"/>
      <c r="V15" s="7"/>
      <c r="W15" s="7"/>
      <c r="X15" s="7"/>
    </row>
    <row r="16" spans="1:24">
      <c r="A16" s="7"/>
      <c r="B16" s="7"/>
      <c r="C16" s="7"/>
      <c r="D16" s="7"/>
      <c r="E16" s="7"/>
      <c r="F16" s="7"/>
      <c r="G16" s="7"/>
      <c r="H16" s="7"/>
      <c r="I16" s="7"/>
      <c r="J16" s="7"/>
      <c r="K16" s="7"/>
      <c r="L16" s="7"/>
      <c r="M16" s="7"/>
      <c r="N16" s="7"/>
      <c r="O16" s="7"/>
      <c r="P16" s="7"/>
      <c r="Q16" s="7"/>
      <c r="R16" s="7"/>
      <c r="S16" s="7"/>
      <c r="T16" s="7"/>
      <c r="U16" s="7"/>
      <c r="V16" s="7"/>
      <c r="W16" s="7"/>
      <c r="X16" s="7"/>
    </row>
    <row r="17" spans="1:24">
      <c r="A17" s="7"/>
      <c r="B17" s="7"/>
      <c r="C17" s="7"/>
      <c r="D17" s="7"/>
      <c r="E17" s="7"/>
      <c r="F17" s="7"/>
      <c r="G17" s="7"/>
      <c r="H17" s="7"/>
      <c r="I17" s="7"/>
      <c r="J17" s="7"/>
      <c r="K17" s="7"/>
      <c r="L17" s="7"/>
      <c r="M17" s="7"/>
      <c r="N17" s="7"/>
      <c r="O17" s="7"/>
      <c r="P17" s="7"/>
      <c r="Q17" s="7"/>
      <c r="R17" s="7"/>
      <c r="S17" s="7"/>
      <c r="T17" s="7"/>
      <c r="U17" s="7"/>
      <c r="V17" s="7"/>
      <c r="W17" s="7"/>
      <c r="X17" s="7"/>
    </row>
    <row r="18" spans="1:24">
      <c r="A18" s="7"/>
      <c r="B18" s="7"/>
      <c r="C18" s="7"/>
      <c r="D18" s="7"/>
      <c r="E18" s="7"/>
      <c r="F18" s="7"/>
      <c r="G18" s="7"/>
      <c r="H18" s="7"/>
      <c r="I18" s="7"/>
      <c r="J18" s="7"/>
      <c r="K18" s="7"/>
      <c r="L18" s="7"/>
      <c r="M18" s="7"/>
      <c r="N18" s="7"/>
      <c r="O18" s="7"/>
      <c r="P18" s="7"/>
      <c r="Q18" s="7"/>
      <c r="R18" s="7"/>
      <c r="S18" s="7"/>
      <c r="T18" s="7"/>
      <c r="U18" s="7"/>
      <c r="V18" s="7"/>
      <c r="W18" s="7"/>
      <c r="X18" s="7"/>
    </row>
    <row r="19" spans="1:24">
      <c r="A19" s="7"/>
      <c r="B19" s="7"/>
      <c r="C19" s="7"/>
      <c r="D19" s="7"/>
      <c r="E19" s="7"/>
      <c r="F19" s="7"/>
      <c r="G19" s="7"/>
      <c r="H19" s="7"/>
      <c r="I19" s="7"/>
      <c r="J19" s="7"/>
      <c r="K19" s="7"/>
      <c r="L19" s="7"/>
      <c r="M19" s="7"/>
      <c r="N19" s="7"/>
      <c r="O19" s="7"/>
      <c r="P19" s="7"/>
      <c r="Q19" s="7"/>
      <c r="R19" s="7"/>
      <c r="S19" s="7"/>
      <c r="T19" s="7"/>
      <c r="U19" s="7"/>
      <c r="V19" s="7"/>
      <c r="W19" s="7"/>
      <c r="X19" s="7"/>
    </row>
    <row r="20" spans="1:24">
      <c r="A20" s="7"/>
      <c r="B20" s="7"/>
      <c r="C20" s="7"/>
      <c r="D20" s="7"/>
      <c r="E20" s="7"/>
      <c r="F20" s="7"/>
      <c r="G20" s="7"/>
      <c r="H20" s="7"/>
      <c r="I20" s="7"/>
      <c r="J20" s="7"/>
      <c r="K20" s="7"/>
      <c r="L20" s="7"/>
      <c r="M20" s="7"/>
      <c r="N20" s="7"/>
      <c r="O20" s="7"/>
      <c r="P20" s="7"/>
      <c r="Q20" s="7"/>
      <c r="R20" s="7"/>
      <c r="S20" s="7"/>
      <c r="T20" s="7"/>
      <c r="U20" s="7"/>
      <c r="V20" s="7"/>
      <c r="W20" s="7"/>
      <c r="X20" s="7"/>
    </row>
    <row r="21" spans="1:24">
      <c r="A21" s="7"/>
      <c r="B21" s="7"/>
      <c r="C21" s="7"/>
      <c r="D21" s="7"/>
      <c r="E21" s="7"/>
      <c r="F21" s="7"/>
      <c r="G21" s="7"/>
      <c r="H21" s="7"/>
      <c r="I21" s="7"/>
      <c r="J21" s="7"/>
      <c r="K21" s="7"/>
      <c r="L21" s="7"/>
      <c r="M21" s="7"/>
      <c r="N21" s="7"/>
      <c r="O21" s="7"/>
      <c r="P21" s="7"/>
      <c r="Q21" s="7"/>
      <c r="R21" s="7"/>
      <c r="S21" s="7"/>
      <c r="T21" s="7"/>
      <c r="U21" s="7"/>
      <c r="V21" s="7"/>
      <c r="W21" s="7"/>
      <c r="X21" s="7"/>
    </row>
    <row r="22" spans="1:24">
      <c r="A22" s="7"/>
      <c r="B22" s="7"/>
      <c r="C22" s="7"/>
      <c r="D22" s="7"/>
      <c r="E22" s="7"/>
      <c r="F22" s="7"/>
      <c r="G22" s="7"/>
      <c r="H22" s="7"/>
      <c r="I22" s="7"/>
      <c r="J22" s="7"/>
      <c r="K22" s="7"/>
      <c r="L22" s="7"/>
      <c r="M22" s="7"/>
      <c r="N22" s="7"/>
      <c r="O22" s="7"/>
      <c r="P22" s="7"/>
      <c r="Q22" s="7"/>
      <c r="R22" s="7"/>
      <c r="S22" s="7"/>
      <c r="T22" s="7"/>
      <c r="U22" s="7"/>
      <c r="V22" s="7"/>
      <c r="W22" s="7"/>
      <c r="X22" s="7"/>
    </row>
    <row r="23" spans="1:24">
      <c r="A23" s="7"/>
      <c r="B23" s="7"/>
      <c r="C23" s="7"/>
      <c r="D23" s="7"/>
      <c r="E23" s="7"/>
      <c r="F23" s="7"/>
      <c r="G23" s="7"/>
      <c r="H23" s="7"/>
      <c r="I23" s="7"/>
      <c r="J23" s="7"/>
      <c r="K23" s="7"/>
      <c r="L23" s="7"/>
      <c r="M23" s="7"/>
      <c r="N23" s="7"/>
      <c r="O23" s="7"/>
      <c r="P23" s="7"/>
      <c r="Q23" s="7"/>
      <c r="R23" s="7"/>
      <c r="S23" s="7"/>
      <c r="T23" s="7"/>
      <c r="U23" s="7"/>
      <c r="V23" s="7"/>
      <c r="W23" s="7"/>
      <c r="X23" s="7"/>
    </row>
    <row r="24" spans="1:24">
      <c r="A24" s="7"/>
      <c r="B24" s="7"/>
      <c r="C24" s="7"/>
      <c r="D24" s="7"/>
      <c r="E24" s="7"/>
      <c r="F24" s="7"/>
      <c r="G24" s="7"/>
      <c r="H24" s="7"/>
      <c r="I24" s="7"/>
      <c r="J24" s="7"/>
      <c r="K24" s="7"/>
      <c r="L24" s="7"/>
      <c r="M24" s="7"/>
      <c r="N24" s="7"/>
      <c r="O24" s="7"/>
      <c r="P24" s="7"/>
      <c r="Q24" s="7"/>
      <c r="R24" s="7"/>
      <c r="S24" s="7"/>
      <c r="T24" s="7"/>
      <c r="U24" s="7"/>
      <c r="V24" s="7"/>
      <c r="W24" s="7"/>
      <c r="X24" s="7"/>
    </row>
    <row r="25" spans="1:24">
      <c r="A25" s="7"/>
      <c r="B25" s="7"/>
      <c r="C25" s="7"/>
      <c r="D25" s="7"/>
      <c r="E25" s="7"/>
      <c r="F25" s="7"/>
      <c r="G25" s="7"/>
      <c r="H25" s="7"/>
      <c r="I25" s="7"/>
      <c r="J25" s="7"/>
      <c r="K25" s="7"/>
      <c r="L25" s="7"/>
      <c r="M25" s="7"/>
      <c r="N25" s="7"/>
      <c r="O25" s="7"/>
      <c r="P25" s="7"/>
      <c r="Q25" s="7"/>
      <c r="R25" s="7"/>
      <c r="S25" s="7"/>
      <c r="T25" s="7"/>
      <c r="U25" s="7"/>
      <c r="V25" s="7"/>
      <c r="W25" s="7"/>
      <c r="X25" s="7"/>
    </row>
    <row r="26" spans="1:24">
      <c r="A26" s="7"/>
      <c r="B26" s="7"/>
      <c r="C26" s="7"/>
      <c r="D26" s="7"/>
      <c r="E26" s="7"/>
      <c r="F26" s="7"/>
      <c r="G26" s="7"/>
      <c r="H26" s="7"/>
      <c r="I26" s="7"/>
      <c r="J26" s="7"/>
      <c r="K26" s="7"/>
      <c r="L26" s="7"/>
      <c r="M26" s="7"/>
      <c r="N26" s="7"/>
      <c r="O26" s="7"/>
      <c r="P26" s="7"/>
      <c r="Q26" s="7"/>
      <c r="R26" s="7"/>
      <c r="S26" s="7"/>
      <c r="T26" s="7"/>
      <c r="U26" s="7"/>
      <c r="V26" s="7"/>
      <c r="W26" s="7"/>
      <c r="X26" s="7"/>
    </row>
    <row r="27" spans="1:24">
      <c r="A27" s="7"/>
      <c r="B27" s="7"/>
      <c r="C27" s="7"/>
      <c r="D27" s="7"/>
      <c r="E27" s="7"/>
      <c r="F27" s="7"/>
      <c r="G27" s="7"/>
      <c r="H27" s="7"/>
      <c r="I27" s="7"/>
      <c r="J27" s="7"/>
      <c r="K27" s="7"/>
      <c r="L27" s="7"/>
      <c r="M27" s="7"/>
      <c r="N27" s="7"/>
      <c r="O27" s="7"/>
      <c r="P27" s="7"/>
      <c r="Q27" s="7"/>
      <c r="R27" s="7"/>
      <c r="S27" s="7"/>
      <c r="T27" s="7"/>
      <c r="U27" s="7"/>
      <c r="V27" s="7"/>
      <c r="W27" s="7"/>
      <c r="X27" s="7"/>
    </row>
    <row r="28" spans="1:24">
      <c r="A28" s="7"/>
      <c r="B28" s="7"/>
      <c r="C28" s="7"/>
      <c r="D28" s="7"/>
      <c r="E28" s="7"/>
      <c r="F28" s="7"/>
      <c r="G28" s="7"/>
      <c r="H28" s="7"/>
      <c r="I28" s="7"/>
      <c r="J28" s="7"/>
      <c r="K28" s="7"/>
      <c r="L28" s="7"/>
      <c r="M28" s="7"/>
      <c r="N28" s="7"/>
      <c r="O28" s="7"/>
      <c r="P28" s="7"/>
      <c r="Q28" s="7"/>
      <c r="R28" s="7"/>
      <c r="S28" s="7"/>
      <c r="T28" s="7"/>
      <c r="U28" s="7"/>
      <c r="V28" s="7"/>
      <c r="W28" s="7"/>
      <c r="X28" s="7"/>
    </row>
    <row r="33" spans="1:24">
      <c r="A33" s="7"/>
      <c r="B33" s="7"/>
      <c r="C33" s="7"/>
      <c r="D33" s="7"/>
      <c r="E33" s="7"/>
      <c r="F33" s="7"/>
      <c r="G33" s="7"/>
      <c r="H33" s="7"/>
      <c r="I33" s="7"/>
      <c r="J33" s="7"/>
      <c r="K33" s="7"/>
      <c r="L33" s="7"/>
      <c r="M33" s="7"/>
      <c r="N33" s="7"/>
      <c r="O33" s="7"/>
      <c r="P33" s="7"/>
      <c r="Q33" s="7"/>
      <c r="R33" s="7"/>
      <c r="S33" s="7"/>
      <c r="T33" s="7"/>
      <c r="U33" s="7"/>
      <c r="V33" s="7"/>
      <c r="W33" s="7"/>
      <c r="X33" s="7"/>
    </row>
    <row r="34" spans="1:24">
      <c r="A34" s="7"/>
      <c r="B34" s="7"/>
      <c r="C34" s="7"/>
      <c r="D34" s="7"/>
      <c r="E34" s="7"/>
      <c r="F34" s="7"/>
      <c r="G34" s="7"/>
      <c r="H34" s="7"/>
      <c r="I34" s="7"/>
      <c r="J34" s="7"/>
      <c r="K34" s="7"/>
      <c r="L34" s="7"/>
      <c r="M34" s="7"/>
      <c r="N34" s="7"/>
      <c r="O34" s="7"/>
      <c r="P34" s="7"/>
      <c r="Q34" s="7"/>
      <c r="R34" s="7"/>
      <c r="S34" s="7"/>
      <c r="T34" s="7"/>
      <c r="U34" s="7"/>
      <c r="V34" s="7"/>
      <c r="W34" s="7"/>
      <c r="X34" s="7"/>
    </row>
    <row r="35" spans="1:24">
      <c r="A35" s="7"/>
      <c r="B35" s="7"/>
      <c r="C35" s="7"/>
      <c r="D35" s="7"/>
      <c r="E35" s="7"/>
      <c r="F35" s="7"/>
      <c r="G35" s="7"/>
      <c r="H35" s="7"/>
      <c r="I35" s="7"/>
      <c r="J35" s="7"/>
      <c r="K35" s="7"/>
      <c r="L35" s="7"/>
      <c r="M35" s="7"/>
      <c r="N35" s="7"/>
      <c r="O35" s="7"/>
      <c r="P35" s="7"/>
      <c r="Q35" s="7"/>
      <c r="R35" s="7"/>
      <c r="S35" s="7"/>
      <c r="T35" s="7"/>
      <c r="U35" s="7"/>
      <c r="V35" s="7"/>
      <c r="W35" s="7"/>
      <c r="X35" s="7"/>
    </row>
    <row r="36" spans="1:24">
      <c r="A36" s="7"/>
      <c r="B36" s="7"/>
      <c r="C36" s="7"/>
      <c r="D36" s="7"/>
      <c r="E36" s="7"/>
      <c r="F36" s="7"/>
      <c r="G36" s="7"/>
      <c r="H36" s="7"/>
      <c r="I36" s="7"/>
      <c r="J36" s="7"/>
      <c r="K36" s="7"/>
      <c r="L36" s="7"/>
      <c r="M36" s="7"/>
      <c r="N36" s="7"/>
      <c r="O36" s="7"/>
      <c r="P36" s="7"/>
      <c r="Q36" s="7"/>
      <c r="R36" s="7"/>
      <c r="S36" s="7"/>
      <c r="T36" s="7"/>
      <c r="U36" s="7"/>
      <c r="V36" s="7"/>
      <c r="W36" s="7"/>
      <c r="X36" s="7"/>
    </row>
    <row r="37" spans="1:24">
      <c r="A37" s="7"/>
      <c r="B37" s="7"/>
      <c r="C37" s="7"/>
      <c r="D37" s="7"/>
      <c r="E37" s="7"/>
      <c r="F37" s="7"/>
      <c r="G37" s="7"/>
      <c r="H37" s="7"/>
      <c r="I37" s="7"/>
      <c r="J37" s="7"/>
      <c r="K37" s="7"/>
      <c r="L37" s="7"/>
      <c r="M37" s="7"/>
      <c r="N37" s="7"/>
      <c r="O37" s="7"/>
      <c r="P37" s="7"/>
      <c r="Q37" s="7"/>
      <c r="R37" s="7"/>
      <c r="S37" s="7"/>
      <c r="T37" s="7"/>
      <c r="U37" s="7"/>
      <c r="V37" s="7"/>
      <c r="W37" s="7"/>
      <c r="X37" s="7"/>
    </row>
    <row r="38" spans="1:24">
      <c r="A38" s="7"/>
      <c r="B38" s="7"/>
      <c r="C38" s="7"/>
      <c r="D38" s="7"/>
      <c r="E38" s="7"/>
      <c r="F38" s="7"/>
      <c r="G38" s="7"/>
      <c r="H38" s="7"/>
      <c r="I38" s="7"/>
      <c r="J38" s="7"/>
      <c r="K38" s="7"/>
      <c r="L38" s="7"/>
      <c r="M38" s="7"/>
      <c r="N38" s="7"/>
      <c r="O38" s="7"/>
      <c r="P38" s="7"/>
      <c r="Q38" s="7"/>
      <c r="R38" s="7"/>
      <c r="S38" s="7"/>
      <c r="T38" s="7"/>
      <c r="U38" s="7"/>
      <c r="V38" s="7"/>
      <c r="W38" s="7"/>
      <c r="X38" s="7"/>
    </row>
    <row r="39" spans="1:24">
      <c r="A39" s="7"/>
      <c r="B39" s="7"/>
      <c r="C39" s="7"/>
      <c r="D39" s="7"/>
      <c r="E39" s="7"/>
      <c r="F39" s="7"/>
      <c r="G39" s="7"/>
      <c r="H39" s="7"/>
      <c r="I39" s="7"/>
      <c r="J39" s="7"/>
      <c r="K39" s="7"/>
      <c r="L39" s="7"/>
      <c r="M39" s="7"/>
      <c r="N39" s="7"/>
      <c r="O39" s="7"/>
      <c r="P39" s="7"/>
      <c r="Q39" s="7"/>
      <c r="R39" s="7"/>
      <c r="S39" s="7"/>
      <c r="T39" s="7"/>
      <c r="U39" s="7"/>
      <c r="V39" s="7"/>
      <c r="W39" s="7"/>
      <c r="X39" s="7"/>
    </row>
    <row r="40" spans="1:24">
      <c r="A40" s="7"/>
      <c r="B40" s="7"/>
      <c r="C40" s="7"/>
      <c r="D40" s="7"/>
      <c r="E40" s="7"/>
      <c r="F40" s="7"/>
      <c r="G40" s="7"/>
      <c r="H40" s="7"/>
      <c r="I40" s="7"/>
      <c r="J40" s="7"/>
      <c r="K40" s="7"/>
      <c r="L40" s="7"/>
      <c r="M40" s="7"/>
      <c r="N40" s="7"/>
      <c r="O40" s="7"/>
      <c r="P40" s="7"/>
      <c r="Q40" s="7"/>
      <c r="R40" s="7"/>
      <c r="S40" s="7"/>
      <c r="T40" s="7"/>
      <c r="U40" s="7"/>
      <c r="V40" s="7"/>
      <c r="W40" s="7"/>
      <c r="X40" s="7"/>
    </row>
    <row r="41" spans="1:24">
      <c r="A41" s="7"/>
      <c r="B41" s="7"/>
      <c r="C41" s="7"/>
      <c r="D41" s="7"/>
      <c r="E41" s="7"/>
      <c r="F41" s="7"/>
      <c r="G41" s="7"/>
      <c r="H41" s="7"/>
      <c r="I41" s="7"/>
      <c r="J41" s="7"/>
      <c r="K41" s="7"/>
      <c r="L41" s="7"/>
      <c r="M41" s="7"/>
      <c r="N41" s="7"/>
      <c r="O41" s="7"/>
      <c r="P41" s="7"/>
      <c r="Q41" s="7"/>
      <c r="R41" s="7"/>
      <c r="S41" s="7"/>
      <c r="T41" s="7"/>
      <c r="U41" s="7"/>
      <c r="V41" s="7"/>
      <c r="W41" s="7"/>
      <c r="X41" s="7"/>
    </row>
    <row r="42" spans="1:24">
      <c r="A42" s="7"/>
      <c r="B42" s="7"/>
      <c r="C42" s="7"/>
      <c r="D42" s="7"/>
      <c r="E42" s="7"/>
      <c r="F42" s="7"/>
      <c r="G42" s="7"/>
      <c r="H42" s="7"/>
      <c r="I42" s="7"/>
      <c r="J42" s="7"/>
      <c r="K42" s="7"/>
      <c r="L42" s="7"/>
      <c r="M42" s="7"/>
      <c r="N42" s="7"/>
      <c r="O42" s="7"/>
      <c r="P42" s="7"/>
      <c r="Q42" s="7"/>
      <c r="R42" s="7"/>
      <c r="S42" s="7"/>
      <c r="T42" s="7"/>
      <c r="U42" s="7"/>
      <c r="V42" s="7"/>
      <c r="W42" s="7"/>
      <c r="X42" s="7"/>
    </row>
    <row r="43" spans="1:24">
      <c r="A43" s="7"/>
      <c r="B43" s="7"/>
      <c r="C43" s="7"/>
      <c r="D43" s="7"/>
      <c r="E43" s="7"/>
      <c r="F43" s="7"/>
      <c r="G43" s="7"/>
      <c r="H43" s="7"/>
      <c r="I43" s="7"/>
      <c r="J43" s="7"/>
      <c r="K43" s="7"/>
      <c r="L43" s="7"/>
      <c r="M43" s="7"/>
      <c r="N43" s="7"/>
      <c r="O43" s="7"/>
      <c r="P43" s="7"/>
      <c r="Q43" s="7"/>
      <c r="R43" s="7"/>
      <c r="S43" s="7"/>
      <c r="T43" s="7"/>
      <c r="U43" s="7"/>
      <c r="V43" s="7"/>
      <c r="W43" s="7"/>
      <c r="X43" s="7"/>
    </row>
    <row r="44" spans="1:24">
      <c r="A44" s="7"/>
      <c r="B44" s="7"/>
      <c r="C44" s="7"/>
      <c r="D44" s="7"/>
      <c r="E44" s="7"/>
      <c r="F44" s="7"/>
      <c r="G44" s="7"/>
      <c r="H44" s="7"/>
      <c r="I44" s="7"/>
      <c r="J44" s="7"/>
      <c r="K44" s="7"/>
      <c r="L44" s="7"/>
      <c r="M44" s="7"/>
      <c r="N44" s="7"/>
      <c r="O44" s="7"/>
      <c r="P44" s="7"/>
      <c r="Q44" s="7"/>
      <c r="R44" s="7"/>
      <c r="S44" s="7"/>
      <c r="T44" s="7"/>
      <c r="U44" s="7"/>
      <c r="V44" s="7"/>
      <c r="W44" s="7"/>
      <c r="X44" s="7"/>
    </row>
    <row r="45" spans="1:24">
      <c r="A45" s="7"/>
      <c r="B45" s="7"/>
      <c r="C45" s="7"/>
      <c r="D45" s="7"/>
      <c r="E45" s="7"/>
      <c r="F45" s="7"/>
      <c r="G45" s="7"/>
      <c r="H45" s="7"/>
      <c r="I45" s="7"/>
      <c r="J45" s="7"/>
      <c r="K45" s="7"/>
      <c r="L45" s="7"/>
      <c r="M45" s="7"/>
      <c r="N45" s="7"/>
      <c r="O45" s="7"/>
      <c r="P45" s="7"/>
      <c r="Q45" s="7"/>
      <c r="R45" s="7"/>
      <c r="S45" s="7"/>
      <c r="T45" s="7"/>
      <c r="U45" s="7"/>
      <c r="V45" s="7"/>
      <c r="W45" s="7"/>
      <c r="X45" s="7"/>
    </row>
    <row r="46" spans="1:24">
      <c r="A46" s="7"/>
      <c r="B46" s="7"/>
      <c r="C46" s="7"/>
      <c r="D46" s="7"/>
      <c r="E46" s="7"/>
      <c r="F46" s="7"/>
      <c r="G46" s="7"/>
      <c r="H46" s="7"/>
      <c r="I46" s="7"/>
      <c r="J46" s="7"/>
      <c r="K46" s="7"/>
      <c r="L46" s="7"/>
      <c r="M46" s="7"/>
      <c r="N46" s="7"/>
      <c r="O46" s="7"/>
      <c r="P46" s="7"/>
      <c r="Q46" s="7"/>
      <c r="R46" s="7"/>
      <c r="S46" s="7"/>
      <c r="T46" s="7"/>
      <c r="U46" s="7"/>
      <c r="V46" s="7"/>
      <c r="W46" s="7"/>
      <c r="X46" s="7"/>
    </row>
    <row r="47" spans="1:24">
      <c r="A47" s="7"/>
      <c r="B47" s="7"/>
      <c r="C47" s="7"/>
      <c r="D47" s="7"/>
      <c r="E47" s="7"/>
      <c r="F47" s="7"/>
      <c r="G47" s="7"/>
      <c r="H47" s="7"/>
      <c r="I47" s="7"/>
      <c r="J47" s="7"/>
      <c r="K47" s="7"/>
      <c r="L47" s="7"/>
      <c r="M47" s="7"/>
      <c r="N47" s="7"/>
      <c r="O47" s="7"/>
      <c r="P47" s="7"/>
      <c r="Q47" s="7"/>
      <c r="R47" s="7"/>
      <c r="S47" s="7"/>
      <c r="T47" s="7"/>
      <c r="U47" s="7"/>
      <c r="V47" s="7"/>
      <c r="W47" s="7"/>
      <c r="X47" s="7"/>
    </row>
    <row r="48" spans="1:24">
      <c r="A48" s="7"/>
      <c r="B48" s="7"/>
      <c r="C48" s="7"/>
      <c r="D48" s="7"/>
      <c r="E48" s="7"/>
      <c r="F48" s="7"/>
      <c r="G48" s="7"/>
      <c r="H48" s="7"/>
      <c r="I48" s="7"/>
      <c r="J48" s="7"/>
      <c r="K48" s="7"/>
      <c r="L48" s="7"/>
      <c r="M48" s="7"/>
      <c r="N48" s="7"/>
      <c r="O48" s="7"/>
      <c r="P48" s="7"/>
      <c r="Q48" s="7"/>
      <c r="R48" s="7"/>
      <c r="S48" s="7"/>
      <c r="T48" s="7"/>
      <c r="U48" s="7"/>
      <c r="V48" s="7"/>
      <c r="W48" s="7"/>
      <c r="X48" s="7"/>
    </row>
    <row r="49" spans="1:24">
      <c r="A49" s="7"/>
      <c r="B49" s="7"/>
      <c r="C49" s="7"/>
      <c r="D49" s="7"/>
      <c r="E49" s="7"/>
      <c r="F49" s="7"/>
      <c r="G49" s="7"/>
      <c r="H49" s="7"/>
      <c r="I49" s="7"/>
      <c r="J49" s="7"/>
      <c r="K49" s="7"/>
      <c r="L49" s="7"/>
      <c r="M49" s="7"/>
      <c r="N49" s="7"/>
      <c r="O49" s="7"/>
      <c r="P49" s="7"/>
      <c r="Q49" s="7"/>
      <c r="R49" s="7"/>
      <c r="S49" s="7"/>
      <c r="T49" s="7"/>
      <c r="U49" s="7"/>
      <c r="V49" s="7"/>
      <c r="W49" s="7"/>
      <c r="X49" s="7"/>
    </row>
    <row r="50" spans="1:24">
      <c r="A50" s="7"/>
      <c r="B50" s="7"/>
      <c r="C50" s="7"/>
      <c r="D50" s="7"/>
      <c r="E50" s="7"/>
      <c r="F50" s="7"/>
      <c r="G50" s="7"/>
      <c r="H50" s="7"/>
      <c r="I50" s="7"/>
      <c r="J50" s="7"/>
      <c r="K50" s="7"/>
      <c r="L50" s="7"/>
      <c r="M50" s="7"/>
      <c r="N50" s="7"/>
      <c r="O50" s="7"/>
      <c r="P50" s="7"/>
      <c r="Q50" s="7"/>
      <c r="R50" s="7"/>
      <c r="S50" s="7"/>
      <c r="T50" s="7"/>
      <c r="U50" s="7"/>
      <c r="V50" s="7"/>
      <c r="W50" s="7"/>
      <c r="X50" s="7"/>
    </row>
    <row r="51" spans="1:24">
      <c r="A51" s="7"/>
      <c r="B51" s="7"/>
      <c r="C51" s="7"/>
      <c r="D51" s="7"/>
      <c r="E51" s="7"/>
      <c r="F51" s="7"/>
      <c r="G51" s="7"/>
      <c r="H51" s="7"/>
      <c r="I51" s="7"/>
      <c r="J51" s="7"/>
      <c r="K51" s="7"/>
      <c r="L51" s="7"/>
      <c r="M51" s="7"/>
      <c r="N51" s="7"/>
      <c r="O51" s="7"/>
      <c r="P51" s="7"/>
      <c r="Q51" s="7"/>
      <c r="R51" s="7"/>
      <c r="S51" s="7"/>
      <c r="T51" s="7"/>
      <c r="U51" s="7"/>
      <c r="V51" s="7"/>
      <c r="W51" s="7"/>
      <c r="X51" s="7"/>
    </row>
    <row r="52" spans="1:24">
      <c r="A52" s="7"/>
      <c r="B52" s="7"/>
      <c r="C52" s="7"/>
      <c r="D52" s="7"/>
      <c r="E52" s="7"/>
      <c r="F52" s="7"/>
      <c r="G52" s="7"/>
      <c r="H52" s="7"/>
      <c r="I52" s="7"/>
      <c r="J52" s="7"/>
      <c r="K52" s="7"/>
      <c r="L52" s="7"/>
      <c r="M52" s="7"/>
      <c r="N52" s="7"/>
      <c r="O52" s="7"/>
      <c r="P52" s="7"/>
      <c r="Q52" s="7"/>
      <c r="R52" s="7"/>
      <c r="S52" s="7"/>
      <c r="T52" s="7"/>
      <c r="U52" s="7"/>
      <c r="V52" s="7"/>
      <c r="W52" s="7"/>
      <c r="X52" s="7"/>
    </row>
    <row r="53" spans="1:24">
      <c r="A53" s="7"/>
      <c r="B53" s="7"/>
      <c r="C53" s="7"/>
      <c r="D53" s="7"/>
      <c r="E53" s="7"/>
      <c r="F53" s="7"/>
      <c r="G53" s="7"/>
      <c r="H53" s="7"/>
      <c r="I53" s="7"/>
      <c r="J53" s="7"/>
      <c r="K53" s="7"/>
      <c r="L53" s="7"/>
      <c r="M53" s="7"/>
      <c r="N53" s="7"/>
      <c r="O53" s="7"/>
      <c r="P53" s="7"/>
      <c r="Q53" s="7"/>
      <c r="R53" s="7"/>
      <c r="S53" s="7"/>
      <c r="T53" s="7"/>
      <c r="U53" s="7"/>
      <c r="V53" s="7"/>
      <c r="W53" s="7"/>
      <c r="X53" s="7"/>
    </row>
    <row r="54" spans="1:24">
      <c r="A54" s="7"/>
      <c r="B54" s="7"/>
      <c r="C54" s="7"/>
      <c r="D54" s="7"/>
      <c r="E54" s="7"/>
      <c r="F54" s="7"/>
      <c r="G54" s="7"/>
      <c r="H54" s="7"/>
      <c r="I54" s="7"/>
      <c r="J54" s="7"/>
      <c r="K54" s="7"/>
      <c r="L54" s="7"/>
      <c r="M54" s="7"/>
      <c r="N54" s="7"/>
      <c r="O54" s="7"/>
      <c r="P54" s="7"/>
      <c r="Q54" s="7"/>
      <c r="R54" s="7"/>
      <c r="S54" s="7"/>
      <c r="T54" s="7"/>
      <c r="U54" s="7"/>
      <c r="V54" s="7"/>
      <c r="W54" s="7"/>
      <c r="X54" s="7"/>
    </row>
    <row r="55" spans="1:24">
      <c r="A55" s="7"/>
      <c r="B55" s="7"/>
      <c r="C55" s="7"/>
      <c r="D55" s="7"/>
      <c r="E55" s="7"/>
      <c r="F55" s="7"/>
      <c r="G55" s="7"/>
      <c r="H55" s="7"/>
      <c r="I55" s="7"/>
      <c r="J55" s="7"/>
      <c r="K55" s="7"/>
      <c r="L55" s="7"/>
      <c r="M55" s="7"/>
      <c r="N55" s="7"/>
      <c r="O55" s="7"/>
      <c r="P55" s="7"/>
      <c r="Q55" s="7"/>
      <c r="R55" s="7"/>
      <c r="S55" s="7"/>
      <c r="T55" s="7"/>
      <c r="U55" s="7"/>
      <c r="V55" s="7"/>
      <c r="W55" s="7"/>
      <c r="X55" s="7"/>
    </row>
    <row r="56" spans="1:24">
      <c r="A56" s="7"/>
      <c r="B56" s="7"/>
      <c r="C56" s="7"/>
      <c r="D56" s="7"/>
      <c r="E56" s="7"/>
      <c r="F56" s="7"/>
      <c r="G56" s="7"/>
      <c r="H56" s="7"/>
      <c r="I56" s="7"/>
      <c r="J56" s="7"/>
      <c r="K56" s="7"/>
      <c r="L56" s="7"/>
      <c r="M56" s="7"/>
      <c r="N56" s="7"/>
      <c r="O56" s="7"/>
      <c r="P56" s="7"/>
      <c r="Q56" s="7"/>
      <c r="R56" s="7"/>
      <c r="S56" s="7"/>
      <c r="T56" s="7"/>
      <c r="U56" s="7"/>
      <c r="V56" s="7"/>
      <c r="W56" s="7"/>
      <c r="X56" s="7"/>
    </row>
    <row r="57" spans="1:24">
      <c r="A57" s="7"/>
      <c r="B57" s="7"/>
      <c r="C57" s="7"/>
      <c r="D57" s="7"/>
      <c r="E57" s="7"/>
      <c r="F57" s="7"/>
      <c r="G57" s="7"/>
      <c r="H57" s="7"/>
      <c r="I57" s="7"/>
      <c r="J57" s="7"/>
      <c r="K57" s="7"/>
      <c r="L57" s="7"/>
      <c r="M57" s="7"/>
      <c r="N57" s="7"/>
      <c r="O57" s="7"/>
      <c r="P57" s="7"/>
      <c r="Q57" s="7"/>
      <c r="R57" s="7"/>
      <c r="S57" s="7"/>
      <c r="T57" s="7"/>
      <c r="U57" s="7"/>
      <c r="V57" s="7"/>
      <c r="W57" s="7"/>
      <c r="X57" s="7"/>
    </row>
    <row r="58" spans="1:24">
      <c r="A58" s="7"/>
      <c r="B58" s="7"/>
      <c r="C58" s="7"/>
      <c r="D58" s="7"/>
      <c r="E58" s="7"/>
      <c r="F58" s="7"/>
      <c r="G58" s="7"/>
      <c r="H58" s="7"/>
      <c r="I58" s="7"/>
      <c r="J58" s="7"/>
      <c r="K58" s="7"/>
      <c r="L58" s="7"/>
      <c r="M58" s="7"/>
      <c r="N58" s="7"/>
      <c r="O58" s="7"/>
      <c r="P58" s="7"/>
      <c r="Q58" s="7"/>
      <c r="R58" s="7"/>
      <c r="S58" s="7"/>
      <c r="T58" s="7"/>
      <c r="U58" s="7"/>
      <c r="V58" s="7"/>
      <c r="W58" s="7"/>
      <c r="X58" s="7"/>
    </row>
    <row r="59" spans="1:24">
      <c r="A59" s="7"/>
      <c r="B59" s="7"/>
      <c r="C59" s="7"/>
      <c r="D59" s="7"/>
      <c r="E59" s="7"/>
      <c r="F59" s="7"/>
      <c r="G59" s="7"/>
      <c r="H59" s="7"/>
      <c r="I59" s="7"/>
      <c r="J59" s="7"/>
      <c r="K59" s="7"/>
      <c r="L59" s="7"/>
      <c r="M59" s="7"/>
      <c r="N59" s="7"/>
      <c r="O59" s="7"/>
      <c r="P59" s="7"/>
      <c r="Q59" s="7"/>
      <c r="R59" s="7"/>
      <c r="S59" s="7"/>
      <c r="T59" s="7"/>
      <c r="U59" s="7"/>
      <c r="V59" s="7"/>
      <c r="W59" s="7"/>
      <c r="X59" s="7"/>
    </row>
    <row r="60" spans="1:24">
      <c r="A60" s="7"/>
      <c r="B60" s="7"/>
      <c r="C60" s="7"/>
      <c r="D60" s="7"/>
      <c r="E60" s="7"/>
      <c r="F60" s="7"/>
      <c r="G60" s="7"/>
      <c r="H60" s="7"/>
      <c r="I60" s="7"/>
      <c r="J60" s="7"/>
      <c r="K60" s="7"/>
      <c r="L60" s="7"/>
      <c r="M60" s="7"/>
      <c r="N60" s="7"/>
      <c r="O60" s="7"/>
      <c r="P60" s="7"/>
      <c r="Q60" s="7"/>
      <c r="R60" s="7"/>
      <c r="S60" s="7"/>
      <c r="T60" s="7"/>
      <c r="U60" s="7"/>
      <c r="V60" s="7"/>
      <c r="W60" s="7"/>
      <c r="X60" s="7"/>
    </row>
    <row r="65" spans="1:24">
      <c r="A65" s="7"/>
      <c r="B65" s="7"/>
      <c r="C65" s="7"/>
      <c r="D65" s="7"/>
      <c r="E65" s="7"/>
      <c r="F65" s="7"/>
      <c r="G65" s="7"/>
      <c r="H65" s="7"/>
      <c r="I65" s="7"/>
      <c r="J65" s="7"/>
      <c r="K65" s="7"/>
      <c r="L65" s="7"/>
      <c r="M65" s="7"/>
      <c r="N65" s="7"/>
      <c r="O65" s="7"/>
      <c r="P65" s="7"/>
      <c r="Q65" s="7"/>
      <c r="R65" s="7"/>
      <c r="S65" s="7"/>
      <c r="T65" s="7"/>
      <c r="U65" s="7"/>
      <c r="V65" s="7"/>
      <c r="W65" s="7"/>
      <c r="X65" s="7"/>
    </row>
    <row r="66" spans="1:24">
      <c r="A66" s="7"/>
      <c r="B66" s="7"/>
      <c r="C66" s="7"/>
      <c r="D66" s="7"/>
      <c r="E66" s="7"/>
      <c r="F66" s="7"/>
      <c r="G66" s="7"/>
      <c r="H66" s="7"/>
      <c r="I66" s="7"/>
      <c r="J66" s="7"/>
      <c r="K66" s="7"/>
      <c r="L66" s="7"/>
      <c r="M66" s="7"/>
      <c r="N66" s="7"/>
      <c r="O66" s="7"/>
      <c r="P66" s="7"/>
      <c r="Q66" s="7"/>
      <c r="R66" s="7"/>
      <c r="S66" s="7"/>
      <c r="T66" s="7"/>
      <c r="U66" s="7"/>
      <c r="V66" s="7"/>
      <c r="W66" s="7"/>
      <c r="X66" s="7"/>
    </row>
    <row r="67" spans="1:24">
      <c r="A67" s="7"/>
      <c r="B67" s="7"/>
      <c r="C67" s="7"/>
      <c r="D67" s="7"/>
      <c r="E67" s="7"/>
      <c r="F67" s="7"/>
      <c r="G67" s="7"/>
      <c r="H67" s="7"/>
      <c r="I67" s="7"/>
      <c r="J67" s="7"/>
      <c r="K67" s="7"/>
      <c r="L67" s="7"/>
      <c r="M67" s="7"/>
      <c r="N67" s="7"/>
      <c r="O67" s="7"/>
      <c r="P67" s="7"/>
      <c r="Q67" s="7"/>
      <c r="R67" s="7"/>
      <c r="S67" s="7"/>
      <c r="T67" s="7"/>
      <c r="U67" s="7"/>
      <c r="V67" s="7"/>
      <c r="W67" s="7"/>
      <c r="X67" s="7"/>
    </row>
    <row r="68" spans="1:24">
      <c r="A68" s="7"/>
      <c r="B68" s="7"/>
      <c r="C68" s="7"/>
      <c r="D68" s="7"/>
      <c r="E68" s="7"/>
      <c r="F68" s="7"/>
      <c r="G68" s="7"/>
      <c r="H68" s="7"/>
      <c r="I68" s="7"/>
      <c r="J68" s="7"/>
      <c r="K68" s="7"/>
      <c r="L68" s="7"/>
      <c r="M68" s="7"/>
      <c r="N68" s="7"/>
      <c r="O68" s="7"/>
      <c r="P68" s="7"/>
      <c r="Q68" s="7"/>
      <c r="R68" s="7"/>
      <c r="S68" s="7"/>
      <c r="T68" s="7"/>
      <c r="U68" s="7"/>
      <c r="V68" s="7"/>
      <c r="W68" s="7"/>
      <c r="X68" s="7"/>
    </row>
    <row r="69" spans="1:24">
      <c r="A69" s="7"/>
      <c r="B69" s="7"/>
      <c r="C69" s="7"/>
      <c r="D69" s="7"/>
      <c r="E69" s="7"/>
      <c r="F69" s="7"/>
      <c r="G69" s="7"/>
      <c r="H69" s="7"/>
      <c r="I69" s="7"/>
      <c r="J69" s="7"/>
      <c r="K69" s="7"/>
      <c r="L69" s="7"/>
      <c r="M69" s="7"/>
      <c r="N69" s="7"/>
      <c r="O69" s="7"/>
      <c r="P69" s="7"/>
      <c r="Q69" s="7"/>
      <c r="R69" s="7"/>
      <c r="S69" s="7"/>
      <c r="T69" s="7"/>
      <c r="U69" s="7"/>
      <c r="V69" s="7"/>
      <c r="W69" s="7"/>
      <c r="X69" s="7"/>
    </row>
    <row r="70" spans="1:24">
      <c r="A70" s="7"/>
      <c r="B70" s="7"/>
      <c r="C70" s="7"/>
      <c r="D70" s="7"/>
      <c r="E70" s="7"/>
      <c r="F70" s="7"/>
      <c r="G70" s="7"/>
      <c r="H70" s="7"/>
      <c r="I70" s="7"/>
      <c r="J70" s="7"/>
      <c r="K70" s="7"/>
      <c r="L70" s="7"/>
      <c r="M70" s="7"/>
      <c r="N70" s="7"/>
      <c r="O70" s="7"/>
      <c r="P70" s="7"/>
      <c r="Q70" s="7"/>
      <c r="R70" s="7"/>
      <c r="S70" s="7"/>
      <c r="T70" s="7"/>
      <c r="U70" s="7"/>
      <c r="V70" s="7"/>
      <c r="W70" s="7"/>
      <c r="X70" s="7"/>
    </row>
    <row r="71" spans="1:24">
      <c r="A71" s="7"/>
      <c r="B71" s="7"/>
      <c r="C71" s="7"/>
      <c r="D71" s="7"/>
      <c r="E71" s="7"/>
      <c r="F71" s="7"/>
      <c r="G71" s="7"/>
      <c r="H71" s="7"/>
      <c r="I71" s="7"/>
      <c r="J71" s="7"/>
      <c r="K71" s="7"/>
      <c r="L71" s="7"/>
      <c r="M71" s="7"/>
      <c r="N71" s="7"/>
      <c r="O71" s="7"/>
      <c r="P71" s="7"/>
      <c r="Q71" s="7"/>
      <c r="R71" s="7"/>
      <c r="S71" s="7"/>
      <c r="T71" s="7"/>
      <c r="U71" s="7"/>
      <c r="V71" s="7"/>
      <c r="W71" s="7"/>
      <c r="X71" s="7"/>
    </row>
    <row r="72" spans="1:24">
      <c r="A72" s="7"/>
      <c r="B72" s="7"/>
      <c r="C72" s="7"/>
      <c r="D72" s="7"/>
      <c r="E72" s="7"/>
      <c r="F72" s="7"/>
      <c r="G72" s="7"/>
      <c r="H72" s="7"/>
      <c r="I72" s="7"/>
      <c r="J72" s="7"/>
      <c r="K72" s="7"/>
      <c r="L72" s="7"/>
      <c r="M72" s="7"/>
      <c r="N72" s="7"/>
      <c r="O72" s="7"/>
      <c r="P72" s="7"/>
      <c r="Q72" s="7"/>
      <c r="R72" s="7"/>
      <c r="S72" s="7"/>
      <c r="T72" s="7"/>
      <c r="U72" s="7"/>
      <c r="V72" s="7"/>
      <c r="W72" s="7"/>
      <c r="X72" s="7"/>
    </row>
    <row r="73" spans="1:24">
      <c r="A73" s="7"/>
      <c r="B73" s="7"/>
      <c r="C73" s="7"/>
      <c r="D73" s="7"/>
      <c r="E73" s="7"/>
      <c r="F73" s="7"/>
      <c r="G73" s="7"/>
      <c r="H73" s="7"/>
      <c r="I73" s="7"/>
      <c r="J73" s="7"/>
      <c r="K73" s="7"/>
      <c r="L73" s="7"/>
      <c r="M73" s="7"/>
      <c r="N73" s="7"/>
      <c r="O73" s="7"/>
      <c r="P73" s="7"/>
      <c r="Q73" s="7"/>
      <c r="R73" s="7"/>
      <c r="S73" s="7"/>
      <c r="T73" s="7"/>
      <c r="U73" s="7"/>
      <c r="V73" s="7"/>
      <c r="W73" s="7"/>
      <c r="X73" s="7"/>
    </row>
    <row r="74" spans="1:24">
      <c r="A74" s="7"/>
      <c r="B74" s="7"/>
      <c r="C74" s="7"/>
      <c r="D74" s="7"/>
      <c r="E74" s="7"/>
      <c r="F74" s="7"/>
      <c r="G74" s="7"/>
      <c r="H74" s="7"/>
      <c r="I74" s="7"/>
      <c r="J74" s="7"/>
      <c r="K74" s="7"/>
      <c r="L74" s="7"/>
      <c r="M74" s="7"/>
      <c r="N74" s="7"/>
      <c r="O74" s="7"/>
      <c r="P74" s="7"/>
      <c r="Q74" s="7"/>
      <c r="R74" s="7"/>
      <c r="S74" s="7"/>
      <c r="T74" s="7"/>
      <c r="U74" s="7"/>
      <c r="V74" s="7"/>
      <c r="W74" s="7"/>
      <c r="X74" s="7"/>
    </row>
    <row r="75" spans="1:24">
      <c r="A75" s="7"/>
      <c r="B75" s="7"/>
      <c r="C75" s="7"/>
      <c r="D75" s="7"/>
      <c r="E75" s="7"/>
      <c r="F75" s="7"/>
      <c r="G75" s="7"/>
      <c r="H75" s="7"/>
      <c r="I75" s="7"/>
      <c r="J75" s="7"/>
      <c r="K75" s="7"/>
      <c r="L75" s="7"/>
      <c r="M75" s="7"/>
      <c r="N75" s="7"/>
      <c r="O75" s="7"/>
      <c r="P75" s="7"/>
      <c r="Q75" s="7"/>
      <c r="R75" s="7"/>
      <c r="S75" s="7"/>
      <c r="T75" s="7"/>
      <c r="U75" s="7"/>
      <c r="V75" s="7"/>
      <c r="W75" s="7"/>
      <c r="X75" s="7"/>
    </row>
    <row r="76" spans="1:24">
      <c r="A76" s="7"/>
      <c r="B76" s="7"/>
      <c r="C76" s="7"/>
      <c r="D76" s="7"/>
      <c r="E76" s="7"/>
      <c r="F76" s="7"/>
      <c r="G76" s="7"/>
      <c r="H76" s="7"/>
      <c r="I76" s="7"/>
      <c r="J76" s="7"/>
      <c r="K76" s="7"/>
      <c r="L76" s="7"/>
      <c r="M76" s="7"/>
      <c r="N76" s="7"/>
      <c r="O76" s="7"/>
      <c r="P76" s="7"/>
      <c r="Q76" s="7"/>
      <c r="R76" s="7"/>
      <c r="S76" s="7"/>
      <c r="T76" s="7"/>
      <c r="U76" s="7"/>
      <c r="V76" s="7"/>
      <c r="W76" s="7"/>
      <c r="X76" s="7"/>
    </row>
    <row r="77" spans="1:24">
      <c r="A77" s="7"/>
      <c r="B77" s="7"/>
      <c r="C77" s="7"/>
      <c r="D77" s="7"/>
      <c r="E77" s="7"/>
      <c r="F77" s="7"/>
      <c r="G77" s="7"/>
      <c r="H77" s="7"/>
      <c r="I77" s="7"/>
      <c r="J77" s="7"/>
      <c r="K77" s="7"/>
      <c r="L77" s="7"/>
      <c r="M77" s="7"/>
      <c r="N77" s="7"/>
      <c r="O77" s="7"/>
      <c r="P77" s="7"/>
      <c r="Q77" s="7"/>
      <c r="R77" s="7"/>
      <c r="S77" s="7"/>
      <c r="T77" s="7"/>
      <c r="U77" s="7"/>
      <c r="V77" s="7"/>
      <c r="W77" s="7"/>
      <c r="X77" s="7"/>
    </row>
    <row r="78" spans="1:24">
      <c r="A78" s="7"/>
      <c r="B78" s="7"/>
      <c r="C78" s="7"/>
      <c r="D78" s="7"/>
      <c r="E78" s="7"/>
      <c r="F78" s="7"/>
      <c r="G78" s="7"/>
      <c r="H78" s="7"/>
      <c r="I78" s="7"/>
      <c r="J78" s="7"/>
      <c r="K78" s="7"/>
      <c r="L78" s="7"/>
      <c r="M78" s="7"/>
      <c r="N78" s="7"/>
      <c r="O78" s="7"/>
      <c r="P78" s="7"/>
      <c r="Q78" s="7"/>
      <c r="R78" s="7"/>
      <c r="S78" s="7"/>
      <c r="T78" s="7"/>
      <c r="U78" s="7"/>
      <c r="V78" s="7"/>
      <c r="W78" s="7"/>
      <c r="X78" s="7"/>
    </row>
    <row r="79" spans="1:24">
      <c r="A79" s="7"/>
      <c r="B79" s="7"/>
      <c r="C79" s="7"/>
      <c r="D79" s="7"/>
      <c r="E79" s="7"/>
      <c r="F79" s="7"/>
      <c r="G79" s="7"/>
      <c r="H79" s="7"/>
      <c r="I79" s="7"/>
      <c r="J79" s="7"/>
      <c r="K79" s="7"/>
      <c r="L79" s="7"/>
      <c r="M79" s="7"/>
      <c r="N79" s="7"/>
      <c r="O79" s="7"/>
      <c r="P79" s="7"/>
      <c r="Q79" s="7"/>
      <c r="R79" s="7"/>
      <c r="S79" s="7"/>
      <c r="T79" s="7"/>
      <c r="U79" s="7"/>
      <c r="V79" s="7"/>
      <c r="W79" s="7"/>
      <c r="X79" s="7"/>
    </row>
    <row r="80" spans="1:24">
      <c r="A80" s="7"/>
      <c r="B80" s="7"/>
      <c r="C80" s="7"/>
      <c r="D80" s="7"/>
      <c r="E80" s="7"/>
      <c r="F80" s="7"/>
      <c r="G80" s="7"/>
      <c r="H80" s="7"/>
      <c r="I80" s="7"/>
      <c r="J80" s="7"/>
      <c r="K80" s="7"/>
      <c r="L80" s="7"/>
      <c r="M80" s="7"/>
      <c r="N80" s="7"/>
      <c r="O80" s="7"/>
      <c r="P80" s="7"/>
      <c r="Q80" s="7"/>
      <c r="R80" s="7"/>
      <c r="S80" s="7"/>
      <c r="T80" s="7"/>
      <c r="U80" s="7"/>
      <c r="V80" s="7"/>
      <c r="W80" s="7"/>
      <c r="X80" s="7"/>
    </row>
    <row r="81" spans="1:24">
      <c r="A81" s="7"/>
      <c r="B81" s="7"/>
      <c r="C81" s="7"/>
      <c r="D81" s="7"/>
      <c r="E81" s="7"/>
      <c r="F81" s="7"/>
      <c r="G81" s="7"/>
      <c r="H81" s="7"/>
      <c r="I81" s="7"/>
      <c r="J81" s="7"/>
      <c r="K81" s="7"/>
      <c r="L81" s="7"/>
      <c r="M81" s="7"/>
      <c r="N81" s="7"/>
      <c r="O81" s="7"/>
      <c r="P81" s="7"/>
      <c r="Q81" s="7"/>
      <c r="R81" s="7"/>
      <c r="S81" s="7"/>
      <c r="T81" s="7"/>
      <c r="U81" s="7"/>
      <c r="V81" s="7"/>
      <c r="W81" s="7"/>
      <c r="X81" s="7"/>
    </row>
    <row r="82" spans="1:24">
      <c r="A82" s="7"/>
      <c r="B82" s="7"/>
      <c r="C82" s="7"/>
      <c r="D82" s="7"/>
      <c r="E82" s="7"/>
      <c r="F82" s="7"/>
      <c r="G82" s="7"/>
      <c r="H82" s="7"/>
      <c r="I82" s="7"/>
      <c r="J82" s="7"/>
      <c r="K82" s="7"/>
      <c r="L82" s="7"/>
      <c r="M82" s="7"/>
      <c r="N82" s="7"/>
      <c r="O82" s="7"/>
      <c r="P82" s="7"/>
      <c r="Q82" s="7"/>
      <c r="R82" s="7"/>
      <c r="S82" s="7"/>
      <c r="T82" s="7"/>
      <c r="U82" s="7"/>
      <c r="V82" s="7"/>
      <c r="W82" s="7"/>
      <c r="X82" s="7"/>
    </row>
    <row r="83" spans="1:24">
      <c r="A83" s="7"/>
      <c r="B83" s="7"/>
      <c r="C83" s="7"/>
      <c r="D83" s="7"/>
      <c r="E83" s="7"/>
      <c r="F83" s="7"/>
      <c r="G83" s="7"/>
      <c r="H83" s="7"/>
      <c r="I83" s="7"/>
      <c r="J83" s="7"/>
      <c r="K83" s="7"/>
      <c r="L83" s="7"/>
      <c r="M83" s="7"/>
      <c r="N83" s="7"/>
      <c r="O83" s="7"/>
      <c r="P83" s="7"/>
      <c r="Q83" s="7"/>
      <c r="R83" s="7"/>
      <c r="S83" s="7"/>
      <c r="T83" s="7"/>
      <c r="U83" s="7"/>
      <c r="V83" s="7"/>
      <c r="W83" s="7"/>
      <c r="X83" s="7"/>
    </row>
    <row r="84" spans="1:24">
      <c r="A84" s="7"/>
      <c r="B84" s="7"/>
      <c r="C84" s="7"/>
      <c r="D84" s="7"/>
      <c r="E84" s="7"/>
      <c r="F84" s="7"/>
      <c r="G84" s="7"/>
      <c r="H84" s="7"/>
      <c r="I84" s="7"/>
      <c r="J84" s="7"/>
      <c r="K84" s="7"/>
      <c r="L84" s="7"/>
      <c r="M84" s="7"/>
      <c r="N84" s="7"/>
      <c r="O84" s="7"/>
      <c r="P84" s="7"/>
      <c r="Q84" s="7"/>
      <c r="R84" s="7"/>
      <c r="S84" s="7"/>
      <c r="T84" s="7"/>
      <c r="U84" s="7"/>
      <c r="V84" s="7"/>
      <c r="W84" s="7"/>
      <c r="X84" s="7"/>
    </row>
    <row r="85" spans="1:24">
      <c r="A85" s="7"/>
      <c r="B85" s="7"/>
      <c r="C85" s="7"/>
      <c r="D85" s="7"/>
      <c r="E85" s="7"/>
      <c r="F85" s="7"/>
      <c r="G85" s="7"/>
      <c r="H85" s="7"/>
      <c r="I85" s="7"/>
      <c r="J85" s="7"/>
      <c r="K85" s="7"/>
      <c r="L85" s="7"/>
      <c r="M85" s="7"/>
      <c r="N85" s="7"/>
      <c r="O85" s="7"/>
      <c r="P85" s="7"/>
      <c r="Q85" s="7"/>
      <c r="R85" s="7"/>
      <c r="S85" s="7"/>
      <c r="T85" s="7"/>
      <c r="U85" s="7"/>
      <c r="V85" s="7"/>
      <c r="W85" s="7"/>
      <c r="X85" s="7"/>
    </row>
    <row r="86" spans="1:24">
      <c r="A86" s="7"/>
      <c r="B86" s="7"/>
      <c r="C86" s="7"/>
      <c r="D86" s="7"/>
      <c r="E86" s="7"/>
      <c r="F86" s="7"/>
      <c r="G86" s="7"/>
      <c r="H86" s="7"/>
      <c r="I86" s="7"/>
      <c r="J86" s="7"/>
      <c r="K86" s="7"/>
      <c r="L86" s="7"/>
      <c r="M86" s="7"/>
      <c r="N86" s="7"/>
      <c r="O86" s="7"/>
      <c r="P86" s="7"/>
      <c r="Q86" s="7"/>
      <c r="R86" s="7"/>
      <c r="S86" s="7"/>
      <c r="T86" s="7"/>
      <c r="U86" s="7"/>
      <c r="V86" s="7"/>
      <c r="W86" s="7"/>
      <c r="X86" s="7"/>
    </row>
    <row r="87" spans="1:24">
      <c r="A87" s="7"/>
      <c r="B87" s="7"/>
      <c r="C87" s="7"/>
      <c r="D87" s="7"/>
      <c r="E87" s="7"/>
      <c r="F87" s="7"/>
      <c r="G87" s="7"/>
      <c r="H87" s="7"/>
      <c r="I87" s="7"/>
      <c r="J87" s="7"/>
      <c r="K87" s="7"/>
      <c r="L87" s="7"/>
      <c r="M87" s="7"/>
      <c r="N87" s="7"/>
      <c r="O87" s="7"/>
      <c r="P87" s="7"/>
      <c r="Q87" s="7"/>
      <c r="R87" s="7"/>
      <c r="S87" s="7"/>
      <c r="T87" s="7"/>
      <c r="U87" s="7"/>
      <c r="V87" s="7"/>
      <c r="W87" s="7"/>
      <c r="X87" s="7"/>
    </row>
    <row r="88" spans="1:24">
      <c r="A88" s="7"/>
      <c r="B88" s="7"/>
      <c r="C88" s="7"/>
      <c r="D88" s="7"/>
      <c r="E88" s="7"/>
      <c r="F88" s="7"/>
      <c r="G88" s="7"/>
      <c r="H88" s="7"/>
      <c r="I88" s="7"/>
      <c r="J88" s="7"/>
      <c r="K88" s="7"/>
      <c r="L88" s="7"/>
      <c r="M88" s="7"/>
      <c r="N88" s="7"/>
      <c r="O88" s="7"/>
      <c r="P88" s="7"/>
      <c r="Q88" s="7"/>
      <c r="R88" s="7"/>
      <c r="S88" s="7"/>
      <c r="T88" s="7"/>
      <c r="U88" s="7"/>
      <c r="V88" s="7"/>
      <c r="W88" s="7"/>
      <c r="X88" s="7"/>
    </row>
    <row r="89" spans="1:24">
      <c r="A89" s="7"/>
      <c r="B89" s="7"/>
      <c r="C89" s="7"/>
      <c r="D89" s="7"/>
      <c r="E89" s="7"/>
      <c r="F89" s="7"/>
      <c r="G89" s="7"/>
      <c r="H89" s="7"/>
      <c r="I89" s="7"/>
      <c r="J89" s="7"/>
      <c r="K89" s="7"/>
      <c r="L89" s="7"/>
      <c r="M89" s="7"/>
      <c r="N89" s="7"/>
      <c r="O89" s="7"/>
      <c r="P89" s="7"/>
      <c r="Q89" s="7"/>
      <c r="R89" s="7"/>
      <c r="S89" s="7"/>
      <c r="T89" s="7"/>
      <c r="U89" s="7"/>
      <c r="V89" s="7"/>
      <c r="W89" s="7"/>
      <c r="X89" s="7"/>
    </row>
    <row r="90" spans="1:24">
      <c r="A90" s="7"/>
      <c r="B90" s="7"/>
      <c r="C90" s="7"/>
      <c r="D90" s="7"/>
      <c r="E90" s="7"/>
      <c r="F90" s="7"/>
      <c r="G90" s="7"/>
      <c r="H90" s="7"/>
      <c r="I90" s="7"/>
      <c r="J90" s="7"/>
      <c r="K90" s="7"/>
      <c r="L90" s="7"/>
      <c r="M90" s="7"/>
      <c r="N90" s="7"/>
      <c r="O90" s="7"/>
      <c r="P90" s="7"/>
      <c r="Q90" s="7"/>
      <c r="R90" s="7"/>
      <c r="S90" s="7"/>
      <c r="T90" s="7"/>
      <c r="U90" s="7"/>
      <c r="V90" s="7"/>
      <c r="W90" s="7"/>
      <c r="X90" s="7"/>
    </row>
    <row r="91" spans="1:24">
      <c r="A91" s="7"/>
      <c r="B91" s="7"/>
      <c r="C91" s="7"/>
      <c r="D91" s="7"/>
      <c r="E91" s="7"/>
      <c r="F91" s="7"/>
      <c r="G91" s="7"/>
      <c r="H91" s="7"/>
      <c r="I91" s="7"/>
      <c r="J91" s="7"/>
      <c r="K91" s="7"/>
      <c r="L91" s="7"/>
      <c r="M91" s="7"/>
      <c r="N91" s="7"/>
      <c r="O91" s="7"/>
      <c r="P91" s="7"/>
      <c r="Q91" s="7"/>
      <c r="R91" s="7"/>
      <c r="S91" s="7"/>
      <c r="T91" s="7"/>
      <c r="U91" s="7"/>
      <c r="V91" s="7"/>
      <c r="W91" s="7"/>
      <c r="X91" s="7"/>
    </row>
    <row r="92" spans="1:24">
      <c r="A92" s="7"/>
      <c r="B92" s="7"/>
      <c r="C92" s="7"/>
      <c r="D92" s="7"/>
      <c r="E92" s="7"/>
      <c r="F92" s="7"/>
      <c r="G92" s="7"/>
      <c r="H92" s="7"/>
      <c r="I92" s="7"/>
      <c r="J92" s="7"/>
      <c r="K92" s="7"/>
      <c r="L92" s="7"/>
      <c r="M92" s="7"/>
      <c r="N92" s="7"/>
      <c r="O92" s="7"/>
      <c r="P92" s="7"/>
      <c r="Q92" s="7"/>
      <c r="R92" s="7"/>
      <c r="S92" s="7"/>
      <c r="T92" s="7"/>
      <c r="U92" s="7"/>
      <c r="V92" s="7"/>
      <c r="W92" s="7"/>
      <c r="X92" s="7"/>
    </row>
    <row r="97" spans="1:24">
      <c r="A97" s="7"/>
      <c r="B97" s="7"/>
      <c r="C97" s="7"/>
      <c r="D97" s="7"/>
      <c r="E97" s="7"/>
      <c r="F97" s="7"/>
      <c r="G97" s="7"/>
      <c r="H97" s="7"/>
      <c r="I97" s="7"/>
      <c r="J97" s="7"/>
      <c r="K97" s="7"/>
      <c r="L97" s="7"/>
      <c r="M97" s="7"/>
      <c r="N97" s="7"/>
      <c r="O97" s="7"/>
      <c r="P97" s="7"/>
      <c r="Q97" s="7"/>
      <c r="R97" s="7"/>
      <c r="S97" s="7"/>
      <c r="T97" s="7"/>
      <c r="U97" s="7"/>
      <c r="V97" s="7"/>
      <c r="W97" s="7"/>
      <c r="X97" s="7"/>
    </row>
    <row r="98" spans="1:24">
      <c r="A98" s="7"/>
      <c r="B98" s="7"/>
      <c r="C98" s="7"/>
      <c r="D98" s="7"/>
      <c r="E98" s="7"/>
      <c r="F98" s="7"/>
      <c r="G98" s="7"/>
      <c r="H98" s="7"/>
      <c r="I98" s="7"/>
      <c r="J98" s="7"/>
      <c r="K98" s="7"/>
      <c r="L98" s="7"/>
      <c r="M98" s="7"/>
      <c r="N98" s="7"/>
      <c r="O98" s="7"/>
      <c r="P98" s="7"/>
      <c r="Q98" s="7"/>
      <c r="R98" s="7"/>
      <c r="S98" s="7"/>
      <c r="T98" s="7"/>
      <c r="U98" s="7"/>
      <c r="V98" s="7"/>
      <c r="W98" s="7"/>
      <c r="X98" s="7"/>
    </row>
    <row r="99" spans="1:24">
      <c r="A99" s="7"/>
      <c r="B99" s="7"/>
      <c r="C99" s="7"/>
      <c r="D99" s="7"/>
      <c r="E99" s="7"/>
      <c r="F99" s="7"/>
      <c r="G99" s="7"/>
      <c r="H99" s="7"/>
      <c r="I99" s="7"/>
      <c r="J99" s="7"/>
      <c r="K99" s="7"/>
      <c r="L99" s="7"/>
      <c r="M99" s="7"/>
      <c r="N99" s="7"/>
      <c r="O99" s="7"/>
      <c r="P99" s="7"/>
      <c r="Q99" s="7"/>
      <c r="R99" s="7"/>
      <c r="S99" s="7"/>
      <c r="T99" s="7"/>
      <c r="U99" s="7"/>
      <c r="V99" s="7"/>
      <c r="W99" s="7"/>
      <c r="X99" s="7"/>
    </row>
    <row r="100" spans="1:24">
      <c r="A100" s="7"/>
      <c r="B100" s="7"/>
      <c r="C100" s="7"/>
      <c r="D100" s="7"/>
      <c r="E100" s="7"/>
      <c r="F100" s="7"/>
      <c r="G100" s="7"/>
      <c r="H100" s="7"/>
      <c r="I100" s="7"/>
      <c r="J100" s="7"/>
      <c r="K100" s="7"/>
      <c r="L100" s="7"/>
      <c r="M100" s="7"/>
      <c r="N100" s="7"/>
      <c r="O100" s="7"/>
      <c r="P100" s="7"/>
      <c r="Q100" s="7"/>
      <c r="R100" s="7"/>
      <c r="S100" s="7"/>
      <c r="T100" s="7"/>
      <c r="U100" s="7"/>
      <c r="V100" s="7"/>
      <c r="W100" s="7"/>
      <c r="X100" s="7"/>
    </row>
    <row r="101" spans="1:24">
      <c r="A101" s="7"/>
      <c r="B101" s="7"/>
      <c r="C101" s="7"/>
      <c r="D101" s="7"/>
      <c r="E101" s="7"/>
      <c r="F101" s="7"/>
      <c r="G101" s="7"/>
      <c r="H101" s="7"/>
      <c r="I101" s="7"/>
      <c r="J101" s="7"/>
      <c r="K101" s="7"/>
      <c r="L101" s="7"/>
      <c r="M101" s="7"/>
      <c r="N101" s="7"/>
      <c r="O101" s="7"/>
      <c r="P101" s="7"/>
      <c r="Q101" s="7"/>
      <c r="R101" s="7"/>
      <c r="S101" s="7"/>
      <c r="T101" s="7"/>
      <c r="U101" s="7"/>
      <c r="V101" s="7"/>
      <c r="W101" s="7"/>
      <c r="X101" s="7"/>
    </row>
    <row r="102" spans="1:24">
      <c r="A102" s="7"/>
      <c r="B102" s="7"/>
      <c r="C102" s="7"/>
      <c r="D102" s="7"/>
      <c r="E102" s="7"/>
      <c r="F102" s="7"/>
      <c r="G102" s="7"/>
      <c r="H102" s="7"/>
      <c r="I102" s="7"/>
      <c r="J102" s="7"/>
      <c r="K102" s="7"/>
      <c r="L102" s="7"/>
      <c r="M102" s="7"/>
      <c r="N102" s="7"/>
      <c r="O102" s="7"/>
      <c r="P102" s="7"/>
      <c r="Q102" s="7"/>
      <c r="R102" s="7"/>
      <c r="S102" s="7"/>
      <c r="T102" s="7"/>
      <c r="U102" s="7"/>
      <c r="V102" s="7"/>
      <c r="W102" s="7"/>
      <c r="X102" s="7"/>
    </row>
    <row r="103" spans="1:24">
      <c r="A103" s="7"/>
      <c r="B103" s="7"/>
      <c r="C103" s="7"/>
      <c r="D103" s="7"/>
      <c r="E103" s="7"/>
      <c r="F103" s="7"/>
      <c r="G103" s="7"/>
      <c r="H103" s="7"/>
      <c r="I103" s="7"/>
      <c r="J103" s="7"/>
      <c r="K103" s="7"/>
      <c r="L103" s="7"/>
      <c r="M103" s="7"/>
      <c r="N103" s="7"/>
      <c r="O103" s="7"/>
      <c r="P103" s="7"/>
      <c r="Q103" s="7"/>
      <c r="R103" s="7"/>
      <c r="S103" s="7"/>
      <c r="T103" s="7"/>
      <c r="U103" s="7"/>
      <c r="V103" s="7"/>
      <c r="W103" s="7"/>
      <c r="X103" s="7"/>
    </row>
    <row r="104" spans="1:24">
      <c r="A104" s="7"/>
      <c r="B104" s="7"/>
      <c r="C104" s="7"/>
      <c r="D104" s="7"/>
      <c r="E104" s="7"/>
      <c r="F104" s="7"/>
      <c r="G104" s="7"/>
      <c r="H104" s="7"/>
      <c r="I104" s="7"/>
      <c r="J104" s="7"/>
      <c r="K104" s="7"/>
      <c r="L104" s="7"/>
      <c r="M104" s="7"/>
      <c r="N104" s="7"/>
      <c r="O104" s="7"/>
      <c r="P104" s="7"/>
      <c r="Q104" s="7"/>
      <c r="R104" s="7"/>
      <c r="S104" s="7"/>
      <c r="T104" s="7"/>
      <c r="U104" s="7"/>
      <c r="V104" s="7"/>
      <c r="W104" s="7"/>
      <c r="X104" s="7"/>
    </row>
    <row r="105" spans="1:24">
      <c r="A105" s="7"/>
      <c r="B105" s="7"/>
      <c r="C105" s="7"/>
      <c r="D105" s="7"/>
      <c r="E105" s="7"/>
      <c r="F105" s="7"/>
      <c r="G105" s="7"/>
      <c r="H105" s="7"/>
      <c r="I105" s="7"/>
      <c r="J105" s="7"/>
      <c r="K105" s="7"/>
      <c r="L105" s="7"/>
      <c r="M105" s="7"/>
      <c r="N105" s="7"/>
      <c r="O105" s="7"/>
      <c r="P105" s="7"/>
      <c r="Q105" s="7"/>
      <c r="R105" s="7"/>
      <c r="S105" s="7"/>
      <c r="T105" s="7"/>
      <c r="U105" s="7"/>
      <c r="V105" s="7"/>
      <c r="W105" s="7"/>
      <c r="X105" s="7"/>
    </row>
    <row r="106" spans="1:24">
      <c r="A106" s="7"/>
      <c r="B106" s="7"/>
      <c r="C106" s="7"/>
      <c r="D106" s="7"/>
      <c r="E106" s="7"/>
      <c r="F106" s="7"/>
      <c r="G106" s="7"/>
      <c r="H106" s="7"/>
      <c r="I106" s="7"/>
      <c r="J106" s="7"/>
      <c r="K106" s="7"/>
      <c r="L106" s="7"/>
      <c r="M106" s="7"/>
      <c r="N106" s="7"/>
      <c r="O106" s="7"/>
      <c r="P106" s="7"/>
      <c r="Q106" s="7"/>
      <c r="R106" s="7"/>
      <c r="S106" s="7"/>
      <c r="T106" s="7"/>
      <c r="U106" s="7"/>
      <c r="V106" s="7"/>
      <c r="W106" s="7"/>
      <c r="X106" s="7"/>
    </row>
    <row r="107" spans="1:24">
      <c r="A107" s="7"/>
      <c r="B107" s="7"/>
      <c r="C107" s="7"/>
      <c r="D107" s="7"/>
      <c r="E107" s="7"/>
      <c r="F107" s="7"/>
      <c r="G107" s="7"/>
      <c r="H107" s="7"/>
      <c r="I107" s="7"/>
      <c r="J107" s="7"/>
      <c r="K107" s="7"/>
      <c r="L107" s="7"/>
      <c r="M107" s="7"/>
      <c r="N107" s="7"/>
      <c r="O107" s="7"/>
      <c r="P107" s="7"/>
      <c r="Q107" s="7"/>
      <c r="R107" s="7"/>
      <c r="S107" s="7"/>
      <c r="T107" s="7"/>
      <c r="U107" s="7"/>
      <c r="V107" s="7"/>
      <c r="W107" s="7"/>
      <c r="X107" s="7"/>
    </row>
    <row r="108" spans="1:24">
      <c r="A108" s="7"/>
      <c r="B108" s="7"/>
      <c r="C108" s="7"/>
      <c r="D108" s="7"/>
      <c r="E108" s="7"/>
      <c r="F108" s="7"/>
      <c r="G108" s="7"/>
      <c r="H108" s="7"/>
      <c r="I108" s="7"/>
      <c r="J108" s="7"/>
      <c r="K108" s="7"/>
      <c r="L108" s="7"/>
      <c r="M108" s="7"/>
      <c r="N108" s="7"/>
      <c r="O108" s="7"/>
      <c r="P108" s="7"/>
      <c r="Q108" s="7"/>
      <c r="R108" s="7"/>
      <c r="S108" s="7"/>
      <c r="T108" s="7"/>
      <c r="U108" s="7"/>
      <c r="V108" s="7"/>
      <c r="W108" s="7"/>
      <c r="X108" s="7"/>
    </row>
    <row r="109" spans="1:24">
      <c r="A109" s="7"/>
      <c r="B109" s="7"/>
      <c r="C109" s="7"/>
      <c r="D109" s="7"/>
      <c r="E109" s="7"/>
      <c r="F109" s="7"/>
      <c r="G109" s="7"/>
      <c r="H109" s="7"/>
      <c r="I109" s="7"/>
      <c r="J109" s="7"/>
      <c r="K109" s="7"/>
      <c r="L109" s="7"/>
      <c r="M109" s="7"/>
      <c r="N109" s="7"/>
      <c r="O109" s="7"/>
      <c r="P109" s="7"/>
      <c r="Q109" s="7"/>
      <c r="R109" s="7"/>
      <c r="S109" s="7"/>
      <c r="T109" s="7"/>
      <c r="U109" s="7"/>
      <c r="V109" s="7"/>
      <c r="W109" s="7"/>
      <c r="X109" s="7"/>
    </row>
    <row r="110" spans="1:24">
      <c r="A110" s="7"/>
      <c r="B110" s="7"/>
      <c r="C110" s="7"/>
      <c r="D110" s="7"/>
      <c r="E110" s="7"/>
      <c r="F110" s="7"/>
      <c r="G110" s="7"/>
      <c r="H110" s="7"/>
      <c r="I110" s="7"/>
      <c r="J110" s="7"/>
      <c r="K110" s="7"/>
      <c r="L110" s="7"/>
      <c r="M110" s="7"/>
      <c r="N110" s="7"/>
      <c r="O110" s="7"/>
      <c r="P110" s="7"/>
      <c r="Q110" s="7"/>
      <c r="R110" s="7"/>
      <c r="S110" s="7"/>
      <c r="T110" s="7"/>
      <c r="U110" s="7"/>
      <c r="V110" s="7"/>
      <c r="W110" s="7"/>
      <c r="X110" s="7"/>
    </row>
    <row r="111" spans="1:24">
      <c r="A111" s="7"/>
      <c r="B111" s="7"/>
      <c r="C111" s="7"/>
      <c r="D111" s="7"/>
      <c r="E111" s="7"/>
      <c r="F111" s="7"/>
      <c r="G111" s="7"/>
      <c r="H111" s="7"/>
      <c r="I111" s="7"/>
      <c r="J111" s="7"/>
      <c r="K111" s="7"/>
      <c r="L111" s="7"/>
      <c r="M111" s="7"/>
      <c r="N111" s="7"/>
      <c r="O111" s="7"/>
      <c r="P111" s="7"/>
      <c r="Q111" s="7"/>
      <c r="R111" s="7"/>
      <c r="S111" s="7"/>
      <c r="T111" s="7"/>
      <c r="U111" s="7"/>
      <c r="V111" s="7"/>
      <c r="W111" s="7"/>
      <c r="X111" s="7"/>
    </row>
    <row r="112" spans="1:24">
      <c r="A112" s="7"/>
      <c r="B112" s="7"/>
      <c r="C112" s="7"/>
      <c r="D112" s="7"/>
      <c r="E112" s="7"/>
      <c r="F112" s="7"/>
      <c r="G112" s="7"/>
      <c r="H112" s="7"/>
      <c r="I112" s="7"/>
      <c r="J112" s="7"/>
      <c r="K112" s="7"/>
      <c r="L112" s="7"/>
      <c r="M112" s="7"/>
      <c r="N112" s="7"/>
      <c r="O112" s="7"/>
      <c r="P112" s="7"/>
      <c r="Q112" s="7"/>
      <c r="R112" s="7"/>
      <c r="S112" s="7"/>
      <c r="T112" s="7"/>
      <c r="U112" s="7"/>
      <c r="V112" s="7"/>
      <c r="W112" s="7"/>
      <c r="X112" s="7"/>
    </row>
    <row r="113" spans="1:24">
      <c r="A113" s="7"/>
      <c r="B113" s="7"/>
      <c r="C113" s="7"/>
      <c r="D113" s="7"/>
      <c r="E113" s="7"/>
      <c r="F113" s="7"/>
      <c r="G113" s="7"/>
      <c r="H113" s="7"/>
      <c r="I113" s="7"/>
      <c r="J113" s="7"/>
      <c r="K113" s="7"/>
      <c r="L113" s="7"/>
      <c r="M113" s="7"/>
      <c r="N113" s="7"/>
      <c r="O113" s="7"/>
      <c r="P113" s="7"/>
      <c r="Q113" s="7"/>
      <c r="R113" s="7"/>
      <c r="S113" s="7"/>
      <c r="T113" s="7"/>
      <c r="U113" s="7"/>
      <c r="V113" s="7"/>
      <c r="W113" s="7"/>
      <c r="X113" s="7"/>
    </row>
    <row r="114" spans="1:24">
      <c r="A114" s="7"/>
      <c r="B114" s="7"/>
      <c r="C114" s="7"/>
      <c r="D114" s="7"/>
      <c r="E114" s="7"/>
      <c r="F114" s="7"/>
      <c r="G114" s="7"/>
      <c r="H114" s="7"/>
      <c r="I114" s="7"/>
      <c r="J114" s="7"/>
      <c r="K114" s="7"/>
      <c r="L114" s="7"/>
      <c r="M114" s="7"/>
      <c r="N114" s="7"/>
      <c r="O114" s="7"/>
      <c r="P114" s="7"/>
      <c r="Q114" s="7"/>
      <c r="R114" s="7"/>
      <c r="S114" s="7"/>
      <c r="T114" s="7"/>
      <c r="U114" s="7"/>
      <c r="V114" s="7"/>
      <c r="W114" s="7"/>
      <c r="X114" s="7"/>
    </row>
    <row r="115" spans="1:24">
      <c r="A115" s="7"/>
      <c r="B115" s="7"/>
      <c r="C115" s="7"/>
      <c r="D115" s="7"/>
      <c r="E115" s="7"/>
      <c r="F115" s="7"/>
      <c r="G115" s="7"/>
      <c r="H115" s="7"/>
      <c r="I115" s="7"/>
      <c r="J115" s="7"/>
      <c r="K115" s="7"/>
      <c r="L115" s="7"/>
      <c r="M115" s="7"/>
      <c r="N115" s="7"/>
      <c r="O115" s="7"/>
      <c r="P115" s="7"/>
      <c r="Q115" s="7"/>
      <c r="R115" s="7"/>
      <c r="S115" s="7"/>
      <c r="T115" s="7"/>
      <c r="U115" s="7"/>
      <c r="V115" s="7"/>
      <c r="W115" s="7"/>
      <c r="X115" s="7"/>
    </row>
    <row r="116" spans="1:24">
      <c r="A116" s="7"/>
      <c r="B116" s="7"/>
      <c r="C116" s="7"/>
      <c r="D116" s="7"/>
      <c r="E116" s="7"/>
      <c r="F116" s="7"/>
      <c r="G116" s="7"/>
      <c r="H116" s="7"/>
      <c r="I116" s="7"/>
      <c r="J116" s="7"/>
      <c r="K116" s="7"/>
      <c r="L116" s="7"/>
      <c r="M116" s="7"/>
      <c r="N116" s="7"/>
      <c r="O116" s="7"/>
      <c r="P116" s="7"/>
      <c r="Q116" s="7"/>
      <c r="R116" s="7"/>
      <c r="S116" s="7"/>
      <c r="T116" s="7"/>
      <c r="U116" s="7"/>
      <c r="V116" s="7"/>
      <c r="W116" s="7"/>
      <c r="X116" s="7"/>
    </row>
    <row r="117" spans="1:24">
      <c r="A117" s="7"/>
      <c r="B117" s="7"/>
      <c r="C117" s="7"/>
      <c r="D117" s="7"/>
      <c r="E117" s="7"/>
      <c r="F117" s="7"/>
      <c r="G117" s="7"/>
      <c r="H117" s="7"/>
      <c r="I117" s="7"/>
      <c r="J117" s="7"/>
      <c r="K117" s="7"/>
      <c r="L117" s="7"/>
      <c r="M117" s="7"/>
      <c r="N117" s="7"/>
      <c r="O117" s="7"/>
      <c r="P117" s="7"/>
      <c r="Q117" s="7"/>
      <c r="R117" s="7"/>
      <c r="S117" s="7"/>
      <c r="T117" s="7"/>
      <c r="U117" s="7"/>
      <c r="V117" s="7"/>
      <c r="W117" s="7"/>
      <c r="X117" s="7"/>
    </row>
    <row r="118" spans="1:24">
      <c r="A118" s="7"/>
      <c r="B118" s="7"/>
      <c r="C118" s="7"/>
      <c r="D118" s="7"/>
      <c r="E118" s="7"/>
      <c r="F118" s="7"/>
      <c r="G118" s="7"/>
      <c r="H118" s="7"/>
      <c r="I118" s="7"/>
      <c r="J118" s="7"/>
      <c r="K118" s="7"/>
      <c r="L118" s="7"/>
      <c r="M118" s="7"/>
      <c r="N118" s="7"/>
      <c r="O118" s="7"/>
      <c r="P118" s="7"/>
      <c r="Q118" s="7"/>
      <c r="R118" s="7"/>
      <c r="S118" s="7"/>
      <c r="T118" s="7"/>
      <c r="U118" s="7"/>
      <c r="V118" s="7"/>
      <c r="W118" s="7"/>
      <c r="X118" s="7"/>
    </row>
    <row r="119" spans="1:24">
      <c r="A119" s="7"/>
      <c r="B119" s="7"/>
      <c r="C119" s="7"/>
      <c r="D119" s="7"/>
      <c r="E119" s="7"/>
      <c r="F119" s="7"/>
      <c r="G119" s="7"/>
      <c r="H119" s="7"/>
      <c r="I119" s="7"/>
      <c r="J119" s="7"/>
      <c r="K119" s="7"/>
      <c r="L119" s="7"/>
      <c r="M119" s="7"/>
      <c r="N119" s="7"/>
      <c r="O119" s="7"/>
      <c r="P119" s="7"/>
      <c r="Q119" s="7"/>
      <c r="R119" s="7"/>
      <c r="S119" s="7"/>
      <c r="T119" s="7"/>
      <c r="U119" s="7"/>
      <c r="V119" s="7"/>
      <c r="W119" s="7"/>
      <c r="X119" s="7"/>
    </row>
    <row r="120" spans="1:24">
      <c r="A120" s="7"/>
      <c r="B120" s="7"/>
      <c r="C120" s="7"/>
      <c r="D120" s="7"/>
      <c r="E120" s="7"/>
      <c r="F120" s="7"/>
      <c r="G120" s="7"/>
      <c r="H120" s="7"/>
      <c r="I120" s="7"/>
      <c r="J120" s="7"/>
      <c r="K120" s="7"/>
      <c r="L120" s="7"/>
      <c r="M120" s="7"/>
      <c r="N120" s="7"/>
      <c r="O120" s="7"/>
      <c r="P120" s="7"/>
      <c r="Q120" s="7"/>
      <c r="R120" s="7"/>
      <c r="S120" s="7"/>
      <c r="T120" s="7"/>
      <c r="U120" s="7"/>
      <c r="V120" s="7"/>
      <c r="W120" s="7"/>
      <c r="X120" s="7"/>
    </row>
    <row r="121" spans="1:24">
      <c r="A121" s="7"/>
      <c r="B121" s="7"/>
      <c r="C121" s="7"/>
      <c r="D121" s="7"/>
      <c r="E121" s="7"/>
      <c r="F121" s="7"/>
      <c r="G121" s="7"/>
      <c r="H121" s="7"/>
      <c r="I121" s="7"/>
      <c r="J121" s="7"/>
      <c r="K121" s="7"/>
      <c r="L121" s="7"/>
      <c r="M121" s="7"/>
      <c r="N121" s="7"/>
      <c r="O121" s="7"/>
      <c r="P121" s="7"/>
      <c r="Q121" s="7"/>
      <c r="R121" s="7"/>
      <c r="S121" s="7"/>
      <c r="T121" s="7"/>
      <c r="U121" s="7"/>
      <c r="V121" s="7"/>
      <c r="W121" s="7"/>
      <c r="X121" s="7"/>
    </row>
    <row r="122" spans="1:24">
      <c r="A122" s="7"/>
      <c r="B122" s="7"/>
      <c r="C122" s="7"/>
      <c r="D122" s="7"/>
      <c r="E122" s="7"/>
      <c r="F122" s="7"/>
      <c r="G122" s="7"/>
      <c r="H122" s="7"/>
      <c r="I122" s="7"/>
      <c r="J122" s="7"/>
      <c r="K122" s="7"/>
      <c r="L122" s="7"/>
      <c r="M122" s="7"/>
      <c r="N122" s="7"/>
      <c r="O122" s="7"/>
      <c r="P122" s="7"/>
      <c r="Q122" s="7"/>
      <c r="R122" s="7"/>
      <c r="S122" s="7"/>
      <c r="T122" s="7"/>
      <c r="U122" s="7"/>
      <c r="V122" s="7"/>
      <c r="W122" s="7"/>
      <c r="X122" s="7"/>
    </row>
    <row r="123" spans="1:24">
      <c r="A123" s="7"/>
      <c r="B123" s="7"/>
      <c r="C123" s="7"/>
      <c r="D123" s="7"/>
      <c r="E123" s="7"/>
      <c r="F123" s="7"/>
      <c r="G123" s="7"/>
      <c r="H123" s="7"/>
      <c r="I123" s="7"/>
      <c r="J123" s="7"/>
      <c r="K123" s="7"/>
      <c r="L123" s="7"/>
      <c r="M123" s="7"/>
      <c r="N123" s="7"/>
      <c r="O123" s="7"/>
      <c r="P123" s="7"/>
      <c r="Q123" s="7"/>
      <c r="R123" s="7"/>
      <c r="S123" s="7"/>
      <c r="T123" s="7"/>
      <c r="U123" s="7"/>
      <c r="V123" s="7"/>
      <c r="W123" s="7"/>
      <c r="X123" s="7"/>
    </row>
    <row r="124" spans="1:24">
      <c r="A124" s="7"/>
      <c r="B124" s="7"/>
      <c r="C124" s="7"/>
      <c r="D124" s="7"/>
      <c r="E124" s="7"/>
      <c r="F124" s="7"/>
      <c r="G124" s="7"/>
      <c r="H124" s="7"/>
      <c r="I124" s="7"/>
      <c r="J124" s="7"/>
      <c r="K124" s="7"/>
      <c r="L124" s="7"/>
      <c r="M124" s="7"/>
      <c r="N124" s="7"/>
      <c r="O124" s="7"/>
      <c r="P124" s="7"/>
      <c r="Q124" s="7"/>
      <c r="R124" s="7"/>
      <c r="S124" s="7"/>
      <c r="T124" s="7"/>
      <c r="U124" s="7"/>
      <c r="V124" s="7"/>
      <c r="W124" s="7"/>
      <c r="X124" s="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8BE11-6ED8-40B2-9DB3-578210E9C158}">
  <dimension ref="A1:X124"/>
  <sheetViews>
    <sheetView workbookViewId="0">
      <selection activeCell="Y1" sqref="Y1"/>
    </sheetView>
  </sheetViews>
  <sheetFormatPr defaultRowHeight="15"/>
  <sheetData>
    <row r="1" spans="1:24">
      <c r="A1" s="7"/>
      <c r="B1" s="7"/>
      <c r="C1" s="7"/>
      <c r="D1" s="7"/>
      <c r="E1" s="7"/>
      <c r="F1" s="7"/>
      <c r="G1" s="7"/>
      <c r="H1" s="7"/>
      <c r="I1" s="7"/>
      <c r="J1" s="7"/>
      <c r="K1" s="7"/>
      <c r="L1" s="7"/>
      <c r="M1" s="7"/>
      <c r="N1" s="7"/>
      <c r="O1" s="7"/>
      <c r="P1" s="7"/>
      <c r="Q1" s="7"/>
      <c r="R1" s="7"/>
      <c r="S1" s="7"/>
      <c r="T1" s="7"/>
      <c r="U1" s="7"/>
      <c r="V1" s="7"/>
      <c r="W1" s="7"/>
      <c r="X1" s="7"/>
    </row>
    <row r="2" spans="1:24">
      <c r="A2" s="7"/>
      <c r="B2" s="7"/>
      <c r="C2" s="7"/>
      <c r="D2" s="7"/>
      <c r="E2" s="7"/>
      <c r="F2" s="7"/>
      <c r="G2" s="7"/>
      <c r="H2" s="7"/>
      <c r="I2" s="7"/>
      <c r="J2" s="7"/>
      <c r="K2" s="7"/>
      <c r="L2" s="7"/>
      <c r="M2" s="7"/>
      <c r="N2" s="7"/>
      <c r="O2" s="7"/>
      <c r="P2" s="7"/>
      <c r="Q2" s="7"/>
      <c r="R2" s="7"/>
      <c r="S2" s="7"/>
      <c r="T2" s="7"/>
      <c r="U2" s="7"/>
      <c r="V2" s="7"/>
      <c r="W2" s="7"/>
      <c r="X2" s="7"/>
    </row>
    <row r="3" spans="1:24">
      <c r="A3" s="7"/>
      <c r="B3" s="7"/>
      <c r="C3" s="7"/>
      <c r="D3" s="7"/>
      <c r="E3" s="7"/>
      <c r="F3" s="7"/>
      <c r="G3" s="7"/>
      <c r="H3" s="7"/>
      <c r="I3" s="7"/>
      <c r="J3" s="7"/>
      <c r="K3" s="7"/>
      <c r="L3" s="7"/>
      <c r="M3" s="7"/>
      <c r="N3" s="7"/>
      <c r="O3" s="7"/>
      <c r="P3" s="7"/>
      <c r="Q3" s="7"/>
      <c r="R3" s="7"/>
      <c r="S3" s="7"/>
      <c r="T3" s="7"/>
      <c r="U3" s="7"/>
      <c r="V3" s="7"/>
      <c r="W3" s="7"/>
      <c r="X3" s="7"/>
    </row>
    <row r="4" spans="1:24">
      <c r="A4" s="7"/>
      <c r="B4" s="7"/>
      <c r="C4" s="7"/>
      <c r="D4" s="7"/>
      <c r="E4" s="7"/>
      <c r="F4" s="7"/>
      <c r="G4" s="7"/>
      <c r="H4" s="7"/>
      <c r="I4" s="7"/>
      <c r="J4" s="7"/>
      <c r="K4" s="7"/>
      <c r="L4" s="7"/>
      <c r="M4" s="7"/>
      <c r="N4" s="7"/>
      <c r="O4" s="7"/>
      <c r="P4" s="7"/>
      <c r="Q4" s="7"/>
      <c r="R4" s="7"/>
      <c r="S4" s="7"/>
      <c r="T4" s="7"/>
      <c r="U4" s="7"/>
      <c r="V4" s="7"/>
      <c r="W4" s="7"/>
      <c r="X4" s="7"/>
    </row>
    <row r="5" spans="1:24">
      <c r="A5" s="7"/>
      <c r="B5" s="7"/>
      <c r="C5" s="7"/>
      <c r="D5" s="7"/>
      <c r="E5" s="7"/>
      <c r="F5" s="7"/>
      <c r="G5" s="7"/>
      <c r="H5" s="7"/>
      <c r="I5" s="7"/>
      <c r="J5" s="7"/>
      <c r="K5" s="7"/>
      <c r="L5" s="7"/>
      <c r="M5" s="7"/>
      <c r="N5" s="7"/>
      <c r="O5" s="7"/>
      <c r="P5" s="7"/>
      <c r="Q5" s="7"/>
      <c r="R5" s="7"/>
      <c r="S5" s="7"/>
      <c r="T5" s="7"/>
      <c r="U5" s="7"/>
      <c r="V5" s="7"/>
      <c r="W5" s="7"/>
      <c r="X5" s="7"/>
    </row>
    <row r="6" spans="1:24">
      <c r="A6" s="7"/>
      <c r="B6" s="7"/>
      <c r="C6" s="7"/>
      <c r="D6" s="7"/>
      <c r="E6" s="7"/>
      <c r="F6" s="7"/>
      <c r="G6" s="7"/>
      <c r="H6" s="7"/>
      <c r="I6" s="7"/>
      <c r="J6" s="7"/>
      <c r="K6" s="7"/>
      <c r="L6" s="7"/>
      <c r="M6" s="7"/>
      <c r="N6" s="7"/>
      <c r="O6" s="7"/>
      <c r="P6" s="7"/>
      <c r="Q6" s="7"/>
      <c r="R6" s="7"/>
      <c r="S6" s="7"/>
      <c r="T6" s="7"/>
      <c r="U6" s="7"/>
      <c r="V6" s="7"/>
      <c r="W6" s="7"/>
      <c r="X6" s="7"/>
    </row>
    <row r="7" spans="1:24">
      <c r="A7" s="7"/>
      <c r="B7" s="7"/>
      <c r="C7" s="7"/>
      <c r="D7" s="7"/>
      <c r="E7" s="7"/>
      <c r="F7" s="7"/>
      <c r="G7" s="7"/>
      <c r="H7" s="7"/>
      <c r="I7" s="7"/>
      <c r="J7" s="7"/>
      <c r="K7" s="7"/>
      <c r="L7" s="7"/>
      <c r="M7" s="7"/>
      <c r="N7" s="7"/>
      <c r="O7" s="7"/>
      <c r="P7" s="7"/>
      <c r="Q7" s="7"/>
      <c r="R7" s="7"/>
      <c r="S7" s="7"/>
      <c r="T7" s="7"/>
      <c r="U7" s="7"/>
      <c r="V7" s="7"/>
      <c r="W7" s="7"/>
      <c r="X7" s="7"/>
    </row>
    <row r="8" spans="1:24">
      <c r="A8" s="7"/>
      <c r="B8" s="7"/>
      <c r="C8" s="7"/>
      <c r="D8" s="7"/>
      <c r="E8" s="7"/>
      <c r="F8" s="7"/>
      <c r="G8" s="7"/>
      <c r="H8" s="7"/>
      <c r="I8" s="7"/>
      <c r="J8" s="7"/>
      <c r="K8" s="7"/>
      <c r="L8" s="7"/>
      <c r="M8" s="7"/>
      <c r="N8" s="7"/>
      <c r="O8" s="7"/>
      <c r="P8" s="7"/>
      <c r="Q8" s="7"/>
      <c r="R8" s="7"/>
      <c r="S8" s="7"/>
      <c r="T8" s="7"/>
      <c r="U8" s="7"/>
      <c r="V8" s="7"/>
      <c r="W8" s="7"/>
      <c r="X8" s="7"/>
    </row>
    <row r="9" spans="1:24">
      <c r="A9" s="7"/>
      <c r="B9" s="7"/>
      <c r="C9" s="7"/>
      <c r="D9" s="7"/>
      <c r="E9" s="7"/>
      <c r="F9" s="7"/>
      <c r="G9" s="7"/>
      <c r="H9" s="7"/>
      <c r="I9" s="7"/>
      <c r="J9" s="7"/>
      <c r="K9" s="7"/>
      <c r="L9" s="7"/>
      <c r="M9" s="7"/>
      <c r="N9" s="7"/>
      <c r="O9" s="7"/>
      <c r="P9" s="7"/>
      <c r="Q9" s="7"/>
      <c r="R9" s="7"/>
      <c r="S9" s="7"/>
      <c r="T9" s="7"/>
      <c r="U9" s="7"/>
      <c r="V9" s="7"/>
      <c r="W9" s="7"/>
      <c r="X9" s="7"/>
    </row>
    <row r="10" spans="1:24">
      <c r="A10" s="7"/>
      <c r="B10" s="7"/>
      <c r="C10" s="7"/>
      <c r="D10" s="7"/>
      <c r="E10" s="7"/>
      <c r="F10" s="7"/>
      <c r="G10" s="7"/>
      <c r="H10" s="7"/>
      <c r="I10" s="7"/>
      <c r="J10" s="7"/>
      <c r="K10" s="7"/>
      <c r="L10" s="7"/>
      <c r="M10" s="7"/>
      <c r="N10" s="7"/>
      <c r="O10" s="7"/>
      <c r="P10" s="7"/>
      <c r="Q10" s="7"/>
      <c r="R10" s="7"/>
      <c r="S10" s="7"/>
      <c r="T10" s="7"/>
      <c r="U10" s="7"/>
      <c r="V10" s="7"/>
      <c r="W10" s="7"/>
      <c r="X10" s="7"/>
    </row>
    <row r="11" spans="1:24">
      <c r="A11" s="7"/>
      <c r="B11" s="7"/>
      <c r="C11" s="7"/>
      <c r="D11" s="7"/>
      <c r="E11" s="7"/>
      <c r="F11" s="7"/>
      <c r="G11" s="7"/>
      <c r="H11" s="7"/>
      <c r="I11" s="7"/>
      <c r="J11" s="7"/>
      <c r="K11" s="7"/>
      <c r="L11" s="7"/>
      <c r="M11" s="7"/>
      <c r="N11" s="7"/>
      <c r="O11" s="7"/>
      <c r="P11" s="7"/>
      <c r="Q11" s="7"/>
      <c r="R11" s="7"/>
      <c r="S11" s="7"/>
      <c r="T11" s="7"/>
      <c r="U11" s="7"/>
      <c r="V11" s="7"/>
      <c r="W11" s="7"/>
      <c r="X11" s="7"/>
    </row>
    <row r="12" spans="1:24">
      <c r="A12" s="7"/>
      <c r="B12" s="7"/>
      <c r="C12" s="7"/>
      <c r="D12" s="7"/>
      <c r="E12" s="7"/>
      <c r="F12" s="7"/>
      <c r="G12" s="7"/>
      <c r="H12" s="7"/>
      <c r="I12" s="7"/>
      <c r="J12" s="7"/>
      <c r="K12" s="7"/>
      <c r="L12" s="7"/>
      <c r="M12" s="7"/>
      <c r="N12" s="7"/>
      <c r="O12" s="7"/>
      <c r="P12" s="7"/>
      <c r="Q12" s="7"/>
      <c r="R12" s="7"/>
      <c r="S12" s="7"/>
      <c r="T12" s="7"/>
      <c r="U12" s="7"/>
      <c r="V12" s="7"/>
      <c r="W12" s="7"/>
      <c r="X12" s="7"/>
    </row>
    <row r="13" spans="1:24">
      <c r="A13" s="7"/>
      <c r="B13" s="7"/>
      <c r="C13" s="7"/>
      <c r="D13" s="7"/>
      <c r="E13" s="7"/>
      <c r="F13" s="7"/>
      <c r="G13" s="7"/>
      <c r="H13" s="7"/>
      <c r="I13" s="7"/>
      <c r="J13" s="7"/>
      <c r="K13" s="7"/>
      <c r="L13" s="7"/>
      <c r="M13" s="7"/>
      <c r="N13" s="7"/>
      <c r="O13" s="7"/>
      <c r="P13" s="7"/>
      <c r="Q13" s="7"/>
      <c r="R13" s="7"/>
      <c r="S13" s="7"/>
      <c r="T13" s="7"/>
      <c r="U13" s="7"/>
      <c r="V13" s="7"/>
      <c r="W13" s="7"/>
      <c r="X13" s="7"/>
    </row>
    <row r="14" spans="1:24">
      <c r="A14" s="7"/>
      <c r="B14" s="7"/>
      <c r="C14" s="7"/>
      <c r="D14" s="7"/>
      <c r="E14" s="7"/>
      <c r="F14" s="7"/>
      <c r="G14" s="7"/>
      <c r="H14" s="7"/>
      <c r="I14" s="7"/>
      <c r="J14" s="7"/>
      <c r="K14" s="7"/>
      <c r="L14" s="7"/>
      <c r="M14" s="7"/>
      <c r="N14" s="7"/>
      <c r="O14" s="7"/>
      <c r="P14" s="7"/>
      <c r="Q14" s="7"/>
      <c r="R14" s="7"/>
      <c r="S14" s="7"/>
      <c r="T14" s="7"/>
      <c r="U14" s="7"/>
      <c r="V14" s="7"/>
      <c r="W14" s="7"/>
      <c r="X14" s="7"/>
    </row>
    <row r="15" spans="1:24">
      <c r="A15" s="7"/>
      <c r="B15" s="7"/>
      <c r="C15" s="7"/>
      <c r="D15" s="7"/>
      <c r="E15" s="7"/>
      <c r="F15" s="7"/>
      <c r="G15" s="7"/>
      <c r="H15" s="7"/>
      <c r="I15" s="7"/>
      <c r="J15" s="7"/>
      <c r="K15" s="7"/>
      <c r="L15" s="7"/>
      <c r="M15" s="7"/>
      <c r="N15" s="7"/>
      <c r="O15" s="7"/>
      <c r="P15" s="7"/>
      <c r="Q15" s="7"/>
      <c r="R15" s="7"/>
      <c r="S15" s="7"/>
      <c r="T15" s="7"/>
      <c r="U15" s="7"/>
      <c r="V15" s="7"/>
      <c r="W15" s="7"/>
      <c r="X15" s="7"/>
    </row>
    <row r="16" spans="1:24">
      <c r="A16" s="7"/>
      <c r="B16" s="7"/>
      <c r="C16" s="7"/>
      <c r="D16" s="7"/>
      <c r="E16" s="7"/>
      <c r="F16" s="7"/>
      <c r="G16" s="7"/>
      <c r="H16" s="7"/>
      <c r="I16" s="7"/>
      <c r="J16" s="7"/>
      <c r="K16" s="7"/>
      <c r="L16" s="7"/>
      <c r="M16" s="7"/>
      <c r="N16" s="7"/>
      <c r="O16" s="7"/>
      <c r="P16" s="7"/>
      <c r="Q16" s="7"/>
      <c r="R16" s="7"/>
      <c r="S16" s="7"/>
      <c r="T16" s="7"/>
      <c r="U16" s="7"/>
      <c r="V16" s="7"/>
      <c r="W16" s="7"/>
      <c r="X16" s="7"/>
    </row>
    <row r="17" spans="1:24">
      <c r="A17" s="7"/>
      <c r="B17" s="7"/>
      <c r="C17" s="7"/>
      <c r="D17" s="7"/>
      <c r="E17" s="7"/>
      <c r="F17" s="7"/>
      <c r="G17" s="7"/>
      <c r="H17" s="7"/>
      <c r="I17" s="7"/>
      <c r="J17" s="7"/>
      <c r="K17" s="7"/>
      <c r="L17" s="7"/>
      <c r="M17" s="7"/>
      <c r="N17" s="7"/>
      <c r="O17" s="7"/>
      <c r="P17" s="7"/>
      <c r="Q17" s="7"/>
      <c r="R17" s="7"/>
      <c r="S17" s="7"/>
      <c r="T17" s="7"/>
      <c r="U17" s="7"/>
      <c r="V17" s="7"/>
      <c r="W17" s="7"/>
      <c r="X17" s="7"/>
    </row>
    <row r="18" spans="1:24">
      <c r="A18" s="7"/>
      <c r="B18" s="7"/>
      <c r="C18" s="7"/>
      <c r="D18" s="7"/>
      <c r="E18" s="7"/>
      <c r="F18" s="7"/>
      <c r="G18" s="7"/>
      <c r="H18" s="7"/>
      <c r="I18" s="7"/>
      <c r="J18" s="7"/>
      <c r="K18" s="7"/>
      <c r="L18" s="7"/>
      <c r="M18" s="7"/>
      <c r="N18" s="7"/>
      <c r="O18" s="7"/>
      <c r="P18" s="7"/>
      <c r="Q18" s="7"/>
      <c r="R18" s="7"/>
      <c r="S18" s="7"/>
      <c r="T18" s="7"/>
      <c r="U18" s="7"/>
      <c r="V18" s="7"/>
      <c r="W18" s="7"/>
      <c r="X18" s="7"/>
    </row>
    <row r="19" spans="1:24">
      <c r="A19" s="7"/>
      <c r="B19" s="7"/>
      <c r="C19" s="7"/>
      <c r="D19" s="7"/>
      <c r="E19" s="7"/>
      <c r="F19" s="7"/>
      <c r="G19" s="7"/>
      <c r="H19" s="7"/>
      <c r="I19" s="7"/>
      <c r="J19" s="7"/>
      <c r="K19" s="7"/>
      <c r="L19" s="7"/>
      <c r="M19" s="7"/>
      <c r="N19" s="7"/>
      <c r="O19" s="7"/>
      <c r="P19" s="7"/>
      <c r="Q19" s="7"/>
      <c r="R19" s="7"/>
      <c r="S19" s="7"/>
      <c r="T19" s="7"/>
      <c r="U19" s="7"/>
      <c r="V19" s="7"/>
      <c r="W19" s="7"/>
      <c r="X19" s="7"/>
    </row>
    <row r="20" spans="1:24">
      <c r="A20" s="7"/>
      <c r="B20" s="7"/>
      <c r="C20" s="7"/>
      <c r="D20" s="7"/>
      <c r="E20" s="7"/>
      <c r="F20" s="7"/>
      <c r="G20" s="7"/>
      <c r="H20" s="7"/>
      <c r="I20" s="7"/>
      <c r="J20" s="7"/>
      <c r="K20" s="7"/>
      <c r="L20" s="7"/>
      <c r="M20" s="7"/>
      <c r="N20" s="7"/>
      <c r="O20" s="7"/>
      <c r="P20" s="7"/>
      <c r="Q20" s="7"/>
      <c r="R20" s="7"/>
      <c r="S20" s="7"/>
      <c r="T20" s="7"/>
      <c r="U20" s="7"/>
      <c r="V20" s="7"/>
      <c r="W20" s="7"/>
      <c r="X20" s="7"/>
    </row>
    <row r="21" spans="1:24">
      <c r="A21" s="7"/>
      <c r="B21" s="7"/>
      <c r="C21" s="7"/>
      <c r="D21" s="7"/>
      <c r="E21" s="7"/>
      <c r="F21" s="7"/>
      <c r="G21" s="7"/>
      <c r="H21" s="7"/>
      <c r="I21" s="7"/>
      <c r="J21" s="7"/>
      <c r="K21" s="7"/>
      <c r="L21" s="7"/>
      <c r="M21" s="7"/>
      <c r="N21" s="7"/>
      <c r="O21" s="7"/>
      <c r="P21" s="7"/>
      <c r="Q21" s="7"/>
      <c r="R21" s="7"/>
      <c r="S21" s="7"/>
      <c r="T21" s="7"/>
      <c r="U21" s="7"/>
      <c r="V21" s="7"/>
      <c r="W21" s="7"/>
      <c r="X21" s="7"/>
    </row>
    <row r="22" spans="1:24">
      <c r="A22" s="7"/>
      <c r="B22" s="7"/>
      <c r="C22" s="7"/>
      <c r="D22" s="7"/>
      <c r="E22" s="7"/>
      <c r="F22" s="7"/>
      <c r="G22" s="7"/>
      <c r="H22" s="7"/>
      <c r="I22" s="7"/>
      <c r="J22" s="7"/>
      <c r="K22" s="7"/>
      <c r="L22" s="7"/>
      <c r="M22" s="7"/>
      <c r="N22" s="7"/>
      <c r="O22" s="7"/>
      <c r="P22" s="7"/>
      <c r="Q22" s="7"/>
      <c r="R22" s="7"/>
      <c r="S22" s="7"/>
      <c r="T22" s="7"/>
      <c r="U22" s="7"/>
      <c r="V22" s="7"/>
      <c r="W22" s="7"/>
      <c r="X22" s="7"/>
    </row>
    <row r="23" spans="1:24">
      <c r="A23" s="7"/>
      <c r="B23" s="7"/>
      <c r="C23" s="7"/>
      <c r="D23" s="7"/>
      <c r="E23" s="7"/>
      <c r="F23" s="7"/>
      <c r="G23" s="7"/>
      <c r="H23" s="7"/>
      <c r="I23" s="7"/>
      <c r="J23" s="7"/>
      <c r="K23" s="7"/>
      <c r="L23" s="7"/>
      <c r="M23" s="7"/>
      <c r="N23" s="7"/>
      <c r="O23" s="7"/>
      <c r="P23" s="7"/>
      <c r="Q23" s="7"/>
      <c r="R23" s="7"/>
      <c r="S23" s="7"/>
      <c r="T23" s="7"/>
      <c r="U23" s="7"/>
      <c r="V23" s="7"/>
      <c r="W23" s="7"/>
      <c r="X23" s="7"/>
    </row>
    <row r="24" spans="1:24">
      <c r="A24" s="7"/>
      <c r="B24" s="7"/>
      <c r="C24" s="7"/>
      <c r="D24" s="7"/>
      <c r="E24" s="7"/>
      <c r="F24" s="7"/>
      <c r="G24" s="7"/>
      <c r="H24" s="7"/>
      <c r="I24" s="7"/>
      <c r="J24" s="7"/>
      <c r="K24" s="7"/>
      <c r="L24" s="7"/>
      <c r="M24" s="7"/>
      <c r="N24" s="7"/>
      <c r="O24" s="7"/>
      <c r="P24" s="7"/>
      <c r="Q24" s="7"/>
      <c r="R24" s="7"/>
      <c r="S24" s="7"/>
      <c r="T24" s="7"/>
      <c r="U24" s="7"/>
      <c r="V24" s="7"/>
      <c r="W24" s="7"/>
      <c r="X24" s="7"/>
    </row>
    <row r="25" spans="1:24">
      <c r="A25" s="7"/>
      <c r="B25" s="7"/>
      <c r="C25" s="7"/>
      <c r="D25" s="7"/>
      <c r="E25" s="7"/>
      <c r="F25" s="7"/>
      <c r="G25" s="7"/>
      <c r="H25" s="7"/>
      <c r="I25" s="7"/>
      <c r="J25" s="7"/>
      <c r="K25" s="7"/>
      <c r="L25" s="7"/>
      <c r="M25" s="7"/>
      <c r="N25" s="7"/>
      <c r="O25" s="7"/>
      <c r="P25" s="7"/>
      <c r="Q25" s="7"/>
      <c r="R25" s="7"/>
      <c r="S25" s="7"/>
      <c r="T25" s="7"/>
      <c r="U25" s="7"/>
      <c r="V25" s="7"/>
      <c r="W25" s="7"/>
      <c r="X25" s="7"/>
    </row>
    <row r="26" spans="1:24">
      <c r="A26" s="7"/>
      <c r="B26" s="7"/>
      <c r="C26" s="7"/>
      <c r="D26" s="7"/>
      <c r="E26" s="7"/>
      <c r="F26" s="7"/>
      <c r="G26" s="7"/>
      <c r="H26" s="7"/>
      <c r="I26" s="7"/>
      <c r="J26" s="7"/>
      <c r="K26" s="7"/>
      <c r="L26" s="7"/>
      <c r="M26" s="7"/>
      <c r="N26" s="7"/>
      <c r="O26" s="7"/>
      <c r="P26" s="7"/>
      <c r="Q26" s="7"/>
      <c r="R26" s="7"/>
      <c r="S26" s="7"/>
      <c r="T26" s="7"/>
      <c r="U26" s="7"/>
      <c r="V26" s="7"/>
      <c r="W26" s="7"/>
      <c r="X26" s="7"/>
    </row>
    <row r="27" spans="1:24">
      <c r="A27" s="7"/>
      <c r="B27" s="7"/>
      <c r="C27" s="7"/>
      <c r="D27" s="7"/>
      <c r="E27" s="7"/>
      <c r="F27" s="7"/>
      <c r="G27" s="7"/>
      <c r="H27" s="7"/>
      <c r="I27" s="7"/>
      <c r="J27" s="7"/>
      <c r="K27" s="7"/>
      <c r="L27" s="7"/>
      <c r="M27" s="7"/>
      <c r="N27" s="7"/>
      <c r="O27" s="7"/>
      <c r="P27" s="7"/>
      <c r="Q27" s="7"/>
      <c r="R27" s="7"/>
      <c r="S27" s="7"/>
      <c r="T27" s="7"/>
      <c r="U27" s="7"/>
      <c r="V27" s="7"/>
      <c r="W27" s="7"/>
      <c r="X27" s="7"/>
    </row>
    <row r="28" spans="1:24">
      <c r="A28" s="7"/>
      <c r="B28" s="7"/>
      <c r="C28" s="7"/>
      <c r="D28" s="7"/>
      <c r="E28" s="7"/>
      <c r="F28" s="7"/>
      <c r="G28" s="7"/>
      <c r="H28" s="7"/>
      <c r="I28" s="7"/>
      <c r="J28" s="7"/>
      <c r="K28" s="7"/>
      <c r="L28" s="7"/>
      <c r="M28" s="7"/>
      <c r="N28" s="7"/>
      <c r="O28" s="7"/>
      <c r="P28" s="7"/>
      <c r="Q28" s="7"/>
      <c r="R28" s="7"/>
      <c r="S28" s="7"/>
      <c r="T28" s="7"/>
      <c r="U28" s="7"/>
      <c r="V28" s="7"/>
      <c r="W28" s="7"/>
      <c r="X28" s="7"/>
    </row>
    <row r="33" spans="1:24">
      <c r="A33" s="7"/>
      <c r="B33" s="7"/>
      <c r="C33" s="7"/>
      <c r="D33" s="7"/>
      <c r="E33" s="7"/>
      <c r="F33" s="7"/>
      <c r="G33" s="7"/>
      <c r="H33" s="7"/>
      <c r="I33" s="7"/>
      <c r="J33" s="7"/>
      <c r="K33" s="7"/>
      <c r="L33" s="7"/>
      <c r="M33" s="7"/>
      <c r="N33" s="7"/>
      <c r="O33" s="7"/>
      <c r="P33" s="7"/>
      <c r="Q33" s="7"/>
      <c r="R33" s="7"/>
      <c r="S33" s="7"/>
      <c r="T33" s="7"/>
      <c r="U33" s="7"/>
      <c r="V33" s="7"/>
      <c r="W33" s="7"/>
      <c r="X33" s="7"/>
    </row>
    <row r="34" spans="1:24">
      <c r="A34" s="7"/>
      <c r="B34" s="7"/>
      <c r="C34" s="7"/>
      <c r="D34" s="7"/>
      <c r="E34" s="7"/>
      <c r="F34" s="7"/>
      <c r="G34" s="7"/>
      <c r="H34" s="7"/>
      <c r="I34" s="7"/>
      <c r="J34" s="7"/>
      <c r="K34" s="7"/>
      <c r="L34" s="7"/>
      <c r="M34" s="7"/>
      <c r="N34" s="7"/>
      <c r="O34" s="7"/>
      <c r="P34" s="7"/>
      <c r="Q34" s="7"/>
      <c r="R34" s="7"/>
      <c r="S34" s="7"/>
      <c r="T34" s="7"/>
      <c r="U34" s="7"/>
      <c r="V34" s="7"/>
      <c r="W34" s="7"/>
      <c r="X34" s="7"/>
    </row>
    <row r="35" spans="1:24">
      <c r="A35" s="7"/>
      <c r="B35" s="7"/>
      <c r="C35" s="7"/>
      <c r="D35" s="7"/>
      <c r="E35" s="7"/>
      <c r="F35" s="7"/>
      <c r="G35" s="7"/>
      <c r="H35" s="7"/>
      <c r="I35" s="7"/>
      <c r="J35" s="7"/>
      <c r="K35" s="7"/>
      <c r="L35" s="7"/>
      <c r="M35" s="7"/>
      <c r="N35" s="7"/>
      <c r="O35" s="7"/>
      <c r="P35" s="7"/>
      <c r="Q35" s="7"/>
      <c r="R35" s="7"/>
      <c r="S35" s="7"/>
      <c r="T35" s="7"/>
      <c r="U35" s="7"/>
      <c r="V35" s="7"/>
      <c r="W35" s="7"/>
      <c r="X35" s="7"/>
    </row>
    <row r="36" spans="1:24">
      <c r="A36" s="7"/>
      <c r="B36" s="7"/>
      <c r="C36" s="7"/>
      <c r="D36" s="7"/>
      <c r="E36" s="7"/>
      <c r="F36" s="7"/>
      <c r="G36" s="7"/>
      <c r="H36" s="7"/>
      <c r="I36" s="7"/>
      <c r="J36" s="7"/>
      <c r="K36" s="7"/>
      <c r="L36" s="7"/>
      <c r="M36" s="7"/>
      <c r="N36" s="7"/>
      <c r="O36" s="7"/>
      <c r="P36" s="7"/>
      <c r="Q36" s="7"/>
      <c r="R36" s="7"/>
      <c r="S36" s="7"/>
      <c r="T36" s="7"/>
      <c r="U36" s="7"/>
      <c r="V36" s="7"/>
      <c r="W36" s="7"/>
      <c r="X36" s="7"/>
    </row>
    <row r="37" spans="1:24">
      <c r="A37" s="7"/>
      <c r="B37" s="7"/>
      <c r="C37" s="7"/>
      <c r="D37" s="7"/>
      <c r="E37" s="7"/>
      <c r="F37" s="7"/>
      <c r="G37" s="7"/>
      <c r="H37" s="7"/>
      <c r="I37" s="7"/>
      <c r="J37" s="7"/>
      <c r="K37" s="7"/>
      <c r="L37" s="7"/>
      <c r="M37" s="7"/>
      <c r="N37" s="7"/>
      <c r="O37" s="7"/>
      <c r="P37" s="7"/>
      <c r="Q37" s="7"/>
      <c r="R37" s="7"/>
      <c r="S37" s="7"/>
      <c r="T37" s="7"/>
      <c r="U37" s="7"/>
      <c r="V37" s="7"/>
      <c r="W37" s="7"/>
      <c r="X37" s="7"/>
    </row>
    <row r="38" spans="1:24">
      <c r="A38" s="7"/>
      <c r="B38" s="7"/>
      <c r="C38" s="7"/>
      <c r="D38" s="7"/>
      <c r="E38" s="7"/>
      <c r="F38" s="7"/>
      <c r="G38" s="7"/>
      <c r="H38" s="7"/>
      <c r="I38" s="7"/>
      <c r="J38" s="7"/>
      <c r="K38" s="7"/>
      <c r="L38" s="7"/>
      <c r="M38" s="7"/>
      <c r="N38" s="7"/>
      <c r="O38" s="7"/>
      <c r="P38" s="7"/>
      <c r="Q38" s="7"/>
      <c r="R38" s="7"/>
      <c r="S38" s="7"/>
      <c r="T38" s="7"/>
      <c r="U38" s="7"/>
      <c r="V38" s="7"/>
      <c r="W38" s="7"/>
      <c r="X38" s="7"/>
    </row>
    <row r="39" spans="1:24">
      <c r="A39" s="7"/>
      <c r="B39" s="7"/>
      <c r="C39" s="7"/>
      <c r="D39" s="7"/>
      <c r="E39" s="7"/>
      <c r="F39" s="7"/>
      <c r="G39" s="7"/>
      <c r="H39" s="7"/>
      <c r="I39" s="7"/>
      <c r="J39" s="7"/>
      <c r="K39" s="7"/>
      <c r="L39" s="7"/>
      <c r="M39" s="7"/>
      <c r="N39" s="7"/>
      <c r="O39" s="7"/>
      <c r="P39" s="7"/>
      <c r="Q39" s="7"/>
      <c r="R39" s="7"/>
      <c r="S39" s="7"/>
      <c r="T39" s="7"/>
      <c r="U39" s="7"/>
      <c r="V39" s="7"/>
      <c r="W39" s="7"/>
      <c r="X39" s="7"/>
    </row>
    <row r="40" spans="1:24">
      <c r="A40" s="7"/>
      <c r="B40" s="7"/>
      <c r="C40" s="7"/>
      <c r="D40" s="7"/>
      <c r="E40" s="7"/>
      <c r="F40" s="7"/>
      <c r="G40" s="7"/>
      <c r="H40" s="7"/>
      <c r="I40" s="7"/>
      <c r="J40" s="7"/>
      <c r="K40" s="7"/>
      <c r="L40" s="7"/>
      <c r="M40" s="7"/>
      <c r="N40" s="7"/>
      <c r="O40" s="7"/>
      <c r="P40" s="7"/>
      <c r="Q40" s="7"/>
      <c r="R40" s="7"/>
      <c r="S40" s="7"/>
      <c r="T40" s="7"/>
      <c r="U40" s="7"/>
      <c r="V40" s="7"/>
      <c r="W40" s="7"/>
      <c r="X40" s="7"/>
    </row>
    <row r="41" spans="1:24">
      <c r="A41" s="7"/>
      <c r="B41" s="7"/>
      <c r="C41" s="7"/>
      <c r="D41" s="7"/>
      <c r="E41" s="7"/>
      <c r="F41" s="7"/>
      <c r="G41" s="7"/>
      <c r="H41" s="7"/>
      <c r="I41" s="7"/>
      <c r="J41" s="7"/>
      <c r="K41" s="7"/>
      <c r="L41" s="7"/>
      <c r="M41" s="7"/>
      <c r="N41" s="7"/>
      <c r="O41" s="7"/>
      <c r="P41" s="7"/>
      <c r="Q41" s="7"/>
      <c r="R41" s="7"/>
      <c r="S41" s="7"/>
      <c r="T41" s="7"/>
      <c r="U41" s="7"/>
      <c r="V41" s="7"/>
      <c r="W41" s="7"/>
      <c r="X41" s="7"/>
    </row>
    <row r="42" spans="1:24">
      <c r="A42" s="7"/>
      <c r="B42" s="7"/>
      <c r="C42" s="7"/>
      <c r="D42" s="7"/>
      <c r="E42" s="7"/>
      <c r="F42" s="7"/>
      <c r="G42" s="7"/>
      <c r="H42" s="7"/>
      <c r="I42" s="7"/>
      <c r="J42" s="7"/>
      <c r="K42" s="7"/>
      <c r="L42" s="7"/>
      <c r="M42" s="7"/>
      <c r="N42" s="7"/>
      <c r="O42" s="7"/>
      <c r="P42" s="7"/>
      <c r="Q42" s="7"/>
      <c r="R42" s="7"/>
      <c r="S42" s="7"/>
      <c r="T42" s="7"/>
      <c r="U42" s="7"/>
      <c r="V42" s="7"/>
      <c r="W42" s="7"/>
      <c r="X42" s="7"/>
    </row>
    <row r="43" spans="1:24">
      <c r="A43" s="7"/>
      <c r="B43" s="7"/>
      <c r="C43" s="7"/>
      <c r="D43" s="7"/>
      <c r="E43" s="7"/>
      <c r="F43" s="7"/>
      <c r="G43" s="7"/>
      <c r="H43" s="7"/>
      <c r="I43" s="7"/>
      <c r="J43" s="7"/>
      <c r="K43" s="7"/>
      <c r="L43" s="7"/>
      <c r="M43" s="7"/>
      <c r="N43" s="7"/>
      <c r="O43" s="7"/>
      <c r="P43" s="7"/>
      <c r="Q43" s="7"/>
      <c r="R43" s="7"/>
      <c r="S43" s="7"/>
      <c r="T43" s="7"/>
      <c r="U43" s="7"/>
      <c r="V43" s="7"/>
      <c r="W43" s="7"/>
      <c r="X43" s="7"/>
    </row>
    <row r="44" spans="1:24">
      <c r="A44" s="7"/>
      <c r="B44" s="7"/>
      <c r="C44" s="7"/>
      <c r="D44" s="7"/>
      <c r="E44" s="7"/>
      <c r="F44" s="7"/>
      <c r="G44" s="7"/>
      <c r="H44" s="7"/>
      <c r="I44" s="7"/>
      <c r="J44" s="7"/>
      <c r="K44" s="7"/>
      <c r="L44" s="7"/>
      <c r="M44" s="7"/>
      <c r="N44" s="7"/>
      <c r="O44" s="7"/>
      <c r="P44" s="7"/>
      <c r="Q44" s="7"/>
      <c r="R44" s="7"/>
      <c r="S44" s="7"/>
      <c r="T44" s="7"/>
      <c r="U44" s="7"/>
      <c r="V44" s="7"/>
      <c r="W44" s="7"/>
      <c r="X44" s="7"/>
    </row>
    <row r="45" spans="1:24">
      <c r="A45" s="7"/>
      <c r="B45" s="7"/>
      <c r="C45" s="7"/>
      <c r="D45" s="7"/>
      <c r="E45" s="7"/>
      <c r="F45" s="7"/>
      <c r="G45" s="7"/>
      <c r="H45" s="7"/>
      <c r="I45" s="7"/>
      <c r="J45" s="7"/>
      <c r="K45" s="7"/>
      <c r="L45" s="7"/>
      <c r="M45" s="7"/>
      <c r="N45" s="7"/>
      <c r="O45" s="7"/>
      <c r="P45" s="7"/>
      <c r="Q45" s="7"/>
      <c r="R45" s="7"/>
      <c r="S45" s="7"/>
      <c r="T45" s="7"/>
      <c r="U45" s="7"/>
      <c r="V45" s="7"/>
      <c r="W45" s="7"/>
      <c r="X45" s="7"/>
    </row>
    <row r="46" spans="1:24">
      <c r="A46" s="7"/>
      <c r="B46" s="7"/>
      <c r="C46" s="7"/>
      <c r="D46" s="7"/>
      <c r="E46" s="7"/>
      <c r="F46" s="7"/>
      <c r="G46" s="7"/>
      <c r="H46" s="7"/>
      <c r="I46" s="7"/>
      <c r="J46" s="7"/>
      <c r="K46" s="7"/>
      <c r="L46" s="7"/>
      <c r="M46" s="7"/>
      <c r="N46" s="7"/>
      <c r="O46" s="7"/>
      <c r="P46" s="7"/>
      <c r="Q46" s="7"/>
      <c r="R46" s="7"/>
      <c r="S46" s="7"/>
      <c r="T46" s="7"/>
      <c r="U46" s="7"/>
      <c r="V46" s="7"/>
      <c r="W46" s="7"/>
      <c r="X46" s="7"/>
    </row>
    <row r="47" spans="1:24">
      <c r="A47" s="7"/>
      <c r="B47" s="7"/>
      <c r="C47" s="7"/>
      <c r="D47" s="7"/>
      <c r="E47" s="7"/>
      <c r="F47" s="7"/>
      <c r="G47" s="7"/>
      <c r="H47" s="7"/>
      <c r="I47" s="7"/>
      <c r="J47" s="7"/>
      <c r="K47" s="7"/>
      <c r="L47" s="7"/>
      <c r="M47" s="7"/>
      <c r="N47" s="7"/>
      <c r="O47" s="7"/>
      <c r="P47" s="7"/>
      <c r="Q47" s="7"/>
      <c r="R47" s="7"/>
      <c r="S47" s="7"/>
      <c r="T47" s="7"/>
      <c r="U47" s="7"/>
      <c r="V47" s="7"/>
      <c r="W47" s="7"/>
      <c r="X47" s="7"/>
    </row>
    <row r="48" spans="1:24">
      <c r="A48" s="7"/>
      <c r="B48" s="7"/>
      <c r="C48" s="7"/>
      <c r="D48" s="7"/>
      <c r="E48" s="7"/>
      <c r="F48" s="7"/>
      <c r="G48" s="7"/>
      <c r="H48" s="7"/>
      <c r="I48" s="7"/>
      <c r="J48" s="7"/>
      <c r="K48" s="7"/>
      <c r="L48" s="7"/>
      <c r="M48" s="7"/>
      <c r="N48" s="7"/>
      <c r="O48" s="7"/>
      <c r="P48" s="7"/>
      <c r="Q48" s="7"/>
      <c r="R48" s="7"/>
      <c r="S48" s="7"/>
      <c r="T48" s="7"/>
      <c r="U48" s="7"/>
      <c r="V48" s="7"/>
      <c r="W48" s="7"/>
      <c r="X48" s="7"/>
    </row>
    <row r="49" spans="1:24">
      <c r="A49" s="7"/>
      <c r="B49" s="7"/>
      <c r="C49" s="7"/>
      <c r="D49" s="7"/>
      <c r="E49" s="7"/>
      <c r="F49" s="7"/>
      <c r="G49" s="7"/>
      <c r="H49" s="7"/>
      <c r="I49" s="7"/>
      <c r="J49" s="7"/>
      <c r="K49" s="7"/>
      <c r="L49" s="7"/>
      <c r="M49" s="7"/>
      <c r="N49" s="7"/>
      <c r="O49" s="7"/>
      <c r="P49" s="7"/>
      <c r="Q49" s="7"/>
      <c r="R49" s="7"/>
      <c r="S49" s="7"/>
      <c r="T49" s="7"/>
      <c r="U49" s="7"/>
      <c r="V49" s="7"/>
      <c r="W49" s="7"/>
      <c r="X49" s="7"/>
    </row>
    <row r="50" spans="1:24">
      <c r="A50" s="7"/>
      <c r="B50" s="7"/>
      <c r="C50" s="7"/>
      <c r="D50" s="7"/>
      <c r="E50" s="7"/>
      <c r="F50" s="7"/>
      <c r="G50" s="7"/>
      <c r="H50" s="7"/>
      <c r="I50" s="7"/>
      <c r="J50" s="7"/>
      <c r="K50" s="7"/>
      <c r="L50" s="7"/>
      <c r="M50" s="7"/>
      <c r="N50" s="7"/>
      <c r="O50" s="7"/>
      <c r="P50" s="7"/>
      <c r="Q50" s="7"/>
      <c r="R50" s="7"/>
      <c r="S50" s="7"/>
      <c r="T50" s="7"/>
      <c r="U50" s="7"/>
      <c r="V50" s="7"/>
      <c r="W50" s="7"/>
      <c r="X50" s="7"/>
    </row>
    <row r="51" spans="1:24">
      <c r="A51" s="7"/>
      <c r="B51" s="7"/>
      <c r="C51" s="7"/>
      <c r="D51" s="7"/>
      <c r="E51" s="7"/>
      <c r="F51" s="7"/>
      <c r="G51" s="7"/>
      <c r="H51" s="7"/>
      <c r="I51" s="7"/>
      <c r="J51" s="7"/>
      <c r="K51" s="7"/>
      <c r="L51" s="7"/>
      <c r="M51" s="7"/>
      <c r="N51" s="7"/>
      <c r="O51" s="7"/>
      <c r="P51" s="7"/>
      <c r="Q51" s="7"/>
      <c r="R51" s="7"/>
      <c r="S51" s="7"/>
      <c r="T51" s="7"/>
      <c r="U51" s="7"/>
      <c r="V51" s="7"/>
      <c r="W51" s="7"/>
      <c r="X51" s="7"/>
    </row>
    <row r="52" spans="1:24">
      <c r="A52" s="7"/>
      <c r="B52" s="7"/>
      <c r="C52" s="7"/>
      <c r="D52" s="7"/>
      <c r="E52" s="7"/>
      <c r="F52" s="7"/>
      <c r="G52" s="7"/>
      <c r="H52" s="7"/>
      <c r="I52" s="7"/>
      <c r="J52" s="7"/>
      <c r="K52" s="7"/>
      <c r="L52" s="7"/>
      <c r="M52" s="7"/>
      <c r="N52" s="7"/>
      <c r="O52" s="7"/>
      <c r="P52" s="7"/>
      <c r="Q52" s="7"/>
      <c r="R52" s="7"/>
      <c r="S52" s="7"/>
      <c r="T52" s="7"/>
      <c r="U52" s="7"/>
      <c r="V52" s="7"/>
      <c r="W52" s="7"/>
      <c r="X52" s="7"/>
    </row>
    <row r="53" spans="1:24">
      <c r="A53" s="7"/>
      <c r="B53" s="7"/>
      <c r="C53" s="7"/>
      <c r="D53" s="7"/>
      <c r="E53" s="7"/>
      <c r="F53" s="7"/>
      <c r="G53" s="7"/>
      <c r="H53" s="7"/>
      <c r="I53" s="7"/>
      <c r="J53" s="7"/>
      <c r="K53" s="7"/>
      <c r="L53" s="7"/>
      <c r="M53" s="7"/>
      <c r="N53" s="7"/>
      <c r="O53" s="7"/>
      <c r="P53" s="7"/>
      <c r="Q53" s="7"/>
      <c r="R53" s="7"/>
      <c r="S53" s="7"/>
      <c r="T53" s="7"/>
      <c r="U53" s="7"/>
      <c r="V53" s="7"/>
      <c r="W53" s="7"/>
      <c r="X53" s="7"/>
    </row>
    <row r="54" spans="1:24">
      <c r="A54" s="7"/>
      <c r="B54" s="7"/>
      <c r="C54" s="7"/>
      <c r="D54" s="7"/>
      <c r="E54" s="7"/>
      <c r="F54" s="7"/>
      <c r="G54" s="7"/>
      <c r="H54" s="7"/>
      <c r="I54" s="7"/>
      <c r="J54" s="7"/>
      <c r="K54" s="7"/>
      <c r="L54" s="7"/>
      <c r="M54" s="7"/>
      <c r="N54" s="7"/>
      <c r="O54" s="7"/>
      <c r="P54" s="7"/>
      <c r="Q54" s="7"/>
      <c r="R54" s="7"/>
      <c r="S54" s="7"/>
      <c r="T54" s="7"/>
      <c r="U54" s="7"/>
      <c r="V54" s="7"/>
      <c r="W54" s="7"/>
      <c r="X54" s="7"/>
    </row>
    <row r="55" spans="1:24">
      <c r="A55" s="7"/>
      <c r="B55" s="7"/>
      <c r="C55" s="7"/>
      <c r="D55" s="7"/>
      <c r="E55" s="7"/>
      <c r="F55" s="7"/>
      <c r="G55" s="7"/>
      <c r="H55" s="7"/>
      <c r="I55" s="7"/>
      <c r="J55" s="7"/>
      <c r="K55" s="7"/>
      <c r="L55" s="7"/>
      <c r="M55" s="7"/>
      <c r="N55" s="7"/>
      <c r="O55" s="7"/>
      <c r="P55" s="7"/>
      <c r="Q55" s="7"/>
      <c r="R55" s="7"/>
      <c r="S55" s="7"/>
      <c r="T55" s="7"/>
      <c r="U55" s="7"/>
      <c r="V55" s="7"/>
      <c r="W55" s="7"/>
      <c r="X55" s="7"/>
    </row>
    <row r="56" spans="1:24">
      <c r="A56" s="7"/>
      <c r="B56" s="7"/>
      <c r="C56" s="7"/>
      <c r="D56" s="7"/>
      <c r="E56" s="7"/>
      <c r="F56" s="7"/>
      <c r="G56" s="7"/>
      <c r="H56" s="7"/>
      <c r="I56" s="7"/>
      <c r="J56" s="7"/>
      <c r="K56" s="7"/>
      <c r="L56" s="7"/>
      <c r="M56" s="7"/>
      <c r="N56" s="7"/>
      <c r="O56" s="7"/>
      <c r="P56" s="7"/>
      <c r="Q56" s="7"/>
      <c r="R56" s="7"/>
      <c r="S56" s="7"/>
      <c r="T56" s="7"/>
      <c r="U56" s="7"/>
      <c r="V56" s="7"/>
      <c r="W56" s="7"/>
      <c r="X56" s="7"/>
    </row>
    <row r="57" spans="1:24">
      <c r="A57" s="7"/>
      <c r="B57" s="7"/>
      <c r="C57" s="7"/>
      <c r="D57" s="7"/>
      <c r="E57" s="7"/>
      <c r="F57" s="7"/>
      <c r="G57" s="7"/>
      <c r="H57" s="7"/>
      <c r="I57" s="7"/>
      <c r="J57" s="7"/>
      <c r="K57" s="7"/>
      <c r="L57" s="7"/>
      <c r="M57" s="7"/>
      <c r="N57" s="7"/>
      <c r="O57" s="7"/>
      <c r="P57" s="7"/>
      <c r="Q57" s="7"/>
      <c r="R57" s="7"/>
      <c r="S57" s="7"/>
      <c r="T57" s="7"/>
      <c r="U57" s="7"/>
      <c r="V57" s="7"/>
      <c r="W57" s="7"/>
      <c r="X57" s="7"/>
    </row>
    <row r="58" spans="1:24">
      <c r="A58" s="7"/>
      <c r="B58" s="7"/>
      <c r="C58" s="7"/>
      <c r="D58" s="7"/>
      <c r="E58" s="7"/>
      <c r="F58" s="7"/>
      <c r="G58" s="7"/>
      <c r="H58" s="7"/>
      <c r="I58" s="7"/>
      <c r="J58" s="7"/>
      <c r="K58" s="7"/>
      <c r="L58" s="7"/>
      <c r="M58" s="7"/>
      <c r="N58" s="7"/>
      <c r="O58" s="7"/>
      <c r="P58" s="7"/>
      <c r="Q58" s="7"/>
      <c r="R58" s="7"/>
      <c r="S58" s="7"/>
      <c r="T58" s="7"/>
      <c r="U58" s="7"/>
      <c r="V58" s="7"/>
      <c r="W58" s="7"/>
      <c r="X58" s="7"/>
    </row>
    <row r="59" spans="1:24">
      <c r="A59" s="7"/>
      <c r="B59" s="7"/>
      <c r="C59" s="7"/>
      <c r="D59" s="7"/>
      <c r="E59" s="7"/>
      <c r="F59" s="7"/>
      <c r="G59" s="7"/>
      <c r="H59" s="7"/>
      <c r="I59" s="7"/>
      <c r="J59" s="7"/>
      <c r="K59" s="7"/>
      <c r="L59" s="7"/>
      <c r="M59" s="7"/>
      <c r="N59" s="7"/>
      <c r="O59" s="7"/>
      <c r="P59" s="7"/>
      <c r="Q59" s="7"/>
      <c r="R59" s="7"/>
      <c r="S59" s="7"/>
      <c r="T59" s="7"/>
      <c r="U59" s="7"/>
      <c r="V59" s="7"/>
      <c r="W59" s="7"/>
      <c r="X59" s="7"/>
    </row>
    <row r="60" spans="1:24">
      <c r="A60" s="7"/>
      <c r="B60" s="7"/>
      <c r="C60" s="7"/>
      <c r="D60" s="7"/>
      <c r="E60" s="7"/>
      <c r="F60" s="7"/>
      <c r="G60" s="7"/>
      <c r="H60" s="7"/>
      <c r="I60" s="7"/>
      <c r="J60" s="7"/>
      <c r="K60" s="7"/>
      <c r="L60" s="7"/>
      <c r="M60" s="7"/>
      <c r="N60" s="7"/>
      <c r="O60" s="7"/>
      <c r="P60" s="7"/>
      <c r="Q60" s="7"/>
      <c r="R60" s="7"/>
      <c r="S60" s="7"/>
      <c r="T60" s="7"/>
      <c r="U60" s="7"/>
      <c r="V60" s="7"/>
      <c r="W60" s="7"/>
      <c r="X60" s="7"/>
    </row>
    <row r="65" spans="1:24">
      <c r="A65" s="7"/>
      <c r="B65" s="7"/>
      <c r="C65" s="7"/>
      <c r="D65" s="7"/>
      <c r="E65" s="7"/>
      <c r="F65" s="7"/>
      <c r="G65" s="7"/>
      <c r="H65" s="7"/>
      <c r="I65" s="7"/>
      <c r="J65" s="7"/>
      <c r="K65" s="7"/>
      <c r="L65" s="7"/>
      <c r="M65" s="7"/>
      <c r="N65" s="7"/>
      <c r="O65" s="7"/>
      <c r="P65" s="7"/>
      <c r="Q65" s="7"/>
      <c r="R65" s="7"/>
      <c r="S65" s="7"/>
      <c r="T65" s="7"/>
      <c r="U65" s="7"/>
      <c r="V65" s="7"/>
      <c r="W65" s="7"/>
      <c r="X65" s="7"/>
    </row>
    <row r="66" spans="1:24">
      <c r="A66" s="7"/>
      <c r="B66" s="7"/>
      <c r="C66" s="7"/>
      <c r="D66" s="7"/>
      <c r="E66" s="7"/>
      <c r="F66" s="7"/>
      <c r="G66" s="7"/>
      <c r="H66" s="7"/>
      <c r="I66" s="7"/>
      <c r="J66" s="7"/>
      <c r="K66" s="7"/>
      <c r="L66" s="7"/>
      <c r="M66" s="7"/>
      <c r="N66" s="7"/>
      <c r="O66" s="7"/>
      <c r="P66" s="7"/>
      <c r="Q66" s="7"/>
      <c r="R66" s="7"/>
      <c r="S66" s="7"/>
      <c r="T66" s="7"/>
      <c r="U66" s="7"/>
      <c r="V66" s="7"/>
      <c r="W66" s="7"/>
      <c r="X66" s="7"/>
    </row>
    <row r="67" spans="1:24">
      <c r="A67" s="7"/>
      <c r="B67" s="7"/>
      <c r="C67" s="7"/>
      <c r="D67" s="7"/>
      <c r="E67" s="7"/>
      <c r="F67" s="7"/>
      <c r="G67" s="7"/>
      <c r="H67" s="7"/>
      <c r="I67" s="7"/>
      <c r="J67" s="7"/>
      <c r="K67" s="7"/>
      <c r="L67" s="7"/>
      <c r="M67" s="7"/>
      <c r="N67" s="7"/>
      <c r="O67" s="7"/>
      <c r="P67" s="7"/>
      <c r="Q67" s="7"/>
      <c r="R67" s="7"/>
      <c r="S67" s="7"/>
      <c r="T67" s="7"/>
      <c r="U67" s="7"/>
      <c r="V67" s="7"/>
      <c r="W67" s="7"/>
      <c r="X67" s="7"/>
    </row>
    <row r="68" spans="1:24">
      <c r="A68" s="7"/>
      <c r="B68" s="7"/>
      <c r="C68" s="7"/>
      <c r="D68" s="7"/>
      <c r="E68" s="7"/>
      <c r="F68" s="7"/>
      <c r="G68" s="7"/>
      <c r="H68" s="7"/>
      <c r="I68" s="7"/>
      <c r="J68" s="7"/>
      <c r="K68" s="7"/>
      <c r="L68" s="7"/>
      <c r="M68" s="7"/>
      <c r="N68" s="7"/>
      <c r="O68" s="7"/>
      <c r="P68" s="7"/>
      <c r="Q68" s="7"/>
      <c r="R68" s="7"/>
      <c r="S68" s="7"/>
      <c r="T68" s="7"/>
      <c r="U68" s="7"/>
      <c r="V68" s="7"/>
      <c r="W68" s="7"/>
      <c r="X68" s="7"/>
    </row>
    <row r="69" spans="1:24">
      <c r="A69" s="7"/>
      <c r="B69" s="7"/>
      <c r="C69" s="7"/>
      <c r="D69" s="7"/>
      <c r="E69" s="7"/>
      <c r="F69" s="7"/>
      <c r="G69" s="7"/>
      <c r="H69" s="7"/>
      <c r="I69" s="7"/>
      <c r="J69" s="7"/>
      <c r="K69" s="7"/>
      <c r="L69" s="7"/>
      <c r="M69" s="7"/>
      <c r="N69" s="7"/>
      <c r="O69" s="7"/>
      <c r="P69" s="7"/>
      <c r="Q69" s="7"/>
      <c r="R69" s="7"/>
      <c r="S69" s="7"/>
      <c r="T69" s="7"/>
      <c r="U69" s="7"/>
      <c r="V69" s="7"/>
      <c r="W69" s="7"/>
      <c r="X69" s="7"/>
    </row>
    <row r="70" spans="1:24">
      <c r="A70" s="7"/>
      <c r="B70" s="7"/>
      <c r="C70" s="7"/>
      <c r="D70" s="7"/>
      <c r="E70" s="7"/>
      <c r="F70" s="7"/>
      <c r="G70" s="7"/>
      <c r="H70" s="7"/>
      <c r="I70" s="7"/>
      <c r="J70" s="7"/>
      <c r="K70" s="7"/>
      <c r="L70" s="7"/>
      <c r="M70" s="7"/>
      <c r="N70" s="7"/>
      <c r="O70" s="7"/>
      <c r="P70" s="7"/>
      <c r="Q70" s="7"/>
      <c r="R70" s="7"/>
      <c r="S70" s="7"/>
      <c r="T70" s="7"/>
      <c r="U70" s="7"/>
      <c r="V70" s="7"/>
      <c r="W70" s="7"/>
      <c r="X70" s="7"/>
    </row>
    <row r="71" spans="1:24">
      <c r="A71" s="7"/>
      <c r="B71" s="7"/>
      <c r="C71" s="7"/>
      <c r="D71" s="7"/>
      <c r="E71" s="7"/>
      <c r="F71" s="7"/>
      <c r="G71" s="7"/>
      <c r="H71" s="7"/>
      <c r="I71" s="7"/>
      <c r="J71" s="7"/>
      <c r="K71" s="7"/>
      <c r="L71" s="7"/>
      <c r="M71" s="7"/>
      <c r="N71" s="7"/>
      <c r="O71" s="7"/>
      <c r="P71" s="7"/>
      <c r="Q71" s="7"/>
      <c r="R71" s="7"/>
      <c r="S71" s="7"/>
      <c r="T71" s="7"/>
      <c r="U71" s="7"/>
      <c r="V71" s="7"/>
      <c r="W71" s="7"/>
      <c r="X71" s="7"/>
    </row>
    <row r="72" spans="1:24">
      <c r="A72" s="7"/>
      <c r="B72" s="7"/>
      <c r="C72" s="7"/>
      <c r="D72" s="7"/>
      <c r="E72" s="7"/>
      <c r="F72" s="7"/>
      <c r="G72" s="7"/>
      <c r="H72" s="7"/>
      <c r="I72" s="7"/>
      <c r="J72" s="7"/>
      <c r="K72" s="7"/>
      <c r="L72" s="7"/>
      <c r="M72" s="7"/>
      <c r="N72" s="7"/>
      <c r="O72" s="7"/>
      <c r="P72" s="7"/>
      <c r="Q72" s="7"/>
      <c r="R72" s="7"/>
      <c r="S72" s="7"/>
      <c r="T72" s="7"/>
      <c r="U72" s="7"/>
      <c r="V72" s="7"/>
      <c r="W72" s="7"/>
      <c r="X72" s="7"/>
    </row>
    <row r="73" spans="1:24">
      <c r="A73" s="7"/>
      <c r="B73" s="7"/>
      <c r="C73" s="7"/>
      <c r="D73" s="7"/>
      <c r="E73" s="7"/>
      <c r="F73" s="7"/>
      <c r="G73" s="7"/>
      <c r="H73" s="7"/>
      <c r="I73" s="7"/>
      <c r="J73" s="7"/>
      <c r="K73" s="7"/>
      <c r="L73" s="7"/>
      <c r="M73" s="7"/>
      <c r="N73" s="7"/>
      <c r="O73" s="7"/>
      <c r="P73" s="7"/>
      <c r="Q73" s="7"/>
      <c r="R73" s="7"/>
      <c r="S73" s="7"/>
      <c r="T73" s="7"/>
      <c r="U73" s="7"/>
      <c r="V73" s="7"/>
      <c r="W73" s="7"/>
      <c r="X73" s="7"/>
    </row>
    <row r="74" spans="1:24">
      <c r="A74" s="7"/>
      <c r="B74" s="7"/>
      <c r="C74" s="7"/>
      <c r="D74" s="7"/>
      <c r="E74" s="7"/>
      <c r="F74" s="7"/>
      <c r="G74" s="7"/>
      <c r="H74" s="7"/>
      <c r="I74" s="7"/>
      <c r="J74" s="7"/>
      <c r="K74" s="7"/>
      <c r="L74" s="7"/>
      <c r="M74" s="7"/>
      <c r="N74" s="7"/>
      <c r="O74" s="7"/>
      <c r="P74" s="7"/>
      <c r="Q74" s="7"/>
      <c r="R74" s="7"/>
      <c r="S74" s="7"/>
      <c r="T74" s="7"/>
      <c r="U74" s="7"/>
      <c r="V74" s="7"/>
      <c r="W74" s="7"/>
      <c r="X74" s="7"/>
    </row>
    <row r="75" spans="1:24">
      <c r="A75" s="7"/>
      <c r="B75" s="7"/>
      <c r="C75" s="7"/>
      <c r="D75" s="7"/>
      <c r="E75" s="7"/>
      <c r="F75" s="7"/>
      <c r="G75" s="7"/>
      <c r="H75" s="7"/>
      <c r="I75" s="7"/>
      <c r="J75" s="7"/>
      <c r="K75" s="7"/>
      <c r="L75" s="7"/>
      <c r="M75" s="7"/>
      <c r="N75" s="7"/>
      <c r="O75" s="7"/>
      <c r="P75" s="7"/>
      <c r="Q75" s="7"/>
      <c r="R75" s="7"/>
      <c r="S75" s="7"/>
      <c r="T75" s="7"/>
      <c r="U75" s="7"/>
      <c r="V75" s="7"/>
      <c r="W75" s="7"/>
      <c r="X75" s="7"/>
    </row>
    <row r="76" spans="1:24">
      <c r="A76" s="7"/>
      <c r="B76" s="7"/>
      <c r="C76" s="7"/>
      <c r="D76" s="7"/>
      <c r="E76" s="7"/>
      <c r="F76" s="7"/>
      <c r="G76" s="7"/>
      <c r="H76" s="7"/>
      <c r="I76" s="7"/>
      <c r="J76" s="7"/>
      <c r="K76" s="7"/>
      <c r="L76" s="7"/>
      <c r="M76" s="7"/>
      <c r="N76" s="7"/>
      <c r="O76" s="7"/>
      <c r="P76" s="7"/>
      <c r="Q76" s="7"/>
      <c r="R76" s="7"/>
      <c r="S76" s="7"/>
      <c r="T76" s="7"/>
      <c r="U76" s="7"/>
      <c r="V76" s="7"/>
      <c r="W76" s="7"/>
      <c r="X76" s="7"/>
    </row>
    <row r="77" spans="1:24">
      <c r="A77" s="7"/>
      <c r="B77" s="7"/>
      <c r="C77" s="7"/>
      <c r="D77" s="7"/>
      <c r="E77" s="7"/>
      <c r="F77" s="7"/>
      <c r="G77" s="7"/>
      <c r="H77" s="7"/>
      <c r="I77" s="7"/>
      <c r="J77" s="7"/>
      <c r="K77" s="7"/>
      <c r="L77" s="7"/>
      <c r="M77" s="7"/>
      <c r="N77" s="7"/>
      <c r="O77" s="7"/>
      <c r="P77" s="7"/>
      <c r="Q77" s="7"/>
      <c r="R77" s="7"/>
      <c r="S77" s="7"/>
      <c r="T77" s="7"/>
      <c r="U77" s="7"/>
      <c r="V77" s="7"/>
      <c r="W77" s="7"/>
      <c r="X77" s="7"/>
    </row>
    <row r="78" spans="1:24">
      <c r="A78" s="7"/>
      <c r="B78" s="7"/>
      <c r="C78" s="7"/>
      <c r="D78" s="7"/>
      <c r="E78" s="7"/>
      <c r="F78" s="7"/>
      <c r="G78" s="7"/>
      <c r="H78" s="7"/>
      <c r="I78" s="7"/>
      <c r="J78" s="7"/>
      <c r="K78" s="7"/>
      <c r="L78" s="7"/>
      <c r="M78" s="7"/>
      <c r="N78" s="7"/>
      <c r="O78" s="7"/>
      <c r="P78" s="7"/>
      <c r="Q78" s="7"/>
      <c r="R78" s="7"/>
      <c r="S78" s="7"/>
      <c r="T78" s="7"/>
      <c r="U78" s="7"/>
      <c r="V78" s="7"/>
      <c r="W78" s="7"/>
      <c r="X78" s="7"/>
    </row>
    <row r="79" spans="1:24">
      <c r="A79" s="7"/>
      <c r="B79" s="7"/>
      <c r="C79" s="7"/>
      <c r="D79" s="7"/>
      <c r="E79" s="7"/>
      <c r="F79" s="7"/>
      <c r="G79" s="7"/>
      <c r="H79" s="7"/>
      <c r="I79" s="7"/>
      <c r="J79" s="7"/>
      <c r="K79" s="7"/>
      <c r="L79" s="7"/>
      <c r="M79" s="7"/>
      <c r="N79" s="7"/>
      <c r="O79" s="7"/>
      <c r="P79" s="7"/>
      <c r="Q79" s="7"/>
      <c r="R79" s="7"/>
      <c r="S79" s="7"/>
      <c r="T79" s="7"/>
      <c r="U79" s="7"/>
      <c r="V79" s="7"/>
      <c r="W79" s="7"/>
      <c r="X79" s="7"/>
    </row>
    <row r="80" spans="1:24">
      <c r="A80" s="7"/>
      <c r="B80" s="7"/>
      <c r="C80" s="7"/>
      <c r="D80" s="7"/>
      <c r="E80" s="7"/>
      <c r="F80" s="7"/>
      <c r="G80" s="7"/>
      <c r="H80" s="7"/>
      <c r="I80" s="7"/>
      <c r="J80" s="7"/>
      <c r="K80" s="7"/>
      <c r="L80" s="7"/>
      <c r="M80" s="7"/>
      <c r="N80" s="7"/>
      <c r="O80" s="7"/>
      <c r="P80" s="7"/>
      <c r="Q80" s="7"/>
      <c r="R80" s="7"/>
      <c r="S80" s="7"/>
      <c r="T80" s="7"/>
      <c r="U80" s="7"/>
      <c r="V80" s="7"/>
      <c r="W80" s="7"/>
      <c r="X80" s="7"/>
    </row>
    <row r="81" spans="1:24">
      <c r="A81" s="7"/>
      <c r="B81" s="7"/>
      <c r="C81" s="7"/>
      <c r="D81" s="7"/>
      <c r="E81" s="7"/>
      <c r="F81" s="7"/>
      <c r="G81" s="7"/>
      <c r="H81" s="7"/>
      <c r="I81" s="7"/>
      <c r="J81" s="7"/>
      <c r="K81" s="7"/>
      <c r="L81" s="7"/>
      <c r="M81" s="7"/>
      <c r="N81" s="7"/>
      <c r="O81" s="7"/>
      <c r="P81" s="7"/>
      <c r="Q81" s="7"/>
      <c r="R81" s="7"/>
      <c r="S81" s="7"/>
      <c r="T81" s="7"/>
      <c r="U81" s="7"/>
      <c r="V81" s="7"/>
      <c r="W81" s="7"/>
      <c r="X81" s="7"/>
    </row>
    <row r="82" spans="1:24">
      <c r="A82" s="7"/>
      <c r="B82" s="7"/>
      <c r="C82" s="7"/>
      <c r="D82" s="7"/>
      <c r="E82" s="7"/>
      <c r="F82" s="7"/>
      <c r="G82" s="7"/>
      <c r="H82" s="7"/>
      <c r="I82" s="7"/>
      <c r="J82" s="7"/>
      <c r="K82" s="7"/>
      <c r="L82" s="7"/>
      <c r="M82" s="7"/>
      <c r="N82" s="7"/>
      <c r="O82" s="7"/>
      <c r="P82" s="7"/>
      <c r="Q82" s="7"/>
      <c r="R82" s="7"/>
      <c r="S82" s="7"/>
      <c r="T82" s="7"/>
      <c r="U82" s="7"/>
      <c r="V82" s="7"/>
      <c r="W82" s="7"/>
      <c r="X82" s="7"/>
    </row>
    <row r="83" spans="1:24">
      <c r="A83" s="7"/>
      <c r="B83" s="7"/>
      <c r="C83" s="7"/>
      <c r="D83" s="7"/>
      <c r="E83" s="7"/>
      <c r="F83" s="7"/>
      <c r="G83" s="7"/>
      <c r="H83" s="7"/>
      <c r="I83" s="7"/>
      <c r="J83" s="7"/>
      <c r="K83" s="7"/>
      <c r="L83" s="7"/>
      <c r="M83" s="7"/>
      <c r="N83" s="7"/>
      <c r="O83" s="7"/>
      <c r="P83" s="7"/>
      <c r="Q83" s="7"/>
      <c r="R83" s="7"/>
      <c r="S83" s="7"/>
      <c r="T83" s="7"/>
      <c r="U83" s="7"/>
      <c r="V83" s="7"/>
      <c r="W83" s="7"/>
      <c r="X83" s="7"/>
    </row>
    <row r="84" spans="1:24">
      <c r="A84" s="7"/>
      <c r="B84" s="7"/>
      <c r="C84" s="7"/>
      <c r="D84" s="7"/>
      <c r="E84" s="7"/>
      <c r="F84" s="7"/>
      <c r="G84" s="7"/>
      <c r="H84" s="7"/>
      <c r="I84" s="7"/>
      <c r="J84" s="7"/>
      <c r="K84" s="7"/>
      <c r="L84" s="7"/>
      <c r="M84" s="7"/>
      <c r="N84" s="7"/>
      <c r="O84" s="7"/>
      <c r="P84" s="7"/>
      <c r="Q84" s="7"/>
      <c r="R84" s="7"/>
      <c r="S84" s="7"/>
      <c r="T84" s="7"/>
      <c r="U84" s="7"/>
      <c r="V84" s="7"/>
      <c r="W84" s="7"/>
      <c r="X84" s="7"/>
    </row>
    <row r="85" spans="1:24">
      <c r="A85" s="7"/>
      <c r="B85" s="7"/>
      <c r="C85" s="7"/>
      <c r="D85" s="7"/>
      <c r="E85" s="7"/>
      <c r="F85" s="7"/>
      <c r="G85" s="7"/>
      <c r="H85" s="7"/>
      <c r="I85" s="7"/>
      <c r="J85" s="7"/>
      <c r="K85" s="7"/>
      <c r="L85" s="7"/>
      <c r="M85" s="7"/>
      <c r="N85" s="7"/>
      <c r="O85" s="7"/>
      <c r="P85" s="7"/>
      <c r="Q85" s="7"/>
      <c r="R85" s="7"/>
      <c r="S85" s="7"/>
      <c r="T85" s="7"/>
      <c r="U85" s="7"/>
      <c r="V85" s="7"/>
      <c r="W85" s="7"/>
      <c r="X85" s="7"/>
    </row>
    <row r="86" spans="1:24">
      <c r="A86" s="7"/>
      <c r="B86" s="7"/>
      <c r="C86" s="7"/>
      <c r="D86" s="7"/>
      <c r="E86" s="7"/>
      <c r="F86" s="7"/>
      <c r="G86" s="7"/>
      <c r="H86" s="7"/>
      <c r="I86" s="7"/>
      <c r="J86" s="7"/>
      <c r="K86" s="7"/>
      <c r="L86" s="7"/>
      <c r="M86" s="7"/>
      <c r="N86" s="7"/>
      <c r="O86" s="7"/>
      <c r="P86" s="7"/>
      <c r="Q86" s="7"/>
      <c r="R86" s="7"/>
      <c r="S86" s="7"/>
      <c r="T86" s="7"/>
      <c r="U86" s="7"/>
      <c r="V86" s="7"/>
      <c r="W86" s="7"/>
      <c r="X86" s="7"/>
    </row>
    <row r="87" spans="1:24">
      <c r="A87" s="7"/>
      <c r="B87" s="7"/>
      <c r="C87" s="7"/>
      <c r="D87" s="7"/>
      <c r="E87" s="7"/>
      <c r="F87" s="7"/>
      <c r="G87" s="7"/>
      <c r="H87" s="7"/>
      <c r="I87" s="7"/>
      <c r="J87" s="7"/>
      <c r="K87" s="7"/>
      <c r="L87" s="7"/>
      <c r="M87" s="7"/>
      <c r="N87" s="7"/>
      <c r="O87" s="7"/>
      <c r="P87" s="7"/>
      <c r="Q87" s="7"/>
      <c r="R87" s="7"/>
      <c r="S87" s="7"/>
      <c r="T87" s="7"/>
      <c r="U87" s="7"/>
      <c r="V87" s="7"/>
      <c r="W87" s="7"/>
      <c r="X87" s="7"/>
    </row>
    <row r="88" spans="1:24">
      <c r="A88" s="7"/>
      <c r="B88" s="7"/>
      <c r="C88" s="7"/>
      <c r="D88" s="7"/>
      <c r="E88" s="7"/>
      <c r="F88" s="7"/>
      <c r="G88" s="7"/>
      <c r="H88" s="7"/>
      <c r="I88" s="7"/>
      <c r="J88" s="7"/>
      <c r="K88" s="7"/>
      <c r="L88" s="7"/>
      <c r="M88" s="7"/>
      <c r="N88" s="7"/>
      <c r="O88" s="7"/>
      <c r="P88" s="7"/>
      <c r="Q88" s="7"/>
      <c r="R88" s="7"/>
      <c r="S88" s="7"/>
      <c r="T88" s="7"/>
      <c r="U88" s="7"/>
      <c r="V88" s="7"/>
      <c r="W88" s="7"/>
      <c r="X88" s="7"/>
    </row>
    <row r="89" spans="1:24">
      <c r="A89" s="7"/>
      <c r="B89" s="7"/>
      <c r="C89" s="7"/>
      <c r="D89" s="7"/>
      <c r="E89" s="7"/>
      <c r="F89" s="7"/>
      <c r="G89" s="7"/>
      <c r="H89" s="7"/>
      <c r="I89" s="7"/>
      <c r="J89" s="7"/>
      <c r="K89" s="7"/>
      <c r="L89" s="7"/>
      <c r="M89" s="7"/>
      <c r="N89" s="7"/>
      <c r="O89" s="7"/>
      <c r="P89" s="7"/>
      <c r="Q89" s="7"/>
      <c r="R89" s="7"/>
      <c r="S89" s="7"/>
      <c r="T89" s="7"/>
      <c r="U89" s="7"/>
      <c r="V89" s="7"/>
      <c r="W89" s="7"/>
      <c r="X89" s="7"/>
    </row>
    <row r="90" spans="1:24">
      <c r="A90" s="7"/>
      <c r="B90" s="7"/>
      <c r="C90" s="7"/>
      <c r="D90" s="7"/>
      <c r="E90" s="7"/>
      <c r="F90" s="7"/>
      <c r="G90" s="7"/>
      <c r="H90" s="7"/>
      <c r="I90" s="7"/>
      <c r="J90" s="7"/>
      <c r="K90" s="7"/>
      <c r="L90" s="7"/>
      <c r="M90" s="7"/>
      <c r="N90" s="7"/>
      <c r="O90" s="7"/>
      <c r="P90" s="7"/>
      <c r="Q90" s="7"/>
      <c r="R90" s="7"/>
      <c r="S90" s="7"/>
      <c r="T90" s="7"/>
      <c r="U90" s="7"/>
      <c r="V90" s="7"/>
      <c r="W90" s="7"/>
      <c r="X90" s="7"/>
    </row>
    <row r="91" spans="1:24">
      <c r="A91" s="7"/>
      <c r="B91" s="7"/>
      <c r="C91" s="7"/>
      <c r="D91" s="7"/>
      <c r="E91" s="7"/>
      <c r="F91" s="7"/>
      <c r="G91" s="7"/>
      <c r="H91" s="7"/>
      <c r="I91" s="7"/>
      <c r="J91" s="7"/>
      <c r="K91" s="7"/>
      <c r="L91" s="7"/>
      <c r="M91" s="7"/>
      <c r="N91" s="7"/>
      <c r="O91" s="7"/>
      <c r="P91" s="7"/>
      <c r="Q91" s="7"/>
      <c r="R91" s="7"/>
      <c r="S91" s="7"/>
      <c r="T91" s="7"/>
      <c r="U91" s="7"/>
      <c r="V91" s="7"/>
      <c r="W91" s="7"/>
      <c r="X91" s="7"/>
    </row>
    <row r="92" spans="1:24">
      <c r="A92" s="7"/>
      <c r="B92" s="7"/>
      <c r="C92" s="7"/>
      <c r="D92" s="7"/>
      <c r="E92" s="7"/>
      <c r="F92" s="7"/>
      <c r="G92" s="7"/>
      <c r="H92" s="7"/>
      <c r="I92" s="7"/>
      <c r="J92" s="7"/>
      <c r="K92" s="7"/>
      <c r="L92" s="7"/>
      <c r="M92" s="7"/>
      <c r="N92" s="7"/>
      <c r="O92" s="7"/>
      <c r="P92" s="7"/>
      <c r="Q92" s="7"/>
      <c r="R92" s="7"/>
      <c r="S92" s="7"/>
      <c r="T92" s="7"/>
      <c r="U92" s="7"/>
      <c r="V92" s="7"/>
      <c r="W92" s="7"/>
      <c r="X92" s="7"/>
    </row>
    <row r="97" spans="1:24">
      <c r="A97" s="7"/>
      <c r="B97" s="7"/>
      <c r="C97" s="7"/>
      <c r="D97" s="7"/>
      <c r="E97" s="7"/>
      <c r="F97" s="7"/>
      <c r="G97" s="7"/>
      <c r="H97" s="7"/>
      <c r="I97" s="7"/>
      <c r="J97" s="7"/>
      <c r="K97" s="7"/>
      <c r="L97" s="7"/>
      <c r="M97" s="7"/>
      <c r="N97" s="7"/>
      <c r="O97" s="7"/>
      <c r="P97" s="7"/>
      <c r="Q97" s="7"/>
      <c r="R97" s="7"/>
      <c r="S97" s="7"/>
      <c r="T97" s="7"/>
      <c r="U97" s="7"/>
      <c r="V97" s="7"/>
      <c r="W97" s="7"/>
      <c r="X97" s="7"/>
    </row>
    <row r="98" spans="1:24">
      <c r="A98" s="7"/>
      <c r="B98" s="7"/>
      <c r="C98" s="7"/>
      <c r="D98" s="7"/>
      <c r="E98" s="7"/>
      <c r="F98" s="7"/>
      <c r="G98" s="7"/>
      <c r="H98" s="7"/>
      <c r="I98" s="7"/>
      <c r="J98" s="7"/>
      <c r="K98" s="7"/>
      <c r="L98" s="7"/>
      <c r="M98" s="7"/>
      <c r="N98" s="7"/>
      <c r="O98" s="7"/>
      <c r="P98" s="7"/>
      <c r="Q98" s="7"/>
      <c r="R98" s="7"/>
      <c r="S98" s="7"/>
      <c r="T98" s="7"/>
      <c r="U98" s="7"/>
      <c r="V98" s="7"/>
      <c r="W98" s="7"/>
      <c r="X98" s="7"/>
    </row>
    <row r="99" spans="1:24">
      <c r="A99" s="7"/>
      <c r="B99" s="7"/>
      <c r="C99" s="7"/>
      <c r="D99" s="7"/>
      <c r="E99" s="7"/>
      <c r="F99" s="7"/>
      <c r="G99" s="7"/>
      <c r="H99" s="7"/>
      <c r="I99" s="7"/>
      <c r="J99" s="7"/>
      <c r="K99" s="7"/>
      <c r="L99" s="7"/>
      <c r="M99" s="7"/>
      <c r="N99" s="7"/>
      <c r="O99" s="7"/>
      <c r="P99" s="7"/>
      <c r="Q99" s="7"/>
      <c r="R99" s="7"/>
      <c r="S99" s="7"/>
      <c r="T99" s="7"/>
      <c r="U99" s="7"/>
      <c r="V99" s="7"/>
      <c r="W99" s="7"/>
      <c r="X99" s="7"/>
    </row>
    <row r="100" spans="1:24">
      <c r="A100" s="7"/>
      <c r="B100" s="7"/>
      <c r="C100" s="7"/>
      <c r="D100" s="7"/>
      <c r="E100" s="7"/>
      <c r="F100" s="7"/>
      <c r="G100" s="7"/>
      <c r="H100" s="7"/>
      <c r="I100" s="7"/>
      <c r="J100" s="7"/>
      <c r="K100" s="7"/>
      <c r="L100" s="7"/>
      <c r="M100" s="7"/>
      <c r="N100" s="7"/>
      <c r="O100" s="7"/>
      <c r="P100" s="7"/>
      <c r="Q100" s="7"/>
      <c r="R100" s="7"/>
      <c r="S100" s="7"/>
      <c r="T100" s="7"/>
      <c r="U100" s="7"/>
      <c r="V100" s="7"/>
      <c r="W100" s="7"/>
      <c r="X100" s="7"/>
    </row>
    <row r="101" spans="1:24">
      <c r="A101" s="7"/>
      <c r="B101" s="7"/>
      <c r="C101" s="7"/>
      <c r="D101" s="7"/>
      <c r="E101" s="7"/>
      <c r="F101" s="7"/>
      <c r="G101" s="7"/>
      <c r="H101" s="7"/>
      <c r="I101" s="7"/>
      <c r="J101" s="7"/>
      <c r="K101" s="7"/>
      <c r="L101" s="7"/>
      <c r="M101" s="7"/>
      <c r="N101" s="7"/>
      <c r="O101" s="7"/>
      <c r="P101" s="7"/>
      <c r="Q101" s="7"/>
      <c r="R101" s="7"/>
      <c r="S101" s="7"/>
      <c r="T101" s="7"/>
      <c r="U101" s="7"/>
      <c r="V101" s="7"/>
      <c r="W101" s="7"/>
      <c r="X101" s="7"/>
    </row>
    <row r="102" spans="1:24">
      <c r="A102" s="7"/>
      <c r="B102" s="7"/>
      <c r="C102" s="7"/>
      <c r="D102" s="7"/>
      <c r="E102" s="7"/>
      <c r="F102" s="7"/>
      <c r="G102" s="7"/>
      <c r="H102" s="7"/>
      <c r="I102" s="7"/>
      <c r="J102" s="7"/>
      <c r="K102" s="7"/>
      <c r="L102" s="7"/>
      <c r="M102" s="7"/>
      <c r="N102" s="7"/>
      <c r="O102" s="7"/>
      <c r="P102" s="7"/>
      <c r="Q102" s="7"/>
      <c r="R102" s="7"/>
      <c r="S102" s="7"/>
      <c r="T102" s="7"/>
      <c r="U102" s="7"/>
      <c r="V102" s="7"/>
      <c r="W102" s="7"/>
      <c r="X102" s="7"/>
    </row>
    <row r="103" spans="1:24">
      <c r="A103" s="7"/>
      <c r="B103" s="7"/>
      <c r="C103" s="7"/>
      <c r="D103" s="7"/>
      <c r="E103" s="7"/>
      <c r="F103" s="7"/>
      <c r="G103" s="7"/>
      <c r="H103" s="7"/>
      <c r="I103" s="7"/>
      <c r="J103" s="7"/>
      <c r="K103" s="7"/>
      <c r="L103" s="7"/>
      <c r="M103" s="7"/>
      <c r="N103" s="7"/>
      <c r="O103" s="7"/>
      <c r="P103" s="7"/>
      <c r="Q103" s="7"/>
      <c r="R103" s="7"/>
      <c r="S103" s="7"/>
      <c r="T103" s="7"/>
      <c r="U103" s="7"/>
      <c r="V103" s="7"/>
      <c r="W103" s="7"/>
      <c r="X103" s="7"/>
    </row>
    <row r="104" spans="1:24">
      <c r="A104" s="7"/>
      <c r="B104" s="7"/>
      <c r="C104" s="7"/>
      <c r="D104" s="7"/>
      <c r="E104" s="7"/>
      <c r="F104" s="7"/>
      <c r="G104" s="7"/>
      <c r="H104" s="7"/>
      <c r="I104" s="7"/>
      <c r="J104" s="7"/>
      <c r="K104" s="7"/>
      <c r="L104" s="7"/>
      <c r="M104" s="7"/>
      <c r="N104" s="7"/>
      <c r="O104" s="7"/>
      <c r="P104" s="7"/>
      <c r="Q104" s="7"/>
      <c r="R104" s="7"/>
      <c r="S104" s="7"/>
      <c r="T104" s="7"/>
      <c r="U104" s="7"/>
      <c r="V104" s="7"/>
      <c r="W104" s="7"/>
      <c r="X104" s="7"/>
    </row>
    <row r="105" spans="1:24">
      <c r="A105" s="7"/>
      <c r="B105" s="7"/>
      <c r="C105" s="7"/>
      <c r="D105" s="7"/>
      <c r="E105" s="7"/>
      <c r="F105" s="7"/>
      <c r="G105" s="7"/>
      <c r="H105" s="7"/>
      <c r="I105" s="7"/>
      <c r="J105" s="7"/>
      <c r="K105" s="7"/>
      <c r="L105" s="7"/>
      <c r="M105" s="7"/>
      <c r="N105" s="7"/>
      <c r="O105" s="7"/>
      <c r="P105" s="7"/>
      <c r="Q105" s="7"/>
      <c r="R105" s="7"/>
      <c r="S105" s="7"/>
      <c r="T105" s="7"/>
      <c r="U105" s="7"/>
      <c r="V105" s="7"/>
      <c r="W105" s="7"/>
      <c r="X105" s="7"/>
    </row>
    <row r="106" spans="1:24">
      <c r="A106" s="7"/>
      <c r="B106" s="7"/>
      <c r="C106" s="7"/>
      <c r="D106" s="7"/>
      <c r="E106" s="7"/>
      <c r="F106" s="7"/>
      <c r="G106" s="7"/>
      <c r="H106" s="7"/>
      <c r="I106" s="7"/>
      <c r="J106" s="7"/>
      <c r="K106" s="7"/>
      <c r="L106" s="7"/>
      <c r="M106" s="7"/>
      <c r="N106" s="7"/>
      <c r="O106" s="7"/>
      <c r="P106" s="7"/>
      <c r="Q106" s="7"/>
      <c r="R106" s="7"/>
      <c r="S106" s="7"/>
      <c r="T106" s="7"/>
      <c r="U106" s="7"/>
      <c r="V106" s="7"/>
      <c r="W106" s="7"/>
      <c r="X106" s="7"/>
    </row>
    <row r="107" spans="1:24">
      <c r="A107" s="7"/>
      <c r="B107" s="7"/>
      <c r="C107" s="7"/>
      <c r="D107" s="7"/>
      <c r="E107" s="7"/>
      <c r="F107" s="7"/>
      <c r="G107" s="7"/>
      <c r="H107" s="7"/>
      <c r="I107" s="7"/>
      <c r="J107" s="7"/>
      <c r="K107" s="7"/>
      <c r="L107" s="7"/>
      <c r="M107" s="7"/>
      <c r="N107" s="7"/>
      <c r="O107" s="7"/>
      <c r="P107" s="7"/>
      <c r="Q107" s="7"/>
      <c r="R107" s="7"/>
      <c r="S107" s="7"/>
      <c r="T107" s="7"/>
      <c r="U107" s="7"/>
      <c r="V107" s="7"/>
      <c r="W107" s="7"/>
      <c r="X107" s="7"/>
    </row>
    <row r="108" spans="1:24">
      <c r="A108" s="7"/>
      <c r="B108" s="7"/>
      <c r="C108" s="7"/>
      <c r="D108" s="7"/>
      <c r="E108" s="7"/>
      <c r="F108" s="7"/>
      <c r="G108" s="7"/>
      <c r="H108" s="7"/>
      <c r="I108" s="7"/>
      <c r="J108" s="7"/>
      <c r="K108" s="7"/>
      <c r="L108" s="7"/>
      <c r="M108" s="7"/>
      <c r="N108" s="7"/>
      <c r="O108" s="7"/>
      <c r="P108" s="7"/>
      <c r="Q108" s="7"/>
      <c r="R108" s="7"/>
      <c r="S108" s="7"/>
      <c r="T108" s="7"/>
      <c r="U108" s="7"/>
      <c r="V108" s="7"/>
      <c r="W108" s="7"/>
      <c r="X108" s="7"/>
    </row>
    <row r="109" spans="1:24">
      <c r="A109" s="7"/>
      <c r="B109" s="7"/>
      <c r="C109" s="7"/>
      <c r="D109" s="7"/>
      <c r="E109" s="7"/>
      <c r="F109" s="7"/>
      <c r="G109" s="7"/>
      <c r="H109" s="7"/>
      <c r="I109" s="7"/>
      <c r="J109" s="7"/>
      <c r="K109" s="7"/>
      <c r="L109" s="7"/>
      <c r="M109" s="7"/>
      <c r="N109" s="7"/>
      <c r="O109" s="7"/>
      <c r="P109" s="7"/>
      <c r="Q109" s="7"/>
      <c r="R109" s="7"/>
      <c r="S109" s="7"/>
      <c r="T109" s="7"/>
      <c r="U109" s="7"/>
      <c r="V109" s="7"/>
      <c r="W109" s="7"/>
      <c r="X109" s="7"/>
    </row>
    <row r="110" spans="1:24">
      <c r="A110" s="7"/>
      <c r="B110" s="7"/>
      <c r="C110" s="7"/>
      <c r="D110" s="7"/>
      <c r="E110" s="7"/>
      <c r="F110" s="7"/>
      <c r="G110" s="7"/>
      <c r="H110" s="7"/>
      <c r="I110" s="7"/>
      <c r="J110" s="7"/>
      <c r="K110" s="7"/>
      <c r="L110" s="7"/>
      <c r="M110" s="7"/>
      <c r="N110" s="7"/>
      <c r="O110" s="7"/>
      <c r="P110" s="7"/>
      <c r="Q110" s="7"/>
      <c r="R110" s="7"/>
      <c r="S110" s="7"/>
      <c r="T110" s="7"/>
      <c r="U110" s="7"/>
      <c r="V110" s="7"/>
      <c r="W110" s="7"/>
      <c r="X110" s="7"/>
    </row>
    <row r="111" spans="1:24">
      <c r="A111" s="7"/>
      <c r="B111" s="7"/>
      <c r="C111" s="7"/>
      <c r="D111" s="7"/>
      <c r="E111" s="7"/>
      <c r="F111" s="7"/>
      <c r="G111" s="7"/>
      <c r="H111" s="7"/>
      <c r="I111" s="7"/>
      <c r="J111" s="7"/>
      <c r="K111" s="7"/>
      <c r="L111" s="7"/>
      <c r="M111" s="7"/>
      <c r="N111" s="7"/>
      <c r="O111" s="7"/>
      <c r="P111" s="7"/>
      <c r="Q111" s="7"/>
      <c r="R111" s="7"/>
      <c r="S111" s="7"/>
      <c r="T111" s="7"/>
      <c r="U111" s="7"/>
      <c r="V111" s="7"/>
      <c r="W111" s="7"/>
      <c r="X111" s="7"/>
    </row>
    <row r="112" spans="1:24">
      <c r="A112" s="7"/>
      <c r="B112" s="7"/>
      <c r="C112" s="7"/>
      <c r="D112" s="7"/>
      <c r="E112" s="7"/>
      <c r="F112" s="7"/>
      <c r="G112" s="7"/>
      <c r="H112" s="7"/>
      <c r="I112" s="7"/>
      <c r="J112" s="7"/>
      <c r="K112" s="7"/>
      <c r="L112" s="7"/>
      <c r="M112" s="7"/>
      <c r="N112" s="7"/>
      <c r="O112" s="7"/>
      <c r="P112" s="7"/>
      <c r="Q112" s="7"/>
      <c r="R112" s="7"/>
      <c r="S112" s="7"/>
      <c r="T112" s="7"/>
      <c r="U112" s="7"/>
      <c r="V112" s="7"/>
      <c r="W112" s="7"/>
      <c r="X112" s="7"/>
    </row>
    <row r="113" spans="1:24">
      <c r="A113" s="7"/>
      <c r="B113" s="7"/>
      <c r="C113" s="7"/>
      <c r="D113" s="7"/>
      <c r="E113" s="7"/>
      <c r="F113" s="7"/>
      <c r="G113" s="7"/>
      <c r="H113" s="7"/>
      <c r="I113" s="7"/>
      <c r="J113" s="7"/>
      <c r="K113" s="7"/>
      <c r="L113" s="7"/>
      <c r="M113" s="7"/>
      <c r="N113" s="7"/>
      <c r="O113" s="7"/>
      <c r="P113" s="7"/>
      <c r="Q113" s="7"/>
      <c r="R113" s="7"/>
      <c r="S113" s="7"/>
      <c r="T113" s="7"/>
      <c r="U113" s="7"/>
      <c r="V113" s="7"/>
      <c r="W113" s="7"/>
      <c r="X113" s="7"/>
    </row>
    <row r="114" spans="1:24">
      <c r="A114" s="7"/>
      <c r="B114" s="7"/>
      <c r="C114" s="7"/>
      <c r="D114" s="7"/>
      <c r="E114" s="7"/>
      <c r="F114" s="7"/>
      <c r="G114" s="7"/>
      <c r="H114" s="7"/>
      <c r="I114" s="7"/>
      <c r="J114" s="7"/>
      <c r="K114" s="7"/>
      <c r="L114" s="7"/>
      <c r="M114" s="7"/>
      <c r="N114" s="7"/>
      <c r="O114" s="7"/>
      <c r="P114" s="7"/>
      <c r="Q114" s="7"/>
      <c r="R114" s="7"/>
      <c r="S114" s="7"/>
      <c r="T114" s="7"/>
      <c r="U114" s="7"/>
      <c r="V114" s="7"/>
      <c r="W114" s="7"/>
      <c r="X114" s="7"/>
    </row>
    <row r="115" spans="1:24">
      <c r="A115" s="7"/>
      <c r="B115" s="7"/>
      <c r="C115" s="7"/>
      <c r="D115" s="7"/>
      <c r="E115" s="7"/>
      <c r="F115" s="7"/>
      <c r="G115" s="7"/>
      <c r="H115" s="7"/>
      <c r="I115" s="7"/>
      <c r="J115" s="7"/>
      <c r="K115" s="7"/>
      <c r="L115" s="7"/>
      <c r="M115" s="7"/>
      <c r="N115" s="7"/>
      <c r="O115" s="7"/>
      <c r="P115" s="7"/>
      <c r="Q115" s="7"/>
      <c r="R115" s="7"/>
      <c r="S115" s="7"/>
      <c r="T115" s="7"/>
      <c r="U115" s="7"/>
      <c r="V115" s="7"/>
      <c r="W115" s="7"/>
      <c r="X115" s="7"/>
    </row>
    <row r="116" spans="1:24">
      <c r="A116" s="7"/>
      <c r="B116" s="7"/>
      <c r="C116" s="7"/>
      <c r="D116" s="7"/>
      <c r="E116" s="7"/>
      <c r="F116" s="7"/>
      <c r="G116" s="7"/>
      <c r="H116" s="7"/>
      <c r="I116" s="7"/>
      <c r="J116" s="7"/>
      <c r="K116" s="7"/>
      <c r="L116" s="7"/>
      <c r="M116" s="7"/>
      <c r="N116" s="7"/>
      <c r="O116" s="7"/>
      <c r="P116" s="7"/>
      <c r="Q116" s="7"/>
      <c r="R116" s="7"/>
      <c r="S116" s="7"/>
      <c r="T116" s="7"/>
      <c r="U116" s="7"/>
      <c r="V116" s="7"/>
      <c r="W116" s="7"/>
      <c r="X116" s="7"/>
    </row>
    <row r="117" spans="1:24">
      <c r="A117" s="7"/>
      <c r="B117" s="7"/>
      <c r="C117" s="7"/>
      <c r="D117" s="7"/>
      <c r="E117" s="7"/>
      <c r="F117" s="7"/>
      <c r="G117" s="7"/>
      <c r="H117" s="7"/>
      <c r="I117" s="7"/>
      <c r="J117" s="7"/>
      <c r="K117" s="7"/>
      <c r="L117" s="7"/>
      <c r="M117" s="7"/>
      <c r="N117" s="7"/>
      <c r="O117" s="7"/>
      <c r="P117" s="7"/>
      <c r="Q117" s="7"/>
      <c r="R117" s="7"/>
      <c r="S117" s="7"/>
      <c r="T117" s="7"/>
      <c r="U117" s="7"/>
      <c r="V117" s="7"/>
      <c r="W117" s="7"/>
      <c r="X117" s="7"/>
    </row>
    <row r="118" spans="1:24">
      <c r="A118" s="7"/>
      <c r="B118" s="7"/>
      <c r="C118" s="7"/>
      <c r="D118" s="7"/>
      <c r="E118" s="7"/>
      <c r="F118" s="7"/>
      <c r="G118" s="7"/>
      <c r="H118" s="7"/>
      <c r="I118" s="7"/>
      <c r="J118" s="7"/>
      <c r="K118" s="7"/>
      <c r="L118" s="7"/>
      <c r="M118" s="7"/>
      <c r="N118" s="7"/>
      <c r="O118" s="7"/>
      <c r="P118" s="7"/>
      <c r="Q118" s="7"/>
      <c r="R118" s="7"/>
      <c r="S118" s="7"/>
      <c r="T118" s="7"/>
      <c r="U118" s="7"/>
      <c r="V118" s="7"/>
      <c r="W118" s="7"/>
      <c r="X118" s="7"/>
    </row>
    <row r="119" spans="1:24">
      <c r="A119" s="7"/>
      <c r="B119" s="7"/>
      <c r="C119" s="7"/>
      <c r="D119" s="7"/>
      <c r="E119" s="7"/>
      <c r="F119" s="7"/>
      <c r="G119" s="7"/>
      <c r="H119" s="7"/>
      <c r="I119" s="7"/>
      <c r="J119" s="7"/>
      <c r="K119" s="7"/>
      <c r="L119" s="7"/>
      <c r="M119" s="7"/>
      <c r="N119" s="7"/>
      <c r="O119" s="7"/>
      <c r="P119" s="7"/>
      <c r="Q119" s="7"/>
      <c r="R119" s="7"/>
      <c r="S119" s="7"/>
      <c r="T119" s="7"/>
      <c r="U119" s="7"/>
      <c r="V119" s="7"/>
      <c r="W119" s="7"/>
      <c r="X119" s="7"/>
    </row>
    <row r="120" spans="1:24">
      <c r="A120" s="7"/>
      <c r="B120" s="7"/>
      <c r="C120" s="7"/>
      <c r="D120" s="7"/>
      <c r="E120" s="7"/>
      <c r="F120" s="7"/>
      <c r="G120" s="7"/>
      <c r="H120" s="7"/>
      <c r="I120" s="7"/>
      <c r="J120" s="7"/>
      <c r="K120" s="7"/>
      <c r="L120" s="7"/>
      <c r="M120" s="7"/>
      <c r="N120" s="7"/>
      <c r="O120" s="7"/>
      <c r="P120" s="7"/>
      <c r="Q120" s="7"/>
      <c r="R120" s="7"/>
      <c r="S120" s="7"/>
      <c r="T120" s="7"/>
      <c r="U120" s="7"/>
      <c r="V120" s="7"/>
      <c r="W120" s="7"/>
      <c r="X120" s="7"/>
    </row>
    <row r="121" spans="1:24">
      <c r="A121" s="7"/>
      <c r="B121" s="7"/>
      <c r="C121" s="7"/>
      <c r="D121" s="7"/>
      <c r="E121" s="7"/>
      <c r="F121" s="7"/>
      <c r="G121" s="7"/>
      <c r="H121" s="7"/>
      <c r="I121" s="7"/>
      <c r="J121" s="7"/>
      <c r="K121" s="7"/>
      <c r="L121" s="7"/>
      <c r="M121" s="7"/>
      <c r="N121" s="7"/>
      <c r="O121" s="7"/>
      <c r="P121" s="7"/>
      <c r="Q121" s="7"/>
      <c r="R121" s="7"/>
      <c r="S121" s="7"/>
      <c r="T121" s="7"/>
      <c r="U121" s="7"/>
      <c r="V121" s="7"/>
      <c r="W121" s="7"/>
      <c r="X121" s="7"/>
    </row>
    <row r="122" spans="1:24">
      <c r="A122" s="7"/>
      <c r="B122" s="7"/>
      <c r="C122" s="7"/>
      <c r="D122" s="7"/>
      <c r="E122" s="7"/>
      <c r="F122" s="7"/>
      <c r="G122" s="7"/>
      <c r="H122" s="7"/>
      <c r="I122" s="7"/>
      <c r="J122" s="7"/>
      <c r="K122" s="7"/>
      <c r="L122" s="7"/>
      <c r="M122" s="7"/>
      <c r="N122" s="7"/>
      <c r="O122" s="7"/>
      <c r="P122" s="7"/>
      <c r="Q122" s="7"/>
      <c r="R122" s="7"/>
      <c r="S122" s="7"/>
      <c r="T122" s="7"/>
      <c r="U122" s="7"/>
      <c r="V122" s="7"/>
      <c r="W122" s="7"/>
      <c r="X122" s="7"/>
    </row>
    <row r="123" spans="1:24">
      <c r="A123" s="7"/>
      <c r="B123" s="7"/>
      <c r="C123" s="7"/>
      <c r="D123" s="7"/>
      <c r="E123" s="7"/>
      <c r="F123" s="7"/>
      <c r="G123" s="7"/>
      <c r="H123" s="7"/>
      <c r="I123" s="7"/>
      <c r="J123" s="7"/>
      <c r="K123" s="7"/>
      <c r="L123" s="7"/>
      <c r="M123" s="7"/>
      <c r="N123" s="7"/>
      <c r="O123" s="7"/>
      <c r="P123" s="7"/>
      <c r="Q123" s="7"/>
      <c r="R123" s="7"/>
      <c r="S123" s="7"/>
      <c r="T123" s="7"/>
      <c r="U123" s="7"/>
      <c r="V123" s="7"/>
      <c r="W123" s="7"/>
      <c r="X123" s="7"/>
    </row>
    <row r="124" spans="1:24">
      <c r="A124" s="7"/>
      <c r="B124" s="7"/>
      <c r="C124" s="7"/>
      <c r="D124" s="7"/>
      <c r="E124" s="7"/>
      <c r="F124" s="7"/>
      <c r="G124" s="7"/>
      <c r="H124" s="7"/>
      <c r="I124" s="7"/>
      <c r="J124" s="7"/>
      <c r="K124" s="7"/>
      <c r="L124" s="7"/>
      <c r="M124" s="7"/>
      <c r="N124" s="7"/>
      <c r="O124" s="7"/>
      <c r="P124" s="7"/>
      <c r="Q124" s="7"/>
      <c r="R124" s="7"/>
      <c r="S124" s="7"/>
      <c r="T124" s="7"/>
      <c r="U124" s="7"/>
      <c r="V124" s="7"/>
      <c r="W124" s="7"/>
      <c r="X124" s="7"/>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70679-C697-40D5-BF04-3BC462A047A8}">
  <dimension ref="A1:X124"/>
  <sheetViews>
    <sheetView topLeftCell="A92" workbookViewId="0">
      <selection activeCell="Y1" sqref="Y1"/>
    </sheetView>
  </sheetViews>
  <sheetFormatPr defaultRowHeight="15"/>
  <sheetData>
    <row r="1" spans="1:24">
      <c r="A1" s="7"/>
      <c r="B1" s="7"/>
      <c r="C1" s="7"/>
      <c r="D1" s="7"/>
      <c r="E1" s="7"/>
      <c r="F1" s="7"/>
      <c r="G1" s="7"/>
      <c r="H1" s="7"/>
      <c r="I1" s="7"/>
      <c r="J1" s="7"/>
      <c r="K1" s="7"/>
      <c r="L1" s="7"/>
      <c r="M1" s="7"/>
      <c r="N1" s="7"/>
      <c r="O1" s="7"/>
      <c r="P1" s="7"/>
      <c r="Q1" s="7"/>
      <c r="R1" s="7"/>
      <c r="S1" s="7"/>
      <c r="T1" s="7"/>
      <c r="U1" s="7"/>
      <c r="V1" s="7"/>
      <c r="W1" s="7"/>
      <c r="X1" s="7"/>
    </row>
    <row r="2" spans="1:24">
      <c r="A2" s="7"/>
      <c r="B2" s="7"/>
      <c r="C2" s="7"/>
      <c r="D2" s="7"/>
      <c r="E2" s="7"/>
      <c r="F2" s="7"/>
      <c r="G2" s="7"/>
      <c r="H2" s="7"/>
      <c r="I2" s="7"/>
      <c r="J2" s="7"/>
      <c r="K2" s="7"/>
      <c r="L2" s="7"/>
      <c r="M2" s="7"/>
      <c r="N2" s="7"/>
      <c r="O2" s="7"/>
      <c r="P2" s="7"/>
      <c r="Q2" s="7"/>
      <c r="R2" s="7"/>
      <c r="S2" s="7"/>
      <c r="T2" s="7"/>
      <c r="U2" s="7"/>
      <c r="V2" s="7"/>
      <c r="W2" s="7"/>
      <c r="X2" s="7"/>
    </row>
    <row r="3" spans="1:24">
      <c r="A3" s="7"/>
      <c r="B3" s="7"/>
      <c r="C3" s="7"/>
      <c r="D3" s="7"/>
      <c r="E3" s="7"/>
      <c r="F3" s="7"/>
      <c r="G3" s="7"/>
      <c r="H3" s="7"/>
      <c r="I3" s="7"/>
      <c r="J3" s="7"/>
      <c r="K3" s="7"/>
      <c r="L3" s="7"/>
      <c r="M3" s="7"/>
      <c r="N3" s="7"/>
      <c r="O3" s="7"/>
      <c r="P3" s="7"/>
      <c r="Q3" s="7"/>
      <c r="R3" s="7"/>
      <c r="S3" s="7"/>
      <c r="T3" s="7"/>
      <c r="U3" s="7"/>
      <c r="V3" s="7"/>
      <c r="W3" s="7"/>
      <c r="X3" s="7"/>
    </row>
    <row r="4" spans="1:24">
      <c r="A4" s="7"/>
      <c r="B4" s="7"/>
      <c r="C4" s="7"/>
      <c r="D4" s="7"/>
      <c r="E4" s="7"/>
      <c r="F4" s="7"/>
      <c r="G4" s="7"/>
      <c r="H4" s="7"/>
      <c r="I4" s="7"/>
      <c r="J4" s="7"/>
      <c r="K4" s="7"/>
      <c r="L4" s="7"/>
      <c r="M4" s="7"/>
      <c r="N4" s="7"/>
      <c r="O4" s="7"/>
      <c r="P4" s="7"/>
      <c r="Q4" s="7"/>
      <c r="R4" s="7"/>
      <c r="S4" s="7"/>
      <c r="T4" s="7"/>
      <c r="U4" s="7"/>
      <c r="V4" s="7"/>
      <c r="W4" s="7"/>
      <c r="X4" s="7"/>
    </row>
    <row r="5" spans="1:24">
      <c r="A5" s="7"/>
      <c r="B5" s="7"/>
      <c r="C5" s="7"/>
      <c r="D5" s="7"/>
      <c r="E5" s="7"/>
      <c r="F5" s="7"/>
      <c r="G5" s="7"/>
      <c r="H5" s="7"/>
      <c r="I5" s="7"/>
      <c r="J5" s="7"/>
      <c r="K5" s="7"/>
      <c r="L5" s="7"/>
      <c r="M5" s="7"/>
      <c r="N5" s="7"/>
      <c r="O5" s="7"/>
      <c r="P5" s="7"/>
      <c r="Q5" s="7"/>
      <c r="R5" s="7"/>
      <c r="S5" s="7"/>
      <c r="T5" s="7"/>
      <c r="U5" s="7"/>
      <c r="V5" s="7"/>
      <c r="W5" s="7"/>
      <c r="X5" s="7"/>
    </row>
    <row r="6" spans="1:24">
      <c r="A6" s="7"/>
      <c r="B6" s="7"/>
      <c r="C6" s="7"/>
      <c r="D6" s="7"/>
      <c r="E6" s="7"/>
      <c r="F6" s="7"/>
      <c r="G6" s="7"/>
      <c r="H6" s="7"/>
      <c r="I6" s="7"/>
      <c r="J6" s="7"/>
      <c r="K6" s="7"/>
      <c r="L6" s="7"/>
      <c r="M6" s="7"/>
      <c r="N6" s="7"/>
      <c r="O6" s="7"/>
      <c r="P6" s="7"/>
      <c r="Q6" s="7"/>
      <c r="R6" s="7"/>
      <c r="S6" s="7"/>
      <c r="T6" s="7"/>
      <c r="U6" s="7"/>
      <c r="V6" s="7"/>
      <c r="W6" s="7"/>
      <c r="X6" s="7"/>
    </row>
    <row r="7" spans="1:24">
      <c r="A7" s="7"/>
      <c r="B7" s="7"/>
      <c r="C7" s="7"/>
      <c r="D7" s="7"/>
      <c r="E7" s="7"/>
      <c r="F7" s="7"/>
      <c r="G7" s="7"/>
      <c r="H7" s="7"/>
      <c r="I7" s="7"/>
      <c r="J7" s="7"/>
      <c r="K7" s="7"/>
      <c r="L7" s="7"/>
      <c r="M7" s="7"/>
      <c r="N7" s="7"/>
      <c r="O7" s="7"/>
      <c r="P7" s="7"/>
      <c r="Q7" s="7"/>
      <c r="R7" s="7"/>
      <c r="S7" s="7"/>
      <c r="T7" s="7"/>
      <c r="U7" s="7"/>
      <c r="V7" s="7"/>
      <c r="W7" s="7"/>
      <c r="X7" s="7"/>
    </row>
    <row r="8" spans="1:24">
      <c r="A8" s="7"/>
      <c r="B8" s="7"/>
      <c r="C8" s="7"/>
      <c r="D8" s="7"/>
      <c r="E8" s="7"/>
      <c r="F8" s="7"/>
      <c r="G8" s="7"/>
      <c r="H8" s="7"/>
      <c r="I8" s="7"/>
      <c r="J8" s="7"/>
      <c r="K8" s="7"/>
      <c r="L8" s="7"/>
      <c r="M8" s="7"/>
      <c r="N8" s="7"/>
      <c r="O8" s="7"/>
      <c r="P8" s="7"/>
      <c r="Q8" s="7"/>
      <c r="R8" s="7"/>
      <c r="S8" s="7"/>
      <c r="T8" s="7"/>
      <c r="U8" s="7"/>
      <c r="V8" s="7"/>
      <c r="W8" s="7"/>
      <c r="X8" s="7"/>
    </row>
    <row r="9" spans="1:24">
      <c r="A9" s="7"/>
      <c r="B9" s="7"/>
      <c r="C9" s="7"/>
      <c r="D9" s="7"/>
      <c r="E9" s="7"/>
      <c r="F9" s="7"/>
      <c r="G9" s="7"/>
      <c r="H9" s="7"/>
      <c r="I9" s="7"/>
      <c r="J9" s="7"/>
      <c r="K9" s="7"/>
      <c r="L9" s="7"/>
      <c r="M9" s="7"/>
      <c r="N9" s="7"/>
      <c r="O9" s="7"/>
      <c r="P9" s="7"/>
      <c r="Q9" s="7"/>
      <c r="R9" s="7"/>
      <c r="S9" s="7"/>
      <c r="T9" s="7"/>
      <c r="U9" s="7"/>
      <c r="V9" s="7"/>
      <c r="W9" s="7"/>
      <c r="X9" s="7"/>
    </row>
    <row r="10" spans="1:24">
      <c r="A10" s="7"/>
      <c r="B10" s="7"/>
      <c r="C10" s="7"/>
      <c r="D10" s="7"/>
      <c r="E10" s="7"/>
      <c r="F10" s="7"/>
      <c r="G10" s="7"/>
      <c r="H10" s="7"/>
      <c r="I10" s="7"/>
      <c r="J10" s="7"/>
      <c r="K10" s="7"/>
      <c r="L10" s="7"/>
      <c r="M10" s="7"/>
      <c r="N10" s="7"/>
      <c r="O10" s="7"/>
      <c r="P10" s="7"/>
      <c r="Q10" s="7"/>
      <c r="R10" s="7"/>
      <c r="S10" s="7"/>
      <c r="T10" s="7"/>
      <c r="U10" s="7"/>
      <c r="V10" s="7"/>
      <c r="W10" s="7"/>
      <c r="X10" s="7"/>
    </row>
    <row r="11" spans="1:24">
      <c r="A11" s="7"/>
      <c r="B11" s="7"/>
      <c r="C11" s="7"/>
      <c r="D11" s="7"/>
      <c r="E11" s="7"/>
      <c r="F11" s="7"/>
      <c r="G11" s="7"/>
      <c r="H11" s="7"/>
      <c r="I11" s="7"/>
      <c r="J11" s="7"/>
      <c r="K11" s="7"/>
      <c r="L11" s="7"/>
      <c r="M11" s="7"/>
      <c r="N11" s="7"/>
      <c r="O11" s="7"/>
      <c r="P11" s="7"/>
      <c r="Q11" s="7"/>
      <c r="R11" s="7"/>
      <c r="S11" s="7"/>
      <c r="T11" s="7"/>
      <c r="U11" s="7"/>
      <c r="V11" s="7"/>
      <c r="W11" s="7"/>
      <c r="X11" s="7"/>
    </row>
    <row r="12" spans="1:24">
      <c r="A12" s="7"/>
      <c r="B12" s="7"/>
      <c r="C12" s="7"/>
      <c r="D12" s="7"/>
      <c r="E12" s="7"/>
      <c r="F12" s="7"/>
      <c r="G12" s="7"/>
      <c r="H12" s="7"/>
      <c r="I12" s="7"/>
      <c r="J12" s="7"/>
      <c r="K12" s="7"/>
      <c r="L12" s="7"/>
      <c r="M12" s="7"/>
      <c r="N12" s="7"/>
      <c r="O12" s="7"/>
      <c r="P12" s="7"/>
      <c r="Q12" s="7"/>
      <c r="R12" s="7"/>
      <c r="S12" s="7"/>
      <c r="T12" s="7"/>
      <c r="U12" s="7"/>
      <c r="V12" s="7"/>
      <c r="W12" s="7"/>
      <c r="X12" s="7"/>
    </row>
    <row r="13" spans="1:24">
      <c r="A13" s="7"/>
      <c r="B13" s="7"/>
      <c r="C13" s="7"/>
      <c r="D13" s="7"/>
      <c r="E13" s="7"/>
      <c r="F13" s="7"/>
      <c r="G13" s="7"/>
      <c r="H13" s="7"/>
      <c r="I13" s="7"/>
      <c r="J13" s="7"/>
      <c r="K13" s="7"/>
      <c r="L13" s="7"/>
      <c r="M13" s="7"/>
      <c r="N13" s="7"/>
      <c r="O13" s="7"/>
      <c r="P13" s="7"/>
      <c r="Q13" s="7"/>
      <c r="R13" s="7"/>
      <c r="S13" s="7"/>
      <c r="T13" s="7"/>
      <c r="U13" s="7"/>
      <c r="V13" s="7"/>
      <c r="W13" s="7"/>
      <c r="X13" s="7"/>
    </row>
    <row r="14" spans="1:24">
      <c r="A14" s="7"/>
      <c r="B14" s="7"/>
      <c r="C14" s="7"/>
      <c r="D14" s="7"/>
      <c r="E14" s="7"/>
      <c r="F14" s="7"/>
      <c r="G14" s="7"/>
      <c r="H14" s="7"/>
      <c r="I14" s="7"/>
      <c r="J14" s="7"/>
      <c r="K14" s="7"/>
      <c r="L14" s="7"/>
      <c r="M14" s="7"/>
      <c r="N14" s="7"/>
      <c r="O14" s="7"/>
      <c r="P14" s="7"/>
      <c r="Q14" s="7"/>
      <c r="R14" s="7"/>
      <c r="S14" s="7"/>
      <c r="T14" s="7"/>
      <c r="U14" s="7"/>
      <c r="V14" s="7"/>
      <c r="W14" s="7"/>
      <c r="X14" s="7"/>
    </row>
    <row r="15" spans="1:24">
      <c r="A15" s="7"/>
      <c r="B15" s="7"/>
      <c r="C15" s="7"/>
      <c r="D15" s="7"/>
      <c r="E15" s="7"/>
      <c r="F15" s="7"/>
      <c r="G15" s="7"/>
      <c r="H15" s="7"/>
      <c r="I15" s="7"/>
      <c r="J15" s="7"/>
      <c r="K15" s="7"/>
      <c r="L15" s="7"/>
      <c r="M15" s="7"/>
      <c r="N15" s="7"/>
      <c r="O15" s="7"/>
      <c r="P15" s="7"/>
      <c r="Q15" s="7"/>
      <c r="R15" s="7"/>
      <c r="S15" s="7"/>
      <c r="T15" s="7"/>
      <c r="U15" s="7"/>
      <c r="V15" s="7"/>
      <c r="W15" s="7"/>
      <c r="X15" s="7"/>
    </row>
    <row r="16" spans="1:24">
      <c r="A16" s="7"/>
      <c r="B16" s="7"/>
      <c r="C16" s="7"/>
      <c r="D16" s="7"/>
      <c r="E16" s="7"/>
      <c r="F16" s="7"/>
      <c r="G16" s="7"/>
      <c r="H16" s="7"/>
      <c r="I16" s="7"/>
      <c r="J16" s="7"/>
      <c r="K16" s="7"/>
      <c r="L16" s="7"/>
      <c r="M16" s="7"/>
      <c r="N16" s="7"/>
      <c r="O16" s="7"/>
      <c r="P16" s="7"/>
      <c r="Q16" s="7"/>
      <c r="R16" s="7"/>
      <c r="S16" s="7"/>
      <c r="T16" s="7"/>
      <c r="U16" s="7"/>
      <c r="V16" s="7"/>
      <c r="W16" s="7"/>
      <c r="X16" s="7"/>
    </row>
    <row r="17" spans="1:24">
      <c r="A17" s="7"/>
      <c r="B17" s="7"/>
      <c r="C17" s="7"/>
      <c r="D17" s="7"/>
      <c r="E17" s="7"/>
      <c r="F17" s="7"/>
      <c r="G17" s="7"/>
      <c r="H17" s="7"/>
      <c r="I17" s="7"/>
      <c r="J17" s="7"/>
      <c r="K17" s="7"/>
      <c r="L17" s="7"/>
      <c r="M17" s="7"/>
      <c r="N17" s="7"/>
      <c r="O17" s="7"/>
      <c r="P17" s="7"/>
      <c r="Q17" s="7"/>
      <c r="R17" s="7"/>
      <c r="S17" s="7"/>
      <c r="T17" s="7"/>
      <c r="U17" s="7"/>
      <c r="V17" s="7"/>
      <c r="W17" s="7"/>
      <c r="X17" s="7"/>
    </row>
    <row r="18" spans="1:24">
      <c r="A18" s="7"/>
      <c r="B18" s="7"/>
      <c r="C18" s="7"/>
      <c r="D18" s="7"/>
      <c r="E18" s="7"/>
      <c r="F18" s="7"/>
      <c r="G18" s="7"/>
      <c r="H18" s="7"/>
      <c r="I18" s="7"/>
      <c r="J18" s="7"/>
      <c r="K18" s="7"/>
      <c r="L18" s="7"/>
      <c r="M18" s="7"/>
      <c r="N18" s="7"/>
      <c r="O18" s="7"/>
      <c r="P18" s="7"/>
      <c r="Q18" s="7"/>
      <c r="R18" s="7"/>
      <c r="S18" s="7"/>
      <c r="T18" s="7"/>
      <c r="U18" s="7"/>
      <c r="V18" s="7"/>
      <c r="W18" s="7"/>
      <c r="X18" s="7"/>
    </row>
    <row r="19" spans="1:24">
      <c r="A19" s="7"/>
      <c r="B19" s="7"/>
      <c r="C19" s="7"/>
      <c r="D19" s="7"/>
      <c r="E19" s="7"/>
      <c r="F19" s="7"/>
      <c r="G19" s="7"/>
      <c r="H19" s="7"/>
      <c r="I19" s="7"/>
      <c r="J19" s="7"/>
      <c r="K19" s="7"/>
      <c r="L19" s="7"/>
      <c r="M19" s="7"/>
      <c r="N19" s="7"/>
      <c r="O19" s="7"/>
      <c r="P19" s="7"/>
      <c r="Q19" s="7"/>
      <c r="R19" s="7"/>
      <c r="S19" s="7"/>
      <c r="T19" s="7"/>
      <c r="U19" s="7"/>
      <c r="V19" s="7"/>
      <c r="W19" s="7"/>
      <c r="X19" s="7"/>
    </row>
    <row r="20" spans="1:24">
      <c r="A20" s="7"/>
      <c r="B20" s="7"/>
      <c r="C20" s="7"/>
      <c r="D20" s="7"/>
      <c r="E20" s="7"/>
      <c r="F20" s="7"/>
      <c r="G20" s="7"/>
      <c r="H20" s="7"/>
      <c r="I20" s="7"/>
      <c r="J20" s="7"/>
      <c r="K20" s="7"/>
      <c r="L20" s="7"/>
      <c r="M20" s="7"/>
      <c r="N20" s="7"/>
      <c r="O20" s="7"/>
      <c r="P20" s="7"/>
      <c r="Q20" s="7"/>
      <c r="R20" s="7"/>
      <c r="S20" s="7"/>
      <c r="T20" s="7"/>
      <c r="U20" s="7"/>
      <c r="V20" s="7"/>
      <c r="W20" s="7"/>
      <c r="X20" s="7"/>
    </row>
    <row r="21" spans="1:24">
      <c r="A21" s="7"/>
      <c r="B21" s="7"/>
      <c r="C21" s="7"/>
      <c r="D21" s="7"/>
      <c r="E21" s="7"/>
      <c r="F21" s="7"/>
      <c r="G21" s="7"/>
      <c r="H21" s="7"/>
      <c r="I21" s="7"/>
      <c r="J21" s="7"/>
      <c r="K21" s="7"/>
      <c r="L21" s="7"/>
      <c r="M21" s="7"/>
      <c r="N21" s="7"/>
      <c r="O21" s="7"/>
      <c r="P21" s="7"/>
      <c r="Q21" s="7"/>
      <c r="R21" s="7"/>
      <c r="S21" s="7"/>
      <c r="T21" s="7"/>
      <c r="U21" s="7"/>
      <c r="V21" s="7"/>
      <c r="W21" s="7"/>
      <c r="X21" s="7"/>
    </row>
    <row r="22" spans="1:24">
      <c r="A22" s="7"/>
      <c r="B22" s="7"/>
      <c r="C22" s="7"/>
      <c r="D22" s="7"/>
      <c r="E22" s="7"/>
      <c r="F22" s="7"/>
      <c r="G22" s="7"/>
      <c r="H22" s="7"/>
      <c r="I22" s="7"/>
      <c r="J22" s="7"/>
      <c r="K22" s="7"/>
      <c r="L22" s="7"/>
      <c r="M22" s="7"/>
      <c r="N22" s="7"/>
      <c r="O22" s="7"/>
      <c r="P22" s="7"/>
      <c r="Q22" s="7"/>
      <c r="R22" s="7"/>
      <c r="S22" s="7"/>
      <c r="T22" s="7"/>
      <c r="U22" s="7"/>
      <c r="V22" s="7"/>
      <c r="W22" s="7"/>
      <c r="X22" s="7"/>
    </row>
    <row r="23" spans="1:24">
      <c r="A23" s="7"/>
      <c r="B23" s="7"/>
      <c r="C23" s="7"/>
      <c r="D23" s="7"/>
      <c r="E23" s="7"/>
      <c r="F23" s="7"/>
      <c r="G23" s="7"/>
      <c r="H23" s="7"/>
      <c r="I23" s="7"/>
      <c r="J23" s="7"/>
      <c r="K23" s="7"/>
      <c r="L23" s="7"/>
      <c r="M23" s="7"/>
      <c r="N23" s="7"/>
      <c r="O23" s="7"/>
      <c r="P23" s="7"/>
      <c r="Q23" s="7"/>
      <c r="R23" s="7"/>
      <c r="S23" s="7"/>
      <c r="T23" s="7"/>
      <c r="U23" s="7"/>
      <c r="V23" s="7"/>
      <c r="W23" s="7"/>
      <c r="X23" s="7"/>
    </row>
    <row r="24" spans="1:24">
      <c r="A24" s="7"/>
      <c r="B24" s="7"/>
      <c r="C24" s="7"/>
      <c r="D24" s="7"/>
      <c r="E24" s="7"/>
      <c r="F24" s="7"/>
      <c r="G24" s="7"/>
      <c r="H24" s="7"/>
      <c r="I24" s="7"/>
      <c r="J24" s="7"/>
      <c r="K24" s="7"/>
      <c r="L24" s="7"/>
      <c r="M24" s="7"/>
      <c r="N24" s="7"/>
      <c r="O24" s="7"/>
      <c r="P24" s="7"/>
      <c r="Q24" s="7"/>
      <c r="R24" s="7"/>
      <c r="S24" s="7"/>
      <c r="T24" s="7"/>
      <c r="U24" s="7"/>
      <c r="V24" s="7"/>
      <c r="W24" s="7"/>
      <c r="X24" s="7"/>
    </row>
    <row r="25" spans="1:24">
      <c r="A25" s="7"/>
      <c r="B25" s="7"/>
      <c r="C25" s="7"/>
      <c r="D25" s="7"/>
      <c r="E25" s="7"/>
      <c r="F25" s="7"/>
      <c r="G25" s="7"/>
      <c r="H25" s="7"/>
      <c r="I25" s="7"/>
      <c r="J25" s="7"/>
      <c r="K25" s="7"/>
      <c r="L25" s="7"/>
      <c r="M25" s="7"/>
      <c r="N25" s="7"/>
      <c r="O25" s="7"/>
      <c r="P25" s="7"/>
      <c r="Q25" s="7"/>
      <c r="R25" s="7"/>
      <c r="S25" s="7"/>
      <c r="T25" s="7"/>
      <c r="U25" s="7"/>
      <c r="V25" s="7"/>
      <c r="W25" s="7"/>
      <c r="X25" s="7"/>
    </row>
    <row r="26" spans="1:24">
      <c r="A26" s="7"/>
      <c r="B26" s="7"/>
      <c r="C26" s="7"/>
      <c r="D26" s="7"/>
      <c r="E26" s="7"/>
      <c r="F26" s="7"/>
      <c r="G26" s="7"/>
      <c r="H26" s="7"/>
      <c r="I26" s="7"/>
      <c r="J26" s="7"/>
      <c r="K26" s="7"/>
      <c r="L26" s="7"/>
      <c r="M26" s="7"/>
      <c r="N26" s="7"/>
      <c r="O26" s="7"/>
      <c r="P26" s="7"/>
      <c r="Q26" s="7"/>
      <c r="R26" s="7"/>
      <c r="S26" s="7"/>
      <c r="T26" s="7"/>
      <c r="U26" s="7"/>
      <c r="V26" s="7"/>
      <c r="W26" s="7"/>
      <c r="X26" s="7"/>
    </row>
    <row r="27" spans="1:24">
      <c r="A27" s="7"/>
      <c r="B27" s="7"/>
      <c r="C27" s="7"/>
      <c r="D27" s="7"/>
      <c r="E27" s="7"/>
      <c r="F27" s="7"/>
      <c r="G27" s="7"/>
      <c r="H27" s="7"/>
      <c r="I27" s="7"/>
      <c r="J27" s="7"/>
      <c r="K27" s="7"/>
      <c r="L27" s="7"/>
      <c r="M27" s="7"/>
      <c r="N27" s="7"/>
      <c r="O27" s="7"/>
      <c r="P27" s="7"/>
      <c r="Q27" s="7"/>
      <c r="R27" s="7"/>
      <c r="S27" s="7"/>
      <c r="T27" s="7"/>
      <c r="U27" s="7"/>
      <c r="V27" s="7"/>
      <c r="W27" s="7"/>
      <c r="X27" s="7"/>
    </row>
    <row r="28" spans="1:24">
      <c r="A28" s="7"/>
      <c r="B28" s="7"/>
      <c r="C28" s="7"/>
      <c r="D28" s="7"/>
      <c r="E28" s="7"/>
      <c r="F28" s="7"/>
      <c r="G28" s="7"/>
      <c r="H28" s="7"/>
      <c r="I28" s="7"/>
      <c r="J28" s="7"/>
      <c r="K28" s="7"/>
      <c r="L28" s="7"/>
      <c r="M28" s="7"/>
      <c r="N28" s="7"/>
      <c r="O28" s="7"/>
      <c r="P28" s="7"/>
      <c r="Q28" s="7"/>
      <c r="R28" s="7"/>
      <c r="S28" s="7"/>
      <c r="T28" s="7"/>
      <c r="U28" s="7"/>
      <c r="V28" s="7"/>
      <c r="W28" s="7"/>
      <c r="X28" s="7"/>
    </row>
    <row r="33" spans="1:24">
      <c r="A33" s="7"/>
      <c r="B33" s="7"/>
      <c r="C33" s="7"/>
      <c r="D33" s="7"/>
      <c r="E33" s="7"/>
      <c r="F33" s="7"/>
      <c r="G33" s="7"/>
      <c r="H33" s="7"/>
      <c r="I33" s="7"/>
      <c r="J33" s="7"/>
      <c r="K33" s="7"/>
      <c r="L33" s="7"/>
      <c r="M33" s="7"/>
      <c r="N33" s="7"/>
      <c r="O33" s="7"/>
      <c r="P33" s="7"/>
      <c r="Q33" s="7"/>
      <c r="R33" s="7"/>
      <c r="S33" s="7"/>
      <c r="T33" s="7"/>
      <c r="U33" s="7"/>
      <c r="V33" s="7"/>
      <c r="W33" s="7"/>
      <c r="X33" s="7"/>
    </row>
    <row r="34" spans="1:24">
      <c r="A34" s="7"/>
      <c r="B34" s="7"/>
      <c r="C34" s="7"/>
      <c r="D34" s="7"/>
      <c r="E34" s="7"/>
      <c r="F34" s="7"/>
      <c r="G34" s="7"/>
      <c r="H34" s="7"/>
      <c r="I34" s="7"/>
      <c r="J34" s="7"/>
      <c r="K34" s="7"/>
      <c r="L34" s="7"/>
      <c r="M34" s="7"/>
      <c r="N34" s="7"/>
      <c r="O34" s="7"/>
      <c r="P34" s="7"/>
      <c r="Q34" s="7"/>
      <c r="R34" s="7"/>
      <c r="S34" s="7"/>
      <c r="T34" s="7"/>
      <c r="U34" s="7"/>
      <c r="V34" s="7"/>
      <c r="W34" s="7"/>
      <c r="X34" s="7"/>
    </row>
    <row r="35" spans="1:24">
      <c r="A35" s="7"/>
      <c r="B35" s="7"/>
      <c r="C35" s="7"/>
      <c r="D35" s="7"/>
      <c r="E35" s="7"/>
      <c r="F35" s="7"/>
      <c r="G35" s="7"/>
      <c r="H35" s="7"/>
      <c r="I35" s="7"/>
      <c r="J35" s="7"/>
      <c r="K35" s="7"/>
      <c r="L35" s="7"/>
      <c r="M35" s="7"/>
      <c r="N35" s="7"/>
      <c r="O35" s="7"/>
      <c r="P35" s="7"/>
      <c r="Q35" s="7"/>
      <c r="R35" s="7"/>
      <c r="S35" s="7"/>
      <c r="T35" s="7"/>
      <c r="U35" s="7"/>
      <c r="V35" s="7"/>
      <c r="W35" s="7"/>
      <c r="X35" s="7"/>
    </row>
    <row r="36" spans="1:24">
      <c r="A36" s="7"/>
      <c r="B36" s="7"/>
      <c r="C36" s="7"/>
      <c r="D36" s="7"/>
      <c r="E36" s="7"/>
      <c r="F36" s="7"/>
      <c r="G36" s="7"/>
      <c r="H36" s="7"/>
      <c r="I36" s="7"/>
      <c r="J36" s="7"/>
      <c r="K36" s="7"/>
      <c r="L36" s="7"/>
      <c r="M36" s="7"/>
      <c r="N36" s="7"/>
      <c r="O36" s="7"/>
      <c r="P36" s="7"/>
      <c r="Q36" s="7"/>
      <c r="R36" s="7"/>
      <c r="S36" s="7"/>
      <c r="T36" s="7"/>
      <c r="U36" s="7"/>
      <c r="V36" s="7"/>
      <c r="W36" s="7"/>
      <c r="X36" s="7"/>
    </row>
    <row r="37" spans="1:24">
      <c r="A37" s="7"/>
      <c r="B37" s="7"/>
      <c r="C37" s="7"/>
      <c r="D37" s="7"/>
      <c r="E37" s="7"/>
      <c r="F37" s="7"/>
      <c r="G37" s="7"/>
      <c r="H37" s="7"/>
      <c r="I37" s="7"/>
      <c r="J37" s="7"/>
      <c r="K37" s="7"/>
      <c r="L37" s="7"/>
      <c r="M37" s="7"/>
      <c r="N37" s="7"/>
      <c r="O37" s="7"/>
      <c r="P37" s="7"/>
      <c r="Q37" s="7"/>
      <c r="R37" s="7"/>
      <c r="S37" s="7"/>
      <c r="T37" s="7"/>
      <c r="U37" s="7"/>
      <c r="V37" s="7"/>
      <c r="W37" s="7"/>
      <c r="X37" s="7"/>
    </row>
    <row r="38" spans="1:24">
      <c r="A38" s="7"/>
      <c r="B38" s="7"/>
      <c r="C38" s="7"/>
      <c r="D38" s="7"/>
      <c r="E38" s="7"/>
      <c r="F38" s="7"/>
      <c r="G38" s="7"/>
      <c r="H38" s="7"/>
      <c r="I38" s="7"/>
      <c r="J38" s="7"/>
      <c r="K38" s="7"/>
      <c r="L38" s="7"/>
      <c r="M38" s="7"/>
      <c r="N38" s="7"/>
      <c r="O38" s="7"/>
      <c r="P38" s="7"/>
      <c r="Q38" s="7"/>
      <c r="R38" s="7"/>
      <c r="S38" s="7"/>
      <c r="T38" s="7"/>
      <c r="U38" s="7"/>
      <c r="V38" s="7"/>
      <c r="W38" s="7"/>
      <c r="X38" s="7"/>
    </row>
    <row r="39" spans="1:24">
      <c r="A39" s="7"/>
      <c r="B39" s="7"/>
      <c r="C39" s="7"/>
      <c r="D39" s="7"/>
      <c r="E39" s="7"/>
      <c r="F39" s="7"/>
      <c r="G39" s="7"/>
      <c r="H39" s="7"/>
      <c r="I39" s="7"/>
      <c r="J39" s="7"/>
      <c r="K39" s="7"/>
      <c r="L39" s="7"/>
      <c r="M39" s="7"/>
      <c r="N39" s="7"/>
      <c r="O39" s="7"/>
      <c r="P39" s="7"/>
      <c r="Q39" s="7"/>
      <c r="R39" s="7"/>
      <c r="S39" s="7"/>
      <c r="T39" s="7"/>
      <c r="U39" s="7"/>
      <c r="V39" s="7"/>
      <c r="W39" s="7"/>
      <c r="X39" s="7"/>
    </row>
    <row r="40" spans="1:24">
      <c r="A40" s="7"/>
      <c r="B40" s="7"/>
      <c r="C40" s="7"/>
      <c r="D40" s="7"/>
      <c r="E40" s="7"/>
      <c r="F40" s="7"/>
      <c r="G40" s="7"/>
      <c r="H40" s="7"/>
      <c r="I40" s="7"/>
      <c r="J40" s="7"/>
      <c r="K40" s="7"/>
      <c r="L40" s="7"/>
      <c r="M40" s="7"/>
      <c r="N40" s="7"/>
      <c r="O40" s="7"/>
      <c r="P40" s="7"/>
      <c r="Q40" s="7"/>
      <c r="R40" s="7"/>
      <c r="S40" s="7"/>
      <c r="T40" s="7"/>
      <c r="U40" s="7"/>
      <c r="V40" s="7"/>
      <c r="W40" s="7"/>
      <c r="X40" s="7"/>
    </row>
    <row r="41" spans="1:24">
      <c r="A41" s="7"/>
      <c r="B41" s="7"/>
      <c r="C41" s="7"/>
      <c r="D41" s="7"/>
      <c r="E41" s="7"/>
      <c r="F41" s="7"/>
      <c r="G41" s="7"/>
      <c r="H41" s="7"/>
      <c r="I41" s="7"/>
      <c r="J41" s="7"/>
      <c r="K41" s="7"/>
      <c r="L41" s="7"/>
      <c r="M41" s="7"/>
      <c r="N41" s="7"/>
      <c r="O41" s="7"/>
      <c r="P41" s="7"/>
      <c r="Q41" s="7"/>
      <c r="R41" s="7"/>
      <c r="S41" s="7"/>
      <c r="T41" s="7"/>
      <c r="U41" s="7"/>
      <c r="V41" s="7"/>
      <c r="W41" s="7"/>
      <c r="X41" s="7"/>
    </row>
    <row r="42" spans="1:24">
      <c r="A42" s="7"/>
      <c r="B42" s="7"/>
      <c r="C42" s="7"/>
      <c r="D42" s="7"/>
      <c r="E42" s="7"/>
      <c r="F42" s="7"/>
      <c r="G42" s="7"/>
      <c r="H42" s="7"/>
      <c r="I42" s="7"/>
      <c r="J42" s="7"/>
      <c r="K42" s="7"/>
      <c r="L42" s="7"/>
      <c r="M42" s="7"/>
      <c r="N42" s="7"/>
      <c r="O42" s="7"/>
      <c r="P42" s="7"/>
      <c r="Q42" s="7"/>
      <c r="R42" s="7"/>
      <c r="S42" s="7"/>
      <c r="T42" s="7"/>
      <c r="U42" s="7"/>
      <c r="V42" s="7"/>
      <c r="W42" s="7"/>
      <c r="X42" s="7"/>
    </row>
    <row r="43" spans="1:24">
      <c r="A43" s="7"/>
      <c r="B43" s="7"/>
      <c r="C43" s="7"/>
      <c r="D43" s="7"/>
      <c r="E43" s="7"/>
      <c r="F43" s="7"/>
      <c r="G43" s="7"/>
      <c r="H43" s="7"/>
      <c r="I43" s="7"/>
      <c r="J43" s="7"/>
      <c r="K43" s="7"/>
      <c r="L43" s="7"/>
      <c r="M43" s="7"/>
      <c r="N43" s="7"/>
      <c r="O43" s="7"/>
      <c r="P43" s="7"/>
      <c r="Q43" s="7"/>
      <c r="R43" s="7"/>
      <c r="S43" s="7"/>
      <c r="T43" s="7"/>
      <c r="U43" s="7"/>
      <c r="V43" s="7"/>
      <c r="W43" s="7"/>
      <c r="X43" s="7"/>
    </row>
    <row r="44" spans="1:24">
      <c r="A44" s="7"/>
      <c r="B44" s="7"/>
      <c r="C44" s="7"/>
      <c r="D44" s="7"/>
      <c r="E44" s="7"/>
      <c r="F44" s="7"/>
      <c r="G44" s="7"/>
      <c r="H44" s="7"/>
      <c r="I44" s="7"/>
      <c r="J44" s="7"/>
      <c r="K44" s="7"/>
      <c r="L44" s="7"/>
      <c r="M44" s="7"/>
      <c r="N44" s="7"/>
      <c r="O44" s="7"/>
      <c r="P44" s="7"/>
      <c r="Q44" s="7"/>
      <c r="R44" s="7"/>
      <c r="S44" s="7"/>
      <c r="T44" s="7"/>
      <c r="U44" s="7"/>
      <c r="V44" s="7"/>
      <c r="W44" s="7"/>
      <c r="X44" s="7"/>
    </row>
    <row r="45" spans="1:24">
      <c r="A45" s="7"/>
      <c r="B45" s="7"/>
      <c r="C45" s="7"/>
      <c r="D45" s="7"/>
      <c r="E45" s="7"/>
      <c r="F45" s="7"/>
      <c r="G45" s="7"/>
      <c r="H45" s="7"/>
      <c r="I45" s="7"/>
      <c r="J45" s="7"/>
      <c r="K45" s="7"/>
      <c r="L45" s="7"/>
      <c r="M45" s="7"/>
      <c r="N45" s="7"/>
      <c r="O45" s="7"/>
      <c r="P45" s="7"/>
      <c r="Q45" s="7"/>
      <c r="R45" s="7"/>
      <c r="S45" s="7"/>
      <c r="T45" s="7"/>
      <c r="U45" s="7"/>
      <c r="V45" s="7"/>
      <c r="W45" s="7"/>
      <c r="X45" s="7"/>
    </row>
    <row r="46" spans="1:24">
      <c r="A46" s="7"/>
      <c r="B46" s="7"/>
      <c r="C46" s="7"/>
      <c r="D46" s="7"/>
      <c r="E46" s="7"/>
      <c r="F46" s="7"/>
      <c r="G46" s="7"/>
      <c r="H46" s="7"/>
      <c r="I46" s="7"/>
      <c r="J46" s="7"/>
      <c r="K46" s="7"/>
      <c r="L46" s="7"/>
      <c r="M46" s="7"/>
      <c r="N46" s="7"/>
      <c r="O46" s="7"/>
      <c r="P46" s="7"/>
      <c r="Q46" s="7"/>
      <c r="R46" s="7"/>
      <c r="S46" s="7"/>
      <c r="T46" s="7"/>
      <c r="U46" s="7"/>
      <c r="V46" s="7"/>
      <c r="W46" s="7"/>
      <c r="X46" s="7"/>
    </row>
    <row r="47" spans="1:24">
      <c r="A47" s="7"/>
      <c r="B47" s="7"/>
      <c r="C47" s="7"/>
      <c r="D47" s="7"/>
      <c r="E47" s="7"/>
      <c r="F47" s="7"/>
      <c r="G47" s="7"/>
      <c r="H47" s="7"/>
      <c r="I47" s="7"/>
      <c r="J47" s="7"/>
      <c r="K47" s="7"/>
      <c r="L47" s="7"/>
      <c r="M47" s="7"/>
      <c r="N47" s="7"/>
      <c r="O47" s="7"/>
      <c r="P47" s="7"/>
      <c r="Q47" s="7"/>
      <c r="R47" s="7"/>
      <c r="S47" s="7"/>
      <c r="T47" s="7"/>
      <c r="U47" s="7"/>
      <c r="V47" s="7"/>
      <c r="W47" s="7"/>
      <c r="X47" s="7"/>
    </row>
    <row r="48" spans="1:24">
      <c r="A48" s="7"/>
      <c r="B48" s="7"/>
      <c r="C48" s="7"/>
      <c r="D48" s="7"/>
      <c r="E48" s="7"/>
      <c r="F48" s="7"/>
      <c r="G48" s="7"/>
      <c r="H48" s="7"/>
      <c r="I48" s="7"/>
      <c r="J48" s="7"/>
      <c r="K48" s="7"/>
      <c r="L48" s="7"/>
      <c r="M48" s="7"/>
      <c r="N48" s="7"/>
      <c r="O48" s="7"/>
      <c r="P48" s="7"/>
      <c r="Q48" s="7"/>
      <c r="R48" s="7"/>
      <c r="S48" s="7"/>
      <c r="T48" s="7"/>
      <c r="U48" s="7"/>
      <c r="V48" s="7"/>
      <c r="W48" s="7"/>
      <c r="X48" s="7"/>
    </row>
    <row r="49" spans="1:24">
      <c r="A49" s="7"/>
      <c r="B49" s="7"/>
      <c r="C49" s="7"/>
      <c r="D49" s="7"/>
      <c r="E49" s="7"/>
      <c r="F49" s="7"/>
      <c r="G49" s="7"/>
      <c r="H49" s="7"/>
      <c r="I49" s="7"/>
      <c r="J49" s="7"/>
      <c r="K49" s="7"/>
      <c r="L49" s="7"/>
      <c r="M49" s="7"/>
      <c r="N49" s="7"/>
      <c r="O49" s="7"/>
      <c r="P49" s="7"/>
      <c r="Q49" s="7"/>
      <c r="R49" s="7"/>
      <c r="S49" s="7"/>
      <c r="T49" s="7"/>
      <c r="U49" s="7"/>
      <c r="V49" s="7"/>
      <c r="W49" s="7"/>
      <c r="X49" s="7"/>
    </row>
    <row r="50" spans="1:24">
      <c r="A50" s="7"/>
      <c r="B50" s="7"/>
      <c r="C50" s="7"/>
      <c r="D50" s="7"/>
      <c r="E50" s="7"/>
      <c r="F50" s="7"/>
      <c r="G50" s="7"/>
      <c r="H50" s="7"/>
      <c r="I50" s="7"/>
      <c r="J50" s="7"/>
      <c r="K50" s="7"/>
      <c r="L50" s="7"/>
      <c r="M50" s="7"/>
      <c r="N50" s="7"/>
      <c r="O50" s="7"/>
      <c r="P50" s="7"/>
      <c r="Q50" s="7"/>
      <c r="R50" s="7"/>
      <c r="S50" s="7"/>
      <c r="T50" s="7"/>
      <c r="U50" s="7"/>
      <c r="V50" s="7"/>
      <c r="W50" s="7"/>
      <c r="X50" s="7"/>
    </row>
    <row r="51" spans="1:24">
      <c r="A51" s="7"/>
      <c r="B51" s="7"/>
      <c r="C51" s="7"/>
      <c r="D51" s="7"/>
      <c r="E51" s="7"/>
      <c r="F51" s="7"/>
      <c r="G51" s="7"/>
      <c r="H51" s="7"/>
      <c r="I51" s="7"/>
      <c r="J51" s="7"/>
      <c r="K51" s="7"/>
      <c r="L51" s="7"/>
      <c r="M51" s="7"/>
      <c r="N51" s="7"/>
      <c r="O51" s="7"/>
      <c r="P51" s="7"/>
      <c r="Q51" s="7"/>
      <c r="R51" s="7"/>
      <c r="S51" s="7"/>
      <c r="T51" s="7"/>
      <c r="U51" s="7"/>
      <c r="V51" s="7"/>
      <c r="W51" s="7"/>
      <c r="X51" s="7"/>
    </row>
    <row r="52" spans="1:24">
      <c r="A52" s="7"/>
      <c r="B52" s="7"/>
      <c r="C52" s="7"/>
      <c r="D52" s="7"/>
      <c r="E52" s="7"/>
      <c r="F52" s="7"/>
      <c r="G52" s="7"/>
      <c r="H52" s="7"/>
      <c r="I52" s="7"/>
      <c r="J52" s="7"/>
      <c r="K52" s="7"/>
      <c r="L52" s="7"/>
      <c r="M52" s="7"/>
      <c r="N52" s="7"/>
      <c r="O52" s="7"/>
      <c r="P52" s="7"/>
      <c r="Q52" s="7"/>
      <c r="R52" s="7"/>
      <c r="S52" s="7"/>
      <c r="T52" s="7"/>
      <c r="U52" s="7"/>
      <c r="V52" s="7"/>
      <c r="W52" s="7"/>
      <c r="X52" s="7"/>
    </row>
    <row r="53" spans="1:24">
      <c r="A53" s="7"/>
      <c r="B53" s="7"/>
      <c r="C53" s="7"/>
      <c r="D53" s="7"/>
      <c r="E53" s="7"/>
      <c r="F53" s="7"/>
      <c r="G53" s="7"/>
      <c r="H53" s="7"/>
      <c r="I53" s="7"/>
      <c r="J53" s="7"/>
      <c r="K53" s="7"/>
      <c r="L53" s="7"/>
      <c r="M53" s="7"/>
      <c r="N53" s="7"/>
      <c r="O53" s="7"/>
      <c r="P53" s="7"/>
      <c r="Q53" s="7"/>
      <c r="R53" s="7"/>
      <c r="S53" s="7"/>
      <c r="T53" s="7"/>
      <c r="U53" s="7"/>
      <c r="V53" s="7"/>
      <c r="W53" s="7"/>
      <c r="X53" s="7"/>
    </row>
    <row r="54" spans="1:24">
      <c r="A54" s="7"/>
      <c r="B54" s="7"/>
      <c r="C54" s="7"/>
      <c r="D54" s="7"/>
      <c r="E54" s="7"/>
      <c r="F54" s="7"/>
      <c r="G54" s="7"/>
      <c r="H54" s="7"/>
      <c r="I54" s="7"/>
      <c r="J54" s="7"/>
      <c r="K54" s="7"/>
      <c r="L54" s="7"/>
      <c r="M54" s="7"/>
      <c r="N54" s="7"/>
      <c r="O54" s="7"/>
      <c r="P54" s="7"/>
      <c r="Q54" s="7"/>
      <c r="R54" s="7"/>
      <c r="S54" s="7"/>
      <c r="T54" s="7"/>
      <c r="U54" s="7"/>
      <c r="V54" s="7"/>
      <c r="W54" s="7"/>
      <c r="X54" s="7"/>
    </row>
    <row r="55" spans="1:24">
      <c r="A55" s="7"/>
      <c r="B55" s="7"/>
      <c r="C55" s="7"/>
      <c r="D55" s="7"/>
      <c r="E55" s="7"/>
      <c r="F55" s="7"/>
      <c r="G55" s="7"/>
      <c r="H55" s="7"/>
      <c r="I55" s="7"/>
      <c r="J55" s="7"/>
      <c r="K55" s="7"/>
      <c r="L55" s="7"/>
      <c r="M55" s="7"/>
      <c r="N55" s="7"/>
      <c r="O55" s="7"/>
      <c r="P55" s="7"/>
      <c r="Q55" s="7"/>
      <c r="R55" s="7"/>
      <c r="S55" s="7"/>
      <c r="T55" s="7"/>
      <c r="U55" s="7"/>
      <c r="V55" s="7"/>
      <c r="W55" s="7"/>
      <c r="X55" s="7"/>
    </row>
    <row r="56" spans="1:24">
      <c r="A56" s="7"/>
      <c r="B56" s="7"/>
      <c r="C56" s="7"/>
      <c r="D56" s="7"/>
      <c r="E56" s="7"/>
      <c r="F56" s="7"/>
      <c r="G56" s="7"/>
      <c r="H56" s="7"/>
      <c r="I56" s="7"/>
      <c r="J56" s="7"/>
      <c r="K56" s="7"/>
      <c r="L56" s="7"/>
      <c r="M56" s="7"/>
      <c r="N56" s="7"/>
      <c r="O56" s="7"/>
      <c r="P56" s="7"/>
      <c r="Q56" s="7"/>
      <c r="R56" s="7"/>
      <c r="S56" s="7"/>
      <c r="T56" s="7"/>
      <c r="U56" s="7"/>
      <c r="V56" s="7"/>
      <c r="W56" s="7"/>
      <c r="X56" s="7"/>
    </row>
    <row r="57" spans="1:24">
      <c r="A57" s="7"/>
      <c r="B57" s="7"/>
      <c r="C57" s="7"/>
      <c r="D57" s="7"/>
      <c r="E57" s="7"/>
      <c r="F57" s="7"/>
      <c r="G57" s="7"/>
      <c r="H57" s="7"/>
      <c r="I57" s="7"/>
      <c r="J57" s="7"/>
      <c r="K57" s="7"/>
      <c r="L57" s="7"/>
      <c r="M57" s="7"/>
      <c r="N57" s="7"/>
      <c r="O57" s="7"/>
      <c r="P57" s="7"/>
      <c r="Q57" s="7"/>
      <c r="R57" s="7"/>
      <c r="S57" s="7"/>
      <c r="T57" s="7"/>
      <c r="U57" s="7"/>
      <c r="V57" s="7"/>
      <c r="W57" s="7"/>
      <c r="X57" s="7"/>
    </row>
    <row r="58" spans="1:24">
      <c r="A58" s="7"/>
      <c r="B58" s="7"/>
      <c r="C58" s="7"/>
      <c r="D58" s="7"/>
      <c r="E58" s="7"/>
      <c r="F58" s="7"/>
      <c r="G58" s="7"/>
      <c r="H58" s="7"/>
      <c r="I58" s="7"/>
      <c r="J58" s="7"/>
      <c r="K58" s="7"/>
      <c r="L58" s="7"/>
      <c r="M58" s="7"/>
      <c r="N58" s="7"/>
      <c r="O58" s="7"/>
      <c r="P58" s="7"/>
      <c r="Q58" s="7"/>
      <c r="R58" s="7"/>
      <c r="S58" s="7"/>
      <c r="T58" s="7"/>
      <c r="U58" s="7"/>
      <c r="V58" s="7"/>
      <c r="W58" s="7"/>
      <c r="X58" s="7"/>
    </row>
    <row r="59" spans="1:24">
      <c r="A59" s="7"/>
      <c r="B59" s="7"/>
      <c r="C59" s="7"/>
      <c r="D59" s="7"/>
      <c r="E59" s="7"/>
      <c r="F59" s="7"/>
      <c r="G59" s="7"/>
      <c r="H59" s="7"/>
      <c r="I59" s="7"/>
      <c r="J59" s="7"/>
      <c r="K59" s="7"/>
      <c r="L59" s="7"/>
      <c r="M59" s="7"/>
      <c r="N59" s="7"/>
      <c r="O59" s="7"/>
      <c r="P59" s="7"/>
      <c r="Q59" s="7"/>
      <c r="R59" s="7"/>
      <c r="S59" s="7"/>
      <c r="T59" s="7"/>
      <c r="U59" s="7"/>
      <c r="V59" s="7"/>
      <c r="W59" s="7"/>
      <c r="X59" s="7"/>
    </row>
    <row r="60" spans="1:24">
      <c r="A60" s="7"/>
      <c r="B60" s="7"/>
      <c r="C60" s="7"/>
      <c r="D60" s="7"/>
      <c r="E60" s="7"/>
      <c r="F60" s="7"/>
      <c r="G60" s="7"/>
      <c r="H60" s="7"/>
      <c r="I60" s="7"/>
      <c r="J60" s="7"/>
      <c r="K60" s="7"/>
      <c r="L60" s="7"/>
      <c r="M60" s="7"/>
      <c r="N60" s="7"/>
      <c r="O60" s="7"/>
      <c r="P60" s="7"/>
      <c r="Q60" s="7"/>
      <c r="R60" s="7"/>
      <c r="S60" s="7"/>
      <c r="T60" s="7"/>
      <c r="U60" s="7"/>
      <c r="V60" s="7"/>
      <c r="W60" s="7"/>
      <c r="X60" s="7"/>
    </row>
    <row r="65" spans="1:24">
      <c r="A65" s="7"/>
      <c r="B65" s="7"/>
      <c r="C65" s="7"/>
      <c r="D65" s="7"/>
      <c r="E65" s="7"/>
      <c r="F65" s="7"/>
      <c r="G65" s="7"/>
      <c r="H65" s="7"/>
      <c r="I65" s="7"/>
      <c r="J65" s="7"/>
      <c r="K65" s="7"/>
      <c r="L65" s="7"/>
      <c r="M65" s="7"/>
      <c r="N65" s="7"/>
      <c r="O65" s="7"/>
      <c r="P65" s="7"/>
      <c r="Q65" s="7"/>
      <c r="R65" s="7"/>
      <c r="S65" s="7"/>
      <c r="T65" s="7"/>
      <c r="U65" s="7"/>
      <c r="V65" s="7"/>
      <c r="W65" s="7"/>
      <c r="X65" s="7"/>
    </row>
    <row r="66" spans="1:24">
      <c r="A66" s="7"/>
      <c r="B66" s="7"/>
      <c r="C66" s="7"/>
      <c r="D66" s="7"/>
      <c r="E66" s="7"/>
      <c r="F66" s="7"/>
      <c r="G66" s="7"/>
      <c r="H66" s="7"/>
      <c r="I66" s="7"/>
      <c r="J66" s="7"/>
      <c r="K66" s="7"/>
      <c r="L66" s="7"/>
      <c r="M66" s="7"/>
      <c r="N66" s="7"/>
      <c r="O66" s="7"/>
      <c r="P66" s="7"/>
      <c r="Q66" s="7"/>
      <c r="R66" s="7"/>
      <c r="S66" s="7"/>
      <c r="T66" s="7"/>
      <c r="U66" s="7"/>
      <c r="V66" s="7"/>
      <c r="W66" s="7"/>
      <c r="X66" s="7"/>
    </row>
    <row r="67" spans="1:24">
      <c r="A67" s="7"/>
      <c r="B67" s="7"/>
      <c r="C67" s="7"/>
      <c r="D67" s="7"/>
      <c r="E67" s="7"/>
      <c r="F67" s="7"/>
      <c r="G67" s="7"/>
      <c r="H67" s="7"/>
      <c r="I67" s="7"/>
      <c r="J67" s="7"/>
      <c r="K67" s="7"/>
      <c r="L67" s="7"/>
      <c r="M67" s="7"/>
      <c r="N67" s="7"/>
      <c r="O67" s="7"/>
      <c r="P67" s="7"/>
      <c r="Q67" s="7"/>
      <c r="R67" s="7"/>
      <c r="S67" s="7"/>
      <c r="T67" s="7"/>
      <c r="U67" s="7"/>
      <c r="V67" s="7"/>
      <c r="W67" s="7"/>
      <c r="X67" s="7"/>
    </row>
    <row r="68" spans="1:24">
      <c r="A68" s="7"/>
      <c r="B68" s="7"/>
      <c r="C68" s="7"/>
      <c r="D68" s="7"/>
      <c r="E68" s="7"/>
      <c r="F68" s="7"/>
      <c r="G68" s="7"/>
      <c r="H68" s="7"/>
      <c r="I68" s="7"/>
      <c r="J68" s="7"/>
      <c r="K68" s="7"/>
      <c r="L68" s="7"/>
      <c r="M68" s="7"/>
      <c r="N68" s="7"/>
      <c r="O68" s="7"/>
      <c r="P68" s="7"/>
      <c r="Q68" s="7"/>
      <c r="R68" s="7"/>
      <c r="S68" s="7"/>
      <c r="T68" s="7"/>
      <c r="U68" s="7"/>
      <c r="V68" s="7"/>
      <c r="W68" s="7"/>
      <c r="X68" s="7"/>
    </row>
    <row r="69" spans="1:24">
      <c r="A69" s="7"/>
      <c r="B69" s="7"/>
      <c r="C69" s="7"/>
      <c r="D69" s="7"/>
      <c r="E69" s="7"/>
      <c r="F69" s="7"/>
      <c r="G69" s="7"/>
      <c r="H69" s="7"/>
      <c r="I69" s="7"/>
      <c r="J69" s="7"/>
      <c r="K69" s="7"/>
      <c r="L69" s="7"/>
      <c r="M69" s="7"/>
      <c r="N69" s="7"/>
      <c r="O69" s="7"/>
      <c r="P69" s="7"/>
      <c r="Q69" s="7"/>
      <c r="R69" s="7"/>
      <c r="S69" s="7"/>
      <c r="T69" s="7"/>
      <c r="U69" s="7"/>
      <c r="V69" s="7"/>
      <c r="W69" s="7"/>
      <c r="X69" s="7"/>
    </row>
    <row r="70" spans="1:24">
      <c r="A70" s="7"/>
      <c r="B70" s="7"/>
      <c r="C70" s="7"/>
      <c r="D70" s="7"/>
      <c r="E70" s="7"/>
      <c r="F70" s="7"/>
      <c r="G70" s="7"/>
      <c r="H70" s="7"/>
      <c r="I70" s="7"/>
      <c r="J70" s="7"/>
      <c r="K70" s="7"/>
      <c r="L70" s="7"/>
      <c r="M70" s="7"/>
      <c r="N70" s="7"/>
      <c r="O70" s="7"/>
      <c r="P70" s="7"/>
      <c r="Q70" s="7"/>
      <c r="R70" s="7"/>
      <c r="S70" s="7"/>
      <c r="T70" s="7"/>
      <c r="U70" s="7"/>
      <c r="V70" s="7"/>
      <c r="W70" s="7"/>
      <c r="X70" s="7"/>
    </row>
    <row r="71" spans="1:24">
      <c r="A71" s="7"/>
      <c r="B71" s="7"/>
      <c r="C71" s="7"/>
      <c r="D71" s="7"/>
      <c r="E71" s="7"/>
      <c r="F71" s="7"/>
      <c r="G71" s="7"/>
      <c r="H71" s="7"/>
      <c r="I71" s="7"/>
      <c r="J71" s="7"/>
      <c r="K71" s="7"/>
      <c r="L71" s="7"/>
      <c r="M71" s="7"/>
      <c r="N71" s="7"/>
      <c r="O71" s="7"/>
      <c r="P71" s="7"/>
      <c r="Q71" s="7"/>
      <c r="R71" s="7"/>
      <c r="S71" s="7"/>
      <c r="T71" s="7"/>
      <c r="U71" s="7"/>
      <c r="V71" s="7"/>
      <c r="W71" s="7"/>
      <c r="X71" s="7"/>
    </row>
    <row r="72" spans="1:24">
      <c r="A72" s="7"/>
      <c r="B72" s="7"/>
      <c r="C72" s="7"/>
      <c r="D72" s="7"/>
      <c r="E72" s="7"/>
      <c r="F72" s="7"/>
      <c r="G72" s="7"/>
      <c r="H72" s="7"/>
      <c r="I72" s="7"/>
      <c r="J72" s="7"/>
      <c r="K72" s="7"/>
      <c r="L72" s="7"/>
      <c r="M72" s="7"/>
      <c r="N72" s="7"/>
      <c r="O72" s="7"/>
      <c r="P72" s="7"/>
      <c r="Q72" s="7"/>
      <c r="R72" s="7"/>
      <c r="S72" s="7"/>
      <c r="T72" s="7"/>
      <c r="U72" s="7"/>
      <c r="V72" s="7"/>
      <c r="W72" s="7"/>
      <c r="X72" s="7"/>
    </row>
    <row r="73" spans="1:24">
      <c r="A73" s="7"/>
      <c r="B73" s="7"/>
      <c r="C73" s="7"/>
      <c r="D73" s="7"/>
      <c r="E73" s="7"/>
      <c r="F73" s="7"/>
      <c r="G73" s="7"/>
      <c r="H73" s="7"/>
      <c r="I73" s="7"/>
      <c r="J73" s="7"/>
      <c r="K73" s="7"/>
      <c r="L73" s="7"/>
      <c r="M73" s="7"/>
      <c r="N73" s="7"/>
      <c r="O73" s="7"/>
      <c r="P73" s="7"/>
      <c r="Q73" s="7"/>
      <c r="R73" s="7"/>
      <c r="S73" s="7"/>
      <c r="T73" s="7"/>
      <c r="U73" s="7"/>
      <c r="V73" s="7"/>
      <c r="W73" s="7"/>
      <c r="X73" s="7"/>
    </row>
    <row r="74" spans="1:24">
      <c r="A74" s="7"/>
      <c r="B74" s="7"/>
      <c r="C74" s="7"/>
      <c r="D74" s="7"/>
      <c r="E74" s="7"/>
      <c r="F74" s="7"/>
      <c r="G74" s="7"/>
      <c r="H74" s="7"/>
      <c r="I74" s="7"/>
      <c r="J74" s="7"/>
      <c r="K74" s="7"/>
      <c r="L74" s="7"/>
      <c r="M74" s="7"/>
      <c r="N74" s="7"/>
      <c r="O74" s="7"/>
      <c r="P74" s="7"/>
      <c r="Q74" s="7"/>
      <c r="R74" s="7"/>
      <c r="S74" s="7"/>
      <c r="T74" s="7"/>
      <c r="U74" s="7"/>
      <c r="V74" s="7"/>
      <c r="W74" s="7"/>
      <c r="X74" s="7"/>
    </row>
    <row r="75" spans="1:24">
      <c r="A75" s="7"/>
      <c r="B75" s="7"/>
      <c r="C75" s="7"/>
      <c r="D75" s="7"/>
      <c r="E75" s="7"/>
      <c r="F75" s="7"/>
      <c r="G75" s="7"/>
      <c r="H75" s="7"/>
      <c r="I75" s="7"/>
      <c r="J75" s="7"/>
      <c r="K75" s="7"/>
      <c r="L75" s="7"/>
      <c r="M75" s="7"/>
      <c r="N75" s="7"/>
      <c r="O75" s="7"/>
      <c r="P75" s="7"/>
      <c r="Q75" s="7"/>
      <c r="R75" s="7"/>
      <c r="S75" s="7"/>
      <c r="T75" s="7"/>
      <c r="U75" s="7"/>
      <c r="V75" s="7"/>
      <c r="W75" s="7"/>
      <c r="X75" s="7"/>
    </row>
    <row r="76" spans="1:24">
      <c r="A76" s="7"/>
      <c r="B76" s="7"/>
      <c r="C76" s="7"/>
      <c r="D76" s="7"/>
      <c r="E76" s="7"/>
      <c r="F76" s="7"/>
      <c r="G76" s="7"/>
      <c r="H76" s="7"/>
      <c r="I76" s="7"/>
      <c r="J76" s="7"/>
      <c r="K76" s="7"/>
      <c r="L76" s="7"/>
      <c r="M76" s="7"/>
      <c r="N76" s="7"/>
      <c r="O76" s="7"/>
      <c r="P76" s="7"/>
      <c r="Q76" s="7"/>
      <c r="R76" s="7"/>
      <c r="S76" s="7"/>
      <c r="T76" s="7"/>
      <c r="U76" s="7"/>
      <c r="V76" s="7"/>
      <c r="W76" s="7"/>
      <c r="X76" s="7"/>
    </row>
    <row r="77" spans="1:24">
      <c r="A77" s="7"/>
      <c r="B77" s="7"/>
      <c r="C77" s="7"/>
      <c r="D77" s="7"/>
      <c r="E77" s="7"/>
      <c r="F77" s="7"/>
      <c r="G77" s="7"/>
      <c r="H77" s="7"/>
      <c r="I77" s="7"/>
      <c r="J77" s="7"/>
      <c r="K77" s="7"/>
      <c r="L77" s="7"/>
      <c r="M77" s="7"/>
      <c r="N77" s="7"/>
      <c r="O77" s="7"/>
      <c r="P77" s="7"/>
      <c r="Q77" s="7"/>
      <c r="R77" s="7"/>
      <c r="S77" s="7"/>
      <c r="T77" s="7"/>
      <c r="U77" s="7"/>
      <c r="V77" s="7"/>
      <c r="W77" s="7"/>
      <c r="X77" s="7"/>
    </row>
    <row r="78" spans="1:24">
      <c r="A78" s="7"/>
      <c r="B78" s="7"/>
      <c r="C78" s="7"/>
      <c r="D78" s="7"/>
      <c r="E78" s="7"/>
      <c r="F78" s="7"/>
      <c r="G78" s="7"/>
      <c r="H78" s="7"/>
      <c r="I78" s="7"/>
      <c r="J78" s="7"/>
      <c r="K78" s="7"/>
      <c r="L78" s="7"/>
      <c r="M78" s="7"/>
      <c r="N78" s="7"/>
      <c r="O78" s="7"/>
      <c r="P78" s="7"/>
      <c r="Q78" s="7"/>
      <c r="R78" s="7"/>
      <c r="S78" s="7"/>
      <c r="T78" s="7"/>
      <c r="U78" s="7"/>
      <c r="V78" s="7"/>
      <c r="W78" s="7"/>
      <c r="X78" s="7"/>
    </row>
    <row r="79" spans="1:24">
      <c r="A79" s="7"/>
      <c r="B79" s="7"/>
      <c r="C79" s="7"/>
      <c r="D79" s="7"/>
      <c r="E79" s="7"/>
      <c r="F79" s="7"/>
      <c r="G79" s="7"/>
      <c r="H79" s="7"/>
      <c r="I79" s="7"/>
      <c r="J79" s="7"/>
      <c r="K79" s="7"/>
      <c r="L79" s="7"/>
      <c r="M79" s="7"/>
      <c r="N79" s="7"/>
      <c r="O79" s="7"/>
      <c r="P79" s="7"/>
      <c r="Q79" s="7"/>
      <c r="R79" s="7"/>
      <c r="S79" s="7"/>
      <c r="T79" s="7"/>
      <c r="U79" s="7"/>
      <c r="V79" s="7"/>
      <c r="W79" s="7"/>
      <c r="X79" s="7"/>
    </row>
    <row r="80" spans="1:24">
      <c r="A80" s="7"/>
      <c r="B80" s="7"/>
      <c r="C80" s="7"/>
      <c r="D80" s="7"/>
      <c r="E80" s="7"/>
      <c r="F80" s="7"/>
      <c r="G80" s="7"/>
      <c r="H80" s="7"/>
      <c r="I80" s="7"/>
      <c r="J80" s="7"/>
      <c r="K80" s="7"/>
      <c r="L80" s="7"/>
      <c r="M80" s="7"/>
      <c r="N80" s="7"/>
      <c r="O80" s="7"/>
      <c r="P80" s="7"/>
      <c r="Q80" s="7"/>
      <c r="R80" s="7"/>
      <c r="S80" s="7"/>
      <c r="T80" s="7"/>
      <c r="U80" s="7"/>
      <c r="V80" s="7"/>
      <c r="W80" s="7"/>
      <c r="X80" s="7"/>
    </row>
    <row r="81" spans="1:24">
      <c r="A81" s="7"/>
      <c r="B81" s="7"/>
      <c r="C81" s="7"/>
      <c r="D81" s="7"/>
      <c r="E81" s="7"/>
      <c r="F81" s="7"/>
      <c r="G81" s="7"/>
      <c r="H81" s="7"/>
      <c r="I81" s="7"/>
      <c r="J81" s="7"/>
      <c r="K81" s="7"/>
      <c r="L81" s="7"/>
      <c r="M81" s="7"/>
      <c r="N81" s="7"/>
      <c r="O81" s="7"/>
      <c r="P81" s="7"/>
      <c r="Q81" s="7"/>
      <c r="R81" s="7"/>
      <c r="S81" s="7"/>
      <c r="T81" s="7"/>
      <c r="U81" s="7"/>
      <c r="V81" s="7"/>
      <c r="W81" s="7"/>
      <c r="X81" s="7"/>
    </row>
    <row r="82" spans="1:24">
      <c r="A82" s="7"/>
      <c r="B82" s="7"/>
      <c r="C82" s="7"/>
      <c r="D82" s="7"/>
      <c r="E82" s="7"/>
      <c r="F82" s="7"/>
      <c r="G82" s="7"/>
      <c r="H82" s="7"/>
      <c r="I82" s="7"/>
      <c r="J82" s="7"/>
      <c r="K82" s="7"/>
      <c r="L82" s="7"/>
      <c r="M82" s="7"/>
      <c r="N82" s="7"/>
      <c r="O82" s="7"/>
      <c r="P82" s="7"/>
      <c r="Q82" s="7"/>
      <c r="R82" s="7"/>
      <c r="S82" s="7"/>
      <c r="T82" s="7"/>
      <c r="U82" s="7"/>
      <c r="V82" s="7"/>
      <c r="W82" s="7"/>
      <c r="X82" s="7"/>
    </row>
    <row r="83" spans="1:24">
      <c r="A83" s="7"/>
      <c r="B83" s="7"/>
      <c r="C83" s="7"/>
      <c r="D83" s="7"/>
      <c r="E83" s="7"/>
      <c r="F83" s="7"/>
      <c r="G83" s="7"/>
      <c r="H83" s="7"/>
      <c r="I83" s="7"/>
      <c r="J83" s="7"/>
      <c r="K83" s="7"/>
      <c r="L83" s="7"/>
      <c r="M83" s="7"/>
      <c r="N83" s="7"/>
      <c r="O83" s="7"/>
      <c r="P83" s="7"/>
      <c r="Q83" s="7"/>
      <c r="R83" s="7"/>
      <c r="S83" s="7"/>
      <c r="T83" s="7"/>
      <c r="U83" s="7"/>
      <c r="V83" s="7"/>
      <c r="W83" s="7"/>
      <c r="X83" s="7"/>
    </row>
    <row r="84" spans="1:24">
      <c r="A84" s="7"/>
      <c r="B84" s="7"/>
      <c r="C84" s="7"/>
      <c r="D84" s="7"/>
      <c r="E84" s="7"/>
      <c r="F84" s="7"/>
      <c r="G84" s="7"/>
      <c r="H84" s="7"/>
      <c r="I84" s="7"/>
      <c r="J84" s="7"/>
      <c r="K84" s="7"/>
      <c r="L84" s="7"/>
      <c r="M84" s="7"/>
      <c r="N84" s="7"/>
      <c r="O84" s="7"/>
      <c r="P84" s="7"/>
      <c r="Q84" s="7"/>
      <c r="R84" s="7"/>
      <c r="S84" s="7"/>
      <c r="T84" s="7"/>
      <c r="U84" s="7"/>
      <c r="V84" s="7"/>
      <c r="W84" s="7"/>
      <c r="X84" s="7"/>
    </row>
    <row r="85" spans="1:24">
      <c r="A85" s="7"/>
      <c r="B85" s="7"/>
      <c r="C85" s="7"/>
      <c r="D85" s="7"/>
      <c r="E85" s="7"/>
      <c r="F85" s="7"/>
      <c r="G85" s="7"/>
      <c r="H85" s="7"/>
      <c r="I85" s="7"/>
      <c r="J85" s="7"/>
      <c r="K85" s="7"/>
      <c r="L85" s="7"/>
      <c r="M85" s="7"/>
      <c r="N85" s="7"/>
      <c r="O85" s="7"/>
      <c r="P85" s="7"/>
      <c r="Q85" s="7"/>
      <c r="R85" s="7"/>
      <c r="S85" s="7"/>
      <c r="T85" s="7"/>
      <c r="U85" s="7"/>
      <c r="V85" s="7"/>
      <c r="W85" s="7"/>
      <c r="X85" s="7"/>
    </row>
    <row r="86" spans="1:24">
      <c r="A86" s="7"/>
      <c r="B86" s="7"/>
      <c r="C86" s="7"/>
      <c r="D86" s="7"/>
      <c r="E86" s="7"/>
      <c r="F86" s="7"/>
      <c r="G86" s="7"/>
      <c r="H86" s="7"/>
      <c r="I86" s="7"/>
      <c r="J86" s="7"/>
      <c r="K86" s="7"/>
      <c r="L86" s="7"/>
      <c r="M86" s="7"/>
      <c r="N86" s="7"/>
      <c r="O86" s="7"/>
      <c r="P86" s="7"/>
      <c r="Q86" s="7"/>
      <c r="R86" s="7"/>
      <c r="S86" s="7"/>
      <c r="T86" s="7"/>
      <c r="U86" s="7"/>
      <c r="V86" s="7"/>
      <c r="W86" s="7"/>
      <c r="X86" s="7"/>
    </row>
    <row r="87" spans="1:24">
      <c r="A87" s="7"/>
      <c r="B87" s="7"/>
      <c r="C87" s="7"/>
      <c r="D87" s="7"/>
      <c r="E87" s="7"/>
      <c r="F87" s="7"/>
      <c r="G87" s="7"/>
      <c r="H87" s="7"/>
      <c r="I87" s="7"/>
      <c r="J87" s="7"/>
      <c r="K87" s="7"/>
      <c r="L87" s="7"/>
      <c r="M87" s="7"/>
      <c r="N87" s="7"/>
      <c r="O87" s="7"/>
      <c r="P87" s="7"/>
      <c r="Q87" s="7"/>
      <c r="R87" s="7"/>
      <c r="S87" s="7"/>
      <c r="T87" s="7"/>
      <c r="U87" s="7"/>
      <c r="V87" s="7"/>
      <c r="W87" s="7"/>
      <c r="X87" s="7"/>
    </row>
    <row r="88" spans="1:24">
      <c r="A88" s="7"/>
      <c r="B88" s="7"/>
      <c r="C88" s="7"/>
      <c r="D88" s="7"/>
      <c r="E88" s="7"/>
      <c r="F88" s="7"/>
      <c r="G88" s="7"/>
      <c r="H88" s="7"/>
      <c r="I88" s="7"/>
      <c r="J88" s="7"/>
      <c r="K88" s="7"/>
      <c r="L88" s="7"/>
      <c r="M88" s="7"/>
      <c r="N88" s="7"/>
      <c r="O88" s="7"/>
      <c r="P88" s="7"/>
      <c r="Q88" s="7"/>
      <c r="R88" s="7"/>
      <c r="S88" s="7"/>
      <c r="T88" s="7"/>
      <c r="U88" s="7"/>
      <c r="V88" s="7"/>
      <c r="W88" s="7"/>
      <c r="X88" s="7"/>
    </row>
    <row r="89" spans="1:24">
      <c r="A89" s="7"/>
      <c r="B89" s="7"/>
      <c r="C89" s="7"/>
      <c r="D89" s="7"/>
      <c r="E89" s="7"/>
      <c r="F89" s="7"/>
      <c r="G89" s="7"/>
      <c r="H89" s="7"/>
      <c r="I89" s="7"/>
      <c r="J89" s="7"/>
      <c r="K89" s="7"/>
      <c r="L89" s="7"/>
      <c r="M89" s="7"/>
      <c r="N89" s="7"/>
      <c r="O89" s="7"/>
      <c r="P89" s="7"/>
      <c r="Q89" s="7"/>
      <c r="R89" s="7"/>
      <c r="S89" s="7"/>
      <c r="T89" s="7"/>
      <c r="U89" s="7"/>
      <c r="V89" s="7"/>
      <c r="W89" s="7"/>
      <c r="X89" s="7"/>
    </row>
    <row r="90" spans="1:24">
      <c r="A90" s="7"/>
      <c r="B90" s="7"/>
      <c r="C90" s="7"/>
      <c r="D90" s="7"/>
      <c r="E90" s="7"/>
      <c r="F90" s="7"/>
      <c r="G90" s="7"/>
      <c r="H90" s="7"/>
      <c r="I90" s="7"/>
      <c r="J90" s="7"/>
      <c r="K90" s="7"/>
      <c r="L90" s="7"/>
      <c r="M90" s="7"/>
      <c r="N90" s="7"/>
      <c r="O90" s="7"/>
      <c r="P90" s="7"/>
      <c r="Q90" s="7"/>
      <c r="R90" s="7"/>
      <c r="S90" s="7"/>
      <c r="T90" s="7"/>
      <c r="U90" s="7"/>
      <c r="V90" s="7"/>
      <c r="W90" s="7"/>
      <c r="X90" s="7"/>
    </row>
    <row r="91" spans="1:24">
      <c r="A91" s="7"/>
      <c r="B91" s="7"/>
      <c r="C91" s="7"/>
      <c r="D91" s="7"/>
      <c r="E91" s="7"/>
      <c r="F91" s="7"/>
      <c r="G91" s="7"/>
      <c r="H91" s="7"/>
      <c r="I91" s="7"/>
      <c r="J91" s="7"/>
      <c r="K91" s="7"/>
      <c r="L91" s="7"/>
      <c r="M91" s="7"/>
      <c r="N91" s="7"/>
      <c r="O91" s="7"/>
      <c r="P91" s="7"/>
      <c r="Q91" s="7"/>
      <c r="R91" s="7"/>
      <c r="S91" s="7"/>
      <c r="T91" s="7"/>
      <c r="U91" s="7"/>
      <c r="V91" s="7"/>
      <c r="W91" s="7"/>
      <c r="X91" s="7"/>
    </row>
    <row r="92" spans="1:24">
      <c r="A92" s="7"/>
      <c r="B92" s="7"/>
      <c r="C92" s="7"/>
      <c r="D92" s="7"/>
      <c r="E92" s="7"/>
      <c r="F92" s="7"/>
      <c r="G92" s="7"/>
      <c r="H92" s="7"/>
      <c r="I92" s="7"/>
      <c r="J92" s="7"/>
      <c r="K92" s="7"/>
      <c r="L92" s="7"/>
      <c r="M92" s="7"/>
      <c r="N92" s="7"/>
      <c r="O92" s="7"/>
      <c r="P92" s="7"/>
      <c r="Q92" s="7"/>
      <c r="R92" s="7"/>
      <c r="S92" s="7"/>
      <c r="T92" s="7"/>
      <c r="U92" s="7"/>
      <c r="V92" s="7"/>
      <c r="W92" s="7"/>
      <c r="X92" s="7"/>
    </row>
    <row r="97" spans="1:24">
      <c r="A97" s="7"/>
      <c r="B97" s="7"/>
      <c r="C97" s="7"/>
      <c r="D97" s="7"/>
      <c r="E97" s="7"/>
      <c r="F97" s="7"/>
      <c r="G97" s="7"/>
      <c r="H97" s="7"/>
      <c r="I97" s="7"/>
      <c r="J97" s="7"/>
      <c r="K97" s="7"/>
      <c r="L97" s="7"/>
      <c r="M97" s="7"/>
      <c r="N97" s="7"/>
      <c r="O97" s="7"/>
      <c r="P97" s="7"/>
      <c r="Q97" s="7"/>
      <c r="R97" s="7"/>
      <c r="S97" s="7"/>
      <c r="T97" s="7"/>
      <c r="U97" s="7"/>
      <c r="V97" s="7"/>
      <c r="W97" s="7"/>
      <c r="X97" s="7"/>
    </row>
    <row r="98" spans="1:24">
      <c r="A98" s="7"/>
      <c r="B98" s="7"/>
      <c r="C98" s="7"/>
      <c r="D98" s="7"/>
      <c r="E98" s="7"/>
      <c r="F98" s="7"/>
      <c r="G98" s="7"/>
      <c r="H98" s="7"/>
      <c r="I98" s="7"/>
      <c r="J98" s="7"/>
      <c r="K98" s="7"/>
      <c r="L98" s="7"/>
      <c r="M98" s="7"/>
      <c r="N98" s="7"/>
      <c r="O98" s="7"/>
      <c r="P98" s="7"/>
      <c r="Q98" s="7"/>
      <c r="R98" s="7"/>
      <c r="S98" s="7"/>
      <c r="T98" s="7"/>
      <c r="U98" s="7"/>
      <c r="V98" s="7"/>
      <c r="W98" s="7"/>
      <c r="X98" s="7"/>
    </row>
    <row r="99" spans="1:24">
      <c r="A99" s="7"/>
      <c r="B99" s="7"/>
      <c r="C99" s="7"/>
      <c r="D99" s="7"/>
      <c r="E99" s="7"/>
      <c r="F99" s="7"/>
      <c r="G99" s="7"/>
      <c r="H99" s="7"/>
      <c r="I99" s="7"/>
      <c r="J99" s="7"/>
      <c r="K99" s="7"/>
      <c r="L99" s="7"/>
      <c r="M99" s="7"/>
      <c r="N99" s="7"/>
      <c r="O99" s="7"/>
      <c r="P99" s="7"/>
      <c r="Q99" s="7"/>
      <c r="R99" s="7"/>
      <c r="S99" s="7"/>
      <c r="T99" s="7"/>
      <c r="U99" s="7"/>
      <c r="V99" s="7"/>
      <c r="W99" s="7"/>
      <c r="X99" s="7"/>
    </row>
    <row r="100" spans="1:24">
      <c r="A100" s="7"/>
      <c r="B100" s="7"/>
      <c r="C100" s="7"/>
      <c r="D100" s="7"/>
      <c r="E100" s="7"/>
      <c r="F100" s="7"/>
      <c r="G100" s="7"/>
      <c r="H100" s="7"/>
      <c r="I100" s="7"/>
      <c r="J100" s="7"/>
      <c r="K100" s="7"/>
      <c r="L100" s="7"/>
      <c r="M100" s="7"/>
      <c r="N100" s="7"/>
      <c r="O100" s="7"/>
      <c r="P100" s="7"/>
      <c r="Q100" s="7"/>
      <c r="R100" s="7"/>
      <c r="S100" s="7"/>
      <c r="T100" s="7"/>
      <c r="U100" s="7"/>
      <c r="V100" s="7"/>
      <c r="W100" s="7"/>
      <c r="X100" s="7"/>
    </row>
    <row r="101" spans="1:24">
      <c r="A101" s="7"/>
      <c r="B101" s="7"/>
      <c r="C101" s="7"/>
      <c r="D101" s="7"/>
      <c r="E101" s="7"/>
      <c r="F101" s="7"/>
      <c r="G101" s="7"/>
      <c r="H101" s="7"/>
      <c r="I101" s="7"/>
      <c r="J101" s="7"/>
      <c r="K101" s="7"/>
      <c r="L101" s="7"/>
      <c r="M101" s="7"/>
      <c r="N101" s="7"/>
      <c r="O101" s="7"/>
      <c r="P101" s="7"/>
      <c r="Q101" s="7"/>
      <c r="R101" s="7"/>
      <c r="S101" s="7"/>
      <c r="T101" s="7"/>
      <c r="U101" s="7"/>
      <c r="V101" s="7"/>
      <c r="W101" s="7"/>
      <c r="X101" s="7"/>
    </row>
    <row r="102" spans="1:24">
      <c r="A102" s="7"/>
      <c r="B102" s="7"/>
      <c r="C102" s="7"/>
      <c r="D102" s="7"/>
      <c r="E102" s="7"/>
      <c r="F102" s="7"/>
      <c r="G102" s="7"/>
      <c r="H102" s="7"/>
      <c r="I102" s="7"/>
      <c r="J102" s="7"/>
      <c r="K102" s="7"/>
      <c r="L102" s="7"/>
      <c r="M102" s="7"/>
      <c r="N102" s="7"/>
      <c r="O102" s="7"/>
      <c r="P102" s="7"/>
      <c r="Q102" s="7"/>
      <c r="R102" s="7"/>
      <c r="S102" s="7"/>
      <c r="T102" s="7"/>
      <c r="U102" s="7"/>
      <c r="V102" s="7"/>
      <c r="W102" s="7"/>
      <c r="X102" s="7"/>
    </row>
    <row r="103" spans="1:24">
      <c r="A103" s="7"/>
      <c r="B103" s="7"/>
      <c r="C103" s="7"/>
      <c r="D103" s="7"/>
      <c r="E103" s="7"/>
      <c r="F103" s="7"/>
      <c r="G103" s="7"/>
      <c r="H103" s="7"/>
      <c r="I103" s="7"/>
      <c r="J103" s="7"/>
      <c r="K103" s="7"/>
      <c r="L103" s="7"/>
      <c r="M103" s="7"/>
      <c r="N103" s="7"/>
      <c r="O103" s="7"/>
      <c r="P103" s="7"/>
      <c r="Q103" s="7"/>
      <c r="R103" s="7"/>
      <c r="S103" s="7"/>
      <c r="T103" s="7"/>
      <c r="U103" s="7"/>
      <c r="V103" s="7"/>
      <c r="W103" s="7"/>
      <c r="X103" s="7"/>
    </row>
    <row r="104" spans="1:24">
      <c r="A104" s="7"/>
      <c r="B104" s="7"/>
      <c r="C104" s="7"/>
      <c r="D104" s="7"/>
      <c r="E104" s="7"/>
      <c r="F104" s="7"/>
      <c r="G104" s="7"/>
      <c r="H104" s="7"/>
      <c r="I104" s="7"/>
      <c r="J104" s="7"/>
      <c r="K104" s="7"/>
      <c r="L104" s="7"/>
      <c r="M104" s="7"/>
      <c r="N104" s="7"/>
      <c r="O104" s="7"/>
      <c r="P104" s="7"/>
      <c r="Q104" s="7"/>
      <c r="R104" s="7"/>
      <c r="S104" s="7"/>
      <c r="T104" s="7"/>
      <c r="U104" s="7"/>
      <c r="V104" s="7"/>
      <c r="W104" s="7"/>
      <c r="X104" s="7"/>
    </row>
    <row r="105" spans="1:24">
      <c r="A105" s="7"/>
      <c r="B105" s="7"/>
      <c r="C105" s="7"/>
      <c r="D105" s="7"/>
      <c r="E105" s="7"/>
      <c r="F105" s="7"/>
      <c r="G105" s="7"/>
      <c r="H105" s="7"/>
      <c r="I105" s="7"/>
      <c r="J105" s="7"/>
      <c r="K105" s="7"/>
      <c r="L105" s="7"/>
      <c r="M105" s="7"/>
      <c r="N105" s="7"/>
      <c r="O105" s="7"/>
      <c r="P105" s="7"/>
      <c r="Q105" s="7"/>
      <c r="R105" s="7"/>
      <c r="S105" s="7"/>
      <c r="T105" s="7"/>
      <c r="U105" s="7"/>
      <c r="V105" s="7"/>
      <c r="W105" s="7"/>
      <c r="X105" s="7"/>
    </row>
    <row r="106" spans="1:24">
      <c r="A106" s="7"/>
      <c r="B106" s="7"/>
      <c r="C106" s="7"/>
      <c r="D106" s="7"/>
      <c r="E106" s="7"/>
      <c r="F106" s="7"/>
      <c r="G106" s="7"/>
      <c r="H106" s="7"/>
      <c r="I106" s="7"/>
      <c r="J106" s="7"/>
      <c r="K106" s="7"/>
      <c r="L106" s="7"/>
      <c r="M106" s="7"/>
      <c r="N106" s="7"/>
      <c r="O106" s="7"/>
      <c r="P106" s="7"/>
      <c r="Q106" s="7"/>
      <c r="R106" s="7"/>
      <c r="S106" s="7"/>
      <c r="T106" s="7"/>
      <c r="U106" s="7"/>
      <c r="V106" s="7"/>
      <c r="W106" s="7"/>
      <c r="X106" s="7"/>
    </row>
    <row r="107" spans="1:24">
      <c r="A107" s="7"/>
      <c r="B107" s="7"/>
      <c r="C107" s="7"/>
      <c r="D107" s="7"/>
      <c r="E107" s="7"/>
      <c r="F107" s="7"/>
      <c r="G107" s="7"/>
      <c r="H107" s="7"/>
      <c r="I107" s="7"/>
      <c r="J107" s="7"/>
      <c r="K107" s="7"/>
      <c r="L107" s="7"/>
      <c r="M107" s="7"/>
      <c r="N107" s="7"/>
      <c r="O107" s="7"/>
      <c r="P107" s="7"/>
      <c r="Q107" s="7"/>
      <c r="R107" s="7"/>
      <c r="S107" s="7"/>
      <c r="T107" s="7"/>
      <c r="U107" s="7"/>
      <c r="V107" s="7"/>
      <c r="W107" s="7"/>
      <c r="X107" s="7"/>
    </row>
    <row r="108" spans="1:24">
      <c r="A108" s="7"/>
      <c r="B108" s="7"/>
      <c r="C108" s="7"/>
      <c r="D108" s="7"/>
      <c r="E108" s="7"/>
      <c r="F108" s="7"/>
      <c r="G108" s="7"/>
      <c r="H108" s="7"/>
      <c r="I108" s="7"/>
      <c r="J108" s="7"/>
      <c r="K108" s="7"/>
      <c r="L108" s="7"/>
      <c r="M108" s="7"/>
      <c r="N108" s="7"/>
      <c r="O108" s="7"/>
      <c r="P108" s="7"/>
      <c r="Q108" s="7"/>
      <c r="R108" s="7"/>
      <c r="S108" s="7"/>
      <c r="T108" s="7"/>
      <c r="U108" s="7"/>
      <c r="V108" s="7"/>
      <c r="W108" s="7"/>
      <c r="X108" s="7"/>
    </row>
    <row r="109" spans="1:24">
      <c r="A109" s="7"/>
      <c r="B109" s="7"/>
      <c r="C109" s="7"/>
      <c r="D109" s="7"/>
      <c r="E109" s="7"/>
      <c r="F109" s="7"/>
      <c r="G109" s="7"/>
      <c r="H109" s="7"/>
      <c r="I109" s="7"/>
      <c r="J109" s="7"/>
      <c r="K109" s="7"/>
      <c r="L109" s="7"/>
      <c r="M109" s="7"/>
      <c r="N109" s="7"/>
      <c r="O109" s="7"/>
      <c r="P109" s="7"/>
      <c r="Q109" s="7"/>
      <c r="R109" s="7"/>
      <c r="S109" s="7"/>
      <c r="T109" s="7"/>
      <c r="U109" s="7"/>
      <c r="V109" s="7"/>
      <c r="W109" s="7"/>
      <c r="X109" s="7"/>
    </row>
    <row r="110" spans="1:24">
      <c r="A110" s="7"/>
      <c r="B110" s="7"/>
      <c r="C110" s="7"/>
      <c r="D110" s="7"/>
      <c r="E110" s="7"/>
      <c r="F110" s="7"/>
      <c r="G110" s="7"/>
      <c r="H110" s="7"/>
      <c r="I110" s="7"/>
      <c r="J110" s="7"/>
      <c r="K110" s="7"/>
      <c r="L110" s="7"/>
      <c r="M110" s="7"/>
      <c r="N110" s="7"/>
      <c r="O110" s="7"/>
      <c r="P110" s="7"/>
      <c r="Q110" s="7"/>
      <c r="R110" s="7"/>
      <c r="S110" s="7"/>
      <c r="T110" s="7"/>
      <c r="U110" s="7"/>
      <c r="V110" s="7"/>
      <c r="W110" s="7"/>
      <c r="X110" s="7"/>
    </row>
    <row r="111" spans="1:24">
      <c r="A111" s="7"/>
      <c r="B111" s="7"/>
      <c r="C111" s="7"/>
      <c r="D111" s="7"/>
      <c r="E111" s="7"/>
      <c r="F111" s="7"/>
      <c r="G111" s="7"/>
      <c r="H111" s="7"/>
      <c r="I111" s="7"/>
      <c r="J111" s="7"/>
      <c r="K111" s="7"/>
      <c r="L111" s="7"/>
      <c r="M111" s="7"/>
      <c r="N111" s="7"/>
      <c r="O111" s="7"/>
      <c r="P111" s="7"/>
      <c r="Q111" s="7"/>
      <c r="R111" s="7"/>
      <c r="S111" s="7"/>
      <c r="T111" s="7"/>
      <c r="U111" s="7"/>
      <c r="V111" s="7"/>
      <c r="W111" s="7"/>
      <c r="X111" s="7"/>
    </row>
    <row r="112" spans="1:24">
      <c r="A112" s="7"/>
      <c r="B112" s="7"/>
      <c r="C112" s="7"/>
      <c r="D112" s="7"/>
      <c r="E112" s="7"/>
      <c r="F112" s="7"/>
      <c r="G112" s="7"/>
      <c r="H112" s="7"/>
      <c r="I112" s="7"/>
      <c r="J112" s="7"/>
      <c r="K112" s="7"/>
      <c r="L112" s="7"/>
      <c r="M112" s="7"/>
      <c r="N112" s="7"/>
      <c r="O112" s="7"/>
      <c r="P112" s="7"/>
      <c r="Q112" s="7"/>
      <c r="R112" s="7"/>
      <c r="S112" s="7"/>
      <c r="T112" s="7"/>
      <c r="U112" s="7"/>
      <c r="V112" s="7"/>
      <c r="W112" s="7"/>
      <c r="X112" s="7"/>
    </row>
    <row r="113" spans="1:24">
      <c r="A113" s="7"/>
      <c r="B113" s="7"/>
      <c r="C113" s="7"/>
      <c r="D113" s="7"/>
      <c r="E113" s="7"/>
      <c r="F113" s="7"/>
      <c r="G113" s="7"/>
      <c r="H113" s="7"/>
      <c r="I113" s="7"/>
      <c r="J113" s="7"/>
      <c r="K113" s="7"/>
      <c r="L113" s="7"/>
      <c r="M113" s="7"/>
      <c r="N113" s="7"/>
      <c r="O113" s="7"/>
      <c r="P113" s="7"/>
      <c r="Q113" s="7"/>
      <c r="R113" s="7"/>
      <c r="S113" s="7"/>
      <c r="T113" s="7"/>
      <c r="U113" s="7"/>
      <c r="V113" s="7"/>
      <c r="W113" s="7"/>
      <c r="X113" s="7"/>
    </row>
    <row r="114" spans="1:24">
      <c r="A114" s="7"/>
      <c r="B114" s="7"/>
      <c r="C114" s="7"/>
      <c r="D114" s="7"/>
      <c r="E114" s="7"/>
      <c r="F114" s="7"/>
      <c r="G114" s="7"/>
      <c r="H114" s="7"/>
      <c r="I114" s="7"/>
      <c r="J114" s="7"/>
      <c r="K114" s="7"/>
      <c r="L114" s="7"/>
      <c r="M114" s="7"/>
      <c r="N114" s="7"/>
      <c r="O114" s="7"/>
      <c r="P114" s="7"/>
      <c r="Q114" s="7"/>
      <c r="R114" s="7"/>
      <c r="S114" s="7"/>
      <c r="T114" s="7"/>
      <c r="U114" s="7"/>
      <c r="V114" s="7"/>
      <c r="W114" s="7"/>
      <c r="X114" s="7"/>
    </row>
    <row r="115" spans="1:24">
      <c r="A115" s="7"/>
      <c r="B115" s="7"/>
      <c r="C115" s="7"/>
      <c r="D115" s="7"/>
      <c r="E115" s="7"/>
      <c r="F115" s="7"/>
      <c r="G115" s="7"/>
      <c r="H115" s="7"/>
      <c r="I115" s="7"/>
      <c r="J115" s="7"/>
      <c r="K115" s="7"/>
      <c r="L115" s="7"/>
      <c r="M115" s="7"/>
      <c r="N115" s="7"/>
      <c r="O115" s="7"/>
      <c r="P115" s="7"/>
      <c r="Q115" s="7"/>
      <c r="R115" s="7"/>
      <c r="S115" s="7"/>
      <c r="T115" s="7"/>
      <c r="U115" s="7"/>
      <c r="V115" s="7"/>
      <c r="W115" s="7"/>
      <c r="X115" s="7"/>
    </row>
    <row r="116" spans="1:24">
      <c r="A116" s="7"/>
      <c r="B116" s="7"/>
      <c r="C116" s="7"/>
      <c r="D116" s="7"/>
      <c r="E116" s="7"/>
      <c r="F116" s="7"/>
      <c r="G116" s="7"/>
      <c r="H116" s="7"/>
      <c r="I116" s="7"/>
      <c r="J116" s="7"/>
      <c r="K116" s="7"/>
      <c r="L116" s="7"/>
      <c r="M116" s="7"/>
      <c r="N116" s="7"/>
      <c r="O116" s="7"/>
      <c r="P116" s="7"/>
      <c r="Q116" s="7"/>
      <c r="R116" s="7"/>
      <c r="S116" s="7"/>
      <c r="T116" s="7"/>
      <c r="U116" s="7"/>
      <c r="V116" s="7"/>
      <c r="W116" s="7"/>
      <c r="X116" s="7"/>
    </row>
    <row r="117" spans="1:24">
      <c r="A117" s="7"/>
      <c r="B117" s="7"/>
      <c r="C117" s="7"/>
      <c r="D117" s="7"/>
      <c r="E117" s="7"/>
      <c r="F117" s="7"/>
      <c r="G117" s="7"/>
      <c r="H117" s="7"/>
      <c r="I117" s="7"/>
      <c r="J117" s="7"/>
      <c r="K117" s="7"/>
      <c r="L117" s="7"/>
      <c r="M117" s="7"/>
      <c r="N117" s="7"/>
      <c r="O117" s="7"/>
      <c r="P117" s="7"/>
      <c r="Q117" s="7"/>
      <c r="R117" s="7"/>
      <c r="S117" s="7"/>
      <c r="T117" s="7"/>
      <c r="U117" s="7"/>
      <c r="V117" s="7"/>
      <c r="W117" s="7"/>
      <c r="X117" s="7"/>
    </row>
    <row r="118" spans="1:24">
      <c r="A118" s="7"/>
      <c r="B118" s="7"/>
      <c r="C118" s="7"/>
      <c r="D118" s="7"/>
      <c r="E118" s="7"/>
      <c r="F118" s="7"/>
      <c r="G118" s="7"/>
      <c r="H118" s="7"/>
      <c r="I118" s="7"/>
      <c r="J118" s="7"/>
      <c r="K118" s="7"/>
      <c r="L118" s="7"/>
      <c r="M118" s="7"/>
      <c r="N118" s="7"/>
      <c r="O118" s="7"/>
      <c r="P118" s="7"/>
      <c r="Q118" s="7"/>
      <c r="R118" s="7"/>
      <c r="S118" s="7"/>
      <c r="T118" s="7"/>
      <c r="U118" s="7"/>
      <c r="V118" s="7"/>
      <c r="W118" s="7"/>
      <c r="X118" s="7"/>
    </row>
    <row r="119" spans="1:24">
      <c r="A119" s="7"/>
      <c r="B119" s="7"/>
      <c r="C119" s="7"/>
      <c r="D119" s="7"/>
      <c r="E119" s="7"/>
      <c r="F119" s="7"/>
      <c r="G119" s="7"/>
      <c r="H119" s="7"/>
      <c r="I119" s="7"/>
      <c r="J119" s="7"/>
      <c r="K119" s="7"/>
      <c r="L119" s="7"/>
      <c r="M119" s="7"/>
      <c r="N119" s="7"/>
      <c r="O119" s="7"/>
      <c r="P119" s="7"/>
      <c r="Q119" s="7"/>
      <c r="R119" s="7"/>
      <c r="S119" s="7"/>
      <c r="T119" s="7"/>
      <c r="U119" s="7"/>
      <c r="V119" s="7"/>
      <c r="W119" s="7"/>
      <c r="X119" s="7"/>
    </row>
    <row r="120" spans="1:24">
      <c r="A120" s="7"/>
      <c r="B120" s="7"/>
      <c r="C120" s="7"/>
      <c r="D120" s="7"/>
      <c r="E120" s="7"/>
      <c r="F120" s="7"/>
      <c r="G120" s="7"/>
      <c r="H120" s="7"/>
      <c r="I120" s="7"/>
      <c r="J120" s="7"/>
      <c r="K120" s="7"/>
      <c r="L120" s="7"/>
      <c r="M120" s="7"/>
      <c r="N120" s="7"/>
      <c r="O120" s="7"/>
      <c r="P120" s="7"/>
      <c r="Q120" s="7"/>
      <c r="R120" s="7"/>
      <c r="S120" s="7"/>
      <c r="T120" s="7"/>
      <c r="U120" s="7"/>
      <c r="V120" s="7"/>
      <c r="W120" s="7"/>
      <c r="X120" s="7"/>
    </row>
    <row r="121" spans="1:24">
      <c r="A121" s="7"/>
      <c r="B121" s="7"/>
      <c r="C121" s="7"/>
      <c r="D121" s="7"/>
      <c r="E121" s="7"/>
      <c r="F121" s="7"/>
      <c r="G121" s="7"/>
      <c r="H121" s="7"/>
      <c r="I121" s="7"/>
      <c r="J121" s="7"/>
      <c r="K121" s="7"/>
      <c r="L121" s="7"/>
      <c r="M121" s="7"/>
      <c r="N121" s="7"/>
      <c r="O121" s="7"/>
      <c r="P121" s="7"/>
      <c r="Q121" s="7"/>
      <c r="R121" s="7"/>
      <c r="S121" s="7"/>
      <c r="T121" s="7"/>
      <c r="U121" s="7"/>
      <c r="V121" s="7"/>
      <c r="W121" s="7"/>
      <c r="X121" s="7"/>
    </row>
    <row r="122" spans="1:24">
      <c r="A122" s="7"/>
      <c r="B122" s="7"/>
      <c r="C122" s="7"/>
      <c r="D122" s="7"/>
      <c r="E122" s="7"/>
      <c r="F122" s="7"/>
      <c r="G122" s="7"/>
      <c r="H122" s="7"/>
      <c r="I122" s="7"/>
      <c r="J122" s="7"/>
      <c r="K122" s="7"/>
      <c r="L122" s="7"/>
      <c r="M122" s="7"/>
      <c r="N122" s="7"/>
      <c r="O122" s="7"/>
      <c r="P122" s="7"/>
      <c r="Q122" s="7"/>
      <c r="R122" s="7"/>
      <c r="S122" s="7"/>
      <c r="T122" s="7"/>
      <c r="U122" s="7"/>
      <c r="V122" s="7"/>
      <c r="W122" s="7"/>
      <c r="X122" s="7"/>
    </row>
    <row r="123" spans="1:24">
      <c r="A123" s="7"/>
      <c r="B123" s="7"/>
      <c r="C123" s="7"/>
      <c r="D123" s="7"/>
      <c r="E123" s="7"/>
      <c r="F123" s="7"/>
      <c r="G123" s="7"/>
      <c r="H123" s="7"/>
      <c r="I123" s="7"/>
      <c r="J123" s="7"/>
      <c r="K123" s="7"/>
      <c r="L123" s="7"/>
      <c r="M123" s="7"/>
      <c r="N123" s="7"/>
      <c r="O123" s="7"/>
      <c r="P123" s="7"/>
      <c r="Q123" s="7"/>
      <c r="R123" s="7"/>
      <c r="S123" s="7"/>
      <c r="T123" s="7"/>
      <c r="U123" s="7"/>
      <c r="V123" s="7"/>
      <c r="W123" s="7"/>
      <c r="X123" s="7"/>
    </row>
    <row r="124" spans="1:24">
      <c r="A124" s="7"/>
      <c r="B124" s="7"/>
      <c r="C124" s="7"/>
      <c r="D124" s="7"/>
      <c r="E124" s="7"/>
      <c r="F124" s="7"/>
      <c r="G124" s="7"/>
      <c r="H124" s="7"/>
      <c r="I124" s="7"/>
      <c r="J124" s="7"/>
      <c r="K124" s="7"/>
      <c r="L124" s="7"/>
      <c r="M124" s="7"/>
      <c r="N124" s="7"/>
      <c r="O124" s="7"/>
      <c r="P124" s="7"/>
      <c r="Q124" s="7"/>
      <c r="R124" s="7"/>
      <c r="S124" s="7"/>
      <c r="T124" s="7"/>
      <c r="U124" s="7"/>
      <c r="V124" s="7"/>
      <c r="W124" s="7"/>
      <c r="X124" s="7"/>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DEA82-F43B-412A-858A-1DEBFC1E9F67}">
  <dimension ref="A1:A7"/>
  <sheetViews>
    <sheetView workbookViewId="0"/>
  </sheetViews>
  <sheetFormatPr defaultRowHeight="15"/>
  <cols>
    <col min="1" max="1" width="226.5703125" customWidth="1"/>
  </cols>
  <sheetData>
    <row r="1" spans="1:1">
      <c r="A1" s="5" t="s">
        <v>84</v>
      </c>
    </row>
    <row r="2" spans="1:1" ht="43.5">
      <c r="A2" s="6" t="s">
        <v>85</v>
      </c>
    </row>
    <row r="3" spans="1:1">
      <c r="A3" s="6" t="s">
        <v>86</v>
      </c>
    </row>
    <row r="4" spans="1:1" ht="101.25">
      <c r="A4" s="6" t="s">
        <v>87</v>
      </c>
    </row>
    <row r="5" spans="1:1" ht="29.25">
      <c r="A5" s="6" t="s">
        <v>88</v>
      </c>
    </row>
    <row r="6" spans="1:1" ht="57.75">
      <c r="A6" s="6" t="s">
        <v>89</v>
      </c>
    </row>
    <row r="7" spans="1:1">
      <c r="A7" t="s">
        <v>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AFD2-25AC-466A-B050-8D1D35F06CE4}">
  <dimension ref="A1:A2"/>
  <sheetViews>
    <sheetView workbookViewId="0">
      <selection activeCell="A3" sqref="A3"/>
    </sheetView>
  </sheetViews>
  <sheetFormatPr defaultRowHeight="15"/>
  <cols>
    <col min="1" max="1" width="167.5703125" customWidth="1"/>
  </cols>
  <sheetData>
    <row r="1" spans="1:1">
      <c r="A1" s="6" t="s">
        <v>91</v>
      </c>
    </row>
    <row r="2" spans="1:1">
      <c r="A2" s="6" t="s">
        <v>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Gil Soffer</cp:lastModifiedBy>
  <cp:revision/>
  <dcterms:created xsi:type="dcterms:W3CDTF">2025-02-04T22:35:44Z</dcterms:created>
  <dcterms:modified xsi:type="dcterms:W3CDTF">2025-02-13T23:18:14Z</dcterms:modified>
  <cp:category/>
  <cp:contentStatus/>
</cp:coreProperties>
</file>