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09"/>
  <workbookPr/>
  <xr:revisionPtr revIDLastSave="2246" documentId="11_0B1D56BE9CDCCE836B02CE7A5FB0D4A9BBFD1C62" xr6:coauthVersionLast="47" xr6:coauthVersionMax="47" xr10:uidLastSave="{0A321A94-23F6-4243-B48E-6181A0F3EA67}"/>
  <bookViews>
    <workbookView xWindow="240" yWindow="105" windowWidth="14805" windowHeight="8010" activeTab="4" xr2:uid="{00000000-000D-0000-FFFF-FFFF00000000}"/>
  </bookViews>
  <sheets>
    <sheet name="Params" sheetId="9" r:id="rId1"/>
    <sheet name="Calcs" sheetId="11" r:id="rId2"/>
    <sheet name="Table" sheetId="3" r:id="rId3"/>
    <sheet name="To Live - Monthly Cost" sheetId="12" r:id="rId4"/>
    <sheet name="To Live - Net" sheetId="8" r:id="rId5"/>
    <sheet name="Investment - Net" sheetId="10" r:id="rId6"/>
    <sheet name="Investment - Rental Breakout" sheetId="14" r:id="rId7"/>
    <sheet name="Notes" sheetId="7" r:id="rId8"/>
    <sheet name="To Add" sheetId="13" r:id="rId9"/>
  </sheets>
  <externalReferences>
    <externalReference r:id="rId10"/>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4" i="3" l="1"/>
  <c r="BE4" i="3" s="1"/>
  <c r="AJ5" i="3"/>
  <c r="BE5" i="3" s="1"/>
  <c r="AJ6" i="3"/>
  <c r="BE6" i="3" s="1"/>
  <c r="AJ7" i="3"/>
  <c r="BE7" i="3" s="1"/>
  <c r="AJ8" i="3"/>
  <c r="BE8" i="3" s="1"/>
  <c r="AJ9" i="3"/>
  <c r="BE9" i="3" s="1"/>
  <c r="AJ10" i="3"/>
  <c r="BE10" i="3" s="1"/>
  <c r="AJ11" i="3"/>
  <c r="BE11" i="3" s="1"/>
  <c r="AJ12" i="3"/>
  <c r="BE12" i="3" s="1"/>
  <c r="AJ13" i="3"/>
  <c r="BE13" i="3" s="1"/>
  <c r="AJ14" i="3"/>
  <c r="BE14" i="3" s="1"/>
  <c r="AJ15" i="3"/>
  <c r="BE15" i="3" s="1"/>
  <c r="AJ16" i="3"/>
  <c r="BE16" i="3" s="1"/>
  <c r="AJ17" i="3"/>
  <c r="BE17" i="3" s="1"/>
  <c r="AJ18" i="3"/>
  <c r="BE18" i="3" s="1"/>
  <c r="AJ19" i="3"/>
  <c r="BE19" i="3" s="1"/>
  <c r="AJ20" i="3"/>
  <c r="BE20" i="3" s="1"/>
  <c r="AJ21" i="3"/>
  <c r="BE21" i="3" s="1"/>
  <c r="AJ22" i="3"/>
  <c r="BE22" i="3" s="1"/>
  <c r="AJ23" i="3"/>
  <c r="BE23" i="3" s="1"/>
  <c r="AJ24" i="3"/>
  <c r="BE24" i="3" s="1"/>
  <c r="AJ25" i="3"/>
  <c r="BE25" i="3" s="1"/>
  <c r="AJ26" i="3"/>
  <c r="BE26" i="3" s="1"/>
  <c r="AJ27" i="3"/>
  <c r="BE27" i="3" s="1"/>
  <c r="AJ28" i="3"/>
  <c r="BE28" i="3" s="1"/>
  <c r="AJ29" i="3"/>
  <c r="BE29" i="3" s="1"/>
  <c r="AJ30" i="3"/>
  <c r="BE30" i="3" s="1"/>
  <c r="AJ31" i="3"/>
  <c r="BE31" i="3" s="1"/>
  <c r="AJ32" i="3"/>
  <c r="BE32" i="3" s="1"/>
  <c r="AJ33" i="3"/>
  <c r="BE33" i="3" s="1"/>
  <c r="AJ34" i="3"/>
  <c r="BE34" i="3" s="1"/>
  <c r="AJ35" i="3"/>
  <c r="BE35" i="3" s="1"/>
  <c r="AJ36" i="3"/>
  <c r="BE36" i="3" s="1"/>
  <c r="AJ37" i="3"/>
  <c r="BE37" i="3" s="1"/>
  <c r="AJ38" i="3"/>
  <c r="BE38" i="3" s="1"/>
  <c r="AJ39" i="3"/>
  <c r="BE39" i="3" s="1"/>
  <c r="AJ40" i="3"/>
  <c r="BE40" i="3" s="1"/>
  <c r="AJ41" i="3"/>
  <c r="BE41" i="3" s="1"/>
  <c r="AJ42" i="3"/>
  <c r="BE42" i="3" s="1"/>
  <c r="AJ43" i="3"/>
  <c r="BE43" i="3" s="1"/>
  <c r="AJ3" i="3"/>
  <c r="BE3" i="3" s="1"/>
  <c r="AO3" i="3"/>
  <c r="BK3" i="3" s="1"/>
  <c r="B5" i="11"/>
  <c r="AK4" i="3"/>
  <c r="AL4" i="3" s="1"/>
  <c r="B2" i="11"/>
  <c r="AK5" i="3"/>
  <c r="F3" i="3"/>
  <c r="AR3" i="3" s="1"/>
  <c r="AM3" i="3"/>
  <c r="BJ3" i="3" s="1"/>
  <c r="B10" i="9"/>
  <c r="B3" i="11" s="1"/>
  <c r="M3" i="3" s="1"/>
  <c r="AF3" i="3"/>
  <c r="AE4" i="3"/>
  <c r="AE5" i="3"/>
  <c r="AE6" i="3"/>
  <c r="AE7" i="3"/>
  <c r="AE8" i="3"/>
  <c r="AE9" i="3"/>
  <c r="AE10" i="3"/>
  <c r="AE11" i="3"/>
  <c r="AE12" i="3"/>
  <c r="AE13" i="3"/>
  <c r="AE14" i="3"/>
  <c r="AE15" i="3"/>
  <c r="AE16" i="3"/>
  <c r="AE17" i="3"/>
  <c r="AE18" i="3"/>
  <c r="AE19" i="3"/>
  <c r="AE20" i="3"/>
  <c r="AE21" i="3"/>
  <c r="AE22" i="3"/>
  <c r="AE23" i="3"/>
  <c r="AE24" i="3"/>
  <c r="AE25" i="3"/>
  <c r="AE26" i="3"/>
  <c r="AE27" i="3"/>
  <c r="AE28" i="3"/>
  <c r="AE29" i="3"/>
  <c r="AE30" i="3"/>
  <c r="AE31" i="3"/>
  <c r="AE32" i="3"/>
  <c r="AE33" i="3"/>
  <c r="AE34" i="3"/>
  <c r="AE35" i="3"/>
  <c r="AE36" i="3"/>
  <c r="AE37" i="3"/>
  <c r="AE38" i="3"/>
  <c r="AE39" i="3"/>
  <c r="AE40" i="3"/>
  <c r="AE41" i="3"/>
  <c r="AE42" i="3"/>
  <c r="AE43" i="3"/>
  <c r="AE3" i="3"/>
  <c r="AG3" i="3"/>
  <c r="V3" i="3"/>
  <c r="W3" i="3"/>
  <c r="X3" i="3" s="1"/>
  <c r="Z3" i="3" s="1"/>
  <c r="R34" i="3"/>
  <c r="R35" i="3"/>
  <c r="R36" i="3"/>
  <c r="R37" i="3"/>
  <c r="R38" i="3"/>
  <c r="R39" i="3"/>
  <c r="R40" i="3"/>
  <c r="R41" i="3"/>
  <c r="R42" i="3"/>
  <c r="R43" i="3"/>
  <c r="P3" i="3"/>
  <c r="R3" i="3"/>
  <c r="S3" i="3" s="1"/>
  <c r="BI3" i="3" s="1"/>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4" i="3"/>
  <c r="P4" i="3" s="1"/>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N3" i="3"/>
  <c r="BH3" i="3" s="1"/>
  <c r="L3" i="3"/>
  <c r="BG3" i="3" s="1"/>
  <c r="B4" i="3"/>
  <c r="AF4" i="3" s="1"/>
  <c r="I3" i="3"/>
  <c r="AV3" i="3" s="1"/>
  <c r="BL3" i="3" s="1"/>
  <c r="C3" i="3"/>
  <c r="AY3" i="3" l="1"/>
  <c r="AN5" i="3"/>
  <c r="AN6" i="3"/>
  <c r="AN7" i="3"/>
  <c r="AN8" i="3"/>
  <c r="AN9" i="3"/>
  <c r="AN10" i="3"/>
  <c r="AN11" i="3"/>
  <c r="AN12" i="3"/>
  <c r="AN13" i="3"/>
  <c r="AN14" i="3"/>
  <c r="AN15" i="3"/>
  <c r="AN16" i="3"/>
  <c r="AN17" i="3"/>
  <c r="AN18" i="3"/>
  <c r="AN19" i="3"/>
  <c r="AN20" i="3"/>
  <c r="AN21" i="3"/>
  <c r="AN22" i="3"/>
  <c r="AN23" i="3"/>
  <c r="AN24" i="3"/>
  <c r="AN25" i="3"/>
  <c r="AN26" i="3"/>
  <c r="AN27" i="3"/>
  <c r="AN28" i="3"/>
  <c r="AN29" i="3"/>
  <c r="AN30" i="3"/>
  <c r="AN31" i="3"/>
  <c r="AN32" i="3"/>
  <c r="AN33" i="3"/>
  <c r="AN34" i="3"/>
  <c r="AN35" i="3"/>
  <c r="AN36" i="3"/>
  <c r="AN37" i="3"/>
  <c r="AN38" i="3"/>
  <c r="AN39" i="3"/>
  <c r="AN40" i="3"/>
  <c r="AN41" i="3"/>
  <c r="AN42" i="3"/>
  <c r="AN43" i="3"/>
  <c r="AN4" i="3"/>
  <c r="AO4" i="3" s="1"/>
  <c r="BK4" i="3" s="1"/>
  <c r="AO5" i="3"/>
  <c r="AK6" i="3"/>
  <c r="AL5" i="3"/>
  <c r="AM4" i="3"/>
  <c r="BJ4" i="3" s="1"/>
  <c r="B4" i="11"/>
  <c r="P5" i="3"/>
  <c r="P6" i="3" s="1"/>
  <c r="P7" i="3" s="1"/>
  <c r="P8" i="3" s="1"/>
  <c r="P9" i="3" s="1"/>
  <c r="P10" i="3" s="1"/>
  <c r="P11" i="3" s="1"/>
  <c r="P12" i="3" s="1"/>
  <c r="P13" i="3" s="1"/>
  <c r="P14" i="3" s="1"/>
  <c r="P15" i="3" s="1"/>
  <c r="P16" i="3" s="1"/>
  <c r="P17" i="3" s="1"/>
  <c r="P18" i="3" s="1"/>
  <c r="P19" i="3" s="1"/>
  <c r="P20" i="3" s="1"/>
  <c r="P21" i="3" s="1"/>
  <c r="P22" i="3" s="1"/>
  <c r="P23" i="3" s="1"/>
  <c r="P24" i="3" s="1"/>
  <c r="P25" i="3" s="1"/>
  <c r="P26" i="3" s="1"/>
  <c r="P27" i="3" s="1"/>
  <c r="P28" i="3" s="1"/>
  <c r="P29" i="3" s="1"/>
  <c r="P30" i="3" s="1"/>
  <c r="P31" i="3" s="1"/>
  <c r="P32" i="3" s="1"/>
  <c r="P33" i="3" s="1"/>
  <c r="P34" i="3" s="1"/>
  <c r="J3" i="3"/>
  <c r="BF3" i="3" s="1"/>
  <c r="M4" i="3"/>
  <c r="K4" i="3"/>
  <c r="R4" i="3"/>
  <c r="S4" i="3" s="1"/>
  <c r="BI4" i="3" s="1"/>
  <c r="R33" i="3"/>
  <c r="R32" i="3"/>
  <c r="R31" i="3"/>
  <c r="R30" i="3"/>
  <c r="R29" i="3"/>
  <c r="R28" i="3"/>
  <c r="R27" i="3"/>
  <c r="R26" i="3"/>
  <c r="R25" i="3"/>
  <c r="R24" i="3"/>
  <c r="R23" i="3"/>
  <c r="R22" i="3"/>
  <c r="R21" i="3"/>
  <c r="R20" i="3"/>
  <c r="R19" i="3"/>
  <c r="R18" i="3"/>
  <c r="R17" i="3"/>
  <c r="R16" i="3"/>
  <c r="R15" i="3"/>
  <c r="R14" i="3"/>
  <c r="R13" i="3"/>
  <c r="R12" i="3"/>
  <c r="R11" i="3"/>
  <c r="R10" i="3"/>
  <c r="R9" i="3"/>
  <c r="R8" i="3"/>
  <c r="R7" i="3"/>
  <c r="R6" i="3"/>
  <c r="R5" i="3"/>
  <c r="S5" i="3" s="1"/>
  <c r="BI5" i="3" s="1"/>
  <c r="I4" i="3"/>
  <c r="AV4" i="3" s="1"/>
  <c r="BL4" i="3" s="1"/>
  <c r="B5" i="3"/>
  <c r="AF5" i="3" s="1"/>
  <c r="C4" i="3"/>
  <c r="AO6" i="3" l="1"/>
  <c r="BK5" i="3"/>
  <c r="AY4" i="3"/>
  <c r="T3" i="3"/>
  <c r="AW3" i="3"/>
  <c r="AX3" i="3" s="1"/>
  <c r="AM5" i="3"/>
  <c r="BJ5" i="3" s="1"/>
  <c r="AK7" i="3"/>
  <c r="AL6" i="3"/>
  <c r="AM6" i="3" s="1"/>
  <c r="BJ6" i="3" s="1"/>
  <c r="D3" i="3"/>
  <c r="D4" i="3" s="1"/>
  <c r="E4" i="3" s="1"/>
  <c r="F4" i="3" s="1"/>
  <c r="AR4" i="3" s="1"/>
  <c r="AS4" i="3" s="1"/>
  <c r="AS3" i="3"/>
  <c r="AA3" i="3"/>
  <c r="V4" i="3"/>
  <c r="W4" i="3" s="1"/>
  <c r="AG4" i="3"/>
  <c r="AH4" i="3" s="1"/>
  <c r="Y4" i="3"/>
  <c r="X4" i="3"/>
  <c r="P35" i="3"/>
  <c r="M5" i="3"/>
  <c r="K5" i="3"/>
  <c r="S6" i="3"/>
  <c r="BI6" i="3" s="1"/>
  <c r="S7" i="3"/>
  <c r="BI7" i="3" s="1"/>
  <c r="S8" i="3"/>
  <c r="BI8" i="3" s="1"/>
  <c r="S9" i="3"/>
  <c r="BI9" i="3" s="1"/>
  <c r="S10" i="3"/>
  <c r="BI10" i="3" s="1"/>
  <c r="S11" i="3"/>
  <c r="BI11" i="3" s="1"/>
  <c r="S12" i="3"/>
  <c r="BI12" i="3" s="1"/>
  <c r="S13" i="3"/>
  <c r="BI13" i="3" s="1"/>
  <c r="S14" i="3"/>
  <c r="BI14" i="3" s="1"/>
  <c r="S15" i="3"/>
  <c r="BI15" i="3" s="1"/>
  <c r="S16" i="3"/>
  <c r="BI16" i="3" s="1"/>
  <c r="S17" i="3"/>
  <c r="BI17" i="3" s="1"/>
  <c r="S18" i="3"/>
  <c r="BI18" i="3" s="1"/>
  <c r="S19" i="3"/>
  <c r="BI19" i="3" s="1"/>
  <c r="S20" i="3"/>
  <c r="BI20" i="3" s="1"/>
  <c r="S21" i="3"/>
  <c r="BI21" i="3" s="1"/>
  <c r="S22" i="3"/>
  <c r="BI22" i="3" s="1"/>
  <c r="S23" i="3"/>
  <c r="BI23" i="3" s="1"/>
  <c r="S24" i="3"/>
  <c r="BI24" i="3" s="1"/>
  <c r="S25" i="3"/>
  <c r="BI25" i="3" s="1"/>
  <c r="S26" i="3"/>
  <c r="BI26" i="3" s="1"/>
  <c r="S27" i="3"/>
  <c r="BI27" i="3" s="1"/>
  <c r="S28" i="3"/>
  <c r="BI28" i="3" s="1"/>
  <c r="S29" i="3"/>
  <c r="BI29" i="3" s="1"/>
  <c r="S30" i="3"/>
  <c r="BI30" i="3" s="1"/>
  <c r="S31" i="3"/>
  <c r="BI31" i="3" s="1"/>
  <c r="S32" i="3"/>
  <c r="BI32" i="3" s="1"/>
  <c r="S33" i="3"/>
  <c r="J4" i="3"/>
  <c r="N4" i="3"/>
  <c r="BH4" i="3" s="1"/>
  <c r="L4" i="3"/>
  <c r="BG4" i="3" s="1"/>
  <c r="G3" i="3"/>
  <c r="H3" i="3" s="1"/>
  <c r="B6" i="3"/>
  <c r="AF6" i="3" s="1"/>
  <c r="C5" i="3"/>
  <c r="I5" i="3"/>
  <c r="AV5" i="3" s="1"/>
  <c r="BL5" i="3" s="1"/>
  <c r="D5" i="3"/>
  <c r="E5" i="3" s="1"/>
  <c r="F5" i="3" s="1"/>
  <c r="AR5" i="3" s="1"/>
  <c r="AS5" i="3" s="1"/>
  <c r="G4" i="3"/>
  <c r="H4" i="3" s="1"/>
  <c r="AB3" i="3" l="1"/>
  <c r="AD3" i="3"/>
  <c r="AO7" i="3"/>
  <c r="BK6" i="3"/>
  <c r="S34" i="3"/>
  <c r="BI34" i="3" s="1"/>
  <c r="BI33" i="3"/>
  <c r="AW4" i="3"/>
  <c r="AX4" i="3" s="1"/>
  <c r="BF4" i="3"/>
  <c r="AY5" i="3"/>
  <c r="AC3" i="3"/>
  <c r="AP3" i="3"/>
  <c r="AQ3" i="3" s="1"/>
  <c r="U3" i="3"/>
  <c r="AT3" i="3"/>
  <c r="AZ3" i="3"/>
  <c r="BA3" i="3" s="1"/>
  <c r="BB3" i="3" s="1"/>
  <c r="AK8" i="3"/>
  <c r="AL7" i="3"/>
  <c r="AM7" i="3" s="1"/>
  <c r="BJ7" i="3" s="1"/>
  <c r="V5" i="3"/>
  <c r="W5" i="3" s="1"/>
  <c r="Y5" i="3" s="1"/>
  <c r="AG5" i="3"/>
  <c r="AH5" i="3" s="1"/>
  <c r="X5" i="3"/>
  <c r="Z4" i="3"/>
  <c r="S35" i="3"/>
  <c r="BI35" i="3" s="1"/>
  <c r="P36" i="3"/>
  <c r="M6" i="3"/>
  <c r="K6" i="3"/>
  <c r="T4" i="3"/>
  <c r="J5" i="3"/>
  <c r="N5" i="3"/>
  <c r="BH5" i="3" s="1"/>
  <c r="L5" i="3"/>
  <c r="BG5" i="3" s="1"/>
  <c r="D6" i="3"/>
  <c r="E6" i="3" s="1"/>
  <c r="F6" i="3" s="1"/>
  <c r="AR6" i="3" s="1"/>
  <c r="AS6" i="3" s="1"/>
  <c r="G5" i="3"/>
  <c r="H5" i="3" s="1"/>
  <c r="I6" i="3"/>
  <c r="AV6" i="3" s="1"/>
  <c r="BL6" i="3" s="1"/>
  <c r="B7" i="3"/>
  <c r="AF7" i="3" s="1"/>
  <c r="C6" i="3"/>
  <c r="AO8" i="3" l="1"/>
  <c r="BK7" i="3"/>
  <c r="AW5" i="3"/>
  <c r="AX5" i="3" s="1"/>
  <c r="BF5" i="3"/>
  <c r="AY6" i="3"/>
  <c r="AP4" i="3"/>
  <c r="AQ4" i="3" s="1"/>
  <c r="U4" i="3"/>
  <c r="AK9" i="3"/>
  <c r="AL8" i="3"/>
  <c r="AM8" i="3" s="1"/>
  <c r="BJ8" i="3" s="1"/>
  <c r="AA4" i="3"/>
  <c r="V6" i="3"/>
  <c r="W6" i="3" s="1"/>
  <c r="Y6" i="3" s="1"/>
  <c r="AG6" i="3"/>
  <c r="AH6" i="3" s="1"/>
  <c r="X6" i="3"/>
  <c r="Z5" i="3"/>
  <c r="P37" i="3"/>
  <c r="S36" i="3"/>
  <c r="BI36" i="3" s="1"/>
  <c r="M7" i="3"/>
  <c r="K7" i="3"/>
  <c r="T5" i="3"/>
  <c r="J6" i="3"/>
  <c r="N6" i="3"/>
  <c r="BH6" i="3" s="1"/>
  <c r="L6" i="3"/>
  <c r="BG6" i="3" s="1"/>
  <c r="B8" i="3"/>
  <c r="AF8" i="3" s="1"/>
  <c r="C7" i="3"/>
  <c r="I7" i="3"/>
  <c r="AV7" i="3" s="1"/>
  <c r="BL7" i="3" s="1"/>
  <c r="D7" i="3"/>
  <c r="E7" i="3" s="1"/>
  <c r="F7" i="3" s="1"/>
  <c r="AR7" i="3" s="1"/>
  <c r="AS7" i="3" s="1"/>
  <c r="G6" i="3"/>
  <c r="H6" i="3" s="1"/>
  <c r="AB4" i="3" l="1"/>
  <c r="AC4" i="3" s="1"/>
  <c r="AD4" i="3"/>
  <c r="AO9" i="3"/>
  <c r="BK8" i="3"/>
  <c r="AW6" i="3"/>
  <c r="AX6" i="3" s="1"/>
  <c r="BF6" i="3"/>
  <c r="AY7" i="3"/>
  <c r="AP5" i="3"/>
  <c r="U5" i="3"/>
  <c r="AZ4" i="3"/>
  <c r="BA4" i="3" s="1"/>
  <c r="BB4" i="3" s="1"/>
  <c r="AK10" i="3"/>
  <c r="AL9" i="3"/>
  <c r="AM9" i="3" s="1"/>
  <c r="BJ9" i="3" s="1"/>
  <c r="AT4" i="3"/>
  <c r="AA5" i="3"/>
  <c r="V7" i="3"/>
  <c r="W7" i="3" s="1"/>
  <c r="Y7" i="3" s="1"/>
  <c r="AG7" i="3"/>
  <c r="AH7" i="3" s="1"/>
  <c r="X7" i="3"/>
  <c r="Z6" i="3"/>
  <c r="S37" i="3"/>
  <c r="BI37" i="3" s="1"/>
  <c r="P38" i="3"/>
  <c r="M8" i="3"/>
  <c r="K8" i="3"/>
  <c r="T6" i="3"/>
  <c r="J7" i="3"/>
  <c r="N7" i="3"/>
  <c r="BH7" i="3" s="1"/>
  <c r="L7" i="3"/>
  <c r="BG7" i="3" s="1"/>
  <c r="D8" i="3"/>
  <c r="E8" i="3" s="1"/>
  <c r="F8" i="3" s="1"/>
  <c r="AR8" i="3" s="1"/>
  <c r="AS8" i="3" s="1"/>
  <c r="G7" i="3"/>
  <c r="H7" i="3" s="1"/>
  <c r="I8" i="3"/>
  <c r="AV8" i="3" s="1"/>
  <c r="BL8" i="3" s="1"/>
  <c r="B9" i="3"/>
  <c r="AF9" i="3" s="1"/>
  <c r="C8" i="3"/>
  <c r="AB5" i="3" l="1"/>
  <c r="AC5" i="3" s="1"/>
  <c r="AD5" i="3"/>
  <c r="AO10" i="3"/>
  <c r="BK9" i="3"/>
  <c r="AW7" i="3"/>
  <c r="AX7" i="3" s="1"/>
  <c r="BF7" i="3"/>
  <c r="AY8" i="3"/>
  <c r="AP6" i="3"/>
  <c r="U6" i="3"/>
  <c r="AQ5" i="3"/>
  <c r="AZ5" i="3"/>
  <c r="BA5" i="3" s="1"/>
  <c r="BB5" i="3" s="1"/>
  <c r="AK11" i="3"/>
  <c r="AL10" i="3"/>
  <c r="AM10" i="3" s="1"/>
  <c r="BJ10" i="3" s="1"/>
  <c r="AT5" i="3"/>
  <c r="AA6" i="3"/>
  <c r="V8" i="3"/>
  <c r="W8" i="3" s="1"/>
  <c r="Y8" i="3" s="1"/>
  <c r="AG8" i="3"/>
  <c r="AH8" i="3" s="1"/>
  <c r="X8" i="3"/>
  <c r="Z7" i="3"/>
  <c r="P39" i="3"/>
  <c r="S38" i="3"/>
  <c r="BI38" i="3" s="1"/>
  <c r="M9" i="3"/>
  <c r="K9" i="3"/>
  <c r="T7" i="3"/>
  <c r="J8" i="3"/>
  <c r="N8" i="3"/>
  <c r="BH8" i="3" s="1"/>
  <c r="L8" i="3"/>
  <c r="BG8" i="3" s="1"/>
  <c r="B10" i="3"/>
  <c r="AF10" i="3" s="1"/>
  <c r="C9" i="3"/>
  <c r="I9" i="3"/>
  <c r="AV9" i="3" s="1"/>
  <c r="BL9" i="3" s="1"/>
  <c r="D9" i="3"/>
  <c r="E9" i="3" s="1"/>
  <c r="F9" i="3" s="1"/>
  <c r="AR9" i="3" s="1"/>
  <c r="AS9" i="3" s="1"/>
  <c r="G8" i="3"/>
  <c r="H8" i="3" s="1"/>
  <c r="AB6" i="3" l="1"/>
  <c r="AC6" i="3" s="1"/>
  <c r="AD6" i="3"/>
  <c r="AO11" i="3"/>
  <c r="BK10" i="3"/>
  <c r="AW8" i="3"/>
  <c r="AX8" i="3" s="1"/>
  <c r="BF8" i="3"/>
  <c r="AY9" i="3"/>
  <c r="AP7" i="3"/>
  <c r="U7" i="3"/>
  <c r="AQ6" i="3"/>
  <c r="AZ6" i="3"/>
  <c r="BA6" i="3" s="1"/>
  <c r="BB6" i="3" s="1"/>
  <c r="AK12" i="3"/>
  <c r="AL11" i="3"/>
  <c r="AM11" i="3" s="1"/>
  <c r="BJ11" i="3" s="1"/>
  <c r="AT6" i="3"/>
  <c r="AA7" i="3"/>
  <c r="V9" i="3"/>
  <c r="W9" i="3" s="1"/>
  <c r="Y9" i="3" s="1"/>
  <c r="AG9" i="3"/>
  <c r="AH9" i="3" s="1"/>
  <c r="X9" i="3"/>
  <c r="Z8" i="3"/>
  <c r="S39" i="3"/>
  <c r="BI39" i="3" s="1"/>
  <c r="P40" i="3"/>
  <c r="M10" i="3"/>
  <c r="K10" i="3"/>
  <c r="T8" i="3"/>
  <c r="J9" i="3"/>
  <c r="N9" i="3"/>
  <c r="BH9" i="3" s="1"/>
  <c r="L9" i="3"/>
  <c r="BG9" i="3" s="1"/>
  <c r="D10" i="3"/>
  <c r="E10" i="3" s="1"/>
  <c r="F10" i="3" s="1"/>
  <c r="AR10" i="3" s="1"/>
  <c r="AS10" i="3" s="1"/>
  <c r="G9" i="3"/>
  <c r="H9" i="3" s="1"/>
  <c r="I10" i="3"/>
  <c r="AV10" i="3" s="1"/>
  <c r="BL10" i="3" s="1"/>
  <c r="B11" i="3"/>
  <c r="AF11" i="3" s="1"/>
  <c r="C10" i="3"/>
  <c r="AB7" i="3" l="1"/>
  <c r="AC7" i="3" s="1"/>
  <c r="AD7" i="3"/>
  <c r="AO12" i="3"/>
  <c r="BK11" i="3"/>
  <c r="AW9" i="3"/>
  <c r="AX9" i="3" s="1"/>
  <c r="BF9" i="3"/>
  <c r="AY10" i="3"/>
  <c r="AP8" i="3"/>
  <c r="U8" i="3"/>
  <c r="AQ7" i="3"/>
  <c r="AZ7" i="3"/>
  <c r="BA7" i="3" s="1"/>
  <c r="BB7" i="3" s="1"/>
  <c r="AK13" i="3"/>
  <c r="AL12" i="3"/>
  <c r="AM12" i="3" s="1"/>
  <c r="BJ12" i="3" s="1"/>
  <c r="AT7" i="3"/>
  <c r="AA8" i="3"/>
  <c r="V10" i="3"/>
  <c r="W10" i="3" s="1"/>
  <c r="Y10" i="3" s="1"/>
  <c r="AG10" i="3"/>
  <c r="AH10" i="3" s="1"/>
  <c r="X10" i="3"/>
  <c r="Z9" i="3"/>
  <c r="P41" i="3"/>
  <c r="S40" i="3"/>
  <c r="BI40" i="3" s="1"/>
  <c r="M11" i="3"/>
  <c r="K11" i="3"/>
  <c r="T9" i="3"/>
  <c r="J10" i="3"/>
  <c r="N10" i="3"/>
  <c r="BH10" i="3" s="1"/>
  <c r="L10" i="3"/>
  <c r="BG10" i="3" s="1"/>
  <c r="B12" i="3"/>
  <c r="AF12" i="3" s="1"/>
  <c r="C11" i="3"/>
  <c r="I11" i="3"/>
  <c r="AV11" i="3" s="1"/>
  <c r="BL11" i="3" s="1"/>
  <c r="D11" i="3"/>
  <c r="E11" i="3" s="1"/>
  <c r="F11" i="3" s="1"/>
  <c r="AR11" i="3" s="1"/>
  <c r="AS11" i="3" s="1"/>
  <c r="G10" i="3"/>
  <c r="H10" i="3" s="1"/>
  <c r="AB8" i="3" l="1"/>
  <c r="AC8" i="3" s="1"/>
  <c r="AD8" i="3"/>
  <c r="AO13" i="3"/>
  <c r="BK12" i="3"/>
  <c r="AW10" i="3"/>
  <c r="AX10" i="3" s="1"/>
  <c r="BF10" i="3"/>
  <c r="AY11" i="3"/>
  <c r="AP9" i="3"/>
  <c r="U9" i="3"/>
  <c r="AQ8" i="3"/>
  <c r="AZ8" i="3"/>
  <c r="BA8" i="3" s="1"/>
  <c r="BB8" i="3" s="1"/>
  <c r="AK14" i="3"/>
  <c r="AL13" i="3"/>
  <c r="AM13" i="3" s="1"/>
  <c r="BJ13" i="3" s="1"/>
  <c r="AT8" i="3"/>
  <c r="AA9" i="3"/>
  <c r="V11" i="3"/>
  <c r="W11" i="3" s="1"/>
  <c r="Y11" i="3" s="1"/>
  <c r="AG11" i="3"/>
  <c r="AH11" i="3" s="1"/>
  <c r="X11" i="3"/>
  <c r="Z10" i="3"/>
  <c r="S41" i="3"/>
  <c r="BI41" i="3" s="1"/>
  <c r="P42" i="3"/>
  <c r="M12" i="3"/>
  <c r="K12" i="3"/>
  <c r="T10" i="3"/>
  <c r="J11" i="3"/>
  <c r="N11" i="3"/>
  <c r="BH11" i="3" s="1"/>
  <c r="L11" i="3"/>
  <c r="BG11" i="3" s="1"/>
  <c r="D12" i="3"/>
  <c r="E12" i="3" s="1"/>
  <c r="F12" i="3" s="1"/>
  <c r="AR12" i="3" s="1"/>
  <c r="AS12" i="3" s="1"/>
  <c r="G11" i="3"/>
  <c r="H11" i="3" s="1"/>
  <c r="I12" i="3"/>
  <c r="AV12" i="3" s="1"/>
  <c r="BL12" i="3" s="1"/>
  <c r="B13" i="3"/>
  <c r="AF13" i="3" s="1"/>
  <c r="C12" i="3"/>
  <c r="AB9" i="3" l="1"/>
  <c r="AC9" i="3" s="1"/>
  <c r="AD9" i="3"/>
  <c r="AO14" i="3"/>
  <c r="BK13" i="3"/>
  <c r="AW11" i="3"/>
  <c r="AX11" i="3" s="1"/>
  <c r="BF11" i="3"/>
  <c r="AY12" i="3"/>
  <c r="AP10" i="3"/>
  <c r="U10" i="3"/>
  <c r="AQ9" i="3"/>
  <c r="AZ9" i="3"/>
  <c r="BA9" i="3" s="1"/>
  <c r="BB9" i="3" s="1"/>
  <c r="AK15" i="3"/>
  <c r="AL14" i="3"/>
  <c r="AM14" i="3" s="1"/>
  <c r="BJ14" i="3" s="1"/>
  <c r="AT9" i="3"/>
  <c r="AA10" i="3"/>
  <c r="V12" i="3"/>
  <c r="W12" i="3" s="1"/>
  <c r="Y12" i="3" s="1"/>
  <c r="AG12" i="3"/>
  <c r="AH12" i="3" s="1"/>
  <c r="X12" i="3"/>
  <c r="Z11" i="3"/>
  <c r="P43" i="3"/>
  <c r="S42" i="3"/>
  <c r="BI42" i="3" s="1"/>
  <c r="M13" i="3"/>
  <c r="K13" i="3"/>
  <c r="T11" i="3"/>
  <c r="J12" i="3"/>
  <c r="N12" i="3"/>
  <c r="BH12" i="3" s="1"/>
  <c r="L12" i="3"/>
  <c r="BG12" i="3" s="1"/>
  <c r="B14" i="3"/>
  <c r="AF14" i="3" s="1"/>
  <c r="C13" i="3"/>
  <c r="I13" i="3"/>
  <c r="AV13" i="3" s="1"/>
  <c r="BL13" i="3" s="1"/>
  <c r="D13" i="3"/>
  <c r="E13" i="3" s="1"/>
  <c r="F13" i="3" s="1"/>
  <c r="AR13" i="3" s="1"/>
  <c r="AS13" i="3" s="1"/>
  <c r="G12" i="3"/>
  <c r="H12" i="3" s="1"/>
  <c r="AB10" i="3" l="1"/>
  <c r="AC10" i="3" s="1"/>
  <c r="AD10" i="3"/>
  <c r="AO15" i="3"/>
  <c r="BK14" i="3"/>
  <c r="AW12" i="3"/>
  <c r="AX12" i="3" s="1"/>
  <c r="BF12" i="3"/>
  <c r="AY13" i="3"/>
  <c r="AP11" i="3"/>
  <c r="U11" i="3"/>
  <c r="AQ10" i="3"/>
  <c r="AZ10" i="3"/>
  <c r="BA10" i="3" s="1"/>
  <c r="BB10" i="3" s="1"/>
  <c r="AK16" i="3"/>
  <c r="AL15" i="3"/>
  <c r="AM15" i="3" s="1"/>
  <c r="BJ15" i="3" s="1"/>
  <c r="AT10" i="3"/>
  <c r="AA11" i="3"/>
  <c r="V13" i="3"/>
  <c r="W13" i="3" s="1"/>
  <c r="Y13" i="3" s="1"/>
  <c r="AG13" i="3"/>
  <c r="AH13" i="3" s="1"/>
  <c r="X13" i="3"/>
  <c r="Z12" i="3"/>
  <c r="S43" i="3"/>
  <c r="BI43" i="3" s="1"/>
  <c r="M14" i="3"/>
  <c r="K14" i="3"/>
  <c r="T12" i="3"/>
  <c r="J13" i="3"/>
  <c r="N13" i="3"/>
  <c r="BH13" i="3" s="1"/>
  <c r="L13" i="3"/>
  <c r="BG13" i="3" s="1"/>
  <c r="D14" i="3"/>
  <c r="E14" i="3" s="1"/>
  <c r="F14" i="3" s="1"/>
  <c r="AR14" i="3" s="1"/>
  <c r="AS14" i="3" s="1"/>
  <c r="G13" i="3"/>
  <c r="H13" i="3" s="1"/>
  <c r="I14" i="3"/>
  <c r="AV14" i="3" s="1"/>
  <c r="BL14" i="3" s="1"/>
  <c r="B15" i="3"/>
  <c r="AF15" i="3" s="1"/>
  <c r="C14" i="3"/>
  <c r="AB11" i="3" l="1"/>
  <c r="AC11" i="3" s="1"/>
  <c r="AD11" i="3"/>
  <c r="AO16" i="3"/>
  <c r="BK15" i="3"/>
  <c r="AW13" i="3"/>
  <c r="AX13" i="3" s="1"/>
  <c r="BF13" i="3"/>
  <c r="AY14" i="3"/>
  <c r="AP12" i="3"/>
  <c r="U12" i="3"/>
  <c r="AQ11" i="3"/>
  <c r="AZ11" i="3"/>
  <c r="BA11" i="3" s="1"/>
  <c r="BB11" i="3" s="1"/>
  <c r="AK17" i="3"/>
  <c r="AL16" i="3"/>
  <c r="AM16" i="3" s="1"/>
  <c r="BJ16" i="3" s="1"/>
  <c r="AT11" i="3"/>
  <c r="AA12" i="3"/>
  <c r="V14" i="3"/>
  <c r="W14" i="3" s="1"/>
  <c r="Y14" i="3" s="1"/>
  <c r="AG14" i="3"/>
  <c r="AH14" i="3" s="1"/>
  <c r="X14" i="3"/>
  <c r="Z13" i="3"/>
  <c r="M15" i="3"/>
  <c r="K15" i="3"/>
  <c r="T13" i="3"/>
  <c r="J14" i="3"/>
  <c r="N14" i="3"/>
  <c r="BH14" i="3" s="1"/>
  <c r="L14" i="3"/>
  <c r="BG14" i="3" s="1"/>
  <c r="B16" i="3"/>
  <c r="AF16" i="3" s="1"/>
  <c r="C15" i="3"/>
  <c r="I15" i="3"/>
  <c r="AV15" i="3" s="1"/>
  <c r="BL15" i="3" s="1"/>
  <c r="D15" i="3"/>
  <c r="E15" i="3" s="1"/>
  <c r="F15" i="3" s="1"/>
  <c r="AR15" i="3" s="1"/>
  <c r="AS15" i="3" s="1"/>
  <c r="G14" i="3"/>
  <c r="H14" i="3" s="1"/>
  <c r="AB12" i="3" l="1"/>
  <c r="AC12" i="3" s="1"/>
  <c r="AD12" i="3"/>
  <c r="AO17" i="3"/>
  <c r="BK16" i="3"/>
  <c r="AW14" i="3"/>
  <c r="AX14" i="3" s="1"/>
  <c r="BF14" i="3"/>
  <c r="AY15" i="3"/>
  <c r="AP13" i="3"/>
  <c r="U13" i="3"/>
  <c r="AQ12" i="3"/>
  <c r="AZ12" i="3"/>
  <c r="BA12" i="3" s="1"/>
  <c r="BB12" i="3" s="1"/>
  <c r="AK18" i="3"/>
  <c r="AL17" i="3"/>
  <c r="AM17" i="3" s="1"/>
  <c r="BJ17" i="3" s="1"/>
  <c r="AT12" i="3"/>
  <c r="AA13" i="3"/>
  <c r="V15" i="3"/>
  <c r="W15" i="3" s="1"/>
  <c r="Y15" i="3" s="1"/>
  <c r="AG15" i="3"/>
  <c r="AH15" i="3" s="1"/>
  <c r="X15" i="3"/>
  <c r="Z14" i="3"/>
  <c r="M16" i="3"/>
  <c r="K16" i="3"/>
  <c r="T14" i="3"/>
  <c r="J15" i="3"/>
  <c r="N15" i="3"/>
  <c r="BH15" i="3" s="1"/>
  <c r="L15" i="3"/>
  <c r="BG15" i="3" s="1"/>
  <c r="D16" i="3"/>
  <c r="E16" i="3" s="1"/>
  <c r="F16" i="3" s="1"/>
  <c r="AR16" i="3" s="1"/>
  <c r="AS16" i="3" s="1"/>
  <c r="G15" i="3"/>
  <c r="H15" i="3" s="1"/>
  <c r="I16" i="3"/>
  <c r="AV16" i="3" s="1"/>
  <c r="BL16" i="3" s="1"/>
  <c r="B17" i="3"/>
  <c r="AF17" i="3" s="1"/>
  <c r="C16" i="3"/>
  <c r="AB13" i="3" l="1"/>
  <c r="AC13" i="3" s="1"/>
  <c r="AD13" i="3"/>
  <c r="AO18" i="3"/>
  <c r="BK17" i="3"/>
  <c r="AW15" i="3"/>
  <c r="AX15" i="3" s="1"/>
  <c r="BF15" i="3"/>
  <c r="AY16" i="3"/>
  <c r="AP14" i="3"/>
  <c r="U14" i="3"/>
  <c r="AQ13" i="3"/>
  <c r="AZ13" i="3"/>
  <c r="BA13" i="3" s="1"/>
  <c r="BB13" i="3" s="1"/>
  <c r="AK19" i="3"/>
  <c r="AL18" i="3"/>
  <c r="AM18" i="3" s="1"/>
  <c r="BJ18" i="3" s="1"/>
  <c r="AT13" i="3"/>
  <c r="AA14" i="3"/>
  <c r="V16" i="3"/>
  <c r="W16" i="3" s="1"/>
  <c r="Y16" i="3" s="1"/>
  <c r="AG16" i="3"/>
  <c r="AH16" i="3" s="1"/>
  <c r="X16" i="3"/>
  <c r="Z15" i="3"/>
  <c r="M17" i="3"/>
  <c r="K17" i="3"/>
  <c r="T15" i="3"/>
  <c r="J16" i="3"/>
  <c r="N16" i="3"/>
  <c r="BH16" i="3" s="1"/>
  <c r="L16" i="3"/>
  <c r="BG16" i="3" s="1"/>
  <c r="B18" i="3"/>
  <c r="AF18" i="3" s="1"/>
  <c r="C17" i="3"/>
  <c r="I17" i="3"/>
  <c r="AV17" i="3" s="1"/>
  <c r="BL17" i="3" s="1"/>
  <c r="D17" i="3"/>
  <c r="E17" i="3" s="1"/>
  <c r="F17" i="3" s="1"/>
  <c r="AR17" i="3" s="1"/>
  <c r="AS17" i="3" s="1"/>
  <c r="G16" i="3"/>
  <c r="H16" i="3" s="1"/>
  <c r="AB14" i="3" l="1"/>
  <c r="AC14" i="3" s="1"/>
  <c r="AD14" i="3"/>
  <c r="AO19" i="3"/>
  <c r="BK18" i="3"/>
  <c r="AW16" i="3"/>
  <c r="AX16" i="3" s="1"/>
  <c r="BF16" i="3"/>
  <c r="AY17" i="3"/>
  <c r="AP15" i="3"/>
  <c r="U15" i="3"/>
  <c r="AQ14" i="3"/>
  <c r="AZ14" i="3"/>
  <c r="BA14" i="3" s="1"/>
  <c r="BB14" i="3" s="1"/>
  <c r="AK20" i="3"/>
  <c r="AL19" i="3"/>
  <c r="AM19" i="3" s="1"/>
  <c r="BJ19" i="3" s="1"/>
  <c r="AT14" i="3"/>
  <c r="AA15" i="3"/>
  <c r="V17" i="3"/>
  <c r="W17" i="3" s="1"/>
  <c r="Y17" i="3" s="1"/>
  <c r="AG17" i="3"/>
  <c r="AH17" i="3" s="1"/>
  <c r="X17" i="3"/>
  <c r="Z16" i="3"/>
  <c r="M18" i="3"/>
  <c r="K18" i="3"/>
  <c r="T16" i="3"/>
  <c r="J17" i="3"/>
  <c r="N17" i="3"/>
  <c r="BH17" i="3" s="1"/>
  <c r="L17" i="3"/>
  <c r="BG17" i="3" s="1"/>
  <c r="D18" i="3"/>
  <c r="E18" i="3" s="1"/>
  <c r="F18" i="3" s="1"/>
  <c r="AR18" i="3" s="1"/>
  <c r="AS18" i="3" s="1"/>
  <c r="G17" i="3"/>
  <c r="H17" i="3" s="1"/>
  <c r="I18" i="3"/>
  <c r="AV18" i="3" s="1"/>
  <c r="BL18" i="3" s="1"/>
  <c r="B19" i="3"/>
  <c r="AF19" i="3" s="1"/>
  <c r="C18" i="3"/>
  <c r="AB15" i="3" l="1"/>
  <c r="AC15" i="3" s="1"/>
  <c r="AD15" i="3"/>
  <c r="AO20" i="3"/>
  <c r="BK19" i="3"/>
  <c r="AW17" i="3"/>
  <c r="AX17" i="3" s="1"/>
  <c r="BF17" i="3"/>
  <c r="AY18" i="3"/>
  <c r="AP16" i="3"/>
  <c r="U16" i="3"/>
  <c r="AQ15" i="3"/>
  <c r="AZ15" i="3"/>
  <c r="BA15" i="3" s="1"/>
  <c r="BB15" i="3" s="1"/>
  <c r="AK21" i="3"/>
  <c r="AL20" i="3"/>
  <c r="AM20" i="3" s="1"/>
  <c r="BJ20" i="3" s="1"/>
  <c r="AT15" i="3"/>
  <c r="AA16" i="3"/>
  <c r="V18" i="3"/>
  <c r="W18" i="3" s="1"/>
  <c r="Y18" i="3" s="1"/>
  <c r="AG18" i="3"/>
  <c r="AH18" i="3" s="1"/>
  <c r="X18" i="3"/>
  <c r="Z17" i="3"/>
  <c r="M19" i="3"/>
  <c r="K19" i="3"/>
  <c r="T17" i="3"/>
  <c r="J18" i="3"/>
  <c r="N18" i="3"/>
  <c r="BH18" i="3" s="1"/>
  <c r="L18" i="3"/>
  <c r="BG18" i="3" s="1"/>
  <c r="B20" i="3"/>
  <c r="AF20" i="3" s="1"/>
  <c r="C19" i="3"/>
  <c r="I19" i="3"/>
  <c r="AV19" i="3" s="1"/>
  <c r="BL19" i="3" s="1"/>
  <c r="D19" i="3"/>
  <c r="E19" i="3" s="1"/>
  <c r="F19" i="3" s="1"/>
  <c r="AR19" i="3" s="1"/>
  <c r="AS19" i="3" s="1"/>
  <c r="G18" i="3"/>
  <c r="H18" i="3" s="1"/>
  <c r="AB16" i="3" l="1"/>
  <c r="AC16" i="3" s="1"/>
  <c r="AD16" i="3"/>
  <c r="AO21" i="3"/>
  <c r="BK20" i="3"/>
  <c r="AW18" i="3"/>
  <c r="AX18" i="3" s="1"/>
  <c r="BF18" i="3"/>
  <c r="AY19" i="3"/>
  <c r="AP17" i="3"/>
  <c r="U17" i="3"/>
  <c r="AQ16" i="3"/>
  <c r="AZ16" i="3"/>
  <c r="BA16" i="3" s="1"/>
  <c r="BB16" i="3" s="1"/>
  <c r="AK22" i="3"/>
  <c r="AL21" i="3"/>
  <c r="AM21" i="3" s="1"/>
  <c r="BJ21" i="3" s="1"/>
  <c r="AT16" i="3"/>
  <c r="AA17" i="3"/>
  <c r="V19" i="3"/>
  <c r="W19" i="3" s="1"/>
  <c r="Y19" i="3" s="1"/>
  <c r="AG19" i="3"/>
  <c r="AH19" i="3" s="1"/>
  <c r="X19" i="3"/>
  <c r="Z18" i="3"/>
  <c r="M20" i="3"/>
  <c r="K20" i="3"/>
  <c r="T18" i="3"/>
  <c r="J19" i="3"/>
  <c r="N19" i="3"/>
  <c r="BH19" i="3" s="1"/>
  <c r="L19" i="3"/>
  <c r="BG19" i="3" s="1"/>
  <c r="D20" i="3"/>
  <c r="E20" i="3" s="1"/>
  <c r="F20" i="3" s="1"/>
  <c r="AR20" i="3" s="1"/>
  <c r="AS20" i="3" s="1"/>
  <c r="G19" i="3"/>
  <c r="H19" i="3" s="1"/>
  <c r="I20" i="3"/>
  <c r="AV20" i="3" s="1"/>
  <c r="BL20" i="3" s="1"/>
  <c r="B21" i="3"/>
  <c r="AF21" i="3" s="1"/>
  <c r="C20" i="3"/>
  <c r="AB17" i="3" l="1"/>
  <c r="AC17" i="3" s="1"/>
  <c r="AD17" i="3"/>
  <c r="AO22" i="3"/>
  <c r="BK21" i="3"/>
  <c r="AW19" i="3"/>
  <c r="AX19" i="3" s="1"/>
  <c r="BF19" i="3"/>
  <c r="AY20" i="3"/>
  <c r="AP18" i="3"/>
  <c r="U18" i="3"/>
  <c r="AQ17" i="3"/>
  <c r="AZ17" i="3"/>
  <c r="BA17" i="3" s="1"/>
  <c r="BB17" i="3" s="1"/>
  <c r="AK23" i="3"/>
  <c r="AL22" i="3"/>
  <c r="AM22" i="3" s="1"/>
  <c r="BJ22" i="3" s="1"/>
  <c r="AT17" i="3"/>
  <c r="AA18" i="3"/>
  <c r="V20" i="3"/>
  <c r="W20" i="3" s="1"/>
  <c r="Y20" i="3" s="1"/>
  <c r="AG20" i="3"/>
  <c r="AH20" i="3" s="1"/>
  <c r="X20" i="3"/>
  <c r="Z19" i="3"/>
  <c r="M21" i="3"/>
  <c r="K21" i="3"/>
  <c r="T19" i="3"/>
  <c r="J20" i="3"/>
  <c r="N20" i="3"/>
  <c r="BH20" i="3" s="1"/>
  <c r="L20" i="3"/>
  <c r="BG20" i="3" s="1"/>
  <c r="B22" i="3"/>
  <c r="AF22" i="3" s="1"/>
  <c r="C21" i="3"/>
  <c r="I21" i="3"/>
  <c r="AV21" i="3" s="1"/>
  <c r="BL21" i="3" s="1"/>
  <c r="D21" i="3"/>
  <c r="E21" i="3" s="1"/>
  <c r="F21" i="3" s="1"/>
  <c r="AR21" i="3" s="1"/>
  <c r="AS21" i="3" s="1"/>
  <c r="G20" i="3"/>
  <c r="H20" i="3" s="1"/>
  <c r="AB18" i="3" l="1"/>
  <c r="AC18" i="3" s="1"/>
  <c r="AD18" i="3"/>
  <c r="AO23" i="3"/>
  <c r="BK22" i="3"/>
  <c r="AW20" i="3"/>
  <c r="AX20" i="3" s="1"/>
  <c r="BF20" i="3"/>
  <c r="AY21" i="3"/>
  <c r="AP19" i="3"/>
  <c r="U19" i="3"/>
  <c r="AQ18" i="3"/>
  <c r="AZ18" i="3"/>
  <c r="BA18" i="3" s="1"/>
  <c r="BB18" i="3" s="1"/>
  <c r="AK24" i="3"/>
  <c r="AL23" i="3"/>
  <c r="AM23" i="3" s="1"/>
  <c r="BJ23" i="3" s="1"/>
  <c r="AT18" i="3"/>
  <c r="AA19" i="3"/>
  <c r="V21" i="3"/>
  <c r="W21" i="3" s="1"/>
  <c r="Y21" i="3" s="1"/>
  <c r="AG21" i="3"/>
  <c r="AH21" i="3" s="1"/>
  <c r="X21" i="3"/>
  <c r="Z20" i="3"/>
  <c r="M22" i="3"/>
  <c r="K22" i="3"/>
  <c r="T20" i="3"/>
  <c r="J21" i="3"/>
  <c r="N21" i="3"/>
  <c r="BH21" i="3" s="1"/>
  <c r="L21" i="3"/>
  <c r="BG21" i="3" s="1"/>
  <c r="D22" i="3"/>
  <c r="E22" i="3" s="1"/>
  <c r="F22" i="3" s="1"/>
  <c r="AR22" i="3" s="1"/>
  <c r="AS22" i="3" s="1"/>
  <c r="G21" i="3"/>
  <c r="H21" i="3" s="1"/>
  <c r="I22" i="3"/>
  <c r="AV22" i="3" s="1"/>
  <c r="BL22" i="3" s="1"/>
  <c r="B23" i="3"/>
  <c r="AF23" i="3" s="1"/>
  <c r="C22" i="3"/>
  <c r="AB19" i="3" l="1"/>
  <c r="AC19" i="3" s="1"/>
  <c r="AD19" i="3"/>
  <c r="AO24" i="3"/>
  <c r="BK23" i="3"/>
  <c r="AW21" i="3"/>
  <c r="AX21" i="3" s="1"/>
  <c r="BF21" i="3"/>
  <c r="AY22" i="3"/>
  <c r="AP20" i="3"/>
  <c r="U20" i="3"/>
  <c r="AQ19" i="3"/>
  <c r="AZ19" i="3"/>
  <c r="BA19" i="3" s="1"/>
  <c r="BB19" i="3" s="1"/>
  <c r="AK25" i="3"/>
  <c r="AL24" i="3"/>
  <c r="AM24" i="3" s="1"/>
  <c r="BJ24" i="3" s="1"/>
  <c r="AT19" i="3"/>
  <c r="AA20" i="3"/>
  <c r="V22" i="3"/>
  <c r="W22" i="3" s="1"/>
  <c r="Y22" i="3" s="1"/>
  <c r="AG22" i="3"/>
  <c r="AH22" i="3" s="1"/>
  <c r="X22" i="3"/>
  <c r="Z21" i="3"/>
  <c r="M23" i="3"/>
  <c r="K23" i="3"/>
  <c r="T21" i="3"/>
  <c r="J22" i="3"/>
  <c r="N22" i="3"/>
  <c r="BH22" i="3" s="1"/>
  <c r="L22" i="3"/>
  <c r="BG22" i="3" s="1"/>
  <c r="B24" i="3"/>
  <c r="AF24" i="3" s="1"/>
  <c r="C23" i="3"/>
  <c r="I23" i="3"/>
  <c r="AV23" i="3" s="1"/>
  <c r="BL23" i="3" s="1"/>
  <c r="D23" i="3"/>
  <c r="E23" i="3" s="1"/>
  <c r="F23" i="3" s="1"/>
  <c r="AR23" i="3" s="1"/>
  <c r="AS23" i="3" s="1"/>
  <c r="G22" i="3"/>
  <c r="H22" i="3" s="1"/>
  <c r="AB20" i="3" l="1"/>
  <c r="AC20" i="3" s="1"/>
  <c r="AD20" i="3"/>
  <c r="AO25" i="3"/>
  <c r="BK24" i="3"/>
  <c r="AW22" i="3"/>
  <c r="AX22" i="3" s="1"/>
  <c r="BF22" i="3"/>
  <c r="AY23" i="3"/>
  <c r="AP21" i="3"/>
  <c r="U21" i="3"/>
  <c r="AQ20" i="3"/>
  <c r="AZ20" i="3"/>
  <c r="BA20" i="3" s="1"/>
  <c r="BB20" i="3" s="1"/>
  <c r="AK26" i="3"/>
  <c r="AL25" i="3"/>
  <c r="AM25" i="3" s="1"/>
  <c r="BJ25" i="3" s="1"/>
  <c r="AT20" i="3"/>
  <c r="AA21" i="3"/>
  <c r="V23" i="3"/>
  <c r="W23" i="3" s="1"/>
  <c r="Y23" i="3" s="1"/>
  <c r="AG23" i="3"/>
  <c r="AH23" i="3" s="1"/>
  <c r="X23" i="3"/>
  <c r="Z22" i="3"/>
  <c r="M24" i="3"/>
  <c r="K24" i="3"/>
  <c r="T22" i="3"/>
  <c r="J23" i="3"/>
  <c r="N23" i="3"/>
  <c r="BH23" i="3" s="1"/>
  <c r="L23" i="3"/>
  <c r="BG23" i="3" s="1"/>
  <c r="D24" i="3"/>
  <c r="E24" i="3" s="1"/>
  <c r="F24" i="3" s="1"/>
  <c r="AR24" i="3" s="1"/>
  <c r="AS24" i="3" s="1"/>
  <c r="G23" i="3"/>
  <c r="H23" i="3" s="1"/>
  <c r="I24" i="3"/>
  <c r="AV24" i="3" s="1"/>
  <c r="BL24" i="3" s="1"/>
  <c r="B25" i="3"/>
  <c r="AF25" i="3" s="1"/>
  <c r="C24" i="3"/>
  <c r="AB21" i="3" l="1"/>
  <c r="AC21" i="3" s="1"/>
  <c r="AD21" i="3"/>
  <c r="AO26" i="3"/>
  <c r="BK25" i="3"/>
  <c r="AW23" i="3"/>
  <c r="AX23" i="3" s="1"/>
  <c r="BF23" i="3"/>
  <c r="AY24" i="3"/>
  <c r="AP22" i="3"/>
  <c r="U22" i="3"/>
  <c r="AQ21" i="3"/>
  <c r="AZ21" i="3"/>
  <c r="BA21" i="3" s="1"/>
  <c r="BB21" i="3" s="1"/>
  <c r="AK27" i="3"/>
  <c r="AL26" i="3"/>
  <c r="AM26" i="3" s="1"/>
  <c r="BJ26" i="3" s="1"/>
  <c r="AT21" i="3"/>
  <c r="AA22" i="3"/>
  <c r="V24" i="3"/>
  <c r="W24" i="3" s="1"/>
  <c r="Y24" i="3" s="1"/>
  <c r="AG24" i="3"/>
  <c r="AH24" i="3" s="1"/>
  <c r="X24" i="3"/>
  <c r="Z23" i="3"/>
  <c r="M25" i="3"/>
  <c r="K25" i="3"/>
  <c r="T23" i="3"/>
  <c r="J24" i="3"/>
  <c r="N24" i="3"/>
  <c r="BH24" i="3" s="1"/>
  <c r="L24" i="3"/>
  <c r="BG24" i="3" s="1"/>
  <c r="B26" i="3"/>
  <c r="AF26" i="3" s="1"/>
  <c r="C25" i="3"/>
  <c r="I25" i="3"/>
  <c r="AV25" i="3" s="1"/>
  <c r="BL25" i="3" s="1"/>
  <c r="D25" i="3"/>
  <c r="E25" i="3" s="1"/>
  <c r="F25" i="3" s="1"/>
  <c r="AR25" i="3" s="1"/>
  <c r="AS25" i="3" s="1"/>
  <c r="G24" i="3"/>
  <c r="H24" i="3" s="1"/>
  <c r="AB22" i="3" l="1"/>
  <c r="AC22" i="3" s="1"/>
  <c r="AD22" i="3"/>
  <c r="AO27" i="3"/>
  <c r="BK26" i="3"/>
  <c r="AW24" i="3"/>
  <c r="AX24" i="3" s="1"/>
  <c r="BF24" i="3"/>
  <c r="AY25" i="3"/>
  <c r="AP23" i="3"/>
  <c r="U23" i="3"/>
  <c r="AQ22" i="3"/>
  <c r="AZ22" i="3"/>
  <c r="BA22" i="3" s="1"/>
  <c r="BB22" i="3" s="1"/>
  <c r="AK28" i="3"/>
  <c r="AL27" i="3"/>
  <c r="AM27" i="3" s="1"/>
  <c r="BJ27" i="3" s="1"/>
  <c r="AT22" i="3"/>
  <c r="AA23" i="3"/>
  <c r="V25" i="3"/>
  <c r="W25" i="3" s="1"/>
  <c r="Y25" i="3" s="1"/>
  <c r="AG25" i="3"/>
  <c r="AH25" i="3" s="1"/>
  <c r="X25" i="3"/>
  <c r="Z24" i="3"/>
  <c r="M26" i="3"/>
  <c r="K26" i="3"/>
  <c r="T24" i="3"/>
  <c r="J25" i="3"/>
  <c r="N25" i="3"/>
  <c r="BH25" i="3" s="1"/>
  <c r="L25" i="3"/>
  <c r="BG25" i="3" s="1"/>
  <c r="D26" i="3"/>
  <c r="E26" i="3" s="1"/>
  <c r="F26" i="3" s="1"/>
  <c r="AR26" i="3" s="1"/>
  <c r="AS26" i="3" s="1"/>
  <c r="G25" i="3"/>
  <c r="H25" i="3" s="1"/>
  <c r="I26" i="3"/>
  <c r="AV26" i="3" s="1"/>
  <c r="BL26" i="3" s="1"/>
  <c r="B27" i="3"/>
  <c r="AF27" i="3" s="1"/>
  <c r="C26" i="3"/>
  <c r="AB23" i="3" l="1"/>
  <c r="AC23" i="3" s="1"/>
  <c r="AD23" i="3"/>
  <c r="AO28" i="3"/>
  <c r="BK27" i="3"/>
  <c r="AW25" i="3"/>
  <c r="AX25" i="3" s="1"/>
  <c r="BF25" i="3"/>
  <c r="AY26" i="3"/>
  <c r="AP24" i="3"/>
  <c r="U24" i="3"/>
  <c r="AQ23" i="3"/>
  <c r="AZ23" i="3"/>
  <c r="BA23" i="3" s="1"/>
  <c r="BB23" i="3" s="1"/>
  <c r="AK29" i="3"/>
  <c r="AL28" i="3"/>
  <c r="AM28" i="3" s="1"/>
  <c r="BJ28" i="3" s="1"/>
  <c r="AT23" i="3"/>
  <c r="AA24" i="3"/>
  <c r="V26" i="3"/>
  <c r="W26" i="3" s="1"/>
  <c r="Y26" i="3" s="1"/>
  <c r="AG26" i="3"/>
  <c r="AH26" i="3" s="1"/>
  <c r="X26" i="3"/>
  <c r="Z25" i="3"/>
  <c r="M27" i="3"/>
  <c r="K27" i="3"/>
  <c r="T25" i="3"/>
  <c r="J26" i="3"/>
  <c r="N26" i="3"/>
  <c r="BH26" i="3" s="1"/>
  <c r="L26" i="3"/>
  <c r="BG26" i="3" s="1"/>
  <c r="B28" i="3"/>
  <c r="AF28" i="3" s="1"/>
  <c r="C27" i="3"/>
  <c r="I27" i="3"/>
  <c r="AV27" i="3" s="1"/>
  <c r="BL27" i="3" s="1"/>
  <c r="D27" i="3"/>
  <c r="E27" i="3" s="1"/>
  <c r="F27" i="3" s="1"/>
  <c r="AR27" i="3" s="1"/>
  <c r="AS27" i="3" s="1"/>
  <c r="G26" i="3"/>
  <c r="H26" i="3" s="1"/>
  <c r="AB24" i="3" l="1"/>
  <c r="AC24" i="3" s="1"/>
  <c r="AD24" i="3"/>
  <c r="AO29" i="3"/>
  <c r="BK28" i="3"/>
  <c r="AW26" i="3"/>
  <c r="AX26" i="3" s="1"/>
  <c r="BF26" i="3"/>
  <c r="AY27" i="3"/>
  <c r="AP25" i="3"/>
  <c r="U25" i="3"/>
  <c r="AQ24" i="3"/>
  <c r="AZ24" i="3"/>
  <c r="BA24" i="3" s="1"/>
  <c r="BB24" i="3" s="1"/>
  <c r="AK30" i="3"/>
  <c r="AL29" i="3"/>
  <c r="AM29" i="3" s="1"/>
  <c r="BJ29" i="3" s="1"/>
  <c r="AT24" i="3"/>
  <c r="AA25" i="3"/>
  <c r="V27" i="3"/>
  <c r="W27" i="3" s="1"/>
  <c r="Y27" i="3" s="1"/>
  <c r="AG27" i="3"/>
  <c r="AH27" i="3" s="1"/>
  <c r="X27" i="3"/>
  <c r="Z26" i="3"/>
  <c r="M28" i="3"/>
  <c r="K28" i="3"/>
  <c r="T26" i="3"/>
  <c r="J27" i="3"/>
  <c r="N27" i="3"/>
  <c r="BH27" i="3" s="1"/>
  <c r="L27" i="3"/>
  <c r="BG27" i="3" s="1"/>
  <c r="D28" i="3"/>
  <c r="E28" i="3" s="1"/>
  <c r="F28" i="3" s="1"/>
  <c r="AR28" i="3" s="1"/>
  <c r="AS28" i="3" s="1"/>
  <c r="G27" i="3"/>
  <c r="H27" i="3" s="1"/>
  <c r="I28" i="3"/>
  <c r="AV28" i="3" s="1"/>
  <c r="BL28" i="3" s="1"/>
  <c r="B29" i="3"/>
  <c r="AF29" i="3" s="1"/>
  <c r="C28" i="3"/>
  <c r="AB25" i="3" l="1"/>
  <c r="AC25" i="3" s="1"/>
  <c r="AD25" i="3"/>
  <c r="AO30" i="3"/>
  <c r="BK29" i="3"/>
  <c r="AW27" i="3"/>
  <c r="AX27" i="3" s="1"/>
  <c r="BF27" i="3"/>
  <c r="AY28" i="3"/>
  <c r="AP26" i="3"/>
  <c r="U26" i="3"/>
  <c r="AQ25" i="3"/>
  <c r="AZ25" i="3"/>
  <c r="BA25" i="3" s="1"/>
  <c r="BB25" i="3" s="1"/>
  <c r="AK31" i="3"/>
  <c r="AL30" i="3"/>
  <c r="AM30" i="3" s="1"/>
  <c r="BJ30" i="3" s="1"/>
  <c r="AT25" i="3"/>
  <c r="AA26" i="3"/>
  <c r="V28" i="3"/>
  <c r="W28" i="3" s="1"/>
  <c r="Y28" i="3" s="1"/>
  <c r="AG28" i="3"/>
  <c r="AH28" i="3" s="1"/>
  <c r="X28" i="3"/>
  <c r="Z27" i="3"/>
  <c r="M29" i="3"/>
  <c r="K29" i="3"/>
  <c r="T27" i="3"/>
  <c r="J28" i="3"/>
  <c r="N28" i="3"/>
  <c r="BH28" i="3" s="1"/>
  <c r="L28" i="3"/>
  <c r="BG28" i="3" s="1"/>
  <c r="B30" i="3"/>
  <c r="AF30" i="3" s="1"/>
  <c r="C29" i="3"/>
  <c r="I29" i="3"/>
  <c r="AV29" i="3" s="1"/>
  <c r="BL29" i="3" s="1"/>
  <c r="D29" i="3"/>
  <c r="E29" i="3" s="1"/>
  <c r="F29" i="3" s="1"/>
  <c r="AR29" i="3" s="1"/>
  <c r="AS29" i="3" s="1"/>
  <c r="G28" i="3"/>
  <c r="H28" i="3" s="1"/>
  <c r="AB26" i="3" l="1"/>
  <c r="AC26" i="3" s="1"/>
  <c r="AD26" i="3"/>
  <c r="AO31" i="3"/>
  <c r="BK30" i="3"/>
  <c r="AW28" i="3"/>
  <c r="AX28" i="3" s="1"/>
  <c r="BF28" i="3"/>
  <c r="AY29" i="3"/>
  <c r="AP27" i="3"/>
  <c r="U27" i="3"/>
  <c r="AQ26" i="3"/>
  <c r="AZ26" i="3"/>
  <c r="BA26" i="3" s="1"/>
  <c r="BB26" i="3" s="1"/>
  <c r="AK32" i="3"/>
  <c r="AL31" i="3"/>
  <c r="AM31" i="3" s="1"/>
  <c r="BJ31" i="3" s="1"/>
  <c r="AT26" i="3"/>
  <c r="AA27" i="3"/>
  <c r="V29" i="3"/>
  <c r="W29" i="3" s="1"/>
  <c r="Y29" i="3" s="1"/>
  <c r="AG29" i="3"/>
  <c r="AH29" i="3" s="1"/>
  <c r="X29" i="3"/>
  <c r="Z28" i="3"/>
  <c r="M30" i="3"/>
  <c r="K30" i="3"/>
  <c r="T28" i="3"/>
  <c r="J29" i="3"/>
  <c r="N29" i="3"/>
  <c r="BH29" i="3" s="1"/>
  <c r="L29" i="3"/>
  <c r="BG29" i="3" s="1"/>
  <c r="D30" i="3"/>
  <c r="E30" i="3" s="1"/>
  <c r="F30" i="3" s="1"/>
  <c r="AR30" i="3" s="1"/>
  <c r="AS30" i="3" s="1"/>
  <c r="G29" i="3"/>
  <c r="H29" i="3" s="1"/>
  <c r="I30" i="3"/>
  <c r="AV30" i="3" s="1"/>
  <c r="BL30" i="3" s="1"/>
  <c r="B31" i="3"/>
  <c r="AF31" i="3" s="1"/>
  <c r="C30" i="3"/>
  <c r="AB27" i="3" l="1"/>
  <c r="AC27" i="3" s="1"/>
  <c r="AD27" i="3"/>
  <c r="AO32" i="3"/>
  <c r="BK31" i="3"/>
  <c r="AW29" i="3"/>
  <c r="AX29" i="3" s="1"/>
  <c r="BF29" i="3"/>
  <c r="AY30" i="3"/>
  <c r="AP28" i="3"/>
  <c r="U28" i="3"/>
  <c r="AQ27" i="3"/>
  <c r="AZ27" i="3"/>
  <c r="BA27" i="3" s="1"/>
  <c r="BB27" i="3" s="1"/>
  <c r="AK33" i="3"/>
  <c r="AL32" i="3"/>
  <c r="AM32" i="3" s="1"/>
  <c r="BJ32" i="3" s="1"/>
  <c r="AT27" i="3"/>
  <c r="AA28" i="3"/>
  <c r="V30" i="3"/>
  <c r="W30" i="3" s="1"/>
  <c r="Y30" i="3" s="1"/>
  <c r="AG30" i="3"/>
  <c r="AH30" i="3" s="1"/>
  <c r="X30" i="3"/>
  <c r="Z29" i="3"/>
  <c r="M31" i="3"/>
  <c r="K31" i="3"/>
  <c r="T29" i="3"/>
  <c r="J30" i="3"/>
  <c r="N30" i="3"/>
  <c r="BH30" i="3" s="1"/>
  <c r="L30" i="3"/>
  <c r="BG30" i="3" s="1"/>
  <c r="B32" i="3"/>
  <c r="AF32" i="3" s="1"/>
  <c r="C31" i="3"/>
  <c r="I31" i="3"/>
  <c r="AV31" i="3" s="1"/>
  <c r="BL31" i="3" s="1"/>
  <c r="D31" i="3"/>
  <c r="E31" i="3" s="1"/>
  <c r="F31" i="3" s="1"/>
  <c r="AR31" i="3" s="1"/>
  <c r="AS31" i="3" s="1"/>
  <c r="G30" i="3"/>
  <c r="H30" i="3" s="1"/>
  <c r="AB28" i="3" l="1"/>
  <c r="AC28" i="3" s="1"/>
  <c r="AD28" i="3"/>
  <c r="AO33" i="3"/>
  <c r="BK32" i="3"/>
  <c r="AW30" i="3"/>
  <c r="AX30" i="3" s="1"/>
  <c r="BF30" i="3"/>
  <c r="AY31" i="3"/>
  <c r="AP29" i="3"/>
  <c r="U29" i="3"/>
  <c r="AQ28" i="3"/>
  <c r="AZ28" i="3"/>
  <c r="BA28" i="3" s="1"/>
  <c r="BB28" i="3" s="1"/>
  <c r="AK34" i="3"/>
  <c r="AL33" i="3"/>
  <c r="AM33" i="3" s="1"/>
  <c r="BJ33" i="3" s="1"/>
  <c r="AT28" i="3"/>
  <c r="AA29" i="3"/>
  <c r="V31" i="3"/>
  <c r="W31" i="3" s="1"/>
  <c r="Y31" i="3" s="1"/>
  <c r="AG31" i="3"/>
  <c r="AH31" i="3" s="1"/>
  <c r="X31" i="3"/>
  <c r="Z30" i="3"/>
  <c r="M32" i="3"/>
  <c r="K32" i="3"/>
  <c r="T30" i="3"/>
  <c r="J31" i="3"/>
  <c r="N31" i="3"/>
  <c r="BH31" i="3" s="1"/>
  <c r="L31" i="3"/>
  <c r="BG31" i="3" s="1"/>
  <c r="D32" i="3"/>
  <c r="E32" i="3" s="1"/>
  <c r="F32" i="3" s="1"/>
  <c r="AR32" i="3" s="1"/>
  <c r="AS32" i="3" s="1"/>
  <c r="G31" i="3"/>
  <c r="H31" i="3" s="1"/>
  <c r="I32" i="3"/>
  <c r="B33" i="3"/>
  <c r="AF33" i="3" s="1"/>
  <c r="C32" i="3"/>
  <c r="AB29" i="3" l="1"/>
  <c r="AC29" i="3" s="1"/>
  <c r="AD29" i="3"/>
  <c r="AO34" i="3"/>
  <c r="BK33" i="3"/>
  <c r="AW31" i="3"/>
  <c r="AX31" i="3" s="1"/>
  <c r="BF31" i="3"/>
  <c r="AP30" i="3"/>
  <c r="U30" i="3"/>
  <c r="AQ29" i="3"/>
  <c r="AZ29" i="3"/>
  <c r="BA29" i="3" s="1"/>
  <c r="BB29" i="3" s="1"/>
  <c r="M33" i="3"/>
  <c r="AV32" i="3"/>
  <c r="BL32" i="3" s="1"/>
  <c r="AK35" i="3"/>
  <c r="AL34" i="3"/>
  <c r="AM34" i="3" s="1"/>
  <c r="BJ34" i="3" s="1"/>
  <c r="AT29" i="3"/>
  <c r="AA30" i="3"/>
  <c r="V32" i="3"/>
  <c r="W32" i="3" s="1"/>
  <c r="Y32" i="3" s="1"/>
  <c r="AG32" i="3"/>
  <c r="AH32" i="3" s="1"/>
  <c r="X32" i="3"/>
  <c r="Z31" i="3"/>
  <c r="B34" i="3"/>
  <c r="AF34" i="3" s="1"/>
  <c r="B35" i="3"/>
  <c r="AF35" i="3" s="1"/>
  <c r="K33" i="3"/>
  <c r="T31" i="3"/>
  <c r="J32" i="3"/>
  <c r="N32" i="3"/>
  <c r="BH32" i="3" s="1"/>
  <c r="L32" i="3"/>
  <c r="BG32" i="3" s="1"/>
  <c r="C33" i="3"/>
  <c r="C34" i="3" s="1"/>
  <c r="I33" i="3"/>
  <c r="AV33" i="3" s="1"/>
  <c r="BL33" i="3" s="1"/>
  <c r="D33" i="3"/>
  <c r="E33" i="3" s="1"/>
  <c r="F33" i="3" s="1"/>
  <c r="AR33" i="3" s="1"/>
  <c r="AS33" i="3" s="1"/>
  <c r="G32" i="3"/>
  <c r="H32" i="3" s="1"/>
  <c r="AB30" i="3" l="1"/>
  <c r="AC30" i="3" s="1"/>
  <c r="AD30" i="3"/>
  <c r="AO35" i="3"/>
  <c r="BK34" i="3"/>
  <c r="AW32" i="3"/>
  <c r="BF32" i="3"/>
  <c r="AY33" i="3"/>
  <c r="AY32" i="3"/>
  <c r="AX32" i="3"/>
  <c r="AP31" i="3"/>
  <c r="U31" i="3"/>
  <c r="AQ30" i="3"/>
  <c r="AZ30" i="3"/>
  <c r="BA30" i="3" s="1"/>
  <c r="BB30" i="3" s="1"/>
  <c r="AK36" i="3"/>
  <c r="AL35" i="3"/>
  <c r="AM35" i="3" s="1"/>
  <c r="BJ35" i="3" s="1"/>
  <c r="AT30" i="3"/>
  <c r="D34" i="3"/>
  <c r="E34" i="3" s="1"/>
  <c r="F34" i="3" s="1"/>
  <c r="AR34" i="3" s="1"/>
  <c r="AS34" i="3" s="1"/>
  <c r="AA31" i="3"/>
  <c r="V33" i="3"/>
  <c r="W33" i="3" s="1"/>
  <c r="Y33" i="3" s="1"/>
  <c r="AG33" i="3"/>
  <c r="X33" i="3"/>
  <c r="Z32" i="3"/>
  <c r="M34" i="3"/>
  <c r="K34" i="3"/>
  <c r="I34" i="3"/>
  <c r="AV34" i="3" s="1"/>
  <c r="BL34" i="3" s="1"/>
  <c r="V34" i="3"/>
  <c r="W34" i="3" s="1"/>
  <c r="Y34" i="3" s="1"/>
  <c r="C35" i="3"/>
  <c r="B36" i="3"/>
  <c r="AF36" i="3" s="1"/>
  <c r="G34" i="3"/>
  <c r="H34" i="3" s="1"/>
  <c r="D35" i="3"/>
  <c r="E35" i="3" s="1"/>
  <c r="F35" i="3" s="1"/>
  <c r="AR35" i="3" s="1"/>
  <c r="AS35" i="3" s="1"/>
  <c r="G33" i="3"/>
  <c r="H33" i="3" s="1"/>
  <c r="T32" i="3"/>
  <c r="J33" i="3"/>
  <c r="N33" i="3"/>
  <c r="BH33" i="3" s="1"/>
  <c r="L33" i="3"/>
  <c r="BG33" i="3" s="1"/>
  <c r="AB31" i="3" l="1"/>
  <c r="AC31" i="3" s="1"/>
  <c r="AD31" i="3"/>
  <c r="AO36" i="3"/>
  <c r="BK35" i="3"/>
  <c r="AW33" i="3"/>
  <c r="AX33" i="3" s="1"/>
  <c r="BF33" i="3"/>
  <c r="AY34" i="3"/>
  <c r="AP32" i="3"/>
  <c r="U32" i="3"/>
  <c r="AQ31" i="3"/>
  <c r="AZ31" i="3"/>
  <c r="BA31" i="3" s="1"/>
  <c r="BB31" i="3" s="1"/>
  <c r="AK37" i="3"/>
  <c r="AL36" i="3"/>
  <c r="AM36" i="3" s="1"/>
  <c r="BJ36" i="3" s="1"/>
  <c r="AT31" i="3"/>
  <c r="AG34" i="3"/>
  <c r="AA32" i="3"/>
  <c r="AH33" i="3"/>
  <c r="AH34" i="3"/>
  <c r="X34" i="3"/>
  <c r="Z33" i="3"/>
  <c r="M35" i="3"/>
  <c r="K35" i="3"/>
  <c r="J34" i="3"/>
  <c r="I35" i="3"/>
  <c r="AV35" i="3" s="1"/>
  <c r="BL35" i="3" s="1"/>
  <c r="L34" i="3"/>
  <c r="BG34" i="3" s="1"/>
  <c r="N34" i="3"/>
  <c r="BH34" i="3" s="1"/>
  <c r="C36" i="3"/>
  <c r="B37" i="3"/>
  <c r="AF37" i="3" s="1"/>
  <c r="G35" i="3"/>
  <c r="H35" i="3" s="1"/>
  <c r="D36" i="3"/>
  <c r="E36" i="3" s="1"/>
  <c r="F36" i="3" s="1"/>
  <c r="AR36" i="3" s="1"/>
  <c r="AS36" i="3" s="1"/>
  <c r="T33" i="3"/>
  <c r="AB32" i="3" l="1"/>
  <c r="AC32" i="3" s="1"/>
  <c r="AD32" i="3"/>
  <c r="AO37" i="3"/>
  <c r="BK36" i="3"/>
  <c r="AW34" i="3"/>
  <c r="AX34" i="3" s="1"/>
  <c r="BF34" i="3"/>
  <c r="AY35" i="3"/>
  <c r="AG35" i="3"/>
  <c r="AH35" i="3" s="1"/>
  <c r="AP33" i="3"/>
  <c r="U33" i="3"/>
  <c r="AQ32" i="3"/>
  <c r="AZ32" i="3"/>
  <c r="BA32" i="3" s="1"/>
  <c r="BB32" i="3" s="1"/>
  <c r="AK38" i="3"/>
  <c r="AL37" i="3"/>
  <c r="AM37" i="3" s="1"/>
  <c r="BJ37" i="3" s="1"/>
  <c r="AT32" i="3"/>
  <c r="AA33" i="3"/>
  <c r="Z34" i="3"/>
  <c r="M36" i="3"/>
  <c r="K36" i="3"/>
  <c r="AG36" i="3" s="1"/>
  <c r="AH36" i="3" s="1"/>
  <c r="J35" i="3"/>
  <c r="I36" i="3"/>
  <c r="AV36" i="3" s="1"/>
  <c r="BL36" i="3" s="1"/>
  <c r="T34" i="3"/>
  <c r="L35" i="3"/>
  <c r="BG35" i="3" s="1"/>
  <c r="V35" i="3"/>
  <c r="W35" i="3" s="1"/>
  <c r="N35" i="3"/>
  <c r="BH35" i="3" s="1"/>
  <c r="C37" i="3"/>
  <c r="B38" i="3"/>
  <c r="AF38" i="3" s="1"/>
  <c r="G36" i="3"/>
  <c r="H36" i="3" s="1"/>
  <c r="D37" i="3"/>
  <c r="E37" i="3" s="1"/>
  <c r="F37" i="3" s="1"/>
  <c r="AR37" i="3" s="1"/>
  <c r="AS37" i="3" s="1"/>
  <c r="AB33" i="3" l="1"/>
  <c r="AC33" i="3" s="1"/>
  <c r="AD33" i="3"/>
  <c r="AO38" i="3"/>
  <c r="BK37" i="3"/>
  <c r="AW35" i="3"/>
  <c r="AX35" i="3" s="1"/>
  <c r="BF35" i="3"/>
  <c r="AY36" i="3"/>
  <c r="AP34" i="3"/>
  <c r="U34" i="3"/>
  <c r="AQ33" i="3"/>
  <c r="AZ33" i="3"/>
  <c r="BA33" i="3" s="1"/>
  <c r="BB33" i="3" s="1"/>
  <c r="AK39" i="3"/>
  <c r="AL38" i="3"/>
  <c r="AM38" i="3" s="1"/>
  <c r="BJ38" i="3" s="1"/>
  <c r="AT33" i="3"/>
  <c r="AA34" i="3"/>
  <c r="Y35" i="3"/>
  <c r="X35" i="3"/>
  <c r="M37" i="3"/>
  <c r="K37" i="3"/>
  <c r="AG37" i="3" s="1"/>
  <c r="AH37" i="3" s="1"/>
  <c r="J36" i="3"/>
  <c r="I37" i="3"/>
  <c r="AV37" i="3" s="1"/>
  <c r="BL37" i="3" s="1"/>
  <c r="T35" i="3"/>
  <c r="L36" i="3"/>
  <c r="BG36" i="3" s="1"/>
  <c r="V36" i="3"/>
  <c r="W36" i="3" s="1"/>
  <c r="Y36" i="3" s="1"/>
  <c r="N36" i="3"/>
  <c r="BH36" i="3" s="1"/>
  <c r="C38" i="3"/>
  <c r="B39" i="3"/>
  <c r="AF39" i="3" s="1"/>
  <c r="G37" i="3"/>
  <c r="H37" i="3" s="1"/>
  <c r="D38" i="3"/>
  <c r="E38" i="3" s="1"/>
  <c r="F38" i="3" s="1"/>
  <c r="AR38" i="3" s="1"/>
  <c r="AS38" i="3" s="1"/>
  <c r="AB34" i="3" l="1"/>
  <c r="AC34" i="3" s="1"/>
  <c r="AD34" i="3"/>
  <c r="AO39" i="3"/>
  <c r="BK38" i="3"/>
  <c r="AW36" i="3"/>
  <c r="AX36" i="3" s="1"/>
  <c r="BF36" i="3"/>
  <c r="AY37" i="3"/>
  <c r="AP35" i="3"/>
  <c r="U35" i="3"/>
  <c r="AQ35" i="3"/>
  <c r="AZ35" i="3"/>
  <c r="BA35" i="3" s="1"/>
  <c r="BB35" i="3" s="1"/>
  <c r="AQ34" i="3"/>
  <c r="AZ34" i="3"/>
  <c r="BA34" i="3" s="1"/>
  <c r="BB34" i="3" s="1"/>
  <c r="AK40" i="3"/>
  <c r="AL39" i="3"/>
  <c r="AM39" i="3" s="1"/>
  <c r="BJ39" i="3" s="1"/>
  <c r="AT35" i="3"/>
  <c r="AT34" i="3"/>
  <c r="X36" i="3"/>
  <c r="Z35" i="3"/>
  <c r="AA35" i="3" s="1"/>
  <c r="M38" i="3"/>
  <c r="K38" i="3"/>
  <c r="AG38" i="3" s="1"/>
  <c r="AH38" i="3" s="1"/>
  <c r="J37" i="3"/>
  <c r="I38" i="3"/>
  <c r="AV38" i="3" s="1"/>
  <c r="BL38" i="3" s="1"/>
  <c r="T36" i="3"/>
  <c r="L37" i="3"/>
  <c r="BG37" i="3" s="1"/>
  <c r="V37" i="3"/>
  <c r="W37" i="3" s="1"/>
  <c r="Y37" i="3" s="1"/>
  <c r="N37" i="3"/>
  <c r="BH37" i="3" s="1"/>
  <c r="C39" i="3"/>
  <c r="B40" i="3"/>
  <c r="AF40" i="3" s="1"/>
  <c r="G38" i="3"/>
  <c r="H38" i="3" s="1"/>
  <c r="D39" i="3"/>
  <c r="E39" i="3" s="1"/>
  <c r="F39" i="3" s="1"/>
  <c r="AR39" i="3" s="1"/>
  <c r="AS39" i="3" s="1"/>
  <c r="AB35" i="3" l="1"/>
  <c r="AC35" i="3" s="1"/>
  <c r="AD35" i="3"/>
  <c r="AO40" i="3"/>
  <c r="BK39" i="3"/>
  <c r="AW37" i="3"/>
  <c r="AX37" i="3" s="1"/>
  <c r="BF37" i="3"/>
  <c r="AY38" i="3"/>
  <c r="AP36" i="3"/>
  <c r="U36" i="3"/>
  <c r="AQ36" i="3"/>
  <c r="AZ36" i="3"/>
  <c r="BA36" i="3" s="1"/>
  <c r="BB36" i="3" s="1"/>
  <c r="AK41" i="3"/>
  <c r="AL40" i="3"/>
  <c r="AM40" i="3" s="1"/>
  <c r="BJ40" i="3" s="1"/>
  <c r="AT36" i="3"/>
  <c r="X37" i="3"/>
  <c r="Z36" i="3"/>
  <c r="AA36" i="3" s="1"/>
  <c r="M39" i="3"/>
  <c r="K39" i="3"/>
  <c r="AG39" i="3" s="1"/>
  <c r="AH39" i="3" s="1"/>
  <c r="J38" i="3"/>
  <c r="I39" i="3"/>
  <c r="AV39" i="3" s="1"/>
  <c r="BL39" i="3" s="1"/>
  <c r="T37" i="3"/>
  <c r="L38" i="3"/>
  <c r="BG38" i="3" s="1"/>
  <c r="V38" i="3"/>
  <c r="W38" i="3" s="1"/>
  <c r="Y38" i="3" s="1"/>
  <c r="N38" i="3"/>
  <c r="BH38" i="3" s="1"/>
  <c r="C40" i="3"/>
  <c r="B41" i="3"/>
  <c r="AF41" i="3" s="1"/>
  <c r="G39" i="3"/>
  <c r="H39" i="3" s="1"/>
  <c r="D40" i="3"/>
  <c r="E40" i="3" s="1"/>
  <c r="F40" i="3" s="1"/>
  <c r="AR40" i="3" s="1"/>
  <c r="AS40" i="3" s="1"/>
  <c r="AB36" i="3" l="1"/>
  <c r="AC36" i="3" s="1"/>
  <c r="AD36" i="3"/>
  <c r="AO41" i="3"/>
  <c r="BK40" i="3"/>
  <c r="AW38" i="3"/>
  <c r="AX38" i="3" s="1"/>
  <c r="BF38" i="3"/>
  <c r="AY39" i="3"/>
  <c r="AP37" i="3"/>
  <c r="U37" i="3"/>
  <c r="AQ37" i="3"/>
  <c r="AZ37" i="3"/>
  <c r="BA37" i="3" s="1"/>
  <c r="BB37" i="3" s="1"/>
  <c r="AK42" i="3"/>
  <c r="AL41" i="3"/>
  <c r="AM41" i="3" s="1"/>
  <c r="BJ41" i="3" s="1"/>
  <c r="AT37" i="3"/>
  <c r="X38" i="3"/>
  <c r="Z37" i="3"/>
  <c r="AA37" i="3" s="1"/>
  <c r="M40" i="3"/>
  <c r="K40" i="3"/>
  <c r="AG40" i="3" s="1"/>
  <c r="AH40" i="3" s="1"/>
  <c r="J39" i="3"/>
  <c r="I40" i="3"/>
  <c r="AV40" i="3" s="1"/>
  <c r="BL40" i="3" s="1"/>
  <c r="T38" i="3"/>
  <c r="L39" i="3"/>
  <c r="BG39" i="3" s="1"/>
  <c r="V39" i="3"/>
  <c r="W39" i="3" s="1"/>
  <c r="Y39" i="3" s="1"/>
  <c r="N39" i="3"/>
  <c r="BH39" i="3" s="1"/>
  <c r="C41" i="3"/>
  <c r="B42" i="3"/>
  <c r="AF42" i="3" s="1"/>
  <c r="G40" i="3"/>
  <c r="H40" i="3" s="1"/>
  <c r="D41" i="3"/>
  <c r="E41" i="3" s="1"/>
  <c r="F41" i="3" s="1"/>
  <c r="AR41" i="3" s="1"/>
  <c r="AS41" i="3" s="1"/>
  <c r="AB37" i="3" l="1"/>
  <c r="AC37" i="3" s="1"/>
  <c r="AD37" i="3"/>
  <c r="AO42" i="3"/>
  <c r="BK41" i="3"/>
  <c r="AW39" i="3"/>
  <c r="AX39" i="3" s="1"/>
  <c r="BF39" i="3"/>
  <c r="AY40" i="3"/>
  <c r="AP38" i="3"/>
  <c r="U38" i="3"/>
  <c r="AQ38" i="3"/>
  <c r="AZ38" i="3"/>
  <c r="BA38" i="3" s="1"/>
  <c r="BB38" i="3" s="1"/>
  <c r="AK43" i="3"/>
  <c r="AL43" i="3" s="1"/>
  <c r="AL42" i="3"/>
  <c r="AM42" i="3" s="1"/>
  <c r="BJ42" i="3" s="1"/>
  <c r="AT38" i="3"/>
  <c r="X39" i="3"/>
  <c r="Z38" i="3"/>
  <c r="AA38" i="3" s="1"/>
  <c r="M41" i="3"/>
  <c r="K41" i="3"/>
  <c r="AG41" i="3" s="1"/>
  <c r="AH41" i="3" s="1"/>
  <c r="J40" i="3"/>
  <c r="I41" i="3"/>
  <c r="AV41" i="3" s="1"/>
  <c r="BL41" i="3" s="1"/>
  <c r="T39" i="3"/>
  <c r="L40" i="3"/>
  <c r="BG40" i="3" s="1"/>
  <c r="V40" i="3"/>
  <c r="W40" i="3" s="1"/>
  <c r="Y40" i="3" s="1"/>
  <c r="N40" i="3"/>
  <c r="BH40" i="3" s="1"/>
  <c r="C42" i="3"/>
  <c r="B43" i="3"/>
  <c r="AF43" i="3" s="1"/>
  <c r="G41" i="3"/>
  <c r="H41" i="3" s="1"/>
  <c r="D42" i="3"/>
  <c r="E42" i="3" s="1"/>
  <c r="F42" i="3" s="1"/>
  <c r="AR42" i="3" s="1"/>
  <c r="AS42" i="3" s="1"/>
  <c r="AB38" i="3" l="1"/>
  <c r="AC38" i="3" s="1"/>
  <c r="AD38" i="3"/>
  <c r="AO43" i="3"/>
  <c r="BK43" i="3" s="1"/>
  <c r="BK42" i="3"/>
  <c r="AW40" i="3"/>
  <c r="AX40" i="3" s="1"/>
  <c r="BF40" i="3"/>
  <c r="AY41" i="3"/>
  <c r="AP39" i="3"/>
  <c r="U39" i="3"/>
  <c r="AQ39" i="3"/>
  <c r="AZ39" i="3"/>
  <c r="BA39" i="3" s="1"/>
  <c r="BB39" i="3" s="1"/>
  <c r="AM43" i="3"/>
  <c r="BJ43" i="3" s="1"/>
  <c r="AT39" i="3"/>
  <c r="X40" i="3"/>
  <c r="Z39" i="3"/>
  <c r="AA39" i="3" s="1"/>
  <c r="C43" i="3"/>
  <c r="M42" i="3"/>
  <c r="K42" i="3"/>
  <c r="AG42" i="3" s="1"/>
  <c r="AH42" i="3" s="1"/>
  <c r="J41" i="3"/>
  <c r="I42" i="3"/>
  <c r="AV42" i="3" s="1"/>
  <c r="BL42" i="3" s="1"/>
  <c r="T40" i="3"/>
  <c r="L41" i="3"/>
  <c r="BG41" i="3" s="1"/>
  <c r="V41" i="3"/>
  <c r="W41" i="3" s="1"/>
  <c r="Y41" i="3" s="1"/>
  <c r="N41" i="3"/>
  <c r="BH41" i="3" s="1"/>
  <c r="G42" i="3"/>
  <c r="H42" i="3" s="1"/>
  <c r="D43" i="3"/>
  <c r="E43" i="3" s="1"/>
  <c r="F43" i="3" s="1"/>
  <c r="AR43" i="3" s="1"/>
  <c r="AS43" i="3" s="1"/>
  <c r="AB39" i="3" l="1"/>
  <c r="AC39" i="3" s="1"/>
  <c r="AD39" i="3"/>
  <c r="AW41" i="3"/>
  <c r="AX41" i="3" s="1"/>
  <c r="BF41" i="3"/>
  <c r="AY42" i="3"/>
  <c r="AP40" i="3"/>
  <c r="U40" i="3"/>
  <c r="AQ40" i="3"/>
  <c r="AZ40" i="3"/>
  <c r="BA40" i="3" s="1"/>
  <c r="BB40" i="3" s="1"/>
  <c r="AT40" i="3"/>
  <c r="G43" i="3"/>
  <c r="H43" i="3" s="1"/>
  <c r="X41" i="3"/>
  <c r="Z40" i="3"/>
  <c r="AA40" i="3" s="1"/>
  <c r="M43" i="3"/>
  <c r="K43" i="3"/>
  <c r="AG43" i="3" s="1"/>
  <c r="AH43" i="3" s="1"/>
  <c r="J42" i="3"/>
  <c r="I43" i="3"/>
  <c r="T41" i="3"/>
  <c r="L42" i="3"/>
  <c r="BG42" i="3" s="1"/>
  <c r="V42" i="3"/>
  <c r="W42" i="3" s="1"/>
  <c r="Y42" i="3" s="1"/>
  <c r="N42" i="3"/>
  <c r="BH42" i="3" s="1"/>
  <c r="AB40" i="3" l="1"/>
  <c r="AC40" i="3" s="1"/>
  <c r="AD40" i="3"/>
  <c r="AW42" i="3"/>
  <c r="AX42" i="3" s="1"/>
  <c r="BF42" i="3"/>
  <c r="AP41" i="3"/>
  <c r="U41" i="3"/>
  <c r="AQ41" i="3"/>
  <c r="AZ41" i="3"/>
  <c r="BA41" i="3" s="1"/>
  <c r="BB41" i="3" s="1"/>
  <c r="J43" i="3"/>
  <c r="AV43" i="3"/>
  <c r="BL43" i="3" s="1"/>
  <c r="AT41" i="3"/>
  <c r="X42" i="3"/>
  <c r="Z41" i="3"/>
  <c r="AA41" i="3" s="1"/>
  <c r="T42" i="3"/>
  <c r="L43" i="3"/>
  <c r="BG43" i="3" s="1"/>
  <c r="V43" i="3"/>
  <c r="W43" i="3" s="1"/>
  <c r="Y43" i="3" s="1"/>
  <c r="N43" i="3"/>
  <c r="BH43" i="3" s="1"/>
  <c r="AB41" i="3" l="1"/>
  <c r="AC41" i="3" s="1"/>
  <c r="AD41" i="3"/>
  <c r="AW43" i="3"/>
  <c r="BF43" i="3"/>
  <c r="AY43" i="3"/>
  <c r="AX43" i="3"/>
  <c r="AP42" i="3"/>
  <c r="U42" i="3"/>
  <c r="AQ42" i="3"/>
  <c r="AZ42" i="3"/>
  <c r="BA42" i="3" s="1"/>
  <c r="BB42" i="3" s="1"/>
  <c r="AT42" i="3"/>
  <c r="X43" i="3"/>
  <c r="Z43" i="3" s="1"/>
  <c r="Z42" i="3"/>
  <c r="AA42" i="3" s="1"/>
  <c r="T43" i="3"/>
  <c r="AB42" i="3" l="1"/>
  <c r="AC42" i="3" s="1"/>
  <c r="AD42" i="3"/>
  <c r="AP43" i="3"/>
  <c r="U43" i="3"/>
  <c r="AA43" i="3"/>
  <c r="AB43" i="3" l="1"/>
  <c r="AC43" i="3" s="1"/>
  <c r="AD43" i="3"/>
  <c r="AQ43" i="3"/>
  <c r="AZ43" i="3"/>
  <c r="BA43" i="3" s="1"/>
  <c r="BB43" i="3" s="1"/>
  <c r="AT43" i="3"/>
</calcChain>
</file>

<file path=xl/sharedStrings.xml><?xml version="1.0" encoding="utf-8"?>
<sst xmlns="http://schemas.openxmlformats.org/spreadsheetml/2006/main" count="111" uniqueCount="102">
  <si>
    <t>Global Parameters</t>
  </si>
  <si>
    <t>Parameter</t>
  </si>
  <si>
    <t>Value</t>
  </si>
  <si>
    <t>Annual Stock Market Gain %</t>
  </si>
  <si>
    <t>Own - Home Cost</t>
  </si>
  <si>
    <t>Down Payment % / Initial Investment %</t>
  </si>
  <si>
    <t>Own - Annual Home Appreciation %</t>
  </si>
  <si>
    <t>Own - Property Tax %</t>
  </si>
  <si>
    <t>Own - Maint/Reno/Misc %</t>
  </si>
  <si>
    <t>Own - Mortgage Interest Rate %</t>
  </si>
  <si>
    <t>Own - Buying Closing Cost %</t>
  </si>
  <si>
    <t>As Home (to Live in) Parameters</t>
  </si>
  <si>
    <t>Monthly Rent Cost</t>
  </si>
  <si>
    <t>Annual Rent Hike %</t>
  </si>
  <si>
    <t>Own vs Rent Income Savings Reinvestment %</t>
  </si>
  <si>
    <t>As Investment (Not to Live in) Parameters</t>
  </si>
  <si>
    <t>Own - Rental Starting Rent</t>
  </si>
  <si>
    <t>Own - Rental Annual Rent Hike %</t>
  </si>
  <si>
    <t>Own - Rental Avg Annual Months Occupied</t>
  </si>
  <si>
    <t>Own - Monthly Property Management Fee</t>
  </si>
  <si>
    <t>Own - Seller Closing Cost %</t>
  </si>
  <si>
    <t>Own - Appreciation Gain Tax %</t>
  </si>
  <si>
    <t xml:space="preserve">Actually let's ignore this for now since we're not also looking at stock market gains tax (it's difficult to compare because the rental we'd want to sell once initial leverage less impactful but stocks we'd want not to sell so that gains compound). Sale tax will be applied in both cases, even if not necessarily equally, but that's more difficult to handle because of what was just said, and that appreciation tax is applied to that one component of gains while stock market gains tax is on the entire gain. However, the seller closing cost is only on one side, so we will keep that parameter. Also note that there's rental income tax throughout the life of the rental that adds a difficult to precisely estimate cost to that side. That's not a sale-related cost though. </t>
  </si>
  <si>
    <t>Calculation</t>
  </si>
  <si>
    <t>Down Payment Amount</t>
  </si>
  <si>
    <t>Own Buying Closing Cost Amount</t>
  </si>
  <si>
    <t>Initial Stock Market Investment Amount</t>
  </si>
  <si>
    <t>Annual Rental Property Manager Cost</t>
  </si>
  <si>
    <t>Renting</t>
  </si>
  <si>
    <t>Owning</t>
  </si>
  <si>
    <t>Actual Monthly Costs</t>
  </si>
  <si>
    <t>Purely as Investment Property, Not to Live In</t>
  </si>
  <si>
    <t>( Max might indicate when selling makes most sense)</t>
  </si>
  <si>
    <t>Copies of Cumulatives Just for Rental Breakout</t>
  </si>
  <si>
    <t>Year</t>
  </si>
  <si>
    <t>Annual Rent Cost</t>
  </si>
  <si>
    <t>Cumulative Rent Cost</t>
  </si>
  <si>
    <t>Stock Market Balance</t>
  </si>
  <si>
    <t>Stock Gains</t>
  </si>
  <si>
    <t>Cumulative Stock Gains</t>
  </si>
  <si>
    <t>Rent Net Made</t>
  </si>
  <si>
    <t>Rent Cumulative ROI</t>
  </si>
  <si>
    <t>Home Value</t>
  </si>
  <si>
    <t>Cumulative Appreciation</t>
  </si>
  <si>
    <t>Property Tax Cost</t>
  </si>
  <si>
    <t>Cumulative Property Tax Cost</t>
  </si>
  <si>
    <t>Maint/Reno/Misc Cost</t>
  </si>
  <si>
    <t>Cumulative Maint/Reno/Misc Cost</t>
  </si>
  <si>
    <t>Mortgage Cost</t>
  </si>
  <si>
    <t>Cumulative Mortgage Cost</t>
  </si>
  <si>
    <t>Mortgage Principle</t>
  </si>
  <si>
    <t>Mortgage Interest</t>
  </si>
  <si>
    <t>Cumulative Mortgage Interest</t>
  </si>
  <si>
    <t>Own Net Made</t>
  </si>
  <si>
    <t>Own Cumulative ROI</t>
  </si>
  <si>
    <t xml:space="preserve"> Income Savings vs Rent</t>
  </si>
  <si>
    <t>Income Savings Reinvested</t>
  </si>
  <si>
    <t>Cumulative Income Reinvested</t>
  </si>
  <si>
    <t>Stock Market Gains</t>
  </si>
  <si>
    <t>Own With Reinvestment Net Made</t>
  </si>
  <si>
    <t>Own With Reinvestment Cumulative ROI</t>
  </si>
  <si>
    <t>Gap in ROI - Own with Reinvestment vs Rent</t>
  </si>
  <si>
    <t>Own with Reinv If Sold in Year Net Made</t>
  </si>
  <si>
    <t>Rent Avg Monthly Cost</t>
  </si>
  <si>
    <t>Own Avg Monthly Cost</t>
  </si>
  <si>
    <t>Year Where Rent First Costs More</t>
  </si>
  <si>
    <t>Monthly Rent Amount</t>
  </si>
  <si>
    <t>Rental Income</t>
  </si>
  <si>
    <t>Cumulative Rental Income</t>
  </si>
  <si>
    <t>Property Manager Costs</t>
  </si>
  <si>
    <t>Cumulative Property Manager Costs</t>
  </si>
  <si>
    <t>Rental Net Made</t>
  </si>
  <si>
    <t>Rental Cumulative ROI</t>
  </si>
  <si>
    <t>Pure Stock Market Net Made</t>
  </si>
  <si>
    <t>Pure Stock Market Cumulative ROI</t>
  </si>
  <si>
    <t>Gap in ROI Rental vs Stocks</t>
  </si>
  <si>
    <t>Rental Income Tax</t>
  </si>
  <si>
    <t>If Sold - Seller Closing Costs</t>
  </si>
  <si>
    <t>If Sold - Appreciation Gains Tax</t>
  </si>
  <si>
    <t>ORIG If Sold - Total Seller Costs</t>
  </si>
  <si>
    <t>If Sold - Total Seller Costs</t>
  </si>
  <si>
    <t>Rental If Sold In Year Net Made</t>
  </si>
  <si>
    <t>Rental If Sold Cumulative ROI</t>
  </si>
  <si>
    <t>Gap in ROI Upon Selling</t>
  </si>
  <si>
    <t>Appreciation</t>
  </si>
  <si>
    <t>Property Tax</t>
  </si>
  <si>
    <t>Maintenance</t>
  </si>
  <si>
    <t>Property Management</t>
  </si>
  <si>
    <t>Closing Costs</t>
  </si>
  <si>
    <t>Let's ignore for now,</t>
  </si>
  <si>
    <t>depends on person's</t>
  </si>
  <si>
    <t>income bracket too</t>
  </si>
  <si>
    <t>Notes</t>
  </si>
  <si>
    <t xml:space="preserve">The principle portion included in the mortgage, that is the property sale amount minus the down payment, is not considered made or paid here. That is because it is both, and neither. It is made in real estate assets and paid in cash as part of the mortgage. It is neither, because it is just moving cash to a different asset. The investor has not "made" anything by doing so. This same idea applies to the initial investment. The question being answered here is whether the initial investment, from cash to either stocks or property, leads to more gains / less overall cost, compared to one another. It's irrelevant how much you end up with in individual assets with either investment, because you spend to get there. </t>
  </si>
  <si>
    <t xml:space="preserve">The rent amount doesn't necessarily need to be equivelent to the going rate for the home value. You can enter a cheaper rent amount because you wouldn't really rent out a place as big or special as you'd buy. It's still a useful comparison. </t>
  </si>
  <si>
    <t xml:space="preserve">I was going to add a third line that is owning but reinvesting your income savings compared to rent in the stock market. The problem there is that, with a mortgage, some months can cost more while owning, so do you then allow the rent side to invest that incremental money? It isn't reasonable to do also because you don't know that you'll have the freedom in either case to invest all of the savings into the stock market, let alone keep it there indefinitely compounding gains. So it's best to ignore this option. Update: I added a separate line to look at owning with income reinvestment, where you take a percentage (adjustable in the model) of the yearly income you saved by buying instead of renting, and put it into the stock market. As mentioned though, there are a lot of assumptions made in creating this that may not be realistic. One is that you can actually afford to reinvest the amount you've set. Another is that during the early years, where depending on the values set, you might end up paying less per month/year on rent vs owning, I'm assuming you can't afford to reinvest that "saved" income compared to the alternative. So this is biased against the renter, but in general I feel like this might be more realistic, since rent is already high enough to leave you with less room for extra reinvestment. Note that this does not imply you don't invest in stocks while renting, just that during those periods, you wouldn't invest more than you would if you had bought. It's the incremental investment that we consider. However, maybe this should be changed to also allow incremental stock investing for the rent side, because we shouldn't be comparing options where only one is viable. If the own case is affordable even if higher monthly costs, then that gap in income should be capitalized on by the renter. I think if you do this, have both split out, just like for the own case. </t>
  </si>
  <si>
    <t xml:space="preserve">An interesting philosophy heard: "Apartments you rent and houses you buy". The idea being that in apartments, you still have neighbors stomping on top of you, and you have people all over you and affecting you, and telling you what to do in one way or another, and that this is not something to get tied to. But this is not true for everyone or every apartment/house, and of course all things are nuanced. </t>
  </si>
  <si>
    <t xml:space="preserve">Every single parameter you minutely tweak has incredible impact. If you double the down payment percent, suddenly renting can seem so much better, but then you drop the expected stock market gains by 1% and rent seems to be an awful choice again. Yet interestingly, for cheap enough places, higher down payments are better than lower ones! I had initially attempted to boil it down to a simple ratio or couple of ratios that are the biggest drivers of whether one beats the other. The truth is that every single factor matters, greatly. And not just in the "well how much better is owning than renting?" way, but actually changing which comes out on top. In certain cases, as mentioned for sufficiently expensive places, a big factor is leverage. For those, the larger the down payment, the worse ownership performs, because you earn appreciation on the full amount of the home value whether you've paid for it or not. But as mentioned, this doesn't seem to always hold, as you'll see if you lower the price of the property. In general, having money locked up in real estate is bad. It doesn't appreciate nearly as quickly as stocks, and brings with it property taxes and more. So it seems that all things considered, a cheaper place will be more financially advantageous than an expensive place. Again, all factors play a role, including the price of the place and mortgage rate and down payment % and everything else. Also note that of course the case of "simply invest and don't buy or rent" isn't considered, even though it would beat everything, because you need to live somewhere. Also, a lot of what I described here is different for living vs investing. Leverage is more impactful in the latter case, and higher down payments are more of an issue. </t>
  </si>
  <si>
    <t xml:space="preserve">The "if sold" cases assume that you sold for the exact home value you calculated at that time. But this is not always the case. It can be higher or lower. Generally, when interest rates go down, prices go up, and vice versa. </t>
  </si>
  <si>
    <t>Helpful Reference - Wealthfront Historical ROI: https://www.wealthfront.com/historical-performance</t>
  </si>
  <si>
    <t>Mortgage Term - right not assumes only 30 years</t>
  </si>
  <si>
    <t>Non-fixed interest spread - should be higher in early mortgage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</si>
</sst>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0.0%"/>
  </numFmts>
  <fonts count="4">
    <font>
      <sz val="11"/>
      <color theme="1"/>
      <name val="Aptos Narrow"/>
      <family val="2"/>
      <scheme val="minor"/>
    </font>
    <font>
      <sz val="11"/>
      <color rgb="FF242424"/>
      <name val="Aptos Narrow"/>
      <charset val="1"/>
    </font>
    <font>
      <b/>
      <sz val="11"/>
      <color theme="1"/>
      <name val="Aptos Narrow"/>
      <family val="2"/>
      <scheme val="minor"/>
    </font>
    <font>
      <sz val="11"/>
      <color rgb="FF000000"/>
      <name val="Aptos Narrow"/>
      <charset val="1"/>
    </font>
  </fonts>
  <fills count="7">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rgb="FFFFC000"/>
        <bgColor indexed="64"/>
      </patternFill>
    </fill>
    <fill>
      <patternFill patternType="solid">
        <fgColor theme="0"/>
        <bgColor indexed="64"/>
      </patternFill>
    </fill>
    <fill>
      <patternFill patternType="solid">
        <fgColor theme="0" tint="-0.14999847407452621"/>
        <bgColor indexed="64"/>
      </patternFill>
    </fill>
  </fills>
  <borders count="7">
    <border>
      <left/>
      <right/>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55">
    <xf numFmtId="0" fontId="0" fillId="0" borderId="0" xfId="0"/>
    <xf numFmtId="164" fontId="0" fillId="0" borderId="2" xfId="0" applyNumberFormat="1" applyBorder="1"/>
    <xf numFmtId="164" fontId="0" fillId="0" borderId="0" xfId="0" applyNumberFormat="1"/>
    <xf numFmtId="164" fontId="0" fillId="0" borderId="1" xfId="0" applyNumberFormat="1" applyBorder="1"/>
    <xf numFmtId="165" fontId="0" fillId="0" borderId="2" xfId="0" applyNumberFormat="1" applyBorder="1"/>
    <xf numFmtId="0" fontId="0" fillId="0" borderId="0" xfId="0" applyAlignment="1">
      <alignment wrapText="1"/>
    </xf>
    <xf numFmtId="0" fontId="0" fillId="0" borderId="2" xfId="0" applyBorder="1"/>
    <xf numFmtId="1" fontId="0" fillId="0" borderId="1" xfId="0" applyNumberFormat="1" applyBorder="1"/>
    <xf numFmtId="0" fontId="0" fillId="0" borderId="0" xfId="0" applyAlignment="1">
      <alignment horizontal="center"/>
    </xf>
    <xf numFmtId="0" fontId="2" fillId="0" borderId="0" xfId="0" applyFont="1"/>
    <xf numFmtId="164" fontId="2" fillId="0" borderId="1" xfId="0" applyNumberFormat="1" applyFont="1" applyBorder="1" applyAlignment="1">
      <alignment wrapText="1"/>
    </xf>
    <xf numFmtId="164" fontId="2" fillId="0" borderId="0" xfId="0" applyNumberFormat="1" applyFont="1"/>
    <xf numFmtId="164" fontId="2" fillId="0" borderId="1" xfId="0" applyNumberFormat="1" applyFont="1" applyBorder="1"/>
    <xf numFmtId="0" fontId="2" fillId="0" borderId="1" xfId="0" applyFont="1" applyBorder="1" applyAlignment="1">
      <alignment wrapText="1"/>
    </xf>
    <xf numFmtId="0" fontId="2" fillId="0" borderId="0" xfId="0" applyFont="1" applyAlignment="1">
      <alignment wrapText="1"/>
    </xf>
    <xf numFmtId="0" fontId="2" fillId="2" borderId="3" xfId="0" applyFont="1" applyFill="1" applyBorder="1"/>
    <xf numFmtId="164" fontId="2" fillId="0" borderId="4" xfId="0" applyNumberFormat="1" applyFont="1" applyBorder="1"/>
    <xf numFmtId="164" fontId="2" fillId="0" borderId="3" xfId="0" applyNumberFormat="1" applyFont="1" applyBorder="1" applyAlignment="1">
      <alignment wrapText="1"/>
    </xf>
    <xf numFmtId="164" fontId="2" fillId="2" borderId="3" xfId="0" applyNumberFormat="1" applyFont="1" applyFill="1" applyBorder="1" applyAlignment="1">
      <alignment wrapText="1"/>
    </xf>
    <xf numFmtId="164" fontId="2" fillId="0" borderId="3" xfId="0" applyNumberFormat="1" applyFont="1" applyBorder="1"/>
    <xf numFmtId="0" fontId="2" fillId="0" borderId="3" xfId="0" applyFont="1" applyBorder="1"/>
    <xf numFmtId="0" fontId="2" fillId="0" borderId="3" xfId="0" applyFont="1" applyBorder="1" applyAlignment="1">
      <alignment wrapText="1"/>
    </xf>
    <xf numFmtId="0" fontId="2" fillId="3" borderId="4" xfId="0" applyFont="1" applyFill="1" applyBorder="1" applyAlignment="1">
      <alignment wrapText="1"/>
    </xf>
    <xf numFmtId="0" fontId="2" fillId="3" borderId="3" xfId="0" applyFont="1" applyFill="1" applyBorder="1" applyAlignment="1">
      <alignment wrapText="1"/>
    </xf>
    <xf numFmtId="0" fontId="0" fillId="0" borderId="5" xfId="0" applyBorder="1"/>
    <xf numFmtId="165" fontId="0" fillId="0" borderId="5" xfId="0" applyNumberFormat="1" applyBorder="1"/>
    <xf numFmtId="0" fontId="2" fillId="0" borderId="2" xfId="0" applyFont="1" applyBorder="1"/>
    <xf numFmtId="164" fontId="0" fillId="0" borderId="6" xfId="0" applyNumberFormat="1" applyBorder="1"/>
    <xf numFmtId="164" fontId="1" fillId="0" borderId="6" xfId="0" applyNumberFormat="1" applyFont="1" applyBorder="1"/>
    <xf numFmtId="0" fontId="2" fillId="4" borderId="3" xfId="0" applyFont="1" applyFill="1" applyBorder="1" applyAlignment="1">
      <alignment wrapText="1"/>
    </xf>
    <xf numFmtId="165" fontId="2" fillId="0" borderId="0" xfId="0" applyNumberFormat="1" applyFont="1"/>
    <xf numFmtId="165" fontId="0" fillId="0" borderId="0" xfId="0" applyNumberFormat="1"/>
    <xf numFmtId="165" fontId="2" fillId="0" borderId="3" xfId="0" applyNumberFormat="1" applyFont="1" applyBorder="1" applyAlignment="1">
      <alignment wrapText="1"/>
    </xf>
    <xf numFmtId="165" fontId="2" fillId="0" borderId="3" xfId="0" applyNumberFormat="1" applyFont="1" applyBorder="1"/>
    <xf numFmtId="164" fontId="0" fillId="0" borderId="5" xfId="0" applyNumberFormat="1" applyBorder="1"/>
    <xf numFmtId="0" fontId="0" fillId="0" borderId="6" xfId="0" applyBorder="1"/>
    <xf numFmtId="164" fontId="2" fillId="0" borderId="2" xfId="0" applyNumberFormat="1" applyFont="1" applyBorder="1"/>
    <xf numFmtId="0" fontId="0" fillId="0" borderId="2" xfId="0" applyBorder="1" applyAlignment="1">
      <alignment wrapText="1"/>
    </xf>
    <xf numFmtId="0" fontId="2" fillId="5" borderId="3" xfId="0" applyFont="1" applyFill="1" applyBorder="1"/>
    <xf numFmtId="165" fontId="0" fillId="0" borderId="0" xfId="0" applyNumberFormat="1" applyAlignment="1">
      <alignment wrapText="1"/>
    </xf>
    <xf numFmtId="0" fontId="3" fillId="0" borderId="0" xfId="0" applyFont="1"/>
    <xf numFmtId="0" fontId="3" fillId="0" borderId="0" xfId="0" applyFont="1" applyAlignment="1">
      <alignment wrapText="1"/>
    </xf>
    <xf numFmtId="164" fontId="2" fillId="4" borderId="3" xfId="0" applyNumberFormat="1" applyFont="1" applyFill="1" applyBorder="1" applyAlignment="1">
      <alignment wrapText="1"/>
    </xf>
    <xf numFmtId="0" fontId="3" fillId="0" borderId="5" xfId="0" applyFont="1" applyBorder="1"/>
    <xf numFmtId="1" fontId="2" fillId="0" borderId="1" xfId="0" applyNumberFormat="1" applyFont="1" applyBorder="1" applyAlignment="1">
      <alignment horizontal="left" wrapText="1"/>
    </xf>
    <xf numFmtId="1" fontId="2" fillId="0" borderId="4" xfId="0" applyNumberFormat="1" applyFont="1" applyBorder="1" applyAlignment="1">
      <alignment horizontal="left"/>
    </xf>
    <xf numFmtId="1" fontId="0" fillId="0" borderId="0" xfId="0" applyNumberFormat="1" applyAlignment="1">
      <alignment horizontal="left"/>
    </xf>
    <xf numFmtId="1" fontId="0" fillId="0" borderId="1" xfId="0" applyNumberFormat="1" applyBorder="1" applyAlignment="1">
      <alignment horizontal="right"/>
    </xf>
    <xf numFmtId="164" fontId="2" fillId="6" borderId="3" xfId="0" applyNumberFormat="1" applyFont="1" applyFill="1" applyBorder="1"/>
    <xf numFmtId="164" fontId="0" fillId="6" borderId="0" xfId="0" applyNumberFormat="1" applyFill="1"/>
    <xf numFmtId="164" fontId="2" fillId="6" borderId="3" xfId="0" applyNumberFormat="1" applyFont="1" applyFill="1" applyBorder="1" applyAlignment="1">
      <alignment wrapText="1"/>
    </xf>
    <xf numFmtId="0" fontId="0" fillId="6" borderId="2" xfId="0" applyFill="1" applyBorder="1"/>
    <xf numFmtId="165" fontId="0" fillId="6" borderId="2" xfId="0" applyNumberFormat="1" applyFill="1" applyBorder="1"/>
    <xf numFmtId="1" fontId="2" fillId="0" borderId="1" xfId="0" applyNumberFormat="1" applyFont="1" applyBorder="1"/>
    <xf numFmtId="165" fontId="2" fillId="2" borderId="3" xfId="0" applyNumberFormat="1" applyFont="1" applyFill="1" applyBorder="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Actual Monthly Costs Own vs Rent (10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Table!$AF$2</c:f>
              <c:strCache>
                <c:ptCount val="1"/>
                <c:pt idx="0">
                  <c:v>Rent Avg Monthly Cost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Table!$AE$3:$AE$13</c:f>
              <c:numCache>
                <c:formatCode>0</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Table!$AF$3:$AF$13</c:f>
              <c:numCache>
                <c:formatCode>"$"#,##0</c:formatCode>
                <c:ptCount val="11"/>
                <c:pt idx="0">
                  <c:v>0</c:v>
                </c:pt>
                <c:pt idx="1">
                  <c:v>2400</c:v>
                </c:pt>
                <c:pt idx="2">
                  <c:v>2459.9999999999995</c:v>
                </c:pt>
                <c:pt idx="3">
                  <c:v>2521.4999999999995</c:v>
                </c:pt>
                <c:pt idx="4">
                  <c:v>2584.537499999999</c:v>
                </c:pt>
                <c:pt idx="5">
                  <c:v>2649.1509374999991</c:v>
                </c:pt>
                <c:pt idx="6">
                  <c:v>2715.3797109374987</c:v>
                </c:pt>
                <c:pt idx="7">
                  <c:v>2783.2642037109363</c:v>
                </c:pt>
                <c:pt idx="8">
                  <c:v>2852.8458088037096</c:v>
                </c:pt>
                <c:pt idx="9">
                  <c:v>2924.1669540238022</c:v>
                </c:pt>
                <c:pt idx="10">
                  <c:v>2997.2711278743973</c:v>
                </c:pt>
              </c:numCache>
            </c:numRef>
          </c:val>
          <c:smooth val="0"/>
          <c:extLst>
            <c:ext xmlns:c16="http://schemas.microsoft.com/office/drawing/2014/chart" uri="{C3380CC4-5D6E-409C-BE32-E72D297353CC}">
              <c16:uniqueId val="{00000006-E3E2-4279-9C4A-BFE52211F401}"/>
            </c:ext>
          </c:extLst>
        </c:ser>
        <c:ser>
          <c:idx val="2"/>
          <c:order val="1"/>
          <c:tx>
            <c:strRef>
              <c:f>Table!$AG$2</c:f>
              <c:strCache>
                <c:ptCount val="1"/>
                <c:pt idx="0">
                  <c:v>Own Avg Monthly Cost</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Table!$AE$3:$AE$13</c:f>
              <c:numCache>
                <c:formatCode>0</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Table!$AG$3:$AG$13</c:f>
              <c:numCache>
                <c:formatCode>"$"#,##0</c:formatCode>
                <c:ptCount val="11"/>
                <c:pt idx="0">
                  <c:v>625</c:v>
                </c:pt>
                <c:pt idx="1">
                  <c:v>1544.0731518728055</c:v>
                </c:pt>
                <c:pt idx="2">
                  <c:v>1562.3023185394723</c:v>
                </c:pt>
                <c:pt idx="3">
                  <c:v>1580.9872143728055</c:v>
                </c:pt>
                <c:pt idx="4">
                  <c:v>1600.1392326019723</c:v>
                </c:pt>
                <c:pt idx="5">
                  <c:v>1619.770051286868</c:v>
                </c:pt>
                <c:pt idx="6">
                  <c:v>1639.8916404388863</c:v>
                </c:pt>
                <c:pt idx="7">
                  <c:v>1660.5162693197046</c:v>
                </c:pt>
                <c:pt idx="8">
                  <c:v>1681.656513922544</c:v>
                </c:pt>
                <c:pt idx="9">
                  <c:v>1703.3252646404537</c:v>
                </c:pt>
                <c:pt idx="10">
                  <c:v>1725.5357341263118</c:v>
                </c:pt>
              </c:numCache>
            </c:numRef>
          </c:val>
          <c:smooth val="0"/>
          <c:extLst>
            <c:ext xmlns:c16="http://schemas.microsoft.com/office/drawing/2014/chart" uri="{C3380CC4-5D6E-409C-BE32-E72D297353CC}">
              <c16:uniqueId val="{00000008-E3E2-4279-9C4A-BFE52211F401}"/>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0"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Rental vs Stocks (30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Table!$AR$2</c:f>
              <c:strCache>
                <c:ptCount val="1"/>
                <c:pt idx="0">
                  <c:v>Pure Stock Market Net Made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Table!$A$3:$A$33</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Table!$AR$3:$AR$33</c:f>
              <c:numCache>
                <c:formatCode>"$"#,##0</c:formatCode>
                <c:ptCount val="31"/>
                <c:pt idx="0">
                  <c:v>0</c:v>
                </c:pt>
                <c:pt idx="1">
                  <c:v>9275</c:v>
                </c:pt>
                <c:pt idx="2">
                  <c:v>19199.25</c:v>
                </c:pt>
                <c:pt idx="3">
                  <c:v>29818.197500000009</c:v>
                </c:pt>
                <c:pt idx="4">
                  <c:v>41180.47132500002</c:v>
                </c:pt>
                <c:pt idx="5">
                  <c:v>53338.104317750025</c:v>
                </c:pt>
                <c:pt idx="6">
                  <c:v>66346.771619992534</c:v>
                </c:pt>
                <c:pt idx="7">
                  <c:v>80266.04563339203</c:v>
                </c:pt>
                <c:pt idx="8">
                  <c:v>95159.668827729474</c:v>
                </c:pt>
                <c:pt idx="9">
                  <c:v>111095.84564567055</c:v>
                </c:pt>
                <c:pt idx="10">
                  <c:v>128147.55484086749</c:v>
                </c:pt>
                <c:pt idx="11">
                  <c:v>146392.88367972826</c:v>
                </c:pt>
                <c:pt idx="12">
                  <c:v>165915.38553730922</c:v>
                </c:pt>
                <c:pt idx="13">
                  <c:v>186804.46252492088</c:v>
                </c:pt>
                <c:pt idx="14">
                  <c:v>209155.77490166534</c:v>
                </c:pt>
                <c:pt idx="15">
                  <c:v>233071.67914478196</c:v>
                </c:pt>
                <c:pt idx="16">
                  <c:v>258661.69668491674</c:v>
                </c:pt>
                <c:pt idx="17">
                  <c:v>286043.01545286091</c:v>
                </c:pt>
                <c:pt idx="18">
                  <c:v>315341.02653456118</c:v>
                </c:pt>
                <c:pt idx="19">
                  <c:v>346689.8983919805</c:v>
                </c:pt>
                <c:pt idx="20">
                  <c:v>380233.19127941917</c:v>
                </c:pt>
                <c:pt idx="21">
                  <c:v>416124.51466897852</c:v>
                </c:pt>
                <c:pt idx="22">
                  <c:v>454528.23069580703</c:v>
                </c:pt>
                <c:pt idx="23">
                  <c:v>495620.20684451354</c:v>
                </c:pt>
                <c:pt idx="24">
                  <c:v>539588.62132362952</c:v>
                </c:pt>
                <c:pt idx="25">
                  <c:v>586634.82481628365</c:v>
                </c:pt>
                <c:pt idx="26">
                  <c:v>636974.26255342353</c:v>
                </c:pt>
                <c:pt idx="27">
                  <c:v>690837.46093216317</c:v>
                </c:pt>
                <c:pt idx="28">
                  <c:v>748471.08319741464</c:v>
                </c:pt>
                <c:pt idx="29">
                  <c:v>810139.0590212337</c:v>
                </c:pt>
                <c:pt idx="30">
                  <c:v>876123.79315272009</c:v>
                </c:pt>
              </c:numCache>
            </c:numRef>
          </c:val>
          <c:smooth val="0"/>
          <c:extLst>
            <c:ext xmlns:c16="http://schemas.microsoft.com/office/drawing/2014/chart" uri="{C3380CC4-5D6E-409C-BE32-E72D297353CC}">
              <c16:uniqueId val="{00000006-E2EC-401C-A941-D08DC74817C5}"/>
            </c:ext>
          </c:extLst>
        </c:ser>
        <c:ser>
          <c:idx val="2"/>
          <c:order val="1"/>
          <c:tx>
            <c:strRef>
              <c:f>Table!$AZ$2</c:f>
              <c:strCache>
                <c:ptCount val="1"/>
                <c:pt idx="0">
                  <c:v>Rental If Sold In Year Net Made</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Table!$A$3:$A$33</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Table!$AZ$3:$AZ$33</c:f>
              <c:numCache>
                <c:formatCode>"$"#,##0</c:formatCode>
                <c:ptCount val="31"/>
                <c:pt idx="0">
                  <c:v>-22500</c:v>
                </c:pt>
                <c:pt idx="1">
                  <c:v>-5112.2111558070264</c:v>
                </c:pt>
                <c:pt idx="2">
                  <c:v>12591.827688385947</c:v>
                </c:pt>
                <c:pt idx="3">
                  <c:v>30616.141532578938</c:v>
                </c:pt>
                <c:pt idx="4">
                  <c:v>48964.797783021932</c:v>
                </c:pt>
                <c:pt idx="5">
                  <c:v>67641.906439089929</c:v>
                </c:pt>
                <c:pt idx="6">
                  <c:v>86651.620271730557</c:v>
                </c:pt>
                <c:pt idx="7">
                  <c:v>105998.1349930773</c:v>
                </c:pt>
                <c:pt idx="8">
                  <c:v>125685.68941680771</c:v>
                </c:pt>
                <c:pt idx="9">
                  <c:v>145718.56560881322</c:v>
                </c:pt>
                <c:pt idx="10">
                  <c:v>166101.08902773249</c:v>
                </c:pt>
                <c:pt idx="11">
                  <c:v>186837.62865488668</c:v>
                </c:pt>
                <c:pt idx="12">
                  <c:v>207932.59711313961</c:v>
                </c:pt>
                <c:pt idx="13">
                  <c:v>229390.45077419165</c:v>
                </c:pt>
                <c:pt idx="14">
                  <c:v>251215.68985379959</c:v>
                </c:pt>
                <c:pt idx="15">
                  <c:v>273412.85849439906</c:v>
                </c:pt>
                <c:pt idx="16">
                  <c:v>295986.5448345918</c:v>
                </c:pt>
                <c:pt idx="17">
                  <c:v>318941.38106493757</c:v>
                </c:pt>
                <c:pt idx="18">
                  <c:v>342282.04346948169</c:v>
                </c:pt>
                <c:pt idx="19">
                  <c:v>366013.25245242228</c:v>
                </c:pt>
                <c:pt idx="20">
                  <c:v>390139.77254930994</c:v>
                </c:pt>
                <c:pt idx="21">
                  <c:v>414666.41242215061</c:v>
                </c:pt>
                <c:pt idx="22">
                  <c:v>439598.0248377627</c:v>
                </c:pt>
                <c:pt idx="23">
                  <c:v>464939.5066287212</c:v>
                </c:pt>
                <c:pt idx="24">
                  <c:v>490695.79863620072</c:v>
                </c:pt>
                <c:pt idx="25">
                  <c:v>516871.88563400722</c:v>
                </c:pt>
                <c:pt idx="26">
                  <c:v>543472.79623306741</c:v>
                </c:pt>
                <c:pt idx="27">
                  <c:v>570503.60276562371</c:v>
                </c:pt>
                <c:pt idx="28">
                  <c:v>597969.42114835826</c:v>
                </c:pt>
                <c:pt idx="29">
                  <c:v>625875.41072364477</c:v>
                </c:pt>
                <c:pt idx="30">
                  <c:v>654226.77407810825</c:v>
                </c:pt>
              </c:numCache>
            </c:numRef>
          </c:val>
          <c:smooth val="0"/>
          <c:extLst>
            <c:ext xmlns:c16="http://schemas.microsoft.com/office/drawing/2014/chart" uri="{C3380CC4-5D6E-409C-BE32-E72D297353CC}">
              <c16:uniqueId val="{00000008-E2EC-401C-A941-D08DC74817C5}"/>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General"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Rental vs Stocks (40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Table!$AR$2</c:f>
              <c:strCache>
                <c:ptCount val="1"/>
                <c:pt idx="0">
                  <c:v>Pure Stock Market Net Made</c:v>
                </c:pt>
              </c:strCache>
            </c:strRef>
          </c:tx>
          <c:spPr>
            <a:ln w="28575" cap="rnd">
              <a:solidFill>
                <a:schemeClr val="accent2"/>
              </a:solidFill>
              <a:round/>
            </a:ln>
            <a:effectLst/>
          </c:spPr>
          <c:marker>
            <c:symbol val="none"/>
          </c:marker>
          <c:cat>
            <c:numRef>
              <c:f>Table!$A$3:$A$43</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Table!$AR$3:$AR$43</c:f>
              <c:numCache>
                <c:formatCode>"$"#,##0</c:formatCode>
                <c:ptCount val="41"/>
                <c:pt idx="0">
                  <c:v>0</c:v>
                </c:pt>
                <c:pt idx="1">
                  <c:v>9275</c:v>
                </c:pt>
                <c:pt idx="2">
                  <c:v>19199.25</c:v>
                </c:pt>
                <c:pt idx="3">
                  <c:v>29818.197500000009</c:v>
                </c:pt>
                <c:pt idx="4">
                  <c:v>41180.47132500002</c:v>
                </c:pt>
                <c:pt idx="5">
                  <c:v>53338.104317750025</c:v>
                </c:pt>
                <c:pt idx="6">
                  <c:v>66346.771619992534</c:v>
                </c:pt>
                <c:pt idx="7">
                  <c:v>80266.04563339203</c:v>
                </c:pt>
                <c:pt idx="8">
                  <c:v>95159.668827729474</c:v>
                </c:pt>
                <c:pt idx="9">
                  <c:v>111095.84564567055</c:v>
                </c:pt>
                <c:pt idx="10">
                  <c:v>128147.55484086749</c:v>
                </c:pt>
                <c:pt idx="11">
                  <c:v>146392.88367972826</c:v>
                </c:pt>
                <c:pt idx="12">
                  <c:v>165915.38553730922</c:v>
                </c:pt>
                <c:pt idx="13">
                  <c:v>186804.46252492088</c:v>
                </c:pt>
                <c:pt idx="14">
                  <c:v>209155.77490166534</c:v>
                </c:pt>
                <c:pt idx="15">
                  <c:v>233071.67914478196</c:v>
                </c:pt>
                <c:pt idx="16">
                  <c:v>258661.69668491674</c:v>
                </c:pt>
                <c:pt idx="17">
                  <c:v>286043.01545286091</c:v>
                </c:pt>
                <c:pt idx="18">
                  <c:v>315341.02653456118</c:v>
                </c:pt>
                <c:pt idx="19">
                  <c:v>346689.8983919805</c:v>
                </c:pt>
                <c:pt idx="20">
                  <c:v>380233.19127941917</c:v>
                </c:pt>
                <c:pt idx="21">
                  <c:v>416124.51466897852</c:v>
                </c:pt>
                <c:pt idx="22">
                  <c:v>454528.23069580703</c:v>
                </c:pt>
                <c:pt idx="23">
                  <c:v>495620.20684451354</c:v>
                </c:pt>
                <c:pt idx="24">
                  <c:v>539588.62132362952</c:v>
                </c:pt>
                <c:pt idx="25">
                  <c:v>586634.82481628365</c:v>
                </c:pt>
                <c:pt idx="26">
                  <c:v>636974.26255342353</c:v>
                </c:pt>
                <c:pt idx="27">
                  <c:v>690837.46093216317</c:v>
                </c:pt>
                <c:pt idx="28">
                  <c:v>748471.08319741464</c:v>
                </c:pt>
                <c:pt idx="29">
                  <c:v>810139.0590212337</c:v>
                </c:pt>
                <c:pt idx="30">
                  <c:v>876123.79315272009</c:v>
                </c:pt>
                <c:pt idx="31">
                  <c:v>946727.45867341058</c:v>
                </c:pt>
                <c:pt idx="32">
                  <c:v>1022273.3807805495</c:v>
                </c:pt>
                <c:pt idx="33">
                  <c:v>1103107.5174351879</c:v>
                </c:pt>
                <c:pt idx="34">
                  <c:v>1189600.0436556512</c:v>
                </c:pt>
                <c:pt idx="35">
                  <c:v>1282147.0467115468</c:v>
                </c:pt>
                <c:pt idx="36">
                  <c:v>1381172.3399813552</c:v>
                </c:pt>
                <c:pt idx="37">
                  <c:v>1487129.4037800501</c:v>
                </c:pt>
                <c:pt idx="38">
                  <c:v>1600503.4620446537</c:v>
                </c:pt>
                <c:pt idx="39">
                  <c:v>1721813.7043877796</c:v>
                </c:pt>
                <c:pt idx="40">
                  <c:v>1851615.6636949242</c:v>
                </c:pt>
              </c:numCache>
            </c:numRef>
          </c:val>
          <c:smooth val="0"/>
          <c:extLst>
            <c:ext xmlns:c16="http://schemas.microsoft.com/office/drawing/2014/chart" uri="{C3380CC4-5D6E-409C-BE32-E72D297353CC}">
              <c16:uniqueId val="{00000006-E098-4754-8051-1EBE557F5877}"/>
            </c:ext>
          </c:extLst>
        </c:ser>
        <c:ser>
          <c:idx val="2"/>
          <c:order val="1"/>
          <c:tx>
            <c:strRef>
              <c:f>Table!$AZ$2</c:f>
              <c:strCache>
                <c:ptCount val="1"/>
                <c:pt idx="0">
                  <c:v>Rental If Sold In Year Net Made</c:v>
                </c:pt>
              </c:strCache>
            </c:strRef>
          </c:tx>
          <c:spPr>
            <a:ln w="28575" cap="rnd">
              <a:solidFill>
                <a:schemeClr val="accent3"/>
              </a:solidFill>
              <a:round/>
            </a:ln>
            <a:effectLst/>
          </c:spPr>
          <c:marker>
            <c:symbol val="none"/>
          </c:marker>
          <c:cat>
            <c:numRef>
              <c:f>Table!$A$3:$A$43</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Table!$AZ$3:$AZ$43</c:f>
              <c:numCache>
                <c:formatCode>"$"#,##0</c:formatCode>
                <c:ptCount val="41"/>
                <c:pt idx="0">
                  <c:v>-22500</c:v>
                </c:pt>
                <c:pt idx="1">
                  <c:v>-5112.2111558070264</c:v>
                </c:pt>
                <c:pt idx="2">
                  <c:v>12591.827688385947</c:v>
                </c:pt>
                <c:pt idx="3">
                  <c:v>30616.141532578938</c:v>
                </c:pt>
                <c:pt idx="4">
                  <c:v>48964.797783021932</c:v>
                </c:pt>
                <c:pt idx="5">
                  <c:v>67641.906439089929</c:v>
                </c:pt>
                <c:pt idx="6">
                  <c:v>86651.620271730557</c:v>
                </c:pt>
                <c:pt idx="7">
                  <c:v>105998.1349930773</c:v>
                </c:pt>
                <c:pt idx="8">
                  <c:v>125685.68941680771</c:v>
                </c:pt>
                <c:pt idx="9">
                  <c:v>145718.56560881322</c:v>
                </c:pt>
                <c:pt idx="10">
                  <c:v>166101.08902773249</c:v>
                </c:pt>
                <c:pt idx="11">
                  <c:v>186837.62865488668</c:v>
                </c:pt>
                <c:pt idx="12">
                  <c:v>207932.59711313961</c:v>
                </c:pt>
                <c:pt idx="13">
                  <c:v>229390.45077419165</c:v>
                </c:pt>
                <c:pt idx="14">
                  <c:v>251215.68985379959</c:v>
                </c:pt>
                <c:pt idx="15">
                  <c:v>273412.85849439906</c:v>
                </c:pt>
                <c:pt idx="16">
                  <c:v>295986.5448345918</c:v>
                </c:pt>
                <c:pt idx="17">
                  <c:v>318941.38106493757</c:v>
                </c:pt>
                <c:pt idx="18">
                  <c:v>342282.04346948169</c:v>
                </c:pt>
                <c:pt idx="19">
                  <c:v>366013.25245242228</c:v>
                </c:pt>
                <c:pt idx="20">
                  <c:v>390139.77254930994</c:v>
                </c:pt>
                <c:pt idx="21">
                  <c:v>414666.41242215061</c:v>
                </c:pt>
                <c:pt idx="22">
                  <c:v>439598.0248377627</c:v>
                </c:pt>
                <c:pt idx="23">
                  <c:v>464939.5066287212</c:v>
                </c:pt>
                <c:pt idx="24">
                  <c:v>490695.79863620072</c:v>
                </c:pt>
                <c:pt idx="25">
                  <c:v>516871.88563400722</c:v>
                </c:pt>
                <c:pt idx="26">
                  <c:v>543472.79623306741</c:v>
                </c:pt>
                <c:pt idx="27">
                  <c:v>570503.60276562371</c:v>
                </c:pt>
                <c:pt idx="28">
                  <c:v>597969.42114835826</c:v>
                </c:pt>
                <c:pt idx="29">
                  <c:v>625875.41072364477</c:v>
                </c:pt>
                <c:pt idx="30">
                  <c:v>654226.77407810825</c:v>
                </c:pt>
                <c:pt idx="31">
                  <c:v>688640.96799344884</c:v>
                </c:pt>
                <c:pt idx="32">
                  <c:v>723511.06974962109</c:v>
                </c:pt>
                <c:pt idx="33">
                  <c:v>758842.41033753986</c:v>
                </c:pt>
                <c:pt idx="34">
                  <c:v>794640.36302231636</c:v>
                </c:pt>
                <c:pt idx="35">
                  <c:v>830910.34303510445</c:v>
                </c:pt>
                <c:pt idx="36">
                  <c:v>867657.80723676784</c:v>
                </c:pt>
                <c:pt idx="37">
                  <c:v>904888.25375235674</c:v>
                </c:pt>
                <c:pt idx="38">
                  <c:v>942607.2215753526</c:v>
                </c:pt>
                <c:pt idx="39">
                  <c:v>980820.29014060844</c:v>
                </c:pt>
                <c:pt idx="40">
                  <c:v>1019533.0788648808</c:v>
                </c:pt>
              </c:numCache>
            </c:numRef>
          </c:val>
          <c:smooth val="0"/>
          <c:extLst>
            <c:ext xmlns:c16="http://schemas.microsoft.com/office/drawing/2014/chart" uri="{C3380CC4-5D6E-409C-BE32-E72D297353CC}">
              <c16:uniqueId val="{00000008-E098-4754-8051-1EBE557F5877}"/>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General"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Rental vs Stocks (10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Table!$AR$2</c:f>
              <c:strCache>
                <c:ptCount val="1"/>
                <c:pt idx="0">
                  <c:v>Pure Stock Market Net Made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Table!$AR$3:$AR$13</c:f>
              <c:numCache>
                <c:formatCode>"$"#,##0</c:formatCode>
                <c:ptCount val="11"/>
                <c:pt idx="0">
                  <c:v>0</c:v>
                </c:pt>
                <c:pt idx="1">
                  <c:v>9275</c:v>
                </c:pt>
                <c:pt idx="2">
                  <c:v>19199.25</c:v>
                </c:pt>
                <c:pt idx="3">
                  <c:v>29818.197500000009</c:v>
                </c:pt>
                <c:pt idx="4">
                  <c:v>41180.47132500002</c:v>
                </c:pt>
                <c:pt idx="5">
                  <c:v>53338.104317750025</c:v>
                </c:pt>
                <c:pt idx="6">
                  <c:v>66346.771619992534</c:v>
                </c:pt>
                <c:pt idx="7">
                  <c:v>80266.04563339203</c:v>
                </c:pt>
                <c:pt idx="8">
                  <c:v>95159.668827729474</c:v>
                </c:pt>
                <c:pt idx="9">
                  <c:v>111095.84564567055</c:v>
                </c:pt>
                <c:pt idx="10">
                  <c:v>128147.55484086749</c:v>
                </c:pt>
              </c:numCache>
            </c:numRef>
          </c:val>
          <c:smooth val="0"/>
          <c:extLst>
            <c:ext xmlns:c16="http://schemas.microsoft.com/office/drawing/2014/chart" uri="{C3380CC4-5D6E-409C-BE32-E72D297353CC}">
              <c16:uniqueId val="{00000006-5A3B-40F8-AFC0-D6A70CC01A42}"/>
            </c:ext>
          </c:extLst>
        </c:ser>
        <c:ser>
          <c:idx val="2"/>
          <c:order val="1"/>
          <c:tx>
            <c:strRef>
              <c:f>Table!$AZ$2</c:f>
              <c:strCache>
                <c:ptCount val="1"/>
                <c:pt idx="0">
                  <c:v>Rental If Sold In Year Net Made</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Table!$AZ$3:$AZ$13</c:f>
              <c:numCache>
                <c:formatCode>"$"#,##0</c:formatCode>
                <c:ptCount val="11"/>
                <c:pt idx="0">
                  <c:v>-22500</c:v>
                </c:pt>
                <c:pt idx="1">
                  <c:v>-5112.2111558070264</c:v>
                </c:pt>
                <c:pt idx="2">
                  <c:v>12591.827688385947</c:v>
                </c:pt>
                <c:pt idx="3">
                  <c:v>30616.141532578938</c:v>
                </c:pt>
                <c:pt idx="4">
                  <c:v>48964.797783021932</c:v>
                </c:pt>
                <c:pt idx="5">
                  <c:v>67641.906439089929</c:v>
                </c:pt>
                <c:pt idx="6">
                  <c:v>86651.620271730557</c:v>
                </c:pt>
                <c:pt idx="7">
                  <c:v>105998.1349930773</c:v>
                </c:pt>
                <c:pt idx="8">
                  <c:v>125685.68941680771</c:v>
                </c:pt>
                <c:pt idx="9">
                  <c:v>145718.56560881322</c:v>
                </c:pt>
                <c:pt idx="10">
                  <c:v>166101.08902773249</c:v>
                </c:pt>
              </c:numCache>
            </c:numRef>
          </c:val>
          <c:smooth val="0"/>
          <c:extLst>
            <c:ext xmlns:c16="http://schemas.microsoft.com/office/drawing/2014/chart" uri="{C3380CC4-5D6E-409C-BE32-E72D297353CC}">
              <c16:uniqueId val="{00000008-5A3B-40F8-AFC0-D6A70CC01A42}"/>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General"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Rental Breakout (20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Table!$BF$2</c:f>
              <c:strCache>
                <c:ptCount val="1"/>
                <c:pt idx="0">
                  <c:v>Appreciation</c:v>
                </c:pt>
              </c:strCache>
            </c:strRef>
          </c:tx>
          <c:spPr>
            <a:ln w="28575" cap="rnd">
              <a:solidFill>
                <a:schemeClr val="accent2"/>
              </a:solidFill>
              <a:round/>
            </a:ln>
            <a:effectLst/>
          </c:spPr>
          <c:marker>
            <c:symbol val="none"/>
          </c:marker>
          <c:cat>
            <c:numRef>
              <c:f>Table!$BE$3:$BE$23</c:f>
              <c:numCache>
                <c:formatCode>0</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Table!$BF$3:$BF$23</c:f>
              <c:numCache>
                <c:formatCode>"$"#,##0</c:formatCode>
                <c:ptCount val="21"/>
                <c:pt idx="0">
                  <c:v>0</c:v>
                </c:pt>
                <c:pt idx="1">
                  <c:v>6249.9999999999709</c:v>
                </c:pt>
                <c:pt idx="2">
                  <c:v>12656.249999999942</c:v>
                </c:pt>
                <c:pt idx="3">
                  <c:v>19222.656249999942</c:v>
                </c:pt>
                <c:pt idx="4">
                  <c:v>25953.222656249942</c:v>
                </c:pt>
                <c:pt idx="5">
                  <c:v>32852.053222656192</c:v>
                </c:pt>
                <c:pt idx="6">
                  <c:v>39923.354553222598</c:v>
                </c:pt>
                <c:pt idx="7">
                  <c:v>47171.438417053141</c:v>
                </c:pt>
                <c:pt idx="8">
                  <c:v>54600.724377479462</c:v>
                </c:pt>
                <c:pt idx="9">
                  <c:v>62215.742486916424</c:v>
                </c:pt>
                <c:pt idx="10">
                  <c:v>70021.136049089313</c:v>
                </c:pt>
                <c:pt idx="11">
                  <c:v>78021.664450316515</c:v>
                </c:pt>
                <c:pt idx="12">
                  <c:v>86222.206061574398</c:v>
                </c:pt>
                <c:pt idx="13">
                  <c:v>94627.761213113728</c:v>
                </c:pt>
                <c:pt idx="14">
                  <c:v>103243.45524344157</c:v>
                </c:pt>
                <c:pt idx="15">
                  <c:v>112074.5416245276</c:v>
                </c:pt>
                <c:pt idx="16">
                  <c:v>121126.40516514075</c:v>
                </c:pt>
                <c:pt idx="17">
                  <c:v>130404.56529426924</c:v>
                </c:pt>
                <c:pt idx="18">
                  <c:v>139914.67942662595</c:v>
                </c:pt>
                <c:pt idx="19">
                  <c:v>149662.54641229159</c:v>
                </c:pt>
                <c:pt idx="20">
                  <c:v>159654.11007259885</c:v>
                </c:pt>
              </c:numCache>
            </c:numRef>
          </c:val>
          <c:smooth val="0"/>
          <c:extLst>
            <c:ext xmlns:c16="http://schemas.microsoft.com/office/drawing/2014/chart" uri="{C3380CC4-5D6E-409C-BE32-E72D297353CC}">
              <c16:uniqueId val="{00000006-8160-480F-86C8-397154F008EF}"/>
            </c:ext>
          </c:extLst>
        </c:ser>
        <c:ser>
          <c:idx val="2"/>
          <c:order val="1"/>
          <c:tx>
            <c:strRef>
              <c:f>Table!$BG$2</c:f>
              <c:strCache>
                <c:ptCount val="1"/>
                <c:pt idx="0">
                  <c:v>Property Tax</c:v>
                </c:pt>
              </c:strCache>
            </c:strRef>
          </c:tx>
          <c:spPr>
            <a:ln w="28575" cap="rnd">
              <a:solidFill>
                <a:schemeClr val="accent3"/>
              </a:solidFill>
              <a:round/>
            </a:ln>
            <a:effectLst/>
          </c:spPr>
          <c:marker>
            <c:symbol val="none"/>
          </c:marker>
          <c:cat>
            <c:numRef>
              <c:f>Table!$BE$3:$BE$23</c:f>
              <c:numCache>
                <c:formatCode>0</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Table!$BG$3:$BG$23</c:f>
              <c:numCache>
                <c:formatCode>"$"#,##0</c:formatCode>
                <c:ptCount val="21"/>
                <c:pt idx="0">
                  <c:v>0</c:v>
                </c:pt>
                <c:pt idx="1">
                  <c:v>-3750</c:v>
                </c:pt>
                <c:pt idx="2">
                  <c:v>-7593.75</c:v>
                </c:pt>
                <c:pt idx="3">
                  <c:v>-11533.59375</c:v>
                </c:pt>
                <c:pt idx="4">
                  <c:v>-15571.93359375</c:v>
                </c:pt>
                <c:pt idx="5">
                  <c:v>-19711.23193359375</c:v>
                </c:pt>
                <c:pt idx="6">
                  <c:v>-23954.012731933592</c:v>
                </c:pt>
                <c:pt idx="7">
                  <c:v>-28302.863050231928</c:v>
                </c:pt>
                <c:pt idx="8">
                  <c:v>-32760.434626487724</c:v>
                </c:pt>
                <c:pt idx="9">
                  <c:v>-37329.445492149913</c:v>
                </c:pt>
                <c:pt idx="10">
                  <c:v>-42012.681629453662</c:v>
                </c:pt>
                <c:pt idx="11">
                  <c:v>-46812.998670190005</c:v>
                </c:pt>
                <c:pt idx="12">
                  <c:v>-51733.323636944755</c:v>
                </c:pt>
                <c:pt idx="13">
                  <c:v>-56776.656727868372</c:v>
                </c:pt>
                <c:pt idx="14">
                  <c:v>-61946.073146065079</c:v>
                </c:pt>
                <c:pt idx="15">
                  <c:v>-67244.724974716708</c:v>
                </c:pt>
                <c:pt idx="16">
                  <c:v>-72675.843099084625</c:v>
                </c:pt>
                <c:pt idx="17">
                  <c:v>-78242.739176561736</c:v>
                </c:pt>
                <c:pt idx="18">
                  <c:v>-83948.807655975776</c:v>
                </c:pt>
                <c:pt idx="19">
                  <c:v>-89797.527847375168</c:v>
                </c:pt>
                <c:pt idx="20">
                  <c:v>-95792.466043559543</c:v>
                </c:pt>
              </c:numCache>
            </c:numRef>
          </c:val>
          <c:smooth val="0"/>
          <c:extLst>
            <c:ext xmlns:c16="http://schemas.microsoft.com/office/drawing/2014/chart" uri="{C3380CC4-5D6E-409C-BE32-E72D297353CC}">
              <c16:uniqueId val="{00000008-8160-480F-86C8-397154F008EF}"/>
            </c:ext>
          </c:extLst>
        </c:ser>
        <c:ser>
          <c:idx val="3"/>
          <c:order val="2"/>
          <c:tx>
            <c:strRef>
              <c:f>Table!$BH$2</c:f>
              <c:strCache>
                <c:ptCount val="1"/>
                <c:pt idx="0">
                  <c:v>Maintenance</c:v>
                </c:pt>
              </c:strCache>
            </c:strRef>
          </c:tx>
          <c:spPr>
            <a:ln w="28575" cap="rnd">
              <a:solidFill>
                <a:schemeClr val="accent4"/>
              </a:solidFill>
              <a:round/>
            </a:ln>
            <a:effectLst/>
          </c:spPr>
          <c:marker>
            <c:symbol val="none"/>
          </c:marker>
          <c:cat>
            <c:numRef>
              <c:f>Table!$BE$3:$BE$23</c:f>
              <c:numCache>
                <c:formatCode>0</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Table!$BH$3:$BH$23</c:f>
              <c:numCache>
                <c:formatCode>"$"#,##0</c:formatCode>
                <c:ptCount val="21"/>
                <c:pt idx="0">
                  <c:v>-7500</c:v>
                </c:pt>
                <c:pt idx="1">
                  <c:v>-12500</c:v>
                </c:pt>
                <c:pt idx="2">
                  <c:v>-17625</c:v>
                </c:pt>
                <c:pt idx="3">
                  <c:v>-22878.125</c:v>
                </c:pt>
                <c:pt idx="4">
                  <c:v>-28262.578125</c:v>
                </c:pt>
                <c:pt idx="5">
                  <c:v>-33781.642578125</c:v>
                </c:pt>
                <c:pt idx="6">
                  <c:v>-39438.683642578122</c:v>
                </c:pt>
                <c:pt idx="7">
                  <c:v>-45237.150733642571</c:v>
                </c:pt>
                <c:pt idx="8">
                  <c:v>-51180.579501983637</c:v>
                </c:pt>
                <c:pt idx="9">
                  <c:v>-57272.593989533227</c:v>
                </c:pt>
                <c:pt idx="10">
                  <c:v>-63516.908839271557</c:v>
                </c:pt>
                <c:pt idx="11">
                  <c:v>-69917.33156025334</c:v>
                </c:pt>
                <c:pt idx="12">
                  <c:v>-76477.764849259664</c:v>
                </c:pt>
                <c:pt idx="13">
                  <c:v>-83202.208970491149</c:v>
                </c:pt>
                <c:pt idx="14">
                  <c:v>-90094.764194753428</c:v>
                </c:pt>
                <c:pt idx="15">
                  <c:v>-97159.633299622263</c:v>
                </c:pt>
                <c:pt idx="16">
                  <c:v>-104401.12413211282</c:v>
                </c:pt>
                <c:pt idx="17">
                  <c:v>-111823.65223541563</c:v>
                </c:pt>
                <c:pt idx="18">
                  <c:v>-119431.74354130102</c:v>
                </c:pt>
                <c:pt idx="19">
                  <c:v>-127230.03712983354</c:v>
                </c:pt>
                <c:pt idx="20">
                  <c:v>-135223.28805807937</c:v>
                </c:pt>
              </c:numCache>
            </c:numRef>
          </c:val>
          <c:smooth val="0"/>
          <c:extLst>
            <c:ext xmlns:c16="http://schemas.microsoft.com/office/drawing/2014/chart" uri="{C3380CC4-5D6E-409C-BE32-E72D297353CC}">
              <c16:uniqueId val="{0000000A-8160-480F-86C8-397154F008EF}"/>
            </c:ext>
          </c:extLst>
        </c:ser>
        <c:ser>
          <c:idx val="4"/>
          <c:order val="3"/>
          <c:tx>
            <c:strRef>
              <c:f>Table!$BI$2</c:f>
              <c:strCache>
                <c:ptCount val="1"/>
                <c:pt idx="0">
                  <c:v>Mortgage Interest</c:v>
                </c:pt>
              </c:strCache>
            </c:strRef>
          </c:tx>
          <c:spPr>
            <a:ln w="28575" cap="rnd">
              <a:solidFill>
                <a:schemeClr val="accent5"/>
              </a:solidFill>
              <a:round/>
            </a:ln>
            <a:effectLst/>
          </c:spPr>
          <c:marker>
            <c:symbol val="none"/>
          </c:marker>
          <c:cat>
            <c:numRef>
              <c:f>Table!$BE$3:$BE$23</c:f>
              <c:numCache>
                <c:formatCode>0</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Table!$BI$3:$BI$23</c:f>
              <c:numCache>
                <c:formatCode>"$"#,##0</c:formatCode>
                <c:ptCount val="21"/>
                <c:pt idx="0">
                  <c:v>0</c:v>
                </c:pt>
                <c:pt idx="1">
                  <c:v>-5612.2111558070001</c:v>
                </c:pt>
                <c:pt idx="2">
                  <c:v>-11224.422311614</c:v>
                </c:pt>
                <c:pt idx="3">
                  <c:v>-16836.633467421001</c:v>
                </c:pt>
                <c:pt idx="4">
                  <c:v>-22448.844623228</c:v>
                </c:pt>
                <c:pt idx="5">
                  <c:v>-28061.055779034999</c:v>
                </c:pt>
                <c:pt idx="6">
                  <c:v>-33673.266934842002</c:v>
                </c:pt>
                <c:pt idx="7">
                  <c:v>-39285.478090649005</c:v>
                </c:pt>
                <c:pt idx="8">
                  <c:v>-44897.689246456008</c:v>
                </c:pt>
                <c:pt idx="9">
                  <c:v>-50509.900402263011</c:v>
                </c:pt>
                <c:pt idx="10">
                  <c:v>-56122.111558070013</c:v>
                </c:pt>
                <c:pt idx="11">
                  <c:v>-61734.322713877016</c:v>
                </c:pt>
                <c:pt idx="12">
                  <c:v>-67346.533869684019</c:v>
                </c:pt>
                <c:pt idx="13">
                  <c:v>-72958.745025491022</c:v>
                </c:pt>
                <c:pt idx="14">
                  <c:v>-78570.956181298025</c:v>
                </c:pt>
                <c:pt idx="15">
                  <c:v>-84183.167337105027</c:v>
                </c:pt>
                <c:pt idx="16">
                  <c:v>-89795.37849291203</c:v>
                </c:pt>
                <c:pt idx="17">
                  <c:v>-95407.589648719033</c:v>
                </c:pt>
                <c:pt idx="18">
                  <c:v>-101019.80080452604</c:v>
                </c:pt>
                <c:pt idx="19">
                  <c:v>-106632.01196033304</c:v>
                </c:pt>
                <c:pt idx="20">
                  <c:v>-112244.22311614004</c:v>
                </c:pt>
              </c:numCache>
            </c:numRef>
          </c:val>
          <c:smooth val="0"/>
          <c:extLst>
            <c:ext xmlns:c16="http://schemas.microsoft.com/office/drawing/2014/chart" uri="{C3380CC4-5D6E-409C-BE32-E72D297353CC}">
              <c16:uniqueId val="{0000000C-8160-480F-86C8-397154F008EF}"/>
            </c:ext>
          </c:extLst>
        </c:ser>
        <c:ser>
          <c:idx val="5"/>
          <c:order val="4"/>
          <c:tx>
            <c:strRef>
              <c:f>Table!$BJ$2</c:f>
              <c:strCache>
                <c:ptCount val="1"/>
                <c:pt idx="0">
                  <c:v>Rental Income</c:v>
                </c:pt>
              </c:strCache>
            </c:strRef>
          </c:tx>
          <c:spPr>
            <a:ln w="28575" cap="rnd">
              <a:solidFill>
                <a:schemeClr val="accent6"/>
              </a:solidFill>
              <a:round/>
            </a:ln>
            <a:effectLst/>
          </c:spPr>
          <c:marker>
            <c:symbol val="none"/>
          </c:marker>
          <c:cat>
            <c:numRef>
              <c:f>Table!$BE$3:$BE$23</c:f>
              <c:numCache>
                <c:formatCode>0</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Table!$BJ$3:$BJ$23</c:f>
              <c:numCache>
                <c:formatCode>"$"#,##0</c:formatCode>
                <c:ptCount val="21"/>
                <c:pt idx="0">
                  <c:v>0</c:v>
                </c:pt>
                <c:pt idx="1">
                  <c:v>25875</c:v>
                </c:pt>
                <c:pt idx="2">
                  <c:v>52138.125</c:v>
                </c:pt>
                <c:pt idx="3">
                  <c:v>78795.196874999994</c:v>
                </c:pt>
                <c:pt idx="4">
                  <c:v>105852.12482812499</c:v>
                </c:pt>
                <c:pt idx="5">
                  <c:v>133314.90670054685</c:v>
                </c:pt>
                <c:pt idx="6">
                  <c:v>161189.63030105503</c:v>
                </c:pt>
                <c:pt idx="7">
                  <c:v>189482.47475557085</c:v>
                </c:pt>
                <c:pt idx="8">
                  <c:v>218199.71187690439</c:v>
                </c:pt>
                <c:pt idx="9">
                  <c:v>247347.70755505795</c:v>
                </c:pt>
                <c:pt idx="10">
                  <c:v>276932.92316838377</c:v>
                </c:pt>
                <c:pt idx="11">
                  <c:v>306961.91701590951</c:v>
                </c:pt>
                <c:pt idx="12">
                  <c:v>337441.3457711481</c:v>
                </c:pt>
                <c:pt idx="13">
                  <c:v>368377.96595771529</c:v>
                </c:pt>
                <c:pt idx="14">
                  <c:v>399778.635447081</c:v>
                </c:pt>
                <c:pt idx="15">
                  <c:v>431650.31497878715</c:v>
                </c:pt>
                <c:pt idx="16">
                  <c:v>464000.06970346894</c:v>
                </c:pt>
                <c:pt idx="17">
                  <c:v>496835.0707490209</c:v>
                </c:pt>
                <c:pt idx="18">
                  <c:v>530162.59681025613</c:v>
                </c:pt>
                <c:pt idx="19">
                  <c:v>563990.03576240991</c:v>
                </c:pt>
                <c:pt idx="20">
                  <c:v>598324.88629884599</c:v>
                </c:pt>
              </c:numCache>
            </c:numRef>
          </c:val>
          <c:smooth val="0"/>
          <c:extLst>
            <c:ext xmlns:c16="http://schemas.microsoft.com/office/drawing/2014/chart" uri="{C3380CC4-5D6E-409C-BE32-E72D297353CC}">
              <c16:uniqueId val="{0000000E-8160-480F-86C8-397154F008EF}"/>
            </c:ext>
          </c:extLst>
        </c:ser>
        <c:ser>
          <c:idx val="6"/>
          <c:order val="5"/>
          <c:tx>
            <c:strRef>
              <c:f>Table!$BK$2</c:f>
              <c:strCache>
                <c:ptCount val="1"/>
                <c:pt idx="0">
                  <c:v>Property Management</c:v>
                </c:pt>
              </c:strCache>
            </c:strRef>
          </c:tx>
          <c:spPr>
            <a:ln w="28575" cap="rnd">
              <a:solidFill>
                <a:schemeClr val="accent1">
                  <a:lumMod val="60000"/>
                </a:schemeClr>
              </a:solidFill>
              <a:round/>
            </a:ln>
            <a:effectLst/>
          </c:spPr>
          <c:marker>
            <c:symbol val="none"/>
          </c:marker>
          <c:cat>
            <c:numRef>
              <c:f>Table!$BE$3:$BE$23</c:f>
              <c:numCache>
                <c:formatCode>0</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Table!$BK$3:$BK$23</c:f>
              <c:numCache>
                <c:formatCode>"$"#,##0</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mooth val="0"/>
          <c:extLst>
            <c:ext xmlns:c16="http://schemas.microsoft.com/office/drawing/2014/chart" uri="{C3380CC4-5D6E-409C-BE32-E72D297353CC}">
              <c16:uniqueId val="{00000010-8160-480F-86C8-397154F008EF}"/>
            </c:ext>
          </c:extLst>
        </c:ser>
        <c:ser>
          <c:idx val="7"/>
          <c:order val="6"/>
          <c:tx>
            <c:strRef>
              <c:f>Table!$BL$2</c:f>
              <c:strCache>
                <c:ptCount val="1"/>
                <c:pt idx="0">
                  <c:v>Closing Costs</c:v>
                </c:pt>
              </c:strCache>
            </c:strRef>
          </c:tx>
          <c:spPr>
            <a:ln w="28575" cap="rnd">
              <a:solidFill>
                <a:schemeClr val="accent2">
                  <a:lumMod val="60000"/>
                </a:schemeClr>
              </a:solidFill>
              <a:round/>
            </a:ln>
            <a:effectLst/>
          </c:spPr>
          <c:marker>
            <c:symbol val="none"/>
          </c:marker>
          <c:cat>
            <c:numRef>
              <c:f>Table!$BE$3:$BE$23</c:f>
              <c:numCache>
                <c:formatCode>0</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Table!$BL$3:$BL$23</c:f>
              <c:numCache>
                <c:formatCode>"$"#,##0</c:formatCode>
                <c:ptCount val="21"/>
                <c:pt idx="0">
                  <c:v>-15000</c:v>
                </c:pt>
                <c:pt idx="1">
                  <c:v>-15374.999999999998</c:v>
                </c:pt>
                <c:pt idx="2">
                  <c:v>-15759.374999999996</c:v>
                </c:pt>
                <c:pt idx="3">
                  <c:v>-16153.359374999996</c:v>
                </c:pt>
                <c:pt idx="4">
                  <c:v>-16557.193359374996</c:v>
                </c:pt>
                <c:pt idx="5">
                  <c:v>-16971.12319335937</c:v>
                </c:pt>
                <c:pt idx="6">
                  <c:v>-17395.401273193354</c:v>
                </c:pt>
                <c:pt idx="7">
                  <c:v>-17830.286305023186</c:v>
                </c:pt>
                <c:pt idx="8">
                  <c:v>-18276.043462648766</c:v>
                </c:pt>
                <c:pt idx="9">
                  <c:v>-18732.944549214986</c:v>
                </c:pt>
                <c:pt idx="10">
                  <c:v>-19201.268162945358</c:v>
                </c:pt>
                <c:pt idx="11">
                  <c:v>-19681.299867018992</c:v>
                </c:pt>
                <c:pt idx="12">
                  <c:v>-20173.332363694462</c:v>
                </c:pt>
                <c:pt idx="13">
                  <c:v>-20677.665672786821</c:v>
                </c:pt>
                <c:pt idx="14">
                  <c:v>-21194.607314606492</c:v>
                </c:pt>
                <c:pt idx="15">
                  <c:v>-21724.472497471656</c:v>
                </c:pt>
                <c:pt idx="16">
                  <c:v>-22267.584309908445</c:v>
                </c:pt>
                <c:pt idx="17">
                  <c:v>-22824.273917656152</c:v>
                </c:pt>
                <c:pt idx="18">
                  <c:v>-23394.880765597558</c:v>
                </c:pt>
                <c:pt idx="19">
                  <c:v>-23979.752784737495</c:v>
                </c:pt>
                <c:pt idx="20">
                  <c:v>-24579.246604355929</c:v>
                </c:pt>
              </c:numCache>
            </c:numRef>
          </c:val>
          <c:smooth val="0"/>
          <c:extLst>
            <c:ext xmlns:c16="http://schemas.microsoft.com/office/drawing/2014/chart" uri="{C3380CC4-5D6E-409C-BE32-E72D297353CC}">
              <c16:uniqueId val="{00000012-8160-480F-86C8-397154F008EF}"/>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0"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Rental Breakout (30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Table!$BF$2</c:f>
              <c:strCache>
                <c:ptCount val="1"/>
                <c:pt idx="0">
                  <c:v>Appreciation</c:v>
                </c:pt>
              </c:strCache>
            </c:strRef>
          </c:tx>
          <c:spPr>
            <a:ln w="28575" cap="rnd">
              <a:solidFill>
                <a:schemeClr val="accent2"/>
              </a:solidFill>
              <a:round/>
            </a:ln>
            <a:effectLst/>
          </c:spPr>
          <c:marker>
            <c:symbol val="none"/>
          </c:marker>
          <c:cat>
            <c:numRef>
              <c:f>Table!$BE$3:$BE$33</c:f>
              <c:numCache>
                <c:formatCode>0</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Table!$BF$3:$BF$33</c:f>
              <c:numCache>
                <c:formatCode>"$"#,##0</c:formatCode>
                <c:ptCount val="31"/>
                <c:pt idx="0">
                  <c:v>0</c:v>
                </c:pt>
                <c:pt idx="1">
                  <c:v>6249.9999999999709</c:v>
                </c:pt>
                <c:pt idx="2">
                  <c:v>12656.249999999942</c:v>
                </c:pt>
                <c:pt idx="3">
                  <c:v>19222.656249999942</c:v>
                </c:pt>
                <c:pt idx="4">
                  <c:v>25953.222656249942</c:v>
                </c:pt>
                <c:pt idx="5">
                  <c:v>32852.053222656192</c:v>
                </c:pt>
                <c:pt idx="6">
                  <c:v>39923.354553222598</c:v>
                </c:pt>
                <c:pt idx="7">
                  <c:v>47171.438417053141</c:v>
                </c:pt>
                <c:pt idx="8">
                  <c:v>54600.724377479462</c:v>
                </c:pt>
                <c:pt idx="9">
                  <c:v>62215.742486916424</c:v>
                </c:pt>
                <c:pt idx="10">
                  <c:v>70021.136049089313</c:v>
                </c:pt>
                <c:pt idx="11">
                  <c:v>78021.664450316515</c:v>
                </c:pt>
                <c:pt idx="12">
                  <c:v>86222.206061574398</c:v>
                </c:pt>
                <c:pt idx="13">
                  <c:v>94627.761213113728</c:v>
                </c:pt>
                <c:pt idx="14">
                  <c:v>103243.45524344157</c:v>
                </c:pt>
                <c:pt idx="15">
                  <c:v>112074.5416245276</c:v>
                </c:pt>
                <c:pt idx="16">
                  <c:v>121126.40516514075</c:v>
                </c:pt>
                <c:pt idx="17">
                  <c:v>130404.56529426924</c:v>
                </c:pt>
                <c:pt idx="18">
                  <c:v>139914.67942662595</c:v>
                </c:pt>
                <c:pt idx="19">
                  <c:v>149662.54641229159</c:v>
                </c:pt>
                <c:pt idx="20">
                  <c:v>159654.11007259885</c:v>
                </c:pt>
                <c:pt idx="21">
                  <c:v>169895.46282441379</c:v>
                </c:pt>
                <c:pt idx="22">
                  <c:v>180392.84939502407</c:v>
                </c:pt>
                <c:pt idx="23">
                  <c:v>191152.67062989966</c:v>
                </c:pt>
                <c:pt idx="24">
                  <c:v>202181.4873956471</c:v>
                </c:pt>
                <c:pt idx="25">
                  <c:v>213486.02458053821</c:v>
                </c:pt>
                <c:pt idx="26">
                  <c:v>225073.17519505165</c:v>
                </c:pt>
                <c:pt idx="27">
                  <c:v>236950.00457492791</c:v>
                </c:pt>
                <c:pt idx="28">
                  <c:v>249123.75468930107</c:v>
                </c:pt>
                <c:pt idx="29">
                  <c:v>261601.84855653357</c:v>
                </c:pt>
                <c:pt idx="30">
                  <c:v>274391.89477044682</c:v>
                </c:pt>
              </c:numCache>
            </c:numRef>
          </c:val>
          <c:smooth val="0"/>
          <c:extLst>
            <c:ext xmlns:c16="http://schemas.microsoft.com/office/drawing/2014/chart" uri="{C3380CC4-5D6E-409C-BE32-E72D297353CC}">
              <c16:uniqueId val="{00000006-A6A1-42FF-BC74-020CFAB008F7}"/>
            </c:ext>
          </c:extLst>
        </c:ser>
        <c:ser>
          <c:idx val="2"/>
          <c:order val="1"/>
          <c:tx>
            <c:strRef>
              <c:f>Table!$BG$2</c:f>
              <c:strCache>
                <c:ptCount val="1"/>
                <c:pt idx="0">
                  <c:v>Property Tax</c:v>
                </c:pt>
              </c:strCache>
            </c:strRef>
          </c:tx>
          <c:spPr>
            <a:ln w="28575" cap="rnd">
              <a:solidFill>
                <a:schemeClr val="accent3"/>
              </a:solidFill>
              <a:round/>
            </a:ln>
            <a:effectLst/>
          </c:spPr>
          <c:marker>
            <c:symbol val="none"/>
          </c:marker>
          <c:cat>
            <c:numRef>
              <c:f>Table!$BE$3:$BE$33</c:f>
              <c:numCache>
                <c:formatCode>0</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Table!$BG$3:$BG$33</c:f>
              <c:numCache>
                <c:formatCode>"$"#,##0</c:formatCode>
                <c:ptCount val="31"/>
                <c:pt idx="0">
                  <c:v>0</c:v>
                </c:pt>
                <c:pt idx="1">
                  <c:v>-3750</c:v>
                </c:pt>
                <c:pt idx="2">
                  <c:v>-7593.75</c:v>
                </c:pt>
                <c:pt idx="3">
                  <c:v>-11533.59375</c:v>
                </c:pt>
                <c:pt idx="4">
                  <c:v>-15571.93359375</c:v>
                </c:pt>
                <c:pt idx="5">
                  <c:v>-19711.23193359375</c:v>
                </c:pt>
                <c:pt idx="6">
                  <c:v>-23954.012731933592</c:v>
                </c:pt>
                <c:pt idx="7">
                  <c:v>-28302.863050231928</c:v>
                </c:pt>
                <c:pt idx="8">
                  <c:v>-32760.434626487724</c:v>
                </c:pt>
                <c:pt idx="9">
                  <c:v>-37329.445492149913</c:v>
                </c:pt>
                <c:pt idx="10">
                  <c:v>-42012.681629453662</c:v>
                </c:pt>
                <c:pt idx="11">
                  <c:v>-46812.998670190005</c:v>
                </c:pt>
                <c:pt idx="12">
                  <c:v>-51733.323636944755</c:v>
                </c:pt>
                <c:pt idx="13">
                  <c:v>-56776.656727868372</c:v>
                </c:pt>
                <c:pt idx="14">
                  <c:v>-61946.073146065079</c:v>
                </c:pt>
                <c:pt idx="15">
                  <c:v>-67244.724974716708</c:v>
                </c:pt>
                <c:pt idx="16">
                  <c:v>-72675.843099084625</c:v>
                </c:pt>
                <c:pt idx="17">
                  <c:v>-78242.739176561736</c:v>
                </c:pt>
                <c:pt idx="18">
                  <c:v>-83948.807655975776</c:v>
                </c:pt>
                <c:pt idx="19">
                  <c:v>-89797.527847375168</c:v>
                </c:pt>
                <c:pt idx="20">
                  <c:v>-95792.466043559543</c:v>
                </c:pt>
                <c:pt idx="21">
                  <c:v>-101937.27769464852</c:v>
                </c:pt>
                <c:pt idx="22">
                  <c:v>-108235.70963701473</c:v>
                </c:pt>
                <c:pt idx="23">
                  <c:v>-114691.6023779401</c:v>
                </c:pt>
                <c:pt idx="24">
                  <c:v>-121308.8924373886</c:v>
                </c:pt>
                <c:pt idx="25">
                  <c:v>-128091.61474832331</c:v>
                </c:pt>
                <c:pt idx="26">
                  <c:v>-135043.90511703139</c:v>
                </c:pt>
                <c:pt idx="27">
                  <c:v>-142170.00274495716</c:v>
                </c:pt>
                <c:pt idx="28">
                  <c:v>-149474.25281358109</c:v>
                </c:pt>
                <c:pt idx="29">
                  <c:v>-156961.1091339206</c:v>
                </c:pt>
                <c:pt idx="30">
                  <c:v>-164635.13686226861</c:v>
                </c:pt>
              </c:numCache>
            </c:numRef>
          </c:val>
          <c:smooth val="0"/>
          <c:extLst>
            <c:ext xmlns:c16="http://schemas.microsoft.com/office/drawing/2014/chart" uri="{C3380CC4-5D6E-409C-BE32-E72D297353CC}">
              <c16:uniqueId val="{00000008-A6A1-42FF-BC74-020CFAB008F7}"/>
            </c:ext>
          </c:extLst>
        </c:ser>
        <c:ser>
          <c:idx val="3"/>
          <c:order val="2"/>
          <c:tx>
            <c:strRef>
              <c:f>Table!$BH$2</c:f>
              <c:strCache>
                <c:ptCount val="1"/>
                <c:pt idx="0">
                  <c:v>Maintenance</c:v>
                </c:pt>
              </c:strCache>
            </c:strRef>
          </c:tx>
          <c:spPr>
            <a:ln w="28575" cap="rnd">
              <a:solidFill>
                <a:schemeClr val="accent4"/>
              </a:solidFill>
              <a:round/>
            </a:ln>
            <a:effectLst/>
          </c:spPr>
          <c:marker>
            <c:symbol val="none"/>
          </c:marker>
          <c:cat>
            <c:numRef>
              <c:f>Table!$BE$3:$BE$33</c:f>
              <c:numCache>
                <c:formatCode>0</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Table!$BH$3:$BH$33</c:f>
              <c:numCache>
                <c:formatCode>"$"#,##0</c:formatCode>
                <c:ptCount val="31"/>
                <c:pt idx="0">
                  <c:v>-7500</c:v>
                </c:pt>
                <c:pt idx="1">
                  <c:v>-12500</c:v>
                </c:pt>
                <c:pt idx="2">
                  <c:v>-17625</c:v>
                </c:pt>
                <c:pt idx="3">
                  <c:v>-22878.125</c:v>
                </c:pt>
                <c:pt idx="4">
                  <c:v>-28262.578125</c:v>
                </c:pt>
                <c:pt idx="5">
                  <c:v>-33781.642578125</c:v>
                </c:pt>
                <c:pt idx="6">
                  <c:v>-39438.683642578122</c:v>
                </c:pt>
                <c:pt idx="7">
                  <c:v>-45237.150733642571</c:v>
                </c:pt>
                <c:pt idx="8">
                  <c:v>-51180.579501983637</c:v>
                </c:pt>
                <c:pt idx="9">
                  <c:v>-57272.593989533227</c:v>
                </c:pt>
                <c:pt idx="10">
                  <c:v>-63516.908839271557</c:v>
                </c:pt>
                <c:pt idx="11">
                  <c:v>-69917.33156025334</c:v>
                </c:pt>
                <c:pt idx="12">
                  <c:v>-76477.764849259664</c:v>
                </c:pt>
                <c:pt idx="13">
                  <c:v>-83202.208970491149</c:v>
                </c:pt>
                <c:pt idx="14">
                  <c:v>-90094.764194753428</c:v>
                </c:pt>
                <c:pt idx="15">
                  <c:v>-97159.633299622263</c:v>
                </c:pt>
                <c:pt idx="16">
                  <c:v>-104401.12413211282</c:v>
                </c:pt>
                <c:pt idx="17">
                  <c:v>-111823.65223541563</c:v>
                </c:pt>
                <c:pt idx="18">
                  <c:v>-119431.74354130102</c:v>
                </c:pt>
                <c:pt idx="19">
                  <c:v>-127230.03712983354</c:v>
                </c:pt>
                <c:pt idx="20">
                  <c:v>-135223.28805807937</c:v>
                </c:pt>
                <c:pt idx="21">
                  <c:v>-143416.37025953134</c:v>
                </c:pt>
                <c:pt idx="22">
                  <c:v>-151814.27951601963</c:v>
                </c:pt>
                <c:pt idx="23">
                  <c:v>-160422.1365039201</c:v>
                </c:pt>
                <c:pt idx="24">
                  <c:v>-169245.18991651811</c:v>
                </c:pt>
                <c:pt idx="25">
                  <c:v>-178288.81966443104</c:v>
                </c:pt>
                <c:pt idx="26">
                  <c:v>-187558.5401560418</c:v>
                </c:pt>
                <c:pt idx="27">
                  <c:v>-197060.00365994283</c:v>
                </c:pt>
                <c:pt idx="28">
                  <c:v>-206799.00375144137</c:v>
                </c:pt>
                <c:pt idx="29">
                  <c:v>-216781.47884522739</c:v>
                </c:pt>
                <c:pt idx="30">
                  <c:v>-227013.51581635806</c:v>
                </c:pt>
              </c:numCache>
            </c:numRef>
          </c:val>
          <c:smooth val="0"/>
          <c:extLst>
            <c:ext xmlns:c16="http://schemas.microsoft.com/office/drawing/2014/chart" uri="{C3380CC4-5D6E-409C-BE32-E72D297353CC}">
              <c16:uniqueId val="{0000000A-A6A1-42FF-BC74-020CFAB008F7}"/>
            </c:ext>
          </c:extLst>
        </c:ser>
        <c:ser>
          <c:idx val="4"/>
          <c:order val="3"/>
          <c:tx>
            <c:strRef>
              <c:f>Table!$BI$2</c:f>
              <c:strCache>
                <c:ptCount val="1"/>
                <c:pt idx="0">
                  <c:v>Mortgage Interest</c:v>
                </c:pt>
              </c:strCache>
            </c:strRef>
          </c:tx>
          <c:spPr>
            <a:ln w="28575" cap="rnd">
              <a:solidFill>
                <a:schemeClr val="accent5"/>
              </a:solidFill>
              <a:round/>
            </a:ln>
            <a:effectLst/>
          </c:spPr>
          <c:marker>
            <c:symbol val="none"/>
          </c:marker>
          <c:cat>
            <c:numRef>
              <c:f>Table!$BE$3:$BE$33</c:f>
              <c:numCache>
                <c:formatCode>0</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Table!$BI$3:$BI$33</c:f>
              <c:numCache>
                <c:formatCode>"$"#,##0</c:formatCode>
                <c:ptCount val="31"/>
                <c:pt idx="0">
                  <c:v>0</c:v>
                </c:pt>
                <c:pt idx="1">
                  <c:v>-5612.2111558070001</c:v>
                </c:pt>
                <c:pt idx="2">
                  <c:v>-11224.422311614</c:v>
                </c:pt>
                <c:pt idx="3">
                  <c:v>-16836.633467421001</c:v>
                </c:pt>
                <c:pt idx="4">
                  <c:v>-22448.844623228</c:v>
                </c:pt>
                <c:pt idx="5">
                  <c:v>-28061.055779034999</c:v>
                </c:pt>
                <c:pt idx="6">
                  <c:v>-33673.266934842002</c:v>
                </c:pt>
                <c:pt idx="7">
                  <c:v>-39285.478090649005</c:v>
                </c:pt>
                <c:pt idx="8">
                  <c:v>-44897.689246456008</c:v>
                </c:pt>
                <c:pt idx="9">
                  <c:v>-50509.900402263011</c:v>
                </c:pt>
                <c:pt idx="10">
                  <c:v>-56122.111558070013</c:v>
                </c:pt>
                <c:pt idx="11">
                  <c:v>-61734.322713877016</c:v>
                </c:pt>
                <c:pt idx="12">
                  <c:v>-67346.533869684019</c:v>
                </c:pt>
                <c:pt idx="13">
                  <c:v>-72958.745025491022</c:v>
                </c:pt>
                <c:pt idx="14">
                  <c:v>-78570.956181298025</c:v>
                </c:pt>
                <c:pt idx="15">
                  <c:v>-84183.167337105027</c:v>
                </c:pt>
                <c:pt idx="16">
                  <c:v>-89795.37849291203</c:v>
                </c:pt>
                <c:pt idx="17">
                  <c:v>-95407.589648719033</c:v>
                </c:pt>
                <c:pt idx="18">
                  <c:v>-101019.80080452604</c:v>
                </c:pt>
                <c:pt idx="19">
                  <c:v>-106632.01196033304</c:v>
                </c:pt>
                <c:pt idx="20">
                  <c:v>-112244.22311614004</c:v>
                </c:pt>
                <c:pt idx="21">
                  <c:v>-117856.43427194704</c:v>
                </c:pt>
                <c:pt idx="22">
                  <c:v>-123468.64542775405</c:v>
                </c:pt>
                <c:pt idx="23">
                  <c:v>-129080.85658356105</c:v>
                </c:pt>
                <c:pt idx="24">
                  <c:v>-134693.06773936804</c:v>
                </c:pt>
                <c:pt idx="25">
                  <c:v>-140305.27889517503</c:v>
                </c:pt>
                <c:pt idx="26">
                  <c:v>-145917.49005098201</c:v>
                </c:pt>
                <c:pt idx="27">
                  <c:v>-151529.701206789</c:v>
                </c:pt>
                <c:pt idx="28">
                  <c:v>-157141.91236259599</c:v>
                </c:pt>
                <c:pt idx="29">
                  <c:v>-162754.12351840298</c:v>
                </c:pt>
                <c:pt idx="30">
                  <c:v>-168366.33467420997</c:v>
                </c:pt>
              </c:numCache>
            </c:numRef>
          </c:val>
          <c:smooth val="0"/>
          <c:extLst>
            <c:ext xmlns:c16="http://schemas.microsoft.com/office/drawing/2014/chart" uri="{C3380CC4-5D6E-409C-BE32-E72D297353CC}">
              <c16:uniqueId val="{0000000C-A6A1-42FF-BC74-020CFAB008F7}"/>
            </c:ext>
          </c:extLst>
        </c:ser>
        <c:ser>
          <c:idx val="5"/>
          <c:order val="4"/>
          <c:tx>
            <c:strRef>
              <c:f>Table!$BJ$2</c:f>
              <c:strCache>
                <c:ptCount val="1"/>
                <c:pt idx="0">
                  <c:v>Rental Income</c:v>
                </c:pt>
              </c:strCache>
            </c:strRef>
          </c:tx>
          <c:spPr>
            <a:ln w="28575" cap="rnd">
              <a:solidFill>
                <a:schemeClr val="accent6"/>
              </a:solidFill>
              <a:round/>
            </a:ln>
            <a:effectLst/>
          </c:spPr>
          <c:marker>
            <c:symbol val="none"/>
          </c:marker>
          <c:cat>
            <c:numRef>
              <c:f>Table!$BE$3:$BE$33</c:f>
              <c:numCache>
                <c:formatCode>0</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Table!$BJ$3:$BJ$33</c:f>
              <c:numCache>
                <c:formatCode>"$"#,##0</c:formatCode>
                <c:ptCount val="31"/>
                <c:pt idx="0">
                  <c:v>0</c:v>
                </c:pt>
                <c:pt idx="1">
                  <c:v>25875</c:v>
                </c:pt>
                <c:pt idx="2">
                  <c:v>52138.125</c:v>
                </c:pt>
                <c:pt idx="3">
                  <c:v>78795.196874999994</c:v>
                </c:pt>
                <c:pt idx="4">
                  <c:v>105852.12482812499</c:v>
                </c:pt>
                <c:pt idx="5">
                  <c:v>133314.90670054685</c:v>
                </c:pt>
                <c:pt idx="6">
                  <c:v>161189.63030105503</c:v>
                </c:pt>
                <c:pt idx="7">
                  <c:v>189482.47475557085</c:v>
                </c:pt>
                <c:pt idx="8">
                  <c:v>218199.71187690439</c:v>
                </c:pt>
                <c:pt idx="9">
                  <c:v>247347.70755505795</c:v>
                </c:pt>
                <c:pt idx="10">
                  <c:v>276932.92316838377</c:v>
                </c:pt>
                <c:pt idx="11">
                  <c:v>306961.91701590951</c:v>
                </c:pt>
                <c:pt idx="12">
                  <c:v>337441.3457711481</c:v>
                </c:pt>
                <c:pt idx="13">
                  <c:v>368377.96595771529</c:v>
                </c:pt>
                <c:pt idx="14">
                  <c:v>399778.635447081</c:v>
                </c:pt>
                <c:pt idx="15">
                  <c:v>431650.31497878715</c:v>
                </c:pt>
                <c:pt idx="16">
                  <c:v>464000.06970346894</c:v>
                </c:pt>
                <c:pt idx="17">
                  <c:v>496835.0707490209</c:v>
                </c:pt>
                <c:pt idx="18">
                  <c:v>530162.59681025613</c:v>
                </c:pt>
                <c:pt idx="19">
                  <c:v>563990.03576240991</c:v>
                </c:pt>
                <c:pt idx="20">
                  <c:v>598324.88629884599</c:v>
                </c:pt>
                <c:pt idx="21">
                  <c:v>633174.75959332858</c:v>
                </c:pt>
                <c:pt idx="22">
                  <c:v>668547.38098722848</c:v>
                </c:pt>
                <c:pt idx="23">
                  <c:v>704450.59170203679</c:v>
                </c:pt>
                <c:pt idx="24">
                  <c:v>740892.35057756724</c:v>
                </c:pt>
                <c:pt idx="25">
                  <c:v>777880.73583623068</c:v>
                </c:pt>
                <c:pt idx="26">
                  <c:v>815423.94687377405</c:v>
                </c:pt>
                <c:pt idx="27">
                  <c:v>853530.30607688054</c:v>
                </c:pt>
                <c:pt idx="28">
                  <c:v>892208.26066803373</c:v>
                </c:pt>
                <c:pt idx="29">
                  <c:v>931466.38457805419</c:v>
                </c:pt>
                <c:pt idx="30">
                  <c:v>971313.38034672488</c:v>
                </c:pt>
              </c:numCache>
            </c:numRef>
          </c:val>
          <c:smooth val="0"/>
          <c:extLst>
            <c:ext xmlns:c16="http://schemas.microsoft.com/office/drawing/2014/chart" uri="{C3380CC4-5D6E-409C-BE32-E72D297353CC}">
              <c16:uniqueId val="{0000000E-A6A1-42FF-BC74-020CFAB008F7}"/>
            </c:ext>
          </c:extLst>
        </c:ser>
        <c:ser>
          <c:idx val="6"/>
          <c:order val="5"/>
          <c:tx>
            <c:strRef>
              <c:f>Table!$BK$2</c:f>
              <c:strCache>
                <c:ptCount val="1"/>
                <c:pt idx="0">
                  <c:v>Property Management</c:v>
                </c:pt>
              </c:strCache>
            </c:strRef>
          </c:tx>
          <c:spPr>
            <a:ln w="28575" cap="rnd">
              <a:solidFill>
                <a:schemeClr val="accent1">
                  <a:lumMod val="60000"/>
                </a:schemeClr>
              </a:solidFill>
              <a:round/>
            </a:ln>
            <a:effectLst/>
          </c:spPr>
          <c:marker>
            <c:symbol val="none"/>
          </c:marker>
          <c:cat>
            <c:numRef>
              <c:f>Table!$BE$3:$BE$33</c:f>
              <c:numCache>
                <c:formatCode>0</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Table!$BK$3:$BK$33</c:f>
              <c:numCache>
                <c:formatCode>"$"#,##0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extLst>
            <c:ext xmlns:c16="http://schemas.microsoft.com/office/drawing/2014/chart" uri="{C3380CC4-5D6E-409C-BE32-E72D297353CC}">
              <c16:uniqueId val="{00000010-A6A1-42FF-BC74-020CFAB008F7}"/>
            </c:ext>
          </c:extLst>
        </c:ser>
        <c:ser>
          <c:idx val="7"/>
          <c:order val="6"/>
          <c:tx>
            <c:strRef>
              <c:f>Table!$BL$2</c:f>
              <c:strCache>
                <c:ptCount val="1"/>
                <c:pt idx="0">
                  <c:v>Closing Costs</c:v>
                </c:pt>
              </c:strCache>
            </c:strRef>
          </c:tx>
          <c:spPr>
            <a:ln w="28575" cap="rnd">
              <a:solidFill>
                <a:schemeClr val="accent2">
                  <a:lumMod val="60000"/>
                </a:schemeClr>
              </a:solidFill>
              <a:round/>
            </a:ln>
            <a:effectLst/>
          </c:spPr>
          <c:marker>
            <c:symbol val="none"/>
          </c:marker>
          <c:cat>
            <c:numRef>
              <c:f>Table!$BE$3:$BE$33</c:f>
              <c:numCache>
                <c:formatCode>0</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Table!$BL$3:$BL$33</c:f>
              <c:numCache>
                <c:formatCode>"$"#,##0</c:formatCode>
                <c:ptCount val="31"/>
                <c:pt idx="0">
                  <c:v>-15000</c:v>
                </c:pt>
                <c:pt idx="1">
                  <c:v>-15374.999999999998</c:v>
                </c:pt>
                <c:pt idx="2">
                  <c:v>-15759.374999999996</c:v>
                </c:pt>
                <c:pt idx="3">
                  <c:v>-16153.359374999996</c:v>
                </c:pt>
                <c:pt idx="4">
                  <c:v>-16557.193359374996</c:v>
                </c:pt>
                <c:pt idx="5">
                  <c:v>-16971.12319335937</c:v>
                </c:pt>
                <c:pt idx="6">
                  <c:v>-17395.401273193354</c:v>
                </c:pt>
                <c:pt idx="7">
                  <c:v>-17830.286305023186</c:v>
                </c:pt>
                <c:pt idx="8">
                  <c:v>-18276.043462648766</c:v>
                </c:pt>
                <c:pt idx="9">
                  <c:v>-18732.944549214986</c:v>
                </c:pt>
                <c:pt idx="10">
                  <c:v>-19201.268162945358</c:v>
                </c:pt>
                <c:pt idx="11">
                  <c:v>-19681.299867018992</c:v>
                </c:pt>
                <c:pt idx="12">
                  <c:v>-20173.332363694462</c:v>
                </c:pt>
                <c:pt idx="13">
                  <c:v>-20677.665672786821</c:v>
                </c:pt>
                <c:pt idx="14">
                  <c:v>-21194.607314606492</c:v>
                </c:pt>
                <c:pt idx="15">
                  <c:v>-21724.472497471656</c:v>
                </c:pt>
                <c:pt idx="16">
                  <c:v>-22267.584309908445</c:v>
                </c:pt>
                <c:pt idx="17">
                  <c:v>-22824.273917656152</c:v>
                </c:pt>
                <c:pt idx="18">
                  <c:v>-23394.880765597558</c:v>
                </c:pt>
                <c:pt idx="19">
                  <c:v>-23979.752784737495</c:v>
                </c:pt>
                <c:pt idx="20">
                  <c:v>-24579.246604355929</c:v>
                </c:pt>
                <c:pt idx="21">
                  <c:v>-25193.727769464826</c:v>
                </c:pt>
                <c:pt idx="22">
                  <c:v>-25823.570963701444</c:v>
                </c:pt>
                <c:pt idx="23">
                  <c:v>-26469.160237793978</c:v>
                </c:pt>
                <c:pt idx="24">
                  <c:v>-27130.889243738824</c:v>
                </c:pt>
                <c:pt idx="25">
                  <c:v>-27809.161474832294</c:v>
                </c:pt>
                <c:pt idx="26">
                  <c:v>-28504.390511703099</c:v>
                </c:pt>
                <c:pt idx="27">
                  <c:v>-29217.000274495673</c:v>
                </c:pt>
                <c:pt idx="28">
                  <c:v>-29947.425281358064</c:v>
                </c:pt>
                <c:pt idx="29">
                  <c:v>-30696.110913392014</c:v>
                </c:pt>
                <c:pt idx="30">
                  <c:v>-31463.513686226808</c:v>
                </c:pt>
              </c:numCache>
            </c:numRef>
          </c:val>
          <c:smooth val="0"/>
          <c:extLst>
            <c:ext xmlns:c16="http://schemas.microsoft.com/office/drawing/2014/chart" uri="{C3380CC4-5D6E-409C-BE32-E72D297353CC}">
              <c16:uniqueId val="{00000012-A6A1-42FF-BC74-020CFAB008F7}"/>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0"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Rental Breakout (40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Table!$BF$2</c:f>
              <c:strCache>
                <c:ptCount val="1"/>
                <c:pt idx="0">
                  <c:v>Appreciation</c:v>
                </c:pt>
              </c:strCache>
            </c:strRef>
          </c:tx>
          <c:spPr>
            <a:ln w="28575" cap="rnd">
              <a:solidFill>
                <a:schemeClr val="accent2"/>
              </a:solidFill>
              <a:round/>
            </a:ln>
            <a:effectLst/>
          </c:spPr>
          <c:marker>
            <c:symbol val="none"/>
          </c:marker>
          <c:cat>
            <c:numRef>
              <c:f>Table!$BE$3:$BE$43</c:f>
              <c:numCache>
                <c:formatCode>0</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Table!$BF$3:$BF$43</c:f>
              <c:numCache>
                <c:formatCode>"$"#,##0</c:formatCode>
                <c:ptCount val="41"/>
                <c:pt idx="0">
                  <c:v>0</c:v>
                </c:pt>
                <c:pt idx="1">
                  <c:v>6249.9999999999709</c:v>
                </c:pt>
                <c:pt idx="2">
                  <c:v>12656.249999999942</c:v>
                </c:pt>
                <c:pt idx="3">
                  <c:v>19222.656249999942</c:v>
                </c:pt>
                <c:pt idx="4">
                  <c:v>25953.222656249942</c:v>
                </c:pt>
                <c:pt idx="5">
                  <c:v>32852.053222656192</c:v>
                </c:pt>
                <c:pt idx="6">
                  <c:v>39923.354553222598</c:v>
                </c:pt>
                <c:pt idx="7">
                  <c:v>47171.438417053141</c:v>
                </c:pt>
                <c:pt idx="8">
                  <c:v>54600.724377479462</c:v>
                </c:pt>
                <c:pt idx="9">
                  <c:v>62215.742486916424</c:v>
                </c:pt>
                <c:pt idx="10">
                  <c:v>70021.136049089313</c:v>
                </c:pt>
                <c:pt idx="11">
                  <c:v>78021.664450316515</c:v>
                </c:pt>
                <c:pt idx="12">
                  <c:v>86222.206061574398</c:v>
                </c:pt>
                <c:pt idx="13">
                  <c:v>94627.761213113728</c:v>
                </c:pt>
                <c:pt idx="14">
                  <c:v>103243.45524344157</c:v>
                </c:pt>
                <c:pt idx="15">
                  <c:v>112074.5416245276</c:v>
                </c:pt>
                <c:pt idx="16">
                  <c:v>121126.40516514075</c:v>
                </c:pt>
                <c:pt idx="17">
                  <c:v>130404.56529426924</c:v>
                </c:pt>
                <c:pt idx="18">
                  <c:v>139914.67942662595</c:v>
                </c:pt>
                <c:pt idx="19">
                  <c:v>149662.54641229159</c:v>
                </c:pt>
                <c:pt idx="20">
                  <c:v>159654.11007259885</c:v>
                </c:pt>
                <c:pt idx="21">
                  <c:v>169895.46282441379</c:v>
                </c:pt>
                <c:pt idx="22">
                  <c:v>180392.84939502407</c:v>
                </c:pt>
                <c:pt idx="23">
                  <c:v>191152.67062989966</c:v>
                </c:pt>
                <c:pt idx="24">
                  <c:v>202181.4873956471</c:v>
                </c:pt>
                <c:pt idx="25">
                  <c:v>213486.02458053821</c:v>
                </c:pt>
                <c:pt idx="26">
                  <c:v>225073.17519505165</c:v>
                </c:pt>
                <c:pt idx="27">
                  <c:v>236950.00457492791</c:v>
                </c:pt>
                <c:pt idx="28">
                  <c:v>249123.75468930107</c:v>
                </c:pt>
                <c:pt idx="29">
                  <c:v>261601.84855653357</c:v>
                </c:pt>
                <c:pt idx="30">
                  <c:v>274391.89477044682</c:v>
                </c:pt>
                <c:pt idx="31">
                  <c:v>287501.69213970797</c:v>
                </c:pt>
                <c:pt idx="32">
                  <c:v>300939.23444320064</c:v>
                </c:pt>
                <c:pt idx="33">
                  <c:v>314712.71530428063</c:v>
                </c:pt>
                <c:pt idx="34">
                  <c:v>328830.53318688762</c:v>
                </c:pt>
                <c:pt idx="35">
                  <c:v>343301.29651655979</c:v>
                </c:pt>
                <c:pt idx="36">
                  <c:v>358133.82892947376</c:v>
                </c:pt>
                <c:pt idx="37">
                  <c:v>373337.17465271056</c:v>
                </c:pt>
                <c:pt idx="38">
                  <c:v>388920.60401902825</c:v>
                </c:pt>
                <c:pt idx="39">
                  <c:v>404893.61911950388</c:v>
                </c:pt>
                <c:pt idx="40">
                  <c:v>421265.95959749143</c:v>
                </c:pt>
              </c:numCache>
            </c:numRef>
          </c:val>
          <c:smooth val="0"/>
          <c:extLst>
            <c:ext xmlns:c16="http://schemas.microsoft.com/office/drawing/2014/chart" uri="{C3380CC4-5D6E-409C-BE32-E72D297353CC}">
              <c16:uniqueId val="{00000006-8300-44B9-A9E5-24AFFB945341}"/>
            </c:ext>
          </c:extLst>
        </c:ser>
        <c:ser>
          <c:idx val="2"/>
          <c:order val="1"/>
          <c:tx>
            <c:strRef>
              <c:f>Table!$BG$2</c:f>
              <c:strCache>
                <c:ptCount val="1"/>
                <c:pt idx="0">
                  <c:v>Property Tax</c:v>
                </c:pt>
              </c:strCache>
            </c:strRef>
          </c:tx>
          <c:spPr>
            <a:ln w="28575" cap="rnd">
              <a:solidFill>
                <a:schemeClr val="accent3"/>
              </a:solidFill>
              <a:round/>
            </a:ln>
            <a:effectLst/>
          </c:spPr>
          <c:marker>
            <c:symbol val="none"/>
          </c:marker>
          <c:cat>
            <c:numRef>
              <c:f>Table!$BE$3:$BE$43</c:f>
              <c:numCache>
                <c:formatCode>0</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Table!$BG$3:$BG$43</c:f>
              <c:numCache>
                <c:formatCode>"$"#,##0</c:formatCode>
                <c:ptCount val="41"/>
                <c:pt idx="0">
                  <c:v>0</c:v>
                </c:pt>
                <c:pt idx="1">
                  <c:v>-3750</c:v>
                </c:pt>
                <c:pt idx="2">
                  <c:v>-7593.75</c:v>
                </c:pt>
                <c:pt idx="3">
                  <c:v>-11533.59375</c:v>
                </c:pt>
                <c:pt idx="4">
                  <c:v>-15571.93359375</c:v>
                </c:pt>
                <c:pt idx="5">
                  <c:v>-19711.23193359375</c:v>
                </c:pt>
                <c:pt idx="6">
                  <c:v>-23954.012731933592</c:v>
                </c:pt>
                <c:pt idx="7">
                  <c:v>-28302.863050231928</c:v>
                </c:pt>
                <c:pt idx="8">
                  <c:v>-32760.434626487724</c:v>
                </c:pt>
                <c:pt idx="9">
                  <c:v>-37329.445492149913</c:v>
                </c:pt>
                <c:pt idx="10">
                  <c:v>-42012.681629453662</c:v>
                </c:pt>
                <c:pt idx="11">
                  <c:v>-46812.998670190005</c:v>
                </c:pt>
                <c:pt idx="12">
                  <c:v>-51733.323636944755</c:v>
                </c:pt>
                <c:pt idx="13">
                  <c:v>-56776.656727868372</c:v>
                </c:pt>
                <c:pt idx="14">
                  <c:v>-61946.073146065079</c:v>
                </c:pt>
                <c:pt idx="15">
                  <c:v>-67244.724974716708</c:v>
                </c:pt>
                <c:pt idx="16">
                  <c:v>-72675.843099084625</c:v>
                </c:pt>
                <c:pt idx="17">
                  <c:v>-78242.739176561736</c:v>
                </c:pt>
                <c:pt idx="18">
                  <c:v>-83948.807655975776</c:v>
                </c:pt>
                <c:pt idx="19">
                  <c:v>-89797.527847375168</c:v>
                </c:pt>
                <c:pt idx="20">
                  <c:v>-95792.466043559543</c:v>
                </c:pt>
                <c:pt idx="21">
                  <c:v>-101937.27769464852</c:v>
                </c:pt>
                <c:pt idx="22">
                  <c:v>-108235.70963701473</c:v>
                </c:pt>
                <c:pt idx="23">
                  <c:v>-114691.6023779401</c:v>
                </c:pt>
                <c:pt idx="24">
                  <c:v>-121308.8924373886</c:v>
                </c:pt>
                <c:pt idx="25">
                  <c:v>-128091.61474832331</c:v>
                </c:pt>
                <c:pt idx="26">
                  <c:v>-135043.90511703139</c:v>
                </c:pt>
                <c:pt idx="27">
                  <c:v>-142170.00274495716</c:v>
                </c:pt>
                <c:pt idx="28">
                  <c:v>-149474.25281358109</c:v>
                </c:pt>
                <c:pt idx="29">
                  <c:v>-156961.1091339206</c:v>
                </c:pt>
                <c:pt idx="30">
                  <c:v>-164635.13686226861</c:v>
                </c:pt>
                <c:pt idx="31">
                  <c:v>-172501.01528382531</c:v>
                </c:pt>
                <c:pt idx="32">
                  <c:v>-180563.54066592094</c:v>
                </c:pt>
                <c:pt idx="33">
                  <c:v>-188827.62918256896</c:v>
                </c:pt>
                <c:pt idx="34">
                  <c:v>-197298.31991213316</c:v>
                </c:pt>
                <c:pt idx="35">
                  <c:v>-205980.77790993647</c:v>
                </c:pt>
                <c:pt idx="36">
                  <c:v>-214880.29735768487</c:v>
                </c:pt>
                <c:pt idx="37">
                  <c:v>-224002.30479162699</c:v>
                </c:pt>
                <c:pt idx="38">
                  <c:v>-233352.36241141765</c:v>
                </c:pt>
                <c:pt idx="39">
                  <c:v>-242936.17147170307</c:v>
                </c:pt>
                <c:pt idx="40">
                  <c:v>-252759.57575849563</c:v>
                </c:pt>
              </c:numCache>
            </c:numRef>
          </c:val>
          <c:smooth val="0"/>
          <c:extLst>
            <c:ext xmlns:c16="http://schemas.microsoft.com/office/drawing/2014/chart" uri="{C3380CC4-5D6E-409C-BE32-E72D297353CC}">
              <c16:uniqueId val="{00000008-8300-44B9-A9E5-24AFFB945341}"/>
            </c:ext>
          </c:extLst>
        </c:ser>
        <c:ser>
          <c:idx val="3"/>
          <c:order val="2"/>
          <c:tx>
            <c:strRef>
              <c:f>Table!$BH$2</c:f>
              <c:strCache>
                <c:ptCount val="1"/>
                <c:pt idx="0">
                  <c:v>Maintenance</c:v>
                </c:pt>
              </c:strCache>
            </c:strRef>
          </c:tx>
          <c:spPr>
            <a:ln w="28575" cap="rnd">
              <a:solidFill>
                <a:schemeClr val="accent4"/>
              </a:solidFill>
              <a:round/>
            </a:ln>
            <a:effectLst/>
          </c:spPr>
          <c:marker>
            <c:symbol val="none"/>
          </c:marker>
          <c:cat>
            <c:numRef>
              <c:f>Table!$BE$3:$BE$43</c:f>
              <c:numCache>
                <c:formatCode>0</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Table!$BH$3:$BH$43</c:f>
              <c:numCache>
                <c:formatCode>"$"#,##0</c:formatCode>
                <c:ptCount val="41"/>
                <c:pt idx="0">
                  <c:v>-7500</c:v>
                </c:pt>
                <c:pt idx="1">
                  <c:v>-12500</c:v>
                </c:pt>
                <c:pt idx="2">
                  <c:v>-17625</c:v>
                </c:pt>
                <c:pt idx="3">
                  <c:v>-22878.125</c:v>
                </c:pt>
                <c:pt idx="4">
                  <c:v>-28262.578125</c:v>
                </c:pt>
                <c:pt idx="5">
                  <c:v>-33781.642578125</c:v>
                </c:pt>
                <c:pt idx="6">
                  <c:v>-39438.683642578122</c:v>
                </c:pt>
                <c:pt idx="7">
                  <c:v>-45237.150733642571</c:v>
                </c:pt>
                <c:pt idx="8">
                  <c:v>-51180.579501983637</c:v>
                </c:pt>
                <c:pt idx="9">
                  <c:v>-57272.593989533227</c:v>
                </c:pt>
                <c:pt idx="10">
                  <c:v>-63516.908839271557</c:v>
                </c:pt>
                <c:pt idx="11">
                  <c:v>-69917.33156025334</c:v>
                </c:pt>
                <c:pt idx="12">
                  <c:v>-76477.764849259664</c:v>
                </c:pt>
                <c:pt idx="13">
                  <c:v>-83202.208970491149</c:v>
                </c:pt>
                <c:pt idx="14">
                  <c:v>-90094.764194753428</c:v>
                </c:pt>
                <c:pt idx="15">
                  <c:v>-97159.633299622263</c:v>
                </c:pt>
                <c:pt idx="16">
                  <c:v>-104401.12413211282</c:v>
                </c:pt>
                <c:pt idx="17">
                  <c:v>-111823.65223541563</c:v>
                </c:pt>
                <c:pt idx="18">
                  <c:v>-119431.74354130102</c:v>
                </c:pt>
                <c:pt idx="19">
                  <c:v>-127230.03712983354</c:v>
                </c:pt>
                <c:pt idx="20">
                  <c:v>-135223.28805807937</c:v>
                </c:pt>
                <c:pt idx="21">
                  <c:v>-143416.37025953134</c:v>
                </c:pt>
                <c:pt idx="22">
                  <c:v>-151814.27951601963</c:v>
                </c:pt>
                <c:pt idx="23">
                  <c:v>-160422.1365039201</c:v>
                </c:pt>
                <c:pt idx="24">
                  <c:v>-169245.18991651811</c:v>
                </c:pt>
                <c:pt idx="25">
                  <c:v>-178288.81966443104</c:v>
                </c:pt>
                <c:pt idx="26">
                  <c:v>-187558.5401560418</c:v>
                </c:pt>
                <c:pt idx="27">
                  <c:v>-197060.00365994283</c:v>
                </c:pt>
                <c:pt idx="28">
                  <c:v>-206799.00375144137</c:v>
                </c:pt>
                <c:pt idx="29">
                  <c:v>-216781.47884522739</c:v>
                </c:pt>
                <c:pt idx="30">
                  <c:v>-227013.51581635806</c:v>
                </c:pt>
                <c:pt idx="31">
                  <c:v>-237501.35371176701</c:v>
                </c:pt>
                <c:pt idx="32">
                  <c:v>-248251.38755456117</c:v>
                </c:pt>
                <c:pt idx="33">
                  <c:v>-259270.17224342519</c:v>
                </c:pt>
                <c:pt idx="34">
                  <c:v>-270564.4265495108</c:v>
                </c:pt>
                <c:pt idx="35">
                  <c:v>-282141.03721324855</c:v>
                </c:pt>
                <c:pt idx="36">
                  <c:v>-294007.06314357975</c:v>
                </c:pt>
                <c:pt idx="37">
                  <c:v>-306169.73972216924</c:v>
                </c:pt>
                <c:pt idx="38">
                  <c:v>-318636.48321522347</c:v>
                </c:pt>
                <c:pt idx="39">
                  <c:v>-331414.89529560402</c:v>
                </c:pt>
                <c:pt idx="40">
                  <c:v>-344512.7676779941</c:v>
                </c:pt>
              </c:numCache>
            </c:numRef>
          </c:val>
          <c:smooth val="0"/>
          <c:extLst>
            <c:ext xmlns:c16="http://schemas.microsoft.com/office/drawing/2014/chart" uri="{C3380CC4-5D6E-409C-BE32-E72D297353CC}">
              <c16:uniqueId val="{0000000A-8300-44B9-A9E5-24AFFB945341}"/>
            </c:ext>
          </c:extLst>
        </c:ser>
        <c:ser>
          <c:idx val="4"/>
          <c:order val="3"/>
          <c:tx>
            <c:strRef>
              <c:f>Table!$BI$2</c:f>
              <c:strCache>
                <c:ptCount val="1"/>
                <c:pt idx="0">
                  <c:v>Mortgage Interest</c:v>
                </c:pt>
              </c:strCache>
            </c:strRef>
          </c:tx>
          <c:spPr>
            <a:ln w="28575" cap="rnd">
              <a:solidFill>
                <a:schemeClr val="accent5"/>
              </a:solidFill>
              <a:round/>
            </a:ln>
            <a:effectLst/>
          </c:spPr>
          <c:marker>
            <c:symbol val="none"/>
          </c:marker>
          <c:cat>
            <c:numRef>
              <c:f>Table!$BE$3:$BE$43</c:f>
              <c:numCache>
                <c:formatCode>0</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Table!$BI$3:$BI$43</c:f>
              <c:numCache>
                <c:formatCode>"$"#,##0</c:formatCode>
                <c:ptCount val="41"/>
                <c:pt idx="0">
                  <c:v>0</c:v>
                </c:pt>
                <c:pt idx="1">
                  <c:v>-5612.2111558070001</c:v>
                </c:pt>
                <c:pt idx="2">
                  <c:v>-11224.422311614</c:v>
                </c:pt>
                <c:pt idx="3">
                  <c:v>-16836.633467421001</c:v>
                </c:pt>
                <c:pt idx="4">
                  <c:v>-22448.844623228</c:v>
                </c:pt>
                <c:pt idx="5">
                  <c:v>-28061.055779034999</c:v>
                </c:pt>
                <c:pt idx="6">
                  <c:v>-33673.266934842002</c:v>
                </c:pt>
                <c:pt idx="7">
                  <c:v>-39285.478090649005</c:v>
                </c:pt>
                <c:pt idx="8">
                  <c:v>-44897.689246456008</c:v>
                </c:pt>
                <c:pt idx="9">
                  <c:v>-50509.900402263011</c:v>
                </c:pt>
                <c:pt idx="10">
                  <c:v>-56122.111558070013</c:v>
                </c:pt>
                <c:pt idx="11">
                  <c:v>-61734.322713877016</c:v>
                </c:pt>
                <c:pt idx="12">
                  <c:v>-67346.533869684019</c:v>
                </c:pt>
                <c:pt idx="13">
                  <c:v>-72958.745025491022</c:v>
                </c:pt>
                <c:pt idx="14">
                  <c:v>-78570.956181298025</c:v>
                </c:pt>
                <c:pt idx="15">
                  <c:v>-84183.167337105027</c:v>
                </c:pt>
                <c:pt idx="16">
                  <c:v>-89795.37849291203</c:v>
                </c:pt>
                <c:pt idx="17">
                  <c:v>-95407.589648719033</c:v>
                </c:pt>
                <c:pt idx="18">
                  <c:v>-101019.80080452604</c:v>
                </c:pt>
                <c:pt idx="19">
                  <c:v>-106632.01196033304</c:v>
                </c:pt>
                <c:pt idx="20">
                  <c:v>-112244.22311614004</c:v>
                </c:pt>
                <c:pt idx="21">
                  <c:v>-117856.43427194704</c:v>
                </c:pt>
                <c:pt idx="22">
                  <c:v>-123468.64542775405</c:v>
                </c:pt>
                <c:pt idx="23">
                  <c:v>-129080.85658356105</c:v>
                </c:pt>
                <c:pt idx="24">
                  <c:v>-134693.06773936804</c:v>
                </c:pt>
                <c:pt idx="25">
                  <c:v>-140305.27889517503</c:v>
                </c:pt>
                <c:pt idx="26">
                  <c:v>-145917.49005098201</c:v>
                </c:pt>
                <c:pt idx="27">
                  <c:v>-151529.701206789</c:v>
                </c:pt>
                <c:pt idx="28">
                  <c:v>-157141.91236259599</c:v>
                </c:pt>
                <c:pt idx="29">
                  <c:v>-162754.12351840298</c:v>
                </c:pt>
                <c:pt idx="30">
                  <c:v>-168366.33467420997</c:v>
                </c:pt>
                <c:pt idx="31">
                  <c:v>-168366.33467420997</c:v>
                </c:pt>
                <c:pt idx="32">
                  <c:v>-168366.33467420997</c:v>
                </c:pt>
                <c:pt idx="33">
                  <c:v>-168366.33467420997</c:v>
                </c:pt>
                <c:pt idx="34">
                  <c:v>-168366.33467420997</c:v>
                </c:pt>
                <c:pt idx="35">
                  <c:v>-168366.33467420997</c:v>
                </c:pt>
                <c:pt idx="36">
                  <c:v>-168366.33467420997</c:v>
                </c:pt>
                <c:pt idx="37">
                  <c:v>-168366.33467420997</c:v>
                </c:pt>
                <c:pt idx="38">
                  <c:v>-168366.33467420997</c:v>
                </c:pt>
                <c:pt idx="39">
                  <c:v>-168366.33467420997</c:v>
                </c:pt>
                <c:pt idx="40">
                  <c:v>-168366.33467420997</c:v>
                </c:pt>
              </c:numCache>
            </c:numRef>
          </c:val>
          <c:smooth val="0"/>
          <c:extLst>
            <c:ext xmlns:c16="http://schemas.microsoft.com/office/drawing/2014/chart" uri="{C3380CC4-5D6E-409C-BE32-E72D297353CC}">
              <c16:uniqueId val="{0000000C-8300-44B9-A9E5-24AFFB945341}"/>
            </c:ext>
          </c:extLst>
        </c:ser>
        <c:ser>
          <c:idx val="5"/>
          <c:order val="4"/>
          <c:tx>
            <c:strRef>
              <c:f>Table!$BJ$2</c:f>
              <c:strCache>
                <c:ptCount val="1"/>
                <c:pt idx="0">
                  <c:v>Rental Income</c:v>
                </c:pt>
              </c:strCache>
            </c:strRef>
          </c:tx>
          <c:spPr>
            <a:ln w="28575" cap="rnd">
              <a:solidFill>
                <a:schemeClr val="accent6"/>
              </a:solidFill>
              <a:round/>
            </a:ln>
            <a:effectLst/>
          </c:spPr>
          <c:marker>
            <c:symbol val="none"/>
          </c:marker>
          <c:cat>
            <c:numRef>
              <c:f>Table!$BE$3:$BE$43</c:f>
              <c:numCache>
                <c:formatCode>0</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Table!$BJ$3:$BJ$43</c:f>
              <c:numCache>
                <c:formatCode>"$"#,##0</c:formatCode>
                <c:ptCount val="41"/>
                <c:pt idx="0">
                  <c:v>0</c:v>
                </c:pt>
                <c:pt idx="1">
                  <c:v>25875</c:v>
                </c:pt>
                <c:pt idx="2">
                  <c:v>52138.125</c:v>
                </c:pt>
                <c:pt idx="3">
                  <c:v>78795.196874999994</c:v>
                </c:pt>
                <c:pt idx="4">
                  <c:v>105852.12482812499</c:v>
                </c:pt>
                <c:pt idx="5">
                  <c:v>133314.90670054685</c:v>
                </c:pt>
                <c:pt idx="6">
                  <c:v>161189.63030105503</c:v>
                </c:pt>
                <c:pt idx="7">
                  <c:v>189482.47475557085</c:v>
                </c:pt>
                <c:pt idx="8">
                  <c:v>218199.71187690439</c:v>
                </c:pt>
                <c:pt idx="9">
                  <c:v>247347.70755505795</c:v>
                </c:pt>
                <c:pt idx="10">
                  <c:v>276932.92316838377</c:v>
                </c:pt>
                <c:pt idx="11">
                  <c:v>306961.91701590951</c:v>
                </c:pt>
                <c:pt idx="12">
                  <c:v>337441.3457711481</c:v>
                </c:pt>
                <c:pt idx="13">
                  <c:v>368377.96595771529</c:v>
                </c:pt>
                <c:pt idx="14">
                  <c:v>399778.635447081</c:v>
                </c:pt>
                <c:pt idx="15">
                  <c:v>431650.31497878715</c:v>
                </c:pt>
                <c:pt idx="16">
                  <c:v>464000.06970346894</c:v>
                </c:pt>
                <c:pt idx="17">
                  <c:v>496835.0707490209</c:v>
                </c:pt>
                <c:pt idx="18">
                  <c:v>530162.59681025613</c:v>
                </c:pt>
                <c:pt idx="19">
                  <c:v>563990.03576240991</c:v>
                </c:pt>
                <c:pt idx="20">
                  <c:v>598324.88629884599</c:v>
                </c:pt>
                <c:pt idx="21">
                  <c:v>633174.75959332858</c:v>
                </c:pt>
                <c:pt idx="22">
                  <c:v>668547.38098722848</c:v>
                </c:pt>
                <c:pt idx="23">
                  <c:v>704450.59170203679</c:v>
                </c:pt>
                <c:pt idx="24">
                  <c:v>740892.35057756724</c:v>
                </c:pt>
                <c:pt idx="25">
                  <c:v>777880.73583623068</c:v>
                </c:pt>
                <c:pt idx="26">
                  <c:v>815423.94687377405</c:v>
                </c:pt>
                <c:pt idx="27">
                  <c:v>853530.30607688054</c:v>
                </c:pt>
                <c:pt idx="28">
                  <c:v>892208.26066803373</c:v>
                </c:pt>
                <c:pt idx="29">
                  <c:v>931466.38457805419</c:v>
                </c:pt>
                <c:pt idx="30">
                  <c:v>971313.38034672488</c:v>
                </c:pt>
                <c:pt idx="31">
                  <c:v>1011758.0810519257</c:v>
                </c:pt>
                <c:pt idx="32">
                  <c:v>1052809.4522677045</c:v>
                </c:pt>
                <c:pt idx="33">
                  <c:v>1094476.5940517201</c:v>
                </c:pt>
                <c:pt idx="34">
                  <c:v>1136768.7429624959</c:v>
                </c:pt>
                <c:pt idx="35">
                  <c:v>1179695.2741069333</c:v>
                </c:pt>
                <c:pt idx="36">
                  <c:v>1223265.7032185371</c:v>
                </c:pt>
                <c:pt idx="37">
                  <c:v>1267489.688766815</c:v>
                </c:pt>
                <c:pt idx="38">
                  <c:v>1312377.0340983171</c:v>
                </c:pt>
                <c:pt idx="39">
                  <c:v>1357937.6896097919</c:v>
                </c:pt>
                <c:pt idx="40">
                  <c:v>1404181.7549539385</c:v>
                </c:pt>
              </c:numCache>
            </c:numRef>
          </c:val>
          <c:smooth val="0"/>
          <c:extLst>
            <c:ext xmlns:c16="http://schemas.microsoft.com/office/drawing/2014/chart" uri="{C3380CC4-5D6E-409C-BE32-E72D297353CC}">
              <c16:uniqueId val="{0000000E-8300-44B9-A9E5-24AFFB945341}"/>
            </c:ext>
          </c:extLst>
        </c:ser>
        <c:ser>
          <c:idx val="6"/>
          <c:order val="5"/>
          <c:tx>
            <c:strRef>
              <c:f>Table!$BK$2</c:f>
              <c:strCache>
                <c:ptCount val="1"/>
                <c:pt idx="0">
                  <c:v>Property Management</c:v>
                </c:pt>
              </c:strCache>
            </c:strRef>
          </c:tx>
          <c:spPr>
            <a:ln w="28575" cap="rnd">
              <a:solidFill>
                <a:schemeClr val="accent1">
                  <a:lumMod val="60000"/>
                </a:schemeClr>
              </a:solidFill>
              <a:round/>
            </a:ln>
            <a:effectLst/>
          </c:spPr>
          <c:marker>
            <c:symbol val="none"/>
          </c:marker>
          <c:cat>
            <c:numRef>
              <c:f>Table!$BE$3:$BE$43</c:f>
              <c:numCache>
                <c:formatCode>0</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Table!$BK$3:$BK$43</c:f>
              <c:numCache>
                <c:formatCode>"$"#,##0</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mooth val="0"/>
          <c:extLst>
            <c:ext xmlns:c16="http://schemas.microsoft.com/office/drawing/2014/chart" uri="{C3380CC4-5D6E-409C-BE32-E72D297353CC}">
              <c16:uniqueId val="{00000010-8300-44B9-A9E5-24AFFB945341}"/>
            </c:ext>
          </c:extLst>
        </c:ser>
        <c:ser>
          <c:idx val="7"/>
          <c:order val="6"/>
          <c:tx>
            <c:strRef>
              <c:f>Table!$BL$2</c:f>
              <c:strCache>
                <c:ptCount val="1"/>
                <c:pt idx="0">
                  <c:v>Closing Costs</c:v>
                </c:pt>
              </c:strCache>
            </c:strRef>
          </c:tx>
          <c:spPr>
            <a:ln w="28575" cap="rnd">
              <a:solidFill>
                <a:schemeClr val="accent2">
                  <a:lumMod val="60000"/>
                </a:schemeClr>
              </a:solidFill>
              <a:round/>
            </a:ln>
            <a:effectLst/>
          </c:spPr>
          <c:marker>
            <c:symbol val="none"/>
          </c:marker>
          <c:cat>
            <c:numRef>
              <c:f>Table!$BE$3:$BE$43</c:f>
              <c:numCache>
                <c:formatCode>0</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Table!$BL$3:$BL$43</c:f>
              <c:numCache>
                <c:formatCode>"$"#,##0</c:formatCode>
                <c:ptCount val="41"/>
                <c:pt idx="0">
                  <c:v>-15000</c:v>
                </c:pt>
                <c:pt idx="1">
                  <c:v>-15374.999999999998</c:v>
                </c:pt>
                <c:pt idx="2">
                  <c:v>-15759.374999999996</c:v>
                </c:pt>
                <c:pt idx="3">
                  <c:v>-16153.359374999996</c:v>
                </c:pt>
                <c:pt idx="4">
                  <c:v>-16557.193359374996</c:v>
                </c:pt>
                <c:pt idx="5">
                  <c:v>-16971.12319335937</c:v>
                </c:pt>
                <c:pt idx="6">
                  <c:v>-17395.401273193354</c:v>
                </c:pt>
                <c:pt idx="7">
                  <c:v>-17830.286305023186</c:v>
                </c:pt>
                <c:pt idx="8">
                  <c:v>-18276.043462648766</c:v>
                </c:pt>
                <c:pt idx="9">
                  <c:v>-18732.944549214986</c:v>
                </c:pt>
                <c:pt idx="10">
                  <c:v>-19201.268162945358</c:v>
                </c:pt>
                <c:pt idx="11">
                  <c:v>-19681.299867018992</c:v>
                </c:pt>
                <c:pt idx="12">
                  <c:v>-20173.332363694462</c:v>
                </c:pt>
                <c:pt idx="13">
                  <c:v>-20677.665672786821</c:v>
                </c:pt>
                <c:pt idx="14">
                  <c:v>-21194.607314606492</c:v>
                </c:pt>
                <c:pt idx="15">
                  <c:v>-21724.472497471656</c:v>
                </c:pt>
                <c:pt idx="16">
                  <c:v>-22267.584309908445</c:v>
                </c:pt>
                <c:pt idx="17">
                  <c:v>-22824.273917656152</c:v>
                </c:pt>
                <c:pt idx="18">
                  <c:v>-23394.880765597558</c:v>
                </c:pt>
                <c:pt idx="19">
                  <c:v>-23979.752784737495</c:v>
                </c:pt>
                <c:pt idx="20">
                  <c:v>-24579.246604355929</c:v>
                </c:pt>
                <c:pt idx="21">
                  <c:v>-25193.727769464826</c:v>
                </c:pt>
                <c:pt idx="22">
                  <c:v>-25823.570963701444</c:v>
                </c:pt>
                <c:pt idx="23">
                  <c:v>-26469.160237793978</c:v>
                </c:pt>
                <c:pt idx="24">
                  <c:v>-27130.889243738824</c:v>
                </c:pt>
                <c:pt idx="25">
                  <c:v>-27809.161474832294</c:v>
                </c:pt>
                <c:pt idx="26">
                  <c:v>-28504.390511703099</c:v>
                </c:pt>
                <c:pt idx="27">
                  <c:v>-29217.000274495673</c:v>
                </c:pt>
                <c:pt idx="28">
                  <c:v>-29947.425281358064</c:v>
                </c:pt>
                <c:pt idx="29">
                  <c:v>-30696.110913392014</c:v>
                </c:pt>
                <c:pt idx="30">
                  <c:v>-31463.513686226808</c:v>
                </c:pt>
                <c:pt idx="31">
                  <c:v>-32250.101528382478</c:v>
                </c:pt>
                <c:pt idx="32">
                  <c:v>-33056.354066592037</c:v>
                </c:pt>
                <c:pt idx="33">
                  <c:v>-33882.762918256834</c:v>
                </c:pt>
                <c:pt idx="34">
                  <c:v>-34729.831991213257</c:v>
                </c:pt>
                <c:pt idx="35">
                  <c:v>-35598.077790993586</c:v>
                </c:pt>
                <c:pt idx="36">
                  <c:v>-36488.029735768425</c:v>
                </c:pt>
                <c:pt idx="37">
                  <c:v>-37400.23047916263</c:v>
                </c:pt>
                <c:pt idx="38">
                  <c:v>-38335.236241141691</c:v>
                </c:pt>
                <c:pt idx="39">
                  <c:v>-39293.617147170233</c:v>
                </c:pt>
                <c:pt idx="40">
                  <c:v>-40275.957575849483</c:v>
                </c:pt>
              </c:numCache>
            </c:numRef>
          </c:val>
          <c:smooth val="0"/>
          <c:extLst>
            <c:ext xmlns:c16="http://schemas.microsoft.com/office/drawing/2014/chart" uri="{C3380CC4-5D6E-409C-BE32-E72D297353CC}">
              <c16:uniqueId val="{00000012-8300-44B9-A9E5-24AFFB945341}"/>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0"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Rental Breakout (10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Table!$BF$2</c:f>
              <c:strCache>
                <c:ptCount val="1"/>
                <c:pt idx="0">
                  <c:v>Appreciation</c:v>
                </c:pt>
              </c:strCache>
            </c:strRef>
          </c:tx>
          <c:spPr>
            <a:ln w="28575" cap="rnd">
              <a:solidFill>
                <a:schemeClr val="accent2"/>
              </a:solidFill>
              <a:round/>
            </a:ln>
            <a:effectLst/>
          </c:spPr>
          <c:marker>
            <c:symbol val="none"/>
          </c:marker>
          <c:cat>
            <c:numRef>
              <c:f>Table!$BE$3:$BE$13</c:f>
              <c:numCache>
                <c:formatCode>0</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Table!$BF$3:$BF$13</c:f>
              <c:numCache>
                <c:formatCode>"$"#,##0</c:formatCode>
                <c:ptCount val="11"/>
                <c:pt idx="0">
                  <c:v>0</c:v>
                </c:pt>
                <c:pt idx="1">
                  <c:v>6249.9999999999709</c:v>
                </c:pt>
                <c:pt idx="2">
                  <c:v>12656.249999999942</c:v>
                </c:pt>
                <c:pt idx="3">
                  <c:v>19222.656249999942</c:v>
                </c:pt>
                <c:pt idx="4">
                  <c:v>25953.222656249942</c:v>
                </c:pt>
                <c:pt idx="5">
                  <c:v>32852.053222656192</c:v>
                </c:pt>
                <c:pt idx="6">
                  <c:v>39923.354553222598</c:v>
                </c:pt>
                <c:pt idx="7">
                  <c:v>47171.438417053141</c:v>
                </c:pt>
                <c:pt idx="8">
                  <c:v>54600.724377479462</c:v>
                </c:pt>
                <c:pt idx="9">
                  <c:v>62215.742486916424</c:v>
                </c:pt>
                <c:pt idx="10">
                  <c:v>70021.136049089313</c:v>
                </c:pt>
              </c:numCache>
            </c:numRef>
          </c:val>
          <c:smooth val="0"/>
          <c:extLst>
            <c:ext xmlns:c16="http://schemas.microsoft.com/office/drawing/2014/chart" uri="{C3380CC4-5D6E-409C-BE32-E72D297353CC}">
              <c16:uniqueId val="{00000016-21D9-4C6C-B0AB-9CAACE2675D4}"/>
            </c:ext>
          </c:extLst>
        </c:ser>
        <c:ser>
          <c:idx val="2"/>
          <c:order val="1"/>
          <c:tx>
            <c:strRef>
              <c:f>Table!$BG$2</c:f>
              <c:strCache>
                <c:ptCount val="1"/>
                <c:pt idx="0">
                  <c:v>Property Tax</c:v>
                </c:pt>
              </c:strCache>
            </c:strRef>
          </c:tx>
          <c:spPr>
            <a:ln w="28575" cap="rnd">
              <a:solidFill>
                <a:schemeClr val="accent3"/>
              </a:solidFill>
              <a:round/>
            </a:ln>
            <a:effectLst/>
          </c:spPr>
          <c:marker>
            <c:symbol val="none"/>
          </c:marker>
          <c:cat>
            <c:numRef>
              <c:f>Table!$BE$3:$BE$13</c:f>
              <c:numCache>
                <c:formatCode>0</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Table!$BG$3:$BG$13</c:f>
              <c:numCache>
                <c:formatCode>"$"#,##0</c:formatCode>
                <c:ptCount val="11"/>
                <c:pt idx="0">
                  <c:v>0</c:v>
                </c:pt>
                <c:pt idx="1">
                  <c:v>-3750</c:v>
                </c:pt>
                <c:pt idx="2">
                  <c:v>-7593.75</c:v>
                </c:pt>
                <c:pt idx="3">
                  <c:v>-11533.59375</c:v>
                </c:pt>
                <c:pt idx="4">
                  <c:v>-15571.93359375</c:v>
                </c:pt>
                <c:pt idx="5">
                  <c:v>-19711.23193359375</c:v>
                </c:pt>
                <c:pt idx="6">
                  <c:v>-23954.012731933592</c:v>
                </c:pt>
                <c:pt idx="7">
                  <c:v>-28302.863050231928</c:v>
                </c:pt>
                <c:pt idx="8">
                  <c:v>-32760.434626487724</c:v>
                </c:pt>
                <c:pt idx="9">
                  <c:v>-37329.445492149913</c:v>
                </c:pt>
                <c:pt idx="10">
                  <c:v>-42012.681629453662</c:v>
                </c:pt>
              </c:numCache>
            </c:numRef>
          </c:val>
          <c:smooth val="0"/>
          <c:extLst>
            <c:ext xmlns:c16="http://schemas.microsoft.com/office/drawing/2014/chart" uri="{C3380CC4-5D6E-409C-BE32-E72D297353CC}">
              <c16:uniqueId val="{00000018-21D9-4C6C-B0AB-9CAACE2675D4}"/>
            </c:ext>
          </c:extLst>
        </c:ser>
        <c:ser>
          <c:idx val="3"/>
          <c:order val="2"/>
          <c:tx>
            <c:strRef>
              <c:f>Table!$BH$2</c:f>
              <c:strCache>
                <c:ptCount val="1"/>
                <c:pt idx="0">
                  <c:v>Maintenance</c:v>
                </c:pt>
              </c:strCache>
            </c:strRef>
          </c:tx>
          <c:spPr>
            <a:ln w="28575" cap="rnd">
              <a:solidFill>
                <a:schemeClr val="accent4"/>
              </a:solidFill>
              <a:round/>
            </a:ln>
            <a:effectLst/>
          </c:spPr>
          <c:marker>
            <c:symbol val="none"/>
          </c:marker>
          <c:cat>
            <c:numRef>
              <c:f>Table!$BE$3:$BE$13</c:f>
              <c:numCache>
                <c:formatCode>0</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Table!$BH$3:$BH$13</c:f>
              <c:numCache>
                <c:formatCode>"$"#,##0</c:formatCode>
                <c:ptCount val="11"/>
                <c:pt idx="0">
                  <c:v>-7500</c:v>
                </c:pt>
                <c:pt idx="1">
                  <c:v>-12500</c:v>
                </c:pt>
                <c:pt idx="2">
                  <c:v>-17625</c:v>
                </c:pt>
                <c:pt idx="3">
                  <c:v>-22878.125</c:v>
                </c:pt>
                <c:pt idx="4">
                  <c:v>-28262.578125</c:v>
                </c:pt>
                <c:pt idx="5">
                  <c:v>-33781.642578125</c:v>
                </c:pt>
                <c:pt idx="6">
                  <c:v>-39438.683642578122</c:v>
                </c:pt>
                <c:pt idx="7">
                  <c:v>-45237.150733642571</c:v>
                </c:pt>
                <c:pt idx="8">
                  <c:v>-51180.579501983637</c:v>
                </c:pt>
                <c:pt idx="9">
                  <c:v>-57272.593989533227</c:v>
                </c:pt>
                <c:pt idx="10">
                  <c:v>-63516.908839271557</c:v>
                </c:pt>
              </c:numCache>
            </c:numRef>
          </c:val>
          <c:smooth val="0"/>
          <c:extLst>
            <c:ext xmlns:c16="http://schemas.microsoft.com/office/drawing/2014/chart" uri="{C3380CC4-5D6E-409C-BE32-E72D297353CC}">
              <c16:uniqueId val="{0000001A-21D9-4C6C-B0AB-9CAACE2675D4}"/>
            </c:ext>
          </c:extLst>
        </c:ser>
        <c:ser>
          <c:idx val="4"/>
          <c:order val="3"/>
          <c:tx>
            <c:strRef>
              <c:f>Table!$BI$2</c:f>
              <c:strCache>
                <c:ptCount val="1"/>
                <c:pt idx="0">
                  <c:v>Mortgage Interest</c:v>
                </c:pt>
              </c:strCache>
            </c:strRef>
          </c:tx>
          <c:spPr>
            <a:ln w="28575" cap="rnd">
              <a:solidFill>
                <a:schemeClr val="accent5"/>
              </a:solidFill>
              <a:round/>
            </a:ln>
            <a:effectLst/>
          </c:spPr>
          <c:marker>
            <c:symbol val="none"/>
          </c:marker>
          <c:cat>
            <c:numRef>
              <c:f>Table!$BE$3:$BE$13</c:f>
              <c:numCache>
                <c:formatCode>0</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Table!$BI$3:$BI$13</c:f>
              <c:numCache>
                <c:formatCode>"$"#,##0</c:formatCode>
                <c:ptCount val="11"/>
                <c:pt idx="0">
                  <c:v>0</c:v>
                </c:pt>
                <c:pt idx="1">
                  <c:v>-5612.2111558070001</c:v>
                </c:pt>
                <c:pt idx="2">
                  <c:v>-11224.422311614</c:v>
                </c:pt>
                <c:pt idx="3">
                  <c:v>-16836.633467421001</c:v>
                </c:pt>
                <c:pt idx="4">
                  <c:v>-22448.844623228</c:v>
                </c:pt>
                <c:pt idx="5">
                  <c:v>-28061.055779034999</c:v>
                </c:pt>
                <c:pt idx="6">
                  <c:v>-33673.266934842002</c:v>
                </c:pt>
                <c:pt idx="7">
                  <c:v>-39285.478090649005</c:v>
                </c:pt>
                <c:pt idx="8">
                  <c:v>-44897.689246456008</c:v>
                </c:pt>
                <c:pt idx="9">
                  <c:v>-50509.900402263011</c:v>
                </c:pt>
                <c:pt idx="10">
                  <c:v>-56122.111558070013</c:v>
                </c:pt>
              </c:numCache>
            </c:numRef>
          </c:val>
          <c:smooth val="0"/>
          <c:extLst>
            <c:ext xmlns:c16="http://schemas.microsoft.com/office/drawing/2014/chart" uri="{C3380CC4-5D6E-409C-BE32-E72D297353CC}">
              <c16:uniqueId val="{0000001C-21D9-4C6C-B0AB-9CAACE2675D4}"/>
            </c:ext>
          </c:extLst>
        </c:ser>
        <c:ser>
          <c:idx val="5"/>
          <c:order val="4"/>
          <c:tx>
            <c:strRef>
              <c:f>Table!$BJ$2</c:f>
              <c:strCache>
                <c:ptCount val="1"/>
                <c:pt idx="0">
                  <c:v>Rental Income</c:v>
                </c:pt>
              </c:strCache>
            </c:strRef>
          </c:tx>
          <c:spPr>
            <a:ln w="28575" cap="rnd">
              <a:solidFill>
                <a:schemeClr val="accent6"/>
              </a:solidFill>
              <a:round/>
            </a:ln>
            <a:effectLst/>
          </c:spPr>
          <c:marker>
            <c:symbol val="none"/>
          </c:marker>
          <c:cat>
            <c:numRef>
              <c:f>Table!$BE$3:$BE$13</c:f>
              <c:numCache>
                <c:formatCode>0</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Table!$BJ$3:$BJ$13</c:f>
              <c:numCache>
                <c:formatCode>"$"#,##0</c:formatCode>
                <c:ptCount val="11"/>
                <c:pt idx="0">
                  <c:v>0</c:v>
                </c:pt>
                <c:pt idx="1">
                  <c:v>25875</c:v>
                </c:pt>
                <c:pt idx="2">
                  <c:v>52138.125</c:v>
                </c:pt>
                <c:pt idx="3">
                  <c:v>78795.196874999994</c:v>
                </c:pt>
                <c:pt idx="4">
                  <c:v>105852.12482812499</c:v>
                </c:pt>
                <c:pt idx="5">
                  <c:v>133314.90670054685</c:v>
                </c:pt>
                <c:pt idx="6">
                  <c:v>161189.63030105503</c:v>
                </c:pt>
                <c:pt idx="7">
                  <c:v>189482.47475557085</c:v>
                </c:pt>
                <c:pt idx="8">
                  <c:v>218199.71187690439</c:v>
                </c:pt>
                <c:pt idx="9">
                  <c:v>247347.70755505795</c:v>
                </c:pt>
                <c:pt idx="10">
                  <c:v>276932.92316838377</c:v>
                </c:pt>
              </c:numCache>
            </c:numRef>
          </c:val>
          <c:smooth val="0"/>
          <c:extLst>
            <c:ext xmlns:c16="http://schemas.microsoft.com/office/drawing/2014/chart" uri="{C3380CC4-5D6E-409C-BE32-E72D297353CC}">
              <c16:uniqueId val="{0000001E-21D9-4C6C-B0AB-9CAACE2675D4}"/>
            </c:ext>
          </c:extLst>
        </c:ser>
        <c:ser>
          <c:idx val="6"/>
          <c:order val="5"/>
          <c:tx>
            <c:strRef>
              <c:f>Table!$BK$2</c:f>
              <c:strCache>
                <c:ptCount val="1"/>
                <c:pt idx="0">
                  <c:v>Property Management</c:v>
                </c:pt>
              </c:strCache>
            </c:strRef>
          </c:tx>
          <c:spPr>
            <a:ln w="28575" cap="rnd">
              <a:solidFill>
                <a:schemeClr val="accent1">
                  <a:lumMod val="60000"/>
                </a:schemeClr>
              </a:solidFill>
              <a:round/>
            </a:ln>
            <a:effectLst/>
          </c:spPr>
          <c:marker>
            <c:symbol val="none"/>
          </c:marker>
          <c:cat>
            <c:numRef>
              <c:f>Table!$BE$3:$BE$13</c:f>
              <c:numCache>
                <c:formatCode>0</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Table!$BK$3:$BK$13</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20-21D9-4C6C-B0AB-9CAACE2675D4}"/>
            </c:ext>
          </c:extLst>
        </c:ser>
        <c:ser>
          <c:idx val="7"/>
          <c:order val="6"/>
          <c:tx>
            <c:strRef>
              <c:f>Table!$BL$2</c:f>
              <c:strCache>
                <c:ptCount val="1"/>
                <c:pt idx="0">
                  <c:v>Closing Costs</c:v>
                </c:pt>
              </c:strCache>
            </c:strRef>
          </c:tx>
          <c:spPr>
            <a:ln w="28575" cap="rnd">
              <a:solidFill>
                <a:schemeClr val="accent2">
                  <a:lumMod val="60000"/>
                </a:schemeClr>
              </a:solidFill>
              <a:round/>
            </a:ln>
            <a:effectLst/>
          </c:spPr>
          <c:marker>
            <c:symbol val="none"/>
          </c:marker>
          <c:cat>
            <c:numRef>
              <c:f>Table!$BE$3:$BE$13</c:f>
              <c:numCache>
                <c:formatCode>0</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Table!$BL$3:$BL$13</c:f>
              <c:numCache>
                <c:formatCode>"$"#,##0</c:formatCode>
                <c:ptCount val="11"/>
                <c:pt idx="0">
                  <c:v>-15000</c:v>
                </c:pt>
                <c:pt idx="1">
                  <c:v>-15374.999999999998</c:v>
                </c:pt>
                <c:pt idx="2">
                  <c:v>-15759.374999999996</c:v>
                </c:pt>
                <c:pt idx="3">
                  <c:v>-16153.359374999996</c:v>
                </c:pt>
                <c:pt idx="4">
                  <c:v>-16557.193359374996</c:v>
                </c:pt>
                <c:pt idx="5">
                  <c:v>-16971.12319335937</c:v>
                </c:pt>
                <c:pt idx="6">
                  <c:v>-17395.401273193354</c:v>
                </c:pt>
                <c:pt idx="7">
                  <c:v>-17830.286305023186</c:v>
                </c:pt>
                <c:pt idx="8">
                  <c:v>-18276.043462648766</c:v>
                </c:pt>
                <c:pt idx="9">
                  <c:v>-18732.944549214986</c:v>
                </c:pt>
                <c:pt idx="10">
                  <c:v>-19201.268162945358</c:v>
                </c:pt>
              </c:numCache>
            </c:numRef>
          </c:val>
          <c:smooth val="0"/>
          <c:extLst>
            <c:ext xmlns:c16="http://schemas.microsoft.com/office/drawing/2014/chart" uri="{C3380CC4-5D6E-409C-BE32-E72D297353CC}">
              <c16:uniqueId val="{00000022-21D9-4C6C-B0AB-9CAACE2675D4}"/>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0"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Actual Monthly Costs Own vs Rent (30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Table!$AF$2</c:f>
              <c:strCache>
                <c:ptCount val="1"/>
                <c:pt idx="0">
                  <c:v>Rent Avg Monthly Cost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Table!$AE$3:$AE$33</c:f>
              <c:numCache>
                <c:formatCode>0</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Table!$AF$3:$AF$33</c:f>
              <c:numCache>
                <c:formatCode>"$"#,##0</c:formatCode>
                <c:ptCount val="31"/>
                <c:pt idx="0">
                  <c:v>0</c:v>
                </c:pt>
                <c:pt idx="1">
                  <c:v>2400</c:v>
                </c:pt>
                <c:pt idx="2">
                  <c:v>2459.9999999999995</c:v>
                </c:pt>
                <c:pt idx="3">
                  <c:v>2521.4999999999995</c:v>
                </c:pt>
                <c:pt idx="4">
                  <c:v>2584.537499999999</c:v>
                </c:pt>
                <c:pt idx="5">
                  <c:v>2649.1509374999991</c:v>
                </c:pt>
                <c:pt idx="6">
                  <c:v>2715.3797109374987</c:v>
                </c:pt>
                <c:pt idx="7">
                  <c:v>2783.2642037109363</c:v>
                </c:pt>
                <c:pt idx="8">
                  <c:v>2852.8458088037096</c:v>
                </c:pt>
                <c:pt idx="9">
                  <c:v>2924.1669540238022</c:v>
                </c:pt>
                <c:pt idx="10">
                  <c:v>2997.2711278743973</c:v>
                </c:pt>
                <c:pt idx="11">
                  <c:v>3072.2029060712571</c:v>
                </c:pt>
                <c:pt idx="12">
                  <c:v>3149.0079787230384</c:v>
                </c:pt>
                <c:pt idx="13">
                  <c:v>3227.7331781911139</c:v>
                </c:pt>
                <c:pt idx="14">
                  <c:v>3308.426507645891</c:v>
                </c:pt>
                <c:pt idx="15">
                  <c:v>3391.1371703370382</c:v>
                </c:pt>
                <c:pt idx="16">
                  <c:v>3475.9155995954638</c:v>
                </c:pt>
                <c:pt idx="17">
                  <c:v>3562.8134895853495</c:v>
                </c:pt>
                <c:pt idx="18">
                  <c:v>3651.8838268249833</c:v>
                </c:pt>
                <c:pt idx="19">
                  <c:v>3743.1809224956073</c:v>
                </c:pt>
                <c:pt idx="20">
                  <c:v>3836.7604455579972</c:v>
                </c:pt>
                <c:pt idx="21">
                  <c:v>3932.679456696947</c:v>
                </c:pt>
                <c:pt idx="22">
                  <c:v>4030.9964431143703</c:v>
                </c:pt>
                <c:pt idx="23">
                  <c:v>4131.7713541922285</c:v>
                </c:pt>
                <c:pt idx="24">
                  <c:v>4235.0656380470346</c:v>
                </c:pt>
                <c:pt idx="25">
                  <c:v>4340.94227899821</c:v>
                </c:pt>
                <c:pt idx="26">
                  <c:v>4449.4658359731648</c:v>
                </c:pt>
                <c:pt idx="27">
                  <c:v>4560.7024818724931</c:v>
                </c:pt>
                <c:pt idx="28">
                  <c:v>4674.7200439193048</c:v>
                </c:pt>
                <c:pt idx="29">
                  <c:v>4791.5880450172872</c:v>
                </c:pt>
                <c:pt idx="30">
                  <c:v>4911.3777461427189</c:v>
                </c:pt>
              </c:numCache>
            </c:numRef>
          </c:val>
          <c:smooth val="0"/>
          <c:extLst>
            <c:ext xmlns:c16="http://schemas.microsoft.com/office/drawing/2014/chart" uri="{C3380CC4-5D6E-409C-BE32-E72D297353CC}">
              <c16:uniqueId val="{00000006-4979-48A4-B9A6-70ABE604625C}"/>
            </c:ext>
          </c:extLst>
        </c:ser>
        <c:ser>
          <c:idx val="2"/>
          <c:order val="1"/>
          <c:tx>
            <c:strRef>
              <c:f>Table!$AG$2</c:f>
              <c:strCache>
                <c:ptCount val="1"/>
                <c:pt idx="0">
                  <c:v>Own Avg Monthly Cost</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Table!$AE$3:$AE$33</c:f>
              <c:numCache>
                <c:formatCode>0</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Table!$AG$3:$AG$33</c:f>
              <c:numCache>
                <c:formatCode>"$"#,##0</c:formatCode>
                <c:ptCount val="31"/>
                <c:pt idx="0">
                  <c:v>625</c:v>
                </c:pt>
                <c:pt idx="1">
                  <c:v>1544.0731518728055</c:v>
                </c:pt>
                <c:pt idx="2">
                  <c:v>1562.3023185394723</c:v>
                </c:pt>
                <c:pt idx="3">
                  <c:v>1580.9872143728055</c:v>
                </c:pt>
                <c:pt idx="4">
                  <c:v>1600.1392326019723</c:v>
                </c:pt>
                <c:pt idx="5">
                  <c:v>1619.770051286868</c:v>
                </c:pt>
                <c:pt idx="6">
                  <c:v>1639.8916404388863</c:v>
                </c:pt>
                <c:pt idx="7">
                  <c:v>1660.5162693197046</c:v>
                </c:pt>
                <c:pt idx="8">
                  <c:v>1681.656513922544</c:v>
                </c:pt>
                <c:pt idx="9">
                  <c:v>1703.3252646404537</c:v>
                </c:pt>
                <c:pt idx="10">
                  <c:v>1725.5357341263118</c:v>
                </c:pt>
                <c:pt idx="11">
                  <c:v>1748.3014653493162</c:v>
                </c:pt>
                <c:pt idx="12">
                  <c:v>1771.6363398528956</c:v>
                </c:pt>
                <c:pt idx="13">
                  <c:v>1795.554586219064</c:v>
                </c:pt>
                <c:pt idx="14">
                  <c:v>1820.0707887443871</c:v>
                </c:pt>
                <c:pt idx="15">
                  <c:v>1845.1998963328435</c:v>
                </c:pt>
                <c:pt idx="16">
                  <c:v>1870.9572316110109</c:v>
                </c:pt>
                <c:pt idx="17">
                  <c:v>1897.3585002711327</c:v>
                </c:pt>
                <c:pt idx="18">
                  <c:v>1924.4198006477575</c:v>
                </c:pt>
                <c:pt idx="19">
                  <c:v>1952.1576335337979</c:v>
                </c:pt>
                <c:pt idx="20">
                  <c:v>1980.5889122419894</c:v>
                </c:pt>
                <c:pt idx="21">
                  <c:v>2009.7309729178853</c:v>
                </c:pt>
                <c:pt idx="22">
                  <c:v>2039.6015851106793</c:v>
                </c:pt>
                <c:pt idx="23">
                  <c:v>2070.2189626082923</c:v>
                </c:pt>
                <c:pt idx="24">
                  <c:v>2101.601774543346</c:v>
                </c:pt>
                <c:pt idx="25">
                  <c:v>2133.7691567767765</c:v>
                </c:pt>
                <c:pt idx="26">
                  <c:v>2166.7407235660421</c:v>
                </c:pt>
                <c:pt idx="27">
                  <c:v>2200.5365795250395</c:v>
                </c:pt>
                <c:pt idx="28">
                  <c:v>2235.1773318830119</c:v>
                </c:pt>
                <c:pt idx="29">
                  <c:v>2270.6841030499336</c:v>
                </c:pt>
                <c:pt idx="30">
                  <c:v>2307.0785434960285</c:v>
                </c:pt>
              </c:numCache>
            </c:numRef>
          </c:val>
          <c:smooth val="0"/>
          <c:extLst>
            <c:ext xmlns:c16="http://schemas.microsoft.com/office/drawing/2014/chart" uri="{C3380CC4-5D6E-409C-BE32-E72D297353CC}">
              <c16:uniqueId val="{00000008-4979-48A4-B9A6-70ABE604625C}"/>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0"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Actual Monthly Costs Own vs Rent (40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Table!$AF$2</c:f>
              <c:strCache>
                <c:ptCount val="1"/>
                <c:pt idx="0">
                  <c:v>Rent Avg Monthly Cost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Table!$AE$3:$AE$43</c:f>
              <c:numCache>
                <c:formatCode>0</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Table!$AF$3:$AF$43</c:f>
              <c:numCache>
                <c:formatCode>"$"#,##0</c:formatCode>
                <c:ptCount val="41"/>
                <c:pt idx="0">
                  <c:v>0</c:v>
                </c:pt>
                <c:pt idx="1">
                  <c:v>2400</c:v>
                </c:pt>
                <c:pt idx="2">
                  <c:v>2459.9999999999995</c:v>
                </c:pt>
                <c:pt idx="3">
                  <c:v>2521.4999999999995</c:v>
                </c:pt>
                <c:pt idx="4">
                  <c:v>2584.537499999999</c:v>
                </c:pt>
                <c:pt idx="5">
                  <c:v>2649.1509374999991</c:v>
                </c:pt>
                <c:pt idx="6">
                  <c:v>2715.3797109374987</c:v>
                </c:pt>
                <c:pt idx="7">
                  <c:v>2783.2642037109363</c:v>
                </c:pt>
                <c:pt idx="8">
                  <c:v>2852.8458088037096</c:v>
                </c:pt>
                <c:pt idx="9">
                  <c:v>2924.1669540238022</c:v>
                </c:pt>
                <c:pt idx="10">
                  <c:v>2997.2711278743973</c:v>
                </c:pt>
                <c:pt idx="11">
                  <c:v>3072.2029060712571</c:v>
                </c:pt>
                <c:pt idx="12">
                  <c:v>3149.0079787230384</c:v>
                </c:pt>
                <c:pt idx="13">
                  <c:v>3227.7331781911139</c:v>
                </c:pt>
                <c:pt idx="14">
                  <c:v>3308.426507645891</c:v>
                </c:pt>
                <c:pt idx="15">
                  <c:v>3391.1371703370382</c:v>
                </c:pt>
                <c:pt idx="16">
                  <c:v>3475.9155995954638</c:v>
                </c:pt>
                <c:pt idx="17">
                  <c:v>3562.8134895853495</c:v>
                </c:pt>
                <c:pt idx="18">
                  <c:v>3651.8838268249833</c:v>
                </c:pt>
                <c:pt idx="19">
                  <c:v>3743.1809224956073</c:v>
                </c:pt>
                <c:pt idx="20">
                  <c:v>3836.7604455579972</c:v>
                </c:pt>
                <c:pt idx="21">
                  <c:v>3932.679456696947</c:v>
                </c:pt>
                <c:pt idx="22">
                  <c:v>4030.9964431143703</c:v>
                </c:pt>
                <c:pt idx="23">
                  <c:v>4131.7713541922285</c:v>
                </c:pt>
                <c:pt idx="24">
                  <c:v>4235.0656380470346</c:v>
                </c:pt>
                <c:pt idx="25">
                  <c:v>4340.94227899821</c:v>
                </c:pt>
                <c:pt idx="26">
                  <c:v>4449.4658359731648</c:v>
                </c:pt>
                <c:pt idx="27">
                  <c:v>4560.7024818724931</c:v>
                </c:pt>
                <c:pt idx="28">
                  <c:v>4674.7200439193048</c:v>
                </c:pt>
                <c:pt idx="29">
                  <c:v>4791.5880450172872</c:v>
                </c:pt>
                <c:pt idx="30">
                  <c:v>4911.3777461427189</c:v>
                </c:pt>
                <c:pt idx="31">
                  <c:v>5034.1621897962868</c:v>
                </c:pt>
                <c:pt idx="32">
                  <c:v>5160.0162445411934</c:v>
                </c:pt>
                <c:pt idx="33">
                  <c:v>5289.016650654723</c:v>
                </c:pt>
                <c:pt idx="34">
                  <c:v>5421.2420669210906</c:v>
                </c:pt>
                <c:pt idx="35">
                  <c:v>5556.7731185941184</c:v>
                </c:pt>
                <c:pt idx="36">
                  <c:v>5695.69244655897</c:v>
                </c:pt>
                <c:pt idx="37">
                  <c:v>5838.0847577229442</c:v>
                </c:pt>
                <c:pt idx="38">
                  <c:v>5984.0368766660176</c:v>
                </c:pt>
                <c:pt idx="39">
                  <c:v>6133.6377985826684</c:v>
                </c:pt>
                <c:pt idx="40">
                  <c:v>6286.9787435472344</c:v>
                </c:pt>
              </c:numCache>
            </c:numRef>
          </c:val>
          <c:smooth val="0"/>
          <c:extLst>
            <c:ext xmlns:c16="http://schemas.microsoft.com/office/drawing/2014/chart" uri="{C3380CC4-5D6E-409C-BE32-E72D297353CC}">
              <c16:uniqueId val="{00000000-379C-4C22-85A2-2662AA17B93F}"/>
            </c:ext>
          </c:extLst>
        </c:ser>
        <c:ser>
          <c:idx val="2"/>
          <c:order val="1"/>
          <c:tx>
            <c:strRef>
              <c:f>Table!$AG$2</c:f>
              <c:strCache>
                <c:ptCount val="1"/>
                <c:pt idx="0">
                  <c:v>Own Avg Monthly Cost</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Table!$AE$3:$AE$43</c:f>
              <c:numCache>
                <c:formatCode>0</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Table!$AG$3:$AG$43</c:f>
              <c:numCache>
                <c:formatCode>"$"#,##0</c:formatCode>
                <c:ptCount val="41"/>
                <c:pt idx="0">
                  <c:v>625</c:v>
                </c:pt>
                <c:pt idx="1">
                  <c:v>1544.0731518728055</c:v>
                </c:pt>
                <c:pt idx="2">
                  <c:v>1562.3023185394723</c:v>
                </c:pt>
                <c:pt idx="3">
                  <c:v>1580.9872143728055</c:v>
                </c:pt>
                <c:pt idx="4">
                  <c:v>1600.1392326019723</c:v>
                </c:pt>
                <c:pt idx="5">
                  <c:v>1619.770051286868</c:v>
                </c:pt>
                <c:pt idx="6">
                  <c:v>1639.8916404388863</c:v>
                </c:pt>
                <c:pt idx="7">
                  <c:v>1660.5162693197046</c:v>
                </c:pt>
                <c:pt idx="8">
                  <c:v>1681.656513922544</c:v>
                </c:pt>
                <c:pt idx="9">
                  <c:v>1703.3252646404537</c:v>
                </c:pt>
                <c:pt idx="10">
                  <c:v>1725.5357341263118</c:v>
                </c:pt>
                <c:pt idx="11">
                  <c:v>1748.3014653493162</c:v>
                </c:pt>
                <c:pt idx="12">
                  <c:v>1771.6363398528956</c:v>
                </c:pt>
                <c:pt idx="13">
                  <c:v>1795.554586219064</c:v>
                </c:pt>
                <c:pt idx="14">
                  <c:v>1820.0707887443871</c:v>
                </c:pt>
                <c:pt idx="15">
                  <c:v>1845.1998963328435</c:v>
                </c:pt>
                <c:pt idx="16">
                  <c:v>1870.9572316110109</c:v>
                </c:pt>
                <c:pt idx="17">
                  <c:v>1897.3585002711327</c:v>
                </c:pt>
                <c:pt idx="18">
                  <c:v>1924.4198006477575</c:v>
                </c:pt>
                <c:pt idx="19">
                  <c:v>1952.1576335337979</c:v>
                </c:pt>
                <c:pt idx="20">
                  <c:v>1980.5889122419894</c:v>
                </c:pt>
                <c:pt idx="21">
                  <c:v>2009.7309729178853</c:v>
                </c:pt>
                <c:pt idx="22">
                  <c:v>2039.6015851106793</c:v>
                </c:pt>
                <c:pt idx="23">
                  <c:v>2070.2189626082923</c:v>
                </c:pt>
                <c:pt idx="24">
                  <c:v>2101.601774543346</c:v>
                </c:pt>
                <c:pt idx="25">
                  <c:v>2133.7691567767765</c:v>
                </c:pt>
                <c:pt idx="26">
                  <c:v>2166.7407235660421</c:v>
                </c:pt>
                <c:pt idx="27">
                  <c:v>2200.5365795250395</c:v>
                </c:pt>
                <c:pt idx="28">
                  <c:v>2235.1773318830119</c:v>
                </c:pt>
                <c:pt idx="29">
                  <c:v>2270.6841030499336</c:v>
                </c:pt>
                <c:pt idx="30">
                  <c:v>2307.0785434960285</c:v>
                </c:pt>
                <c:pt idx="31">
                  <c:v>1529.4763597471365</c:v>
                </c:pt>
                <c:pt idx="32">
                  <c:v>1567.7132687408148</c:v>
                </c:pt>
                <c:pt idx="33">
                  <c:v>1606.906100459335</c:v>
                </c:pt>
                <c:pt idx="34">
                  <c:v>1647.0787529708184</c:v>
                </c:pt>
                <c:pt idx="35">
                  <c:v>1688.2557217950889</c:v>
                </c:pt>
                <c:pt idx="36">
                  <c:v>1730.4621148399663</c:v>
                </c:pt>
                <c:pt idx="37">
                  <c:v>1773.7236677109649</c:v>
                </c:pt>
                <c:pt idx="38">
                  <c:v>1818.0667594037393</c:v>
                </c:pt>
                <c:pt idx="39">
                  <c:v>1863.5184283888323</c:v>
                </c:pt>
                <c:pt idx="40">
                  <c:v>1910.1063890985531</c:v>
                </c:pt>
              </c:numCache>
            </c:numRef>
          </c:val>
          <c:smooth val="0"/>
          <c:extLst>
            <c:ext xmlns:c16="http://schemas.microsoft.com/office/drawing/2014/chart" uri="{C3380CC4-5D6E-409C-BE32-E72D297353CC}">
              <c16:uniqueId val="{00000001-379C-4C22-85A2-2662AA17B93F}"/>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0"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Actual Monthly Costs Own vs Rent (20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Table!$AF$2</c:f>
              <c:strCache>
                <c:ptCount val="1"/>
                <c:pt idx="0">
                  <c:v>Rent Avg Monthly Cost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Table!$AE$3:$AE$23</c:f>
              <c:numCache>
                <c:formatCode>0</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Table!$AF$3:$AF$23</c:f>
              <c:numCache>
                <c:formatCode>"$"#,##0</c:formatCode>
                <c:ptCount val="21"/>
                <c:pt idx="0">
                  <c:v>0</c:v>
                </c:pt>
                <c:pt idx="1">
                  <c:v>2400</c:v>
                </c:pt>
                <c:pt idx="2">
                  <c:v>2459.9999999999995</c:v>
                </c:pt>
                <c:pt idx="3">
                  <c:v>2521.4999999999995</c:v>
                </c:pt>
                <c:pt idx="4">
                  <c:v>2584.537499999999</c:v>
                </c:pt>
                <c:pt idx="5">
                  <c:v>2649.1509374999991</c:v>
                </c:pt>
                <c:pt idx="6">
                  <c:v>2715.3797109374987</c:v>
                </c:pt>
                <c:pt idx="7">
                  <c:v>2783.2642037109363</c:v>
                </c:pt>
                <c:pt idx="8">
                  <c:v>2852.8458088037096</c:v>
                </c:pt>
                <c:pt idx="9">
                  <c:v>2924.1669540238022</c:v>
                </c:pt>
                <c:pt idx="10">
                  <c:v>2997.2711278743973</c:v>
                </c:pt>
                <c:pt idx="11">
                  <c:v>3072.2029060712571</c:v>
                </c:pt>
                <c:pt idx="12">
                  <c:v>3149.0079787230384</c:v>
                </c:pt>
                <c:pt idx="13">
                  <c:v>3227.7331781911139</c:v>
                </c:pt>
                <c:pt idx="14">
                  <c:v>3308.426507645891</c:v>
                </c:pt>
                <c:pt idx="15">
                  <c:v>3391.1371703370382</c:v>
                </c:pt>
                <c:pt idx="16">
                  <c:v>3475.9155995954638</c:v>
                </c:pt>
                <c:pt idx="17">
                  <c:v>3562.8134895853495</c:v>
                </c:pt>
                <c:pt idx="18">
                  <c:v>3651.8838268249833</c:v>
                </c:pt>
                <c:pt idx="19">
                  <c:v>3743.1809224956073</c:v>
                </c:pt>
                <c:pt idx="20">
                  <c:v>3836.7604455579972</c:v>
                </c:pt>
              </c:numCache>
            </c:numRef>
          </c:val>
          <c:smooth val="0"/>
          <c:extLst>
            <c:ext xmlns:c16="http://schemas.microsoft.com/office/drawing/2014/chart" uri="{C3380CC4-5D6E-409C-BE32-E72D297353CC}">
              <c16:uniqueId val="{00000004-FFB5-4B1C-B017-A200058C6737}"/>
            </c:ext>
          </c:extLst>
        </c:ser>
        <c:ser>
          <c:idx val="2"/>
          <c:order val="1"/>
          <c:tx>
            <c:strRef>
              <c:f>Table!$AG$2</c:f>
              <c:strCache>
                <c:ptCount val="1"/>
                <c:pt idx="0">
                  <c:v>Own Avg Monthly Cost</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Table!$AE$3:$AE$23</c:f>
              <c:numCache>
                <c:formatCode>0</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Table!$AG$3:$AG$23</c:f>
              <c:numCache>
                <c:formatCode>"$"#,##0</c:formatCode>
                <c:ptCount val="21"/>
                <c:pt idx="0">
                  <c:v>625</c:v>
                </c:pt>
                <c:pt idx="1">
                  <c:v>1544.0731518728055</c:v>
                </c:pt>
                <c:pt idx="2">
                  <c:v>1562.3023185394723</c:v>
                </c:pt>
                <c:pt idx="3">
                  <c:v>1580.9872143728055</c:v>
                </c:pt>
                <c:pt idx="4">
                  <c:v>1600.1392326019723</c:v>
                </c:pt>
                <c:pt idx="5">
                  <c:v>1619.770051286868</c:v>
                </c:pt>
                <c:pt idx="6">
                  <c:v>1639.8916404388863</c:v>
                </c:pt>
                <c:pt idx="7">
                  <c:v>1660.5162693197046</c:v>
                </c:pt>
                <c:pt idx="8">
                  <c:v>1681.656513922544</c:v>
                </c:pt>
                <c:pt idx="9">
                  <c:v>1703.3252646404537</c:v>
                </c:pt>
                <c:pt idx="10">
                  <c:v>1725.5357341263118</c:v>
                </c:pt>
                <c:pt idx="11">
                  <c:v>1748.3014653493162</c:v>
                </c:pt>
                <c:pt idx="12">
                  <c:v>1771.6363398528956</c:v>
                </c:pt>
                <c:pt idx="13">
                  <c:v>1795.554586219064</c:v>
                </c:pt>
                <c:pt idx="14">
                  <c:v>1820.0707887443871</c:v>
                </c:pt>
                <c:pt idx="15">
                  <c:v>1845.1998963328435</c:v>
                </c:pt>
                <c:pt idx="16">
                  <c:v>1870.9572316110109</c:v>
                </c:pt>
                <c:pt idx="17">
                  <c:v>1897.3585002711327</c:v>
                </c:pt>
                <c:pt idx="18">
                  <c:v>1924.4198006477575</c:v>
                </c:pt>
                <c:pt idx="19">
                  <c:v>1952.1576335337979</c:v>
                </c:pt>
                <c:pt idx="20">
                  <c:v>1980.5889122419894</c:v>
                </c:pt>
              </c:numCache>
            </c:numRef>
          </c:val>
          <c:smooth val="0"/>
          <c:extLst>
            <c:ext xmlns:c16="http://schemas.microsoft.com/office/drawing/2014/chart" uri="{C3380CC4-5D6E-409C-BE32-E72D297353CC}">
              <c16:uniqueId val="{00000006-FFB5-4B1C-B017-A200058C6737}"/>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0"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Net Made Own vs Rent (20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Table!$G$2</c:f>
              <c:strCache>
                <c:ptCount val="1"/>
                <c:pt idx="0">
                  <c:v>Rent Net Made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Table!$A$3:$A$23</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Table!$G$3:$G$23</c:f>
              <c:numCache>
                <c:formatCode>"$"#,##0</c:formatCode>
                <c:ptCount val="21"/>
                <c:pt idx="0">
                  <c:v>0</c:v>
                </c:pt>
                <c:pt idx="1">
                  <c:v>-19525</c:v>
                </c:pt>
                <c:pt idx="2">
                  <c:v>-39120.75</c:v>
                </c:pt>
                <c:pt idx="3">
                  <c:v>-58759.802499999991</c:v>
                </c:pt>
                <c:pt idx="4">
                  <c:v>-78411.978674999962</c:v>
                </c:pt>
                <c:pt idx="5">
                  <c:v>-98044.156932249956</c:v>
                </c:pt>
                <c:pt idx="6">
                  <c:v>-117620.04616125743</c:v>
                </c:pt>
                <c:pt idx="7">
                  <c:v>-137099.94259238915</c:v>
                </c:pt>
                <c:pt idx="8">
                  <c:v>-156440.46910369623</c:v>
                </c:pt>
                <c:pt idx="9">
                  <c:v>-175594.29573404079</c:v>
                </c:pt>
                <c:pt idx="10">
                  <c:v>-194509.84007333659</c:v>
                </c:pt>
                <c:pt idx="11">
                  <c:v>-213130.94610733091</c:v>
                </c:pt>
                <c:pt idx="12">
                  <c:v>-231396.53999442642</c:v>
                </c:pt>
                <c:pt idx="13">
                  <c:v>-249240.26114510815</c:v>
                </c:pt>
                <c:pt idx="14">
                  <c:v>-266590.0668601144</c:v>
                </c:pt>
                <c:pt idx="15">
                  <c:v>-283367.80866104225</c:v>
                </c:pt>
                <c:pt idx="16">
                  <c:v>-299488.77831605298</c:v>
                </c:pt>
                <c:pt idx="17">
                  <c:v>-314861.22142313299</c:v>
                </c:pt>
                <c:pt idx="18">
                  <c:v>-329385.8162633325</c:v>
                </c:pt>
                <c:pt idx="19">
                  <c:v>-342955.11547586048</c:v>
                </c:pt>
                <c:pt idx="20">
                  <c:v>-355452.94793511782</c:v>
                </c:pt>
              </c:numCache>
            </c:numRef>
          </c:val>
          <c:smooth val="0"/>
          <c:extLst>
            <c:ext xmlns:c16="http://schemas.microsoft.com/office/drawing/2014/chart" uri="{C3380CC4-5D6E-409C-BE32-E72D297353CC}">
              <c16:uniqueId val="{00000008-B585-4C8E-960E-E8111DB38187}"/>
            </c:ext>
          </c:extLst>
        </c:ser>
        <c:ser>
          <c:idx val="2"/>
          <c:order val="1"/>
          <c:tx>
            <c:strRef>
              <c:f>Table!$T$2</c:f>
              <c:strCache>
                <c:ptCount val="1"/>
                <c:pt idx="0">
                  <c:v>Own Net Made</c:v>
                </c:pt>
              </c:strCache>
            </c:strRef>
          </c:tx>
          <c:spPr>
            <a:ln w="28575" cap="rnd">
              <a:solidFill>
                <a:schemeClr val="accent3"/>
              </a:solidFill>
              <a:round/>
            </a:ln>
            <a:effectLst/>
          </c:spPr>
          <c:marker>
            <c:symbol val="none"/>
          </c:marker>
          <c:cat>
            <c:numRef>
              <c:f>Table!$A$3:$A$23</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Table!$T$3:$T$23</c:f>
              <c:numCache>
                <c:formatCode>"$"#,##0</c:formatCode>
                <c:ptCount val="21"/>
                <c:pt idx="0">
                  <c:v>-7500</c:v>
                </c:pt>
                <c:pt idx="1">
                  <c:v>-15612.211155807028</c:v>
                </c:pt>
                <c:pt idx="2">
                  <c:v>-23786.922311614057</c:v>
                </c:pt>
                <c:pt idx="3">
                  <c:v>-32025.695967421059</c:v>
                </c:pt>
                <c:pt idx="4">
                  <c:v>-40330.133685728055</c:v>
                </c:pt>
                <c:pt idx="5">
                  <c:v>-48701.877068097558</c:v>
                </c:pt>
                <c:pt idx="6">
                  <c:v>-57142.608756131114</c:v>
                </c:pt>
                <c:pt idx="7">
                  <c:v>-65654.053457470363</c:v>
                </c:pt>
                <c:pt idx="8">
                  <c:v>-74237.978997447906</c:v>
                </c:pt>
                <c:pt idx="9">
                  <c:v>-82896.197397029726</c:v>
                </c:pt>
                <c:pt idx="10">
                  <c:v>-91630.565977705919</c:v>
                </c:pt>
                <c:pt idx="11">
                  <c:v>-100442.98849400385</c:v>
                </c:pt>
                <c:pt idx="12">
                  <c:v>-109335.41629431404</c:v>
                </c:pt>
                <c:pt idx="13">
                  <c:v>-118309.84951073682</c:v>
                </c:pt>
                <c:pt idx="14">
                  <c:v>-127368.33827867496</c:v>
                </c:pt>
                <c:pt idx="15">
                  <c:v>-136512.9839869164</c:v>
                </c:pt>
                <c:pt idx="16">
                  <c:v>-145745.94055896872</c:v>
                </c:pt>
                <c:pt idx="17">
                  <c:v>-155069.41576642718</c:v>
                </c:pt>
                <c:pt idx="18">
                  <c:v>-164485.67257517687</c:v>
                </c:pt>
                <c:pt idx="19">
                  <c:v>-173997.03052525016</c:v>
                </c:pt>
                <c:pt idx="20">
                  <c:v>-183605.86714518012</c:v>
                </c:pt>
              </c:numCache>
            </c:numRef>
          </c:val>
          <c:smooth val="0"/>
          <c:extLst>
            <c:ext xmlns:c16="http://schemas.microsoft.com/office/drawing/2014/chart" uri="{C3380CC4-5D6E-409C-BE32-E72D297353CC}">
              <c16:uniqueId val="{0000000A-B585-4C8E-960E-E8111DB38187}"/>
            </c:ext>
          </c:extLst>
        </c:ser>
        <c:ser>
          <c:idx val="3"/>
          <c:order val="2"/>
          <c:tx>
            <c:strRef>
              <c:f>Table!$AA$2</c:f>
              <c:strCache>
                <c:ptCount val="1"/>
                <c:pt idx="0">
                  <c:v>Own With Reinvestment Net Made</c:v>
                </c:pt>
              </c:strCache>
            </c:strRef>
          </c:tx>
          <c:spPr>
            <a:ln w="28575" cap="rnd">
              <a:solidFill>
                <a:schemeClr val="accent4"/>
              </a:solidFill>
              <a:round/>
            </a:ln>
            <a:effectLst/>
          </c:spPr>
          <c:marker>
            <c:symbol val="none"/>
          </c:marker>
          <c:cat>
            <c:numRef>
              <c:f>Table!$A$3:$A$23</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Table!$AA$3:$AA$23</c:f>
              <c:numCache>
                <c:formatCode>"$"#,##0</c:formatCode>
                <c:ptCount val="21"/>
                <c:pt idx="0">
                  <c:v>-7500</c:v>
                </c:pt>
                <c:pt idx="1">
                  <c:v>-15612.211155807028</c:v>
                </c:pt>
                <c:pt idx="2">
                  <c:v>-23427.433035400634</c:v>
                </c:pt>
                <c:pt idx="3">
                  <c:v>-30904.520139445856</c:v>
                </c:pt>
                <c:pt idx="4">
                  <c:v>-37998.937877404322</c:v>
                </c:pt>
                <c:pt idx="5">
                  <c:v>-44662.512608493729</c:v>
                </c:pt>
                <c:pt idx="6">
                  <c:v>-50843.163867448064</c:v>
                </c:pt>
                <c:pt idx="7">
                  <c:v>-56484.617520063126</c:v>
                </c:pt>
                <c:pt idx="8">
                  <c:v>-61526.098505461472</c:v>
                </c:pt>
                <c:pt idx="9">
                  <c:v>-65902.001727793453</c:v>
                </c:pt>
                <c:pt idx="10">
                  <c:v>-69541.539559271318</c:v>
                </c:pt>
                <c:pt idx="11">
                  <c:v>-72368.364308552846</c:v>
                </c:pt>
                <c:pt idx="12">
                  <c:v>-74300.163893052275</c:v>
                </c:pt>
                <c:pt idx="13">
                  <c:v>-75248.228830232067</c:v>
                </c:pt>
                <c:pt idx="14">
                  <c:v>-75116.988530751958</c:v>
                </c:pt>
                <c:pt idx="15">
                  <c:v>-73803.514734917218</c:v>
                </c:pt>
                <c:pt idx="16">
                  <c:v>-71196.989782526303</c:v>
                </c:pt>
                <c:pt idx="17">
                  <c:v>-67178.137244277008</c:v>
                </c:pt>
                <c:pt idx="18">
                  <c:v>-61618.612269607431</c:v>
                </c:pt>
                <c:pt idx="19">
                  <c:v>-54380.348820427665</c:v>
                </c:pt>
                <c:pt idx="20">
                  <c:v>-45314.860761792923</c:v>
                </c:pt>
              </c:numCache>
            </c:numRef>
          </c:val>
          <c:smooth val="0"/>
          <c:extLst>
            <c:ext xmlns:c16="http://schemas.microsoft.com/office/drawing/2014/chart" uri="{C3380CC4-5D6E-409C-BE32-E72D297353CC}">
              <c16:uniqueId val="{0000000C-B585-4C8E-960E-E8111DB38187}"/>
            </c:ext>
          </c:extLst>
        </c:ser>
        <c:ser>
          <c:idx val="4"/>
          <c:order val="3"/>
          <c:tx>
            <c:strRef>
              <c:f>Table!$AD$2</c:f>
              <c:strCache>
                <c:ptCount val="1"/>
                <c:pt idx="0">
                  <c:v>Own with Reinv If Sold in Year Net Made</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Table!$A$3:$A$23</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Table!$AD$3:$AD$23</c:f>
              <c:numCache>
                <c:formatCode>"$"#,##0</c:formatCode>
                <c:ptCount val="21"/>
                <c:pt idx="0">
                  <c:v>-22500</c:v>
                </c:pt>
                <c:pt idx="1">
                  <c:v>-30987.211155807025</c:v>
                </c:pt>
                <c:pt idx="2">
                  <c:v>-39186.808035400631</c:v>
                </c:pt>
                <c:pt idx="3">
                  <c:v>-47057.879514445856</c:v>
                </c:pt>
                <c:pt idx="4">
                  <c:v>-54556.131236779314</c:v>
                </c:pt>
                <c:pt idx="5">
                  <c:v>-61633.635801853103</c:v>
                </c:pt>
                <c:pt idx="6">
                  <c:v>-68238.565140641411</c:v>
                </c:pt>
                <c:pt idx="7">
                  <c:v>-74314.903825086309</c:v>
                </c:pt>
                <c:pt idx="8">
                  <c:v>-79802.141968110242</c:v>
                </c:pt>
                <c:pt idx="9">
                  <c:v>-84634.946277008436</c:v>
                </c:pt>
                <c:pt idx="10">
                  <c:v>-88742.807722216676</c:v>
                </c:pt>
                <c:pt idx="11">
                  <c:v>-92049.664175571845</c:v>
                </c:pt>
                <c:pt idx="12">
                  <c:v>-94473.49625674673</c:v>
                </c:pt>
                <c:pt idx="13">
                  <c:v>-95925.894503018892</c:v>
                </c:pt>
                <c:pt idx="14">
                  <c:v>-96311.595845358446</c:v>
                </c:pt>
                <c:pt idx="15">
                  <c:v>-95527.98723238887</c:v>
                </c:pt>
                <c:pt idx="16">
                  <c:v>-93464.574092434748</c:v>
                </c:pt>
                <c:pt idx="17">
                  <c:v>-90002.411161933152</c:v>
                </c:pt>
                <c:pt idx="18">
                  <c:v>-85013.493035204985</c:v>
                </c:pt>
                <c:pt idx="19">
                  <c:v>-78360.101605165168</c:v>
                </c:pt>
                <c:pt idx="20">
                  <c:v>-69894.107366148848</c:v>
                </c:pt>
              </c:numCache>
            </c:numRef>
          </c:val>
          <c:smooth val="0"/>
          <c:extLst>
            <c:ext xmlns:c16="http://schemas.microsoft.com/office/drawing/2014/chart" uri="{C3380CC4-5D6E-409C-BE32-E72D297353CC}">
              <c16:uniqueId val="{0000000E-B585-4C8E-960E-E8111DB38187}"/>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General"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Net Made Own vs Rent (30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Table!$G$2</c:f>
              <c:strCache>
                <c:ptCount val="1"/>
                <c:pt idx="0">
                  <c:v>Rent Net Made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Table!$A$3:$A$33</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Table!$G$3:$G$33</c:f>
              <c:numCache>
                <c:formatCode>"$"#,##0</c:formatCode>
                <c:ptCount val="31"/>
                <c:pt idx="0">
                  <c:v>0</c:v>
                </c:pt>
                <c:pt idx="1">
                  <c:v>-19525</c:v>
                </c:pt>
                <c:pt idx="2">
                  <c:v>-39120.75</c:v>
                </c:pt>
                <c:pt idx="3">
                  <c:v>-58759.802499999991</c:v>
                </c:pt>
                <c:pt idx="4">
                  <c:v>-78411.978674999962</c:v>
                </c:pt>
                <c:pt idx="5">
                  <c:v>-98044.156932249956</c:v>
                </c:pt>
                <c:pt idx="6">
                  <c:v>-117620.04616125743</c:v>
                </c:pt>
                <c:pt idx="7">
                  <c:v>-137099.94259238915</c:v>
                </c:pt>
                <c:pt idx="8">
                  <c:v>-156440.46910369623</c:v>
                </c:pt>
                <c:pt idx="9">
                  <c:v>-175594.29573404079</c:v>
                </c:pt>
                <c:pt idx="10">
                  <c:v>-194509.84007333659</c:v>
                </c:pt>
                <c:pt idx="11">
                  <c:v>-213130.94610733091</c:v>
                </c:pt>
                <c:pt idx="12">
                  <c:v>-231396.53999442642</c:v>
                </c:pt>
                <c:pt idx="13">
                  <c:v>-249240.26114510815</c:v>
                </c:pt>
                <c:pt idx="14">
                  <c:v>-266590.0668601144</c:v>
                </c:pt>
                <c:pt idx="15">
                  <c:v>-283367.80866104225</c:v>
                </c:pt>
                <c:pt idx="16">
                  <c:v>-299488.77831605298</c:v>
                </c:pt>
                <c:pt idx="17">
                  <c:v>-314861.22142313299</c:v>
                </c:pt>
                <c:pt idx="18">
                  <c:v>-329385.8162633325</c:v>
                </c:pt>
                <c:pt idx="19">
                  <c:v>-342955.11547586048</c:v>
                </c:pt>
                <c:pt idx="20">
                  <c:v>-355452.94793511782</c:v>
                </c:pt>
                <c:pt idx="21">
                  <c:v>-366753.77802592178</c:v>
                </c:pt>
                <c:pt idx="22">
                  <c:v>-376722.01931646571</c:v>
                </c:pt>
                <c:pt idx="23">
                  <c:v>-385211.29941806593</c:v>
                </c:pt>
                <c:pt idx="24">
                  <c:v>-392063.67259551433</c:v>
                </c:pt>
                <c:pt idx="25">
                  <c:v>-397108.77645083866</c:v>
                </c:pt>
                <c:pt idx="26">
                  <c:v>-400162.92874537676</c:v>
                </c:pt>
                <c:pt idx="27">
                  <c:v>-401028.16014910711</c:v>
                </c:pt>
                <c:pt idx="28">
                  <c:v>-399491.17841088725</c:v>
                </c:pt>
                <c:pt idx="29">
                  <c:v>-395322.25912727567</c:v>
                </c:pt>
                <c:pt idx="30">
                  <c:v>-388274.0579495019</c:v>
                </c:pt>
              </c:numCache>
            </c:numRef>
          </c:val>
          <c:smooth val="0"/>
          <c:extLst>
            <c:ext xmlns:c16="http://schemas.microsoft.com/office/drawing/2014/chart" uri="{C3380CC4-5D6E-409C-BE32-E72D297353CC}">
              <c16:uniqueId val="{00000004-3B7B-416D-A075-24F89F0E56AB}"/>
            </c:ext>
          </c:extLst>
        </c:ser>
        <c:ser>
          <c:idx val="2"/>
          <c:order val="1"/>
          <c:tx>
            <c:strRef>
              <c:f>Table!$T$2</c:f>
              <c:strCache>
                <c:ptCount val="1"/>
                <c:pt idx="0">
                  <c:v>Own Net Made</c:v>
                </c:pt>
              </c:strCache>
            </c:strRef>
          </c:tx>
          <c:spPr>
            <a:ln w="28575" cap="rnd">
              <a:solidFill>
                <a:schemeClr val="accent3"/>
              </a:solidFill>
              <a:round/>
            </a:ln>
            <a:effectLst/>
          </c:spPr>
          <c:marker>
            <c:symbol val="none"/>
          </c:marker>
          <c:cat>
            <c:numRef>
              <c:f>Table!$A$3:$A$33</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Table!$T$3:$T$33</c:f>
              <c:numCache>
                <c:formatCode>"$"#,##0</c:formatCode>
                <c:ptCount val="31"/>
                <c:pt idx="0">
                  <c:v>-7500</c:v>
                </c:pt>
                <c:pt idx="1">
                  <c:v>-15612.211155807028</c:v>
                </c:pt>
                <c:pt idx="2">
                  <c:v>-23786.922311614057</c:v>
                </c:pt>
                <c:pt idx="3">
                  <c:v>-32025.695967421059</c:v>
                </c:pt>
                <c:pt idx="4">
                  <c:v>-40330.133685728055</c:v>
                </c:pt>
                <c:pt idx="5">
                  <c:v>-48701.877068097558</c:v>
                </c:pt>
                <c:pt idx="6">
                  <c:v>-57142.608756131114</c:v>
                </c:pt>
                <c:pt idx="7">
                  <c:v>-65654.053457470363</c:v>
                </c:pt>
                <c:pt idx="8">
                  <c:v>-74237.978997447906</c:v>
                </c:pt>
                <c:pt idx="9">
                  <c:v>-82896.197397029726</c:v>
                </c:pt>
                <c:pt idx="10">
                  <c:v>-91630.565977705919</c:v>
                </c:pt>
                <c:pt idx="11">
                  <c:v>-100442.98849400385</c:v>
                </c:pt>
                <c:pt idx="12">
                  <c:v>-109335.41629431404</c:v>
                </c:pt>
                <c:pt idx="13">
                  <c:v>-118309.84951073682</c:v>
                </c:pt>
                <c:pt idx="14">
                  <c:v>-127368.33827867496</c:v>
                </c:pt>
                <c:pt idx="15">
                  <c:v>-136512.9839869164</c:v>
                </c:pt>
                <c:pt idx="16">
                  <c:v>-145745.94055896872</c:v>
                </c:pt>
                <c:pt idx="17">
                  <c:v>-155069.41576642718</c:v>
                </c:pt>
                <c:pt idx="18">
                  <c:v>-164485.67257517687</c:v>
                </c:pt>
                <c:pt idx="19">
                  <c:v>-173997.03052525016</c:v>
                </c:pt>
                <c:pt idx="20">
                  <c:v>-183605.86714518012</c:v>
                </c:pt>
                <c:pt idx="21">
                  <c:v>-193314.61940171313</c:v>
                </c:pt>
                <c:pt idx="22">
                  <c:v>-203125.78518576434</c:v>
                </c:pt>
                <c:pt idx="23">
                  <c:v>-213041.92483552161</c:v>
                </c:pt>
                <c:pt idx="24">
                  <c:v>-223065.66269762765</c:v>
                </c:pt>
                <c:pt idx="25">
                  <c:v>-233199.68872739116</c:v>
                </c:pt>
                <c:pt idx="26">
                  <c:v>-243446.76012900355</c:v>
                </c:pt>
                <c:pt idx="27">
                  <c:v>-253809.70303676109</c:v>
                </c:pt>
                <c:pt idx="28">
                  <c:v>-264291.4142383174</c:v>
                </c:pt>
                <c:pt idx="29">
                  <c:v>-274894.86294101737</c:v>
                </c:pt>
                <c:pt idx="30">
                  <c:v>-285623.09258238983</c:v>
                </c:pt>
              </c:numCache>
            </c:numRef>
          </c:val>
          <c:smooth val="0"/>
          <c:extLst>
            <c:ext xmlns:c16="http://schemas.microsoft.com/office/drawing/2014/chart" uri="{C3380CC4-5D6E-409C-BE32-E72D297353CC}">
              <c16:uniqueId val="{00000006-3B7B-416D-A075-24F89F0E56AB}"/>
            </c:ext>
          </c:extLst>
        </c:ser>
        <c:ser>
          <c:idx val="3"/>
          <c:order val="2"/>
          <c:tx>
            <c:strRef>
              <c:f>Table!$AA$2</c:f>
              <c:strCache>
                <c:ptCount val="1"/>
                <c:pt idx="0">
                  <c:v>Own With Reinvestment Net Made</c:v>
                </c:pt>
              </c:strCache>
            </c:strRef>
          </c:tx>
          <c:spPr>
            <a:ln w="28575" cap="rnd">
              <a:solidFill>
                <a:schemeClr val="accent4"/>
              </a:solidFill>
              <a:round/>
            </a:ln>
            <a:effectLst/>
          </c:spPr>
          <c:marker>
            <c:symbol val="none"/>
          </c:marker>
          <c:cat>
            <c:numRef>
              <c:f>Table!$A$3:$A$33</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Table!$AA$3:$AA$33</c:f>
              <c:numCache>
                <c:formatCode>"$"#,##0</c:formatCode>
                <c:ptCount val="31"/>
                <c:pt idx="0">
                  <c:v>-7500</c:v>
                </c:pt>
                <c:pt idx="1">
                  <c:v>-15612.211155807028</c:v>
                </c:pt>
                <c:pt idx="2">
                  <c:v>-23427.433035400634</c:v>
                </c:pt>
                <c:pt idx="3">
                  <c:v>-30904.520139445856</c:v>
                </c:pt>
                <c:pt idx="4">
                  <c:v>-37998.937877404322</c:v>
                </c:pt>
                <c:pt idx="5">
                  <c:v>-44662.512608493729</c:v>
                </c:pt>
                <c:pt idx="6">
                  <c:v>-50843.163867448064</c:v>
                </c:pt>
                <c:pt idx="7">
                  <c:v>-56484.617520063126</c:v>
                </c:pt>
                <c:pt idx="8">
                  <c:v>-61526.098505461472</c:v>
                </c:pt>
                <c:pt idx="9">
                  <c:v>-65902.001727793453</c:v>
                </c:pt>
                <c:pt idx="10">
                  <c:v>-69541.539559271318</c:v>
                </c:pt>
                <c:pt idx="11">
                  <c:v>-72368.364308552846</c:v>
                </c:pt>
                <c:pt idx="12">
                  <c:v>-74300.163893052275</c:v>
                </c:pt>
                <c:pt idx="13">
                  <c:v>-75248.228830232067</c:v>
                </c:pt>
                <c:pt idx="14">
                  <c:v>-75116.988530751958</c:v>
                </c:pt>
                <c:pt idx="15">
                  <c:v>-73803.514734917218</c:v>
                </c:pt>
                <c:pt idx="16">
                  <c:v>-71196.989782526303</c:v>
                </c:pt>
                <c:pt idx="17">
                  <c:v>-67178.137244277008</c:v>
                </c:pt>
                <c:pt idx="18">
                  <c:v>-61618.612269607431</c:v>
                </c:pt>
                <c:pt idx="19">
                  <c:v>-54380.348820427665</c:v>
                </c:pt>
                <c:pt idx="20">
                  <c:v>-45314.860761792923</c:v>
                </c:pt>
                <c:pt idx="21">
                  <c:v>-34262.493568268925</c:v>
                </c:pt>
                <c:pt idx="22">
                  <c:v>-21051.623177571921</c:v>
                </c:pt>
                <c:pt idx="23">
                  <c:v>-5497.7982799871243</c:v>
                </c:pt>
                <c:pt idx="24">
                  <c:v>12597.177928028163</c:v>
                </c:pt>
                <c:pt idx="25">
                  <c:v>33446.230775965989</c:v>
                </c:pt>
                <c:pt idx="26">
                  <c:v>57278.066484826966</c:v>
                </c:pt>
                <c:pt idx="27">
                  <c:v>84338.298732487136</c:v>
                </c:pt>
                <c:pt idx="28">
                  <c:v>114890.65462621348</c:v>
                </c:pt>
                <c:pt idx="29">
                  <c:v>149218.2656545213</c:v>
                </c:pt>
                <c:pt idx="30">
                  <c:v>187625.04958095343</c:v>
                </c:pt>
              </c:numCache>
            </c:numRef>
          </c:val>
          <c:smooth val="0"/>
          <c:extLst>
            <c:ext xmlns:c16="http://schemas.microsoft.com/office/drawing/2014/chart" uri="{C3380CC4-5D6E-409C-BE32-E72D297353CC}">
              <c16:uniqueId val="{00000008-3B7B-416D-A075-24F89F0E56AB}"/>
            </c:ext>
          </c:extLst>
        </c:ser>
        <c:ser>
          <c:idx val="4"/>
          <c:order val="3"/>
          <c:tx>
            <c:strRef>
              <c:f>Table!$AD$2</c:f>
              <c:strCache>
                <c:ptCount val="1"/>
                <c:pt idx="0">
                  <c:v>Own with Reinv If Sold in Year Net Made</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Table!$A$3:$A$33</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Table!$AD$3:$AD$33</c:f>
              <c:numCache>
                <c:formatCode>"$"#,##0</c:formatCode>
                <c:ptCount val="31"/>
                <c:pt idx="0">
                  <c:v>-22500</c:v>
                </c:pt>
                <c:pt idx="1">
                  <c:v>-30987.211155807025</c:v>
                </c:pt>
                <c:pt idx="2">
                  <c:v>-39186.808035400631</c:v>
                </c:pt>
                <c:pt idx="3">
                  <c:v>-47057.879514445856</c:v>
                </c:pt>
                <c:pt idx="4">
                  <c:v>-54556.131236779314</c:v>
                </c:pt>
                <c:pt idx="5">
                  <c:v>-61633.635801853103</c:v>
                </c:pt>
                <c:pt idx="6">
                  <c:v>-68238.565140641411</c:v>
                </c:pt>
                <c:pt idx="7">
                  <c:v>-74314.903825086309</c:v>
                </c:pt>
                <c:pt idx="8">
                  <c:v>-79802.141968110242</c:v>
                </c:pt>
                <c:pt idx="9">
                  <c:v>-84634.946277008436</c:v>
                </c:pt>
                <c:pt idx="10">
                  <c:v>-88742.807722216676</c:v>
                </c:pt>
                <c:pt idx="11">
                  <c:v>-92049.664175571845</c:v>
                </c:pt>
                <c:pt idx="12">
                  <c:v>-94473.49625674673</c:v>
                </c:pt>
                <c:pt idx="13">
                  <c:v>-95925.894503018892</c:v>
                </c:pt>
                <c:pt idx="14">
                  <c:v>-96311.595845358446</c:v>
                </c:pt>
                <c:pt idx="15">
                  <c:v>-95527.98723238887</c:v>
                </c:pt>
                <c:pt idx="16">
                  <c:v>-93464.574092434748</c:v>
                </c:pt>
                <c:pt idx="17">
                  <c:v>-90002.411161933152</c:v>
                </c:pt>
                <c:pt idx="18">
                  <c:v>-85013.493035204985</c:v>
                </c:pt>
                <c:pt idx="19">
                  <c:v>-78360.101605165168</c:v>
                </c:pt>
                <c:pt idx="20">
                  <c:v>-69894.107366148848</c:v>
                </c:pt>
                <c:pt idx="21">
                  <c:v>-59456.221337733747</c:v>
                </c:pt>
                <c:pt idx="22">
                  <c:v>-46875.194141273365</c:v>
                </c:pt>
                <c:pt idx="23">
                  <c:v>-31966.958517781102</c:v>
                </c:pt>
                <c:pt idx="24">
                  <c:v>-14533.711315710661</c:v>
                </c:pt>
                <c:pt idx="25">
                  <c:v>5637.0693011336953</c:v>
                </c:pt>
                <c:pt idx="26">
                  <c:v>28773.675973123867</c:v>
                </c:pt>
                <c:pt idx="27">
                  <c:v>55121.298457991463</c:v>
                </c:pt>
                <c:pt idx="28">
                  <c:v>84943.229344855412</c:v>
                </c:pt>
                <c:pt idx="29">
                  <c:v>118522.15474112928</c:v>
                </c:pt>
                <c:pt idx="30">
                  <c:v>156161.53589472664</c:v>
                </c:pt>
              </c:numCache>
            </c:numRef>
          </c:val>
          <c:smooth val="0"/>
          <c:extLst>
            <c:ext xmlns:c16="http://schemas.microsoft.com/office/drawing/2014/chart" uri="{C3380CC4-5D6E-409C-BE32-E72D297353CC}">
              <c16:uniqueId val="{0000000A-3B7B-416D-A075-24F89F0E56AB}"/>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General"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Net Made Own vs Rent (10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Table!$G$2</c:f>
              <c:strCache>
                <c:ptCount val="1"/>
                <c:pt idx="0">
                  <c:v>Rent Net Made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Table!$G$3:$G$13</c:f>
              <c:numCache>
                <c:formatCode>"$"#,##0</c:formatCode>
                <c:ptCount val="11"/>
                <c:pt idx="0">
                  <c:v>0</c:v>
                </c:pt>
                <c:pt idx="1">
                  <c:v>-19525</c:v>
                </c:pt>
                <c:pt idx="2">
                  <c:v>-39120.75</c:v>
                </c:pt>
                <c:pt idx="3">
                  <c:v>-58759.802499999991</c:v>
                </c:pt>
                <c:pt idx="4">
                  <c:v>-78411.978674999962</c:v>
                </c:pt>
                <c:pt idx="5">
                  <c:v>-98044.156932249956</c:v>
                </c:pt>
                <c:pt idx="6">
                  <c:v>-117620.04616125743</c:v>
                </c:pt>
                <c:pt idx="7">
                  <c:v>-137099.94259238915</c:v>
                </c:pt>
                <c:pt idx="8">
                  <c:v>-156440.46910369623</c:v>
                </c:pt>
                <c:pt idx="9">
                  <c:v>-175594.29573404079</c:v>
                </c:pt>
                <c:pt idx="10">
                  <c:v>-194509.84007333659</c:v>
                </c:pt>
              </c:numCache>
            </c:numRef>
          </c:val>
          <c:smooth val="0"/>
          <c:extLst>
            <c:ext xmlns:c16="http://schemas.microsoft.com/office/drawing/2014/chart" uri="{C3380CC4-5D6E-409C-BE32-E72D297353CC}">
              <c16:uniqueId val="{00000008-8C7F-451E-BFCB-0B6210F2F767}"/>
            </c:ext>
          </c:extLst>
        </c:ser>
        <c:ser>
          <c:idx val="2"/>
          <c:order val="1"/>
          <c:tx>
            <c:strRef>
              <c:f>Table!$T$2</c:f>
              <c:strCache>
                <c:ptCount val="1"/>
                <c:pt idx="0">
                  <c:v>Own Net Made</c:v>
                </c:pt>
              </c:strCache>
            </c:strRef>
          </c:tx>
          <c:spPr>
            <a:ln w="28575" cap="rnd">
              <a:solidFill>
                <a:schemeClr val="accent3"/>
              </a:solidFill>
              <a:round/>
            </a:ln>
            <a:effectLst/>
          </c:spPr>
          <c:marker>
            <c:symbol val="none"/>
          </c:marker>
          <c:cat>
            <c:numRef>
              <c:f>Table!$A$3:$A$13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Table!$T$3:$T$13</c:f>
              <c:numCache>
                <c:formatCode>"$"#,##0</c:formatCode>
                <c:ptCount val="11"/>
                <c:pt idx="0">
                  <c:v>-7500</c:v>
                </c:pt>
                <c:pt idx="1">
                  <c:v>-15612.211155807028</c:v>
                </c:pt>
                <c:pt idx="2">
                  <c:v>-23786.922311614057</c:v>
                </c:pt>
                <c:pt idx="3">
                  <c:v>-32025.695967421059</c:v>
                </c:pt>
                <c:pt idx="4">
                  <c:v>-40330.133685728055</c:v>
                </c:pt>
                <c:pt idx="5">
                  <c:v>-48701.877068097558</c:v>
                </c:pt>
                <c:pt idx="6">
                  <c:v>-57142.608756131114</c:v>
                </c:pt>
                <c:pt idx="7">
                  <c:v>-65654.053457470363</c:v>
                </c:pt>
                <c:pt idx="8">
                  <c:v>-74237.978997447906</c:v>
                </c:pt>
                <c:pt idx="9">
                  <c:v>-82896.197397029726</c:v>
                </c:pt>
                <c:pt idx="10">
                  <c:v>-91630.565977705919</c:v>
                </c:pt>
              </c:numCache>
            </c:numRef>
          </c:val>
          <c:smooth val="0"/>
          <c:extLst>
            <c:ext xmlns:c16="http://schemas.microsoft.com/office/drawing/2014/chart" uri="{C3380CC4-5D6E-409C-BE32-E72D297353CC}">
              <c16:uniqueId val="{0000000A-8C7F-451E-BFCB-0B6210F2F767}"/>
            </c:ext>
          </c:extLst>
        </c:ser>
        <c:ser>
          <c:idx val="3"/>
          <c:order val="2"/>
          <c:tx>
            <c:strRef>
              <c:f>Table!$AA$2</c:f>
              <c:strCache>
                <c:ptCount val="1"/>
                <c:pt idx="0">
                  <c:v>Own With Reinvestment Net Made</c:v>
                </c:pt>
              </c:strCache>
            </c:strRef>
          </c:tx>
          <c:spPr>
            <a:ln w="28575" cap="rnd">
              <a:solidFill>
                <a:schemeClr val="accent4"/>
              </a:solidFill>
              <a:round/>
            </a:ln>
            <a:effectLst/>
          </c:spPr>
          <c:marker>
            <c:symbol val="none"/>
          </c:marker>
          <c:cat>
            <c:numRef>
              <c:f>Table!$A$3:$A$13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Table!$AA$3:$AA$13</c:f>
              <c:numCache>
                <c:formatCode>"$"#,##0</c:formatCode>
                <c:ptCount val="11"/>
                <c:pt idx="0">
                  <c:v>-7500</c:v>
                </c:pt>
                <c:pt idx="1">
                  <c:v>-15612.211155807028</c:v>
                </c:pt>
                <c:pt idx="2">
                  <c:v>-23427.433035400634</c:v>
                </c:pt>
                <c:pt idx="3">
                  <c:v>-30904.520139445856</c:v>
                </c:pt>
                <c:pt idx="4">
                  <c:v>-37998.937877404322</c:v>
                </c:pt>
                <c:pt idx="5">
                  <c:v>-44662.512608493729</c:v>
                </c:pt>
                <c:pt idx="6">
                  <c:v>-50843.163867448064</c:v>
                </c:pt>
                <c:pt idx="7">
                  <c:v>-56484.617520063126</c:v>
                </c:pt>
                <c:pt idx="8">
                  <c:v>-61526.098505461472</c:v>
                </c:pt>
                <c:pt idx="9">
                  <c:v>-65902.001727793453</c:v>
                </c:pt>
                <c:pt idx="10">
                  <c:v>-69541.539559271318</c:v>
                </c:pt>
              </c:numCache>
            </c:numRef>
          </c:val>
          <c:smooth val="0"/>
          <c:extLst>
            <c:ext xmlns:c16="http://schemas.microsoft.com/office/drawing/2014/chart" uri="{C3380CC4-5D6E-409C-BE32-E72D297353CC}">
              <c16:uniqueId val="{0000000C-8C7F-451E-BFCB-0B6210F2F767}"/>
            </c:ext>
          </c:extLst>
        </c:ser>
        <c:ser>
          <c:idx val="4"/>
          <c:order val="3"/>
          <c:tx>
            <c:strRef>
              <c:f>Table!$AD$2</c:f>
              <c:strCache>
                <c:ptCount val="1"/>
                <c:pt idx="0">
                  <c:v>Own with Reinv If Sold in Year Net Made</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Table!$AD$3:$AD$13</c:f>
              <c:numCache>
                <c:formatCode>"$"#,##0</c:formatCode>
                <c:ptCount val="11"/>
                <c:pt idx="0">
                  <c:v>-22500</c:v>
                </c:pt>
                <c:pt idx="1">
                  <c:v>-30987.211155807025</c:v>
                </c:pt>
                <c:pt idx="2">
                  <c:v>-39186.808035400631</c:v>
                </c:pt>
                <c:pt idx="3">
                  <c:v>-47057.879514445856</c:v>
                </c:pt>
                <c:pt idx="4">
                  <c:v>-54556.131236779314</c:v>
                </c:pt>
                <c:pt idx="5">
                  <c:v>-61633.635801853103</c:v>
                </c:pt>
                <c:pt idx="6">
                  <c:v>-68238.565140641411</c:v>
                </c:pt>
                <c:pt idx="7">
                  <c:v>-74314.903825086309</c:v>
                </c:pt>
                <c:pt idx="8">
                  <c:v>-79802.141968110242</c:v>
                </c:pt>
                <c:pt idx="9">
                  <c:v>-84634.946277008436</c:v>
                </c:pt>
                <c:pt idx="10">
                  <c:v>-88742.807722216676</c:v>
                </c:pt>
              </c:numCache>
            </c:numRef>
          </c:val>
          <c:smooth val="0"/>
          <c:extLst>
            <c:ext xmlns:c16="http://schemas.microsoft.com/office/drawing/2014/chart" uri="{C3380CC4-5D6E-409C-BE32-E72D297353CC}">
              <c16:uniqueId val="{0000000E-8C7F-451E-BFCB-0B6210F2F767}"/>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General"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Net Made Own vs Rent (40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Table!$G$2</c:f>
              <c:strCache>
                <c:ptCount val="1"/>
                <c:pt idx="0">
                  <c:v>Rent Net Made</c:v>
                </c:pt>
              </c:strCache>
            </c:strRef>
          </c:tx>
          <c:spPr>
            <a:ln w="28575" cap="rnd">
              <a:solidFill>
                <a:schemeClr val="accent2"/>
              </a:solidFill>
              <a:round/>
            </a:ln>
            <a:effectLst/>
          </c:spPr>
          <c:marker>
            <c:symbol val="none"/>
          </c:marker>
          <c:cat>
            <c:numRef>
              <c:f>Table!$A$3:$A$43</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Table!$G$3:$G$43</c:f>
              <c:numCache>
                <c:formatCode>"$"#,##0</c:formatCode>
                <c:ptCount val="41"/>
                <c:pt idx="0">
                  <c:v>0</c:v>
                </c:pt>
                <c:pt idx="1">
                  <c:v>-19525</c:v>
                </c:pt>
                <c:pt idx="2">
                  <c:v>-39120.75</c:v>
                </c:pt>
                <c:pt idx="3">
                  <c:v>-58759.802499999991</c:v>
                </c:pt>
                <c:pt idx="4">
                  <c:v>-78411.978674999962</c:v>
                </c:pt>
                <c:pt idx="5">
                  <c:v>-98044.156932249956</c:v>
                </c:pt>
                <c:pt idx="6">
                  <c:v>-117620.04616125743</c:v>
                </c:pt>
                <c:pt idx="7">
                  <c:v>-137099.94259238915</c:v>
                </c:pt>
                <c:pt idx="8">
                  <c:v>-156440.46910369623</c:v>
                </c:pt>
                <c:pt idx="9">
                  <c:v>-175594.29573404079</c:v>
                </c:pt>
                <c:pt idx="10">
                  <c:v>-194509.84007333659</c:v>
                </c:pt>
                <c:pt idx="11">
                  <c:v>-213130.94610733091</c:v>
                </c:pt>
                <c:pt idx="12">
                  <c:v>-231396.53999442642</c:v>
                </c:pt>
                <c:pt idx="13">
                  <c:v>-249240.26114510815</c:v>
                </c:pt>
                <c:pt idx="14">
                  <c:v>-266590.0668601144</c:v>
                </c:pt>
                <c:pt idx="15">
                  <c:v>-283367.80866104225</c:v>
                </c:pt>
                <c:pt idx="16">
                  <c:v>-299488.77831605298</c:v>
                </c:pt>
                <c:pt idx="17">
                  <c:v>-314861.22142313299</c:v>
                </c:pt>
                <c:pt idx="18">
                  <c:v>-329385.8162633325</c:v>
                </c:pt>
                <c:pt idx="19">
                  <c:v>-342955.11547586048</c:v>
                </c:pt>
                <c:pt idx="20">
                  <c:v>-355452.94793511782</c:v>
                </c:pt>
                <c:pt idx="21">
                  <c:v>-366753.77802592178</c:v>
                </c:pt>
                <c:pt idx="22">
                  <c:v>-376722.01931646571</c:v>
                </c:pt>
                <c:pt idx="23">
                  <c:v>-385211.29941806593</c:v>
                </c:pt>
                <c:pt idx="24">
                  <c:v>-392063.67259551433</c:v>
                </c:pt>
                <c:pt idx="25">
                  <c:v>-397108.77645083866</c:v>
                </c:pt>
                <c:pt idx="26">
                  <c:v>-400162.92874537676</c:v>
                </c:pt>
                <c:pt idx="27">
                  <c:v>-401028.16014910711</c:v>
                </c:pt>
                <c:pt idx="28">
                  <c:v>-399491.17841088725</c:v>
                </c:pt>
                <c:pt idx="29">
                  <c:v>-395322.25912727567</c:v>
                </c:pt>
                <c:pt idx="30">
                  <c:v>-388274.0579495019</c:v>
                </c:pt>
                <c:pt idx="31">
                  <c:v>-378080.33870636695</c:v>
                </c:pt>
                <c:pt idx="32">
                  <c:v>-364454.61153372237</c:v>
                </c:pt>
                <c:pt idx="33">
                  <c:v>-347088.67468694062</c:v>
                </c:pt>
                <c:pt idx="34">
                  <c:v>-325651.05326953041</c:v>
                </c:pt>
                <c:pt idx="35">
                  <c:v>-299785.32763676415</c:v>
                </c:pt>
                <c:pt idx="36">
                  <c:v>-269108.34372566338</c:v>
                </c:pt>
                <c:pt idx="37">
                  <c:v>-233208.29701964394</c:v>
                </c:pt>
                <c:pt idx="38">
                  <c:v>-191642.68127503246</c:v>
                </c:pt>
                <c:pt idx="39">
                  <c:v>-143936.09251489863</c:v>
                </c:pt>
                <c:pt idx="40">
                  <c:v>-89577.878130320925</c:v>
                </c:pt>
              </c:numCache>
            </c:numRef>
          </c:val>
          <c:smooth val="0"/>
          <c:extLst>
            <c:ext xmlns:c16="http://schemas.microsoft.com/office/drawing/2014/chart" uri="{C3380CC4-5D6E-409C-BE32-E72D297353CC}">
              <c16:uniqueId val="{00000004-FCF6-4167-87EC-4E15ED176C87}"/>
            </c:ext>
          </c:extLst>
        </c:ser>
        <c:ser>
          <c:idx val="2"/>
          <c:order val="1"/>
          <c:tx>
            <c:strRef>
              <c:f>Table!$T$2</c:f>
              <c:strCache>
                <c:ptCount val="1"/>
                <c:pt idx="0">
                  <c:v>Own Net Made</c:v>
                </c:pt>
              </c:strCache>
            </c:strRef>
          </c:tx>
          <c:spPr>
            <a:ln w="28575" cap="rnd">
              <a:solidFill>
                <a:schemeClr val="accent3"/>
              </a:solidFill>
              <a:round/>
            </a:ln>
            <a:effectLst/>
          </c:spPr>
          <c:marker>
            <c:symbol val="none"/>
          </c:marker>
          <c:cat>
            <c:numRef>
              <c:f>Table!$A$3:$A$43</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Table!$T$3:$T$43</c:f>
              <c:numCache>
                <c:formatCode>"$"#,##0</c:formatCode>
                <c:ptCount val="41"/>
                <c:pt idx="0">
                  <c:v>-7500</c:v>
                </c:pt>
                <c:pt idx="1">
                  <c:v>-15612.211155807028</c:v>
                </c:pt>
                <c:pt idx="2">
                  <c:v>-23786.922311614057</c:v>
                </c:pt>
                <c:pt idx="3">
                  <c:v>-32025.695967421059</c:v>
                </c:pt>
                <c:pt idx="4">
                  <c:v>-40330.133685728055</c:v>
                </c:pt>
                <c:pt idx="5">
                  <c:v>-48701.877068097558</c:v>
                </c:pt>
                <c:pt idx="6">
                  <c:v>-57142.608756131114</c:v>
                </c:pt>
                <c:pt idx="7">
                  <c:v>-65654.053457470363</c:v>
                </c:pt>
                <c:pt idx="8">
                  <c:v>-74237.978997447906</c:v>
                </c:pt>
                <c:pt idx="9">
                  <c:v>-82896.197397029726</c:v>
                </c:pt>
                <c:pt idx="10">
                  <c:v>-91630.565977705919</c:v>
                </c:pt>
                <c:pt idx="11">
                  <c:v>-100442.98849400385</c:v>
                </c:pt>
                <c:pt idx="12">
                  <c:v>-109335.41629431404</c:v>
                </c:pt>
                <c:pt idx="13">
                  <c:v>-118309.84951073682</c:v>
                </c:pt>
                <c:pt idx="14">
                  <c:v>-127368.33827867496</c:v>
                </c:pt>
                <c:pt idx="15">
                  <c:v>-136512.9839869164</c:v>
                </c:pt>
                <c:pt idx="16">
                  <c:v>-145745.94055896872</c:v>
                </c:pt>
                <c:pt idx="17">
                  <c:v>-155069.41576642718</c:v>
                </c:pt>
                <c:pt idx="18">
                  <c:v>-164485.67257517687</c:v>
                </c:pt>
                <c:pt idx="19">
                  <c:v>-173997.03052525016</c:v>
                </c:pt>
                <c:pt idx="20">
                  <c:v>-183605.86714518012</c:v>
                </c:pt>
                <c:pt idx="21">
                  <c:v>-193314.61940171313</c:v>
                </c:pt>
                <c:pt idx="22">
                  <c:v>-203125.78518576434</c:v>
                </c:pt>
                <c:pt idx="23">
                  <c:v>-213041.92483552161</c:v>
                </c:pt>
                <c:pt idx="24">
                  <c:v>-223065.66269762765</c:v>
                </c:pt>
                <c:pt idx="25">
                  <c:v>-233199.68872739116</c:v>
                </c:pt>
                <c:pt idx="26">
                  <c:v>-243446.76012900355</c:v>
                </c:pt>
                <c:pt idx="27">
                  <c:v>-253809.70303676109</c:v>
                </c:pt>
                <c:pt idx="28">
                  <c:v>-264291.4142383174</c:v>
                </c:pt>
                <c:pt idx="29">
                  <c:v>-274894.86294101737</c:v>
                </c:pt>
                <c:pt idx="30">
                  <c:v>-285623.09258238983</c:v>
                </c:pt>
                <c:pt idx="31">
                  <c:v>-290867.01153009431</c:v>
                </c:pt>
                <c:pt idx="32">
                  <c:v>-296242.02845149144</c:v>
                </c:pt>
                <c:pt idx="33">
                  <c:v>-301751.42079592345</c:v>
                </c:pt>
                <c:pt idx="34">
                  <c:v>-307398.54794896627</c:v>
                </c:pt>
                <c:pt idx="35">
                  <c:v>-313186.8532808352</c:v>
                </c:pt>
                <c:pt idx="36">
                  <c:v>-319119.86624600086</c:v>
                </c:pt>
                <c:pt idx="37">
                  <c:v>-325201.2045352956</c:v>
                </c:pt>
                <c:pt idx="38">
                  <c:v>-331434.57628182287</c:v>
                </c:pt>
                <c:pt idx="39">
                  <c:v>-337823.78232201317</c:v>
                </c:pt>
                <c:pt idx="40">
                  <c:v>-344372.71851320827</c:v>
                </c:pt>
              </c:numCache>
            </c:numRef>
          </c:val>
          <c:smooth val="0"/>
          <c:extLst>
            <c:ext xmlns:c16="http://schemas.microsoft.com/office/drawing/2014/chart" uri="{C3380CC4-5D6E-409C-BE32-E72D297353CC}">
              <c16:uniqueId val="{00000006-FCF6-4167-87EC-4E15ED176C87}"/>
            </c:ext>
          </c:extLst>
        </c:ser>
        <c:ser>
          <c:idx val="3"/>
          <c:order val="2"/>
          <c:tx>
            <c:strRef>
              <c:f>Table!$AA$2</c:f>
              <c:strCache>
                <c:ptCount val="1"/>
                <c:pt idx="0">
                  <c:v>Own With Reinvestment Net Made</c:v>
                </c:pt>
              </c:strCache>
            </c:strRef>
          </c:tx>
          <c:spPr>
            <a:ln w="28575" cap="rnd">
              <a:solidFill>
                <a:schemeClr val="accent4"/>
              </a:solidFill>
              <a:round/>
            </a:ln>
            <a:effectLst/>
          </c:spPr>
          <c:marker>
            <c:symbol val="none"/>
          </c:marker>
          <c:cat>
            <c:numRef>
              <c:f>Table!$A$3:$A$43</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Table!$AA$3:$AA$43</c:f>
              <c:numCache>
                <c:formatCode>"$"#,##0</c:formatCode>
                <c:ptCount val="41"/>
                <c:pt idx="0">
                  <c:v>-7500</c:v>
                </c:pt>
                <c:pt idx="1">
                  <c:v>-15612.211155807028</c:v>
                </c:pt>
                <c:pt idx="2">
                  <c:v>-23427.433035400634</c:v>
                </c:pt>
                <c:pt idx="3">
                  <c:v>-30904.520139445856</c:v>
                </c:pt>
                <c:pt idx="4">
                  <c:v>-37998.937877404322</c:v>
                </c:pt>
                <c:pt idx="5">
                  <c:v>-44662.512608493729</c:v>
                </c:pt>
                <c:pt idx="6">
                  <c:v>-50843.163867448064</c:v>
                </c:pt>
                <c:pt idx="7">
                  <c:v>-56484.617520063126</c:v>
                </c:pt>
                <c:pt idx="8">
                  <c:v>-61526.098505461472</c:v>
                </c:pt>
                <c:pt idx="9">
                  <c:v>-65902.001727793453</c:v>
                </c:pt>
                <c:pt idx="10">
                  <c:v>-69541.539559271318</c:v>
                </c:pt>
                <c:pt idx="11">
                  <c:v>-72368.364308552846</c:v>
                </c:pt>
                <c:pt idx="12">
                  <c:v>-74300.163893052275</c:v>
                </c:pt>
                <c:pt idx="13">
                  <c:v>-75248.228830232067</c:v>
                </c:pt>
                <c:pt idx="14">
                  <c:v>-75116.988530751958</c:v>
                </c:pt>
                <c:pt idx="15">
                  <c:v>-73803.514734917218</c:v>
                </c:pt>
                <c:pt idx="16">
                  <c:v>-71196.989782526303</c:v>
                </c:pt>
                <c:pt idx="17">
                  <c:v>-67178.137244277008</c:v>
                </c:pt>
                <c:pt idx="18">
                  <c:v>-61618.612269607431</c:v>
                </c:pt>
                <c:pt idx="19">
                  <c:v>-54380.348820427665</c:v>
                </c:pt>
                <c:pt idx="20">
                  <c:v>-45314.860761792923</c:v>
                </c:pt>
                <c:pt idx="21">
                  <c:v>-34262.493568268925</c:v>
                </c:pt>
                <c:pt idx="22">
                  <c:v>-21051.623177571921</c:v>
                </c:pt>
                <c:pt idx="23">
                  <c:v>-5497.7982799871243</c:v>
                </c:pt>
                <c:pt idx="24">
                  <c:v>12597.177928028163</c:v>
                </c:pt>
                <c:pt idx="25">
                  <c:v>33446.230775965989</c:v>
                </c:pt>
                <c:pt idx="26">
                  <c:v>57278.066484826966</c:v>
                </c:pt>
                <c:pt idx="27">
                  <c:v>84338.298732487136</c:v>
                </c:pt>
                <c:pt idx="28">
                  <c:v>114890.65462621348</c:v>
                </c:pt>
                <c:pt idx="29">
                  <c:v>149218.2656545213</c:v>
                </c:pt>
                <c:pt idx="30">
                  <c:v>187625.04958095343</c:v>
                </c:pt>
                <c:pt idx="31">
                  <c:v>236049.40081591159</c:v>
                </c:pt>
                <c:pt idx="32">
                  <c:v>289571.40103858389</c:v>
                </c:pt>
                <c:pt idx="33">
                  <c:v>348590.58428814251</c:v>
                </c:pt>
                <c:pt idx="34">
                  <c:v>413535.51945175172</c:v>
                </c:pt>
                <c:pt idx="35">
                  <c:v>484865.8693905595</c:v>
                </c:pt>
                <c:pt idx="36">
                  <c:v>563074.5948716735</c:v>
                </c:pt>
                <c:pt idx="37">
                  <c:v>648690.31345921999</c:v>
                </c:pt>
                <c:pt idx="38">
                  <c:v>742279.82422871806</c:v>
                </c:pt>
                <c:pt idx="39">
                  <c:v>844450.8099299249</c:v>
                </c:pt>
                <c:pt idx="40">
                  <c:v>955854.72903750627</c:v>
                </c:pt>
              </c:numCache>
            </c:numRef>
          </c:val>
          <c:smooth val="0"/>
          <c:extLst>
            <c:ext xmlns:c16="http://schemas.microsoft.com/office/drawing/2014/chart" uri="{C3380CC4-5D6E-409C-BE32-E72D297353CC}">
              <c16:uniqueId val="{00000008-FCF6-4167-87EC-4E15ED176C87}"/>
            </c:ext>
          </c:extLst>
        </c:ser>
        <c:ser>
          <c:idx val="4"/>
          <c:order val="3"/>
          <c:tx>
            <c:strRef>
              <c:f>Table!$AD$2</c:f>
              <c:strCache>
                <c:ptCount val="1"/>
                <c:pt idx="0">
                  <c:v>Own with Reinv If Sold in Year Net Made</c:v>
                </c:pt>
              </c:strCache>
            </c:strRef>
          </c:tx>
          <c:spPr>
            <a:ln w="28575" cap="rnd">
              <a:solidFill>
                <a:schemeClr val="accent5"/>
              </a:solidFill>
              <a:round/>
            </a:ln>
            <a:effectLst/>
          </c:spPr>
          <c:marker>
            <c:symbol val="none"/>
          </c:marker>
          <c:cat>
            <c:numRef>
              <c:f>Table!$A$3:$A$43</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Table!$AD$3:$AD$43</c:f>
              <c:numCache>
                <c:formatCode>"$"#,##0</c:formatCode>
                <c:ptCount val="41"/>
                <c:pt idx="0">
                  <c:v>-22500</c:v>
                </c:pt>
                <c:pt idx="1">
                  <c:v>-30987.211155807025</c:v>
                </c:pt>
                <c:pt idx="2">
                  <c:v>-39186.808035400631</c:v>
                </c:pt>
                <c:pt idx="3">
                  <c:v>-47057.879514445856</c:v>
                </c:pt>
                <c:pt idx="4">
                  <c:v>-54556.131236779314</c:v>
                </c:pt>
                <c:pt idx="5">
                  <c:v>-61633.635801853103</c:v>
                </c:pt>
                <c:pt idx="6">
                  <c:v>-68238.565140641411</c:v>
                </c:pt>
                <c:pt idx="7">
                  <c:v>-74314.903825086309</c:v>
                </c:pt>
                <c:pt idx="8">
                  <c:v>-79802.141968110242</c:v>
                </c:pt>
                <c:pt idx="9">
                  <c:v>-84634.946277008436</c:v>
                </c:pt>
                <c:pt idx="10">
                  <c:v>-88742.807722216676</c:v>
                </c:pt>
                <c:pt idx="11">
                  <c:v>-92049.664175571845</c:v>
                </c:pt>
                <c:pt idx="12">
                  <c:v>-94473.49625674673</c:v>
                </c:pt>
                <c:pt idx="13">
                  <c:v>-95925.894503018892</c:v>
                </c:pt>
                <c:pt idx="14">
                  <c:v>-96311.595845358446</c:v>
                </c:pt>
                <c:pt idx="15">
                  <c:v>-95527.98723238887</c:v>
                </c:pt>
                <c:pt idx="16">
                  <c:v>-93464.574092434748</c:v>
                </c:pt>
                <c:pt idx="17">
                  <c:v>-90002.411161933152</c:v>
                </c:pt>
                <c:pt idx="18">
                  <c:v>-85013.493035204985</c:v>
                </c:pt>
                <c:pt idx="19">
                  <c:v>-78360.101605165168</c:v>
                </c:pt>
                <c:pt idx="20">
                  <c:v>-69894.107366148848</c:v>
                </c:pt>
                <c:pt idx="21">
                  <c:v>-59456.221337733747</c:v>
                </c:pt>
                <c:pt idx="22">
                  <c:v>-46875.194141273365</c:v>
                </c:pt>
                <c:pt idx="23">
                  <c:v>-31966.958517781102</c:v>
                </c:pt>
                <c:pt idx="24">
                  <c:v>-14533.711315710661</c:v>
                </c:pt>
                <c:pt idx="25">
                  <c:v>5637.0693011336953</c:v>
                </c:pt>
                <c:pt idx="26">
                  <c:v>28773.675973123867</c:v>
                </c:pt>
                <c:pt idx="27">
                  <c:v>55121.298457991463</c:v>
                </c:pt>
                <c:pt idx="28">
                  <c:v>84943.229344855412</c:v>
                </c:pt>
                <c:pt idx="29">
                  <c:v>118522.15474112928</c:v>
                </c:pt>
                <c:pt idx="30">
                  <c:v>156161.53589472664</c:v>
                </c:pt>
                <c:pt idx="31">
                  <c:v>203799.29928752911</c:v>
                </c:pt>
                <c:pt idx="32">
                  <c:v>256515.04697199186</c:v>
                </c:pt>
                <c:pt idx="33">
                  <c:v>314707.8213698857</c:v>
                </c:pt>
                <c:pt idx="34">
                  <c:v>378805.68746053847</c:v>
                </c:pt>
                <c:pt idx="35">
                  <c:v>449267.79159956588</c:v>
                </c:pt>
                <c:pt idx="36">
                  <c:v>526586.56513590505</c:v>
                </c:pt>
                <c:pt idx="37">
                  <c:v>611290.08298005734</c:v>
                </c:pt>
                <c:pt idx="38">
                  <c:v>703944.58798757638</c:v>
                </c:pt>
                <c:pt idx="39">
                  <c:v>805157.19278275466</c:v>
                </c:pt>
                <c:pt idx="40">
                  <c:v>915578.77146165678</c:v>
                </c:pt>
              </c:numCache>
            </c:numRef>
          </c:val>
          <c:smooth val="0"/>
          <c:extLst>
            <c:ext xmlns:c16="http://schemas.microsoft.com/office/drawing/2014/chart" uri="{C3380CC4-5D6E-409C-BE32-E72D297353CC}">
              <c16:uniqueId val="{0000000A-FCF6-4167-87EC-4E15ED176C87}"/>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General"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r>
              <a:rPr lang="en-US"/>
              <a:t>Rental vs Stocks (20 Year 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a:ea typeface="Times"/>
              <a:cs typeface="Times"/>
            </a:defRPr>
          </a:pPr>
          <a:endParaRPr lang="en-US"/>
        </a:p>
      </c:txPr>
    </c:title>
    <c:autoTitleDeleted val="0"/>
    <c:plotArea>
      <c:layout/>
      <c:lineChart>
        <c:grouping val="standard"/>
        <c:varyColors val="0"/>
        <c:ser>
          <c:idx val="1"/>
          <c:order val="0"/>
          <c:tx>
            <c:strRef>
              <c:f>Table!$AR$2</c:f>
              <c:strCache>
                <c:ptCount val="1"/>
                <c:pt idx="0">
                  <c:v>Pure Stock Market Net Made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Table!$A$3:$A$23</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Table!$AR$3:$AR$23</c:f>
              <c:numCache>
                <c:formatCode>"$"#,##0</c:formatCode>
                <c:ptCount val="21"/>
                <c:pt idx="0">
                  <c:v>0</c:v>
                </c:pt>
                <c:pt idx="1">
                  <c:v>9275</c:v>
                </c:pt>
                <c:pt idx="2">
                  <c:v>19199.25</c:v>
                </c:pt>
                <c:pt idx="3">
                  <c:v>29818.197500000009</c:v>
                </c:pt>
                <c:pt idx="4">
                  <c:v>41180.47132500002</c:v>
                </c:pt>
                <c:pt idx="5">
                  <c:v>53338.104317750025</c:v>
                </c:pt>
                <c:pt idx="6">
                  <c:v>66346.771619992534</c:v>
                </c:pt>
                <c:pt idx="7">
                  <c:v>80266.04563339203</c:v>
                </c:pt>
                <c:pt idx="8">
                  <c:v>95159.668827729474</c:v>
                </c:pt>
                <c:pt idx="9">
                  <c:v>111095.84564567055</c:v>
                </c:pt>
                <c:pt idx="10">
                  <c:v>128147.55484086749</c:v>
                </c:pt>
                <c:pt idx="11">
                  <c:v>146392.88367972826</c:v>
                </c:pt>
                <c:pt idx="12">
                  <c:v>165915.38553730922</c:v>
                </c:pt>
                <c:pt idx="13">
                  <c:v>186804.46252492088</c:v>
                </c:pt>
                <c:pt idx="14">
                  <c:v>209155.77490166534</c:v>
                </c:pt>
                <c:pt idx="15">
                  <c:v>233071.67914478196</c:v>
                </c:pt>
                <c:pt idx="16">
                  <c:v>258661.69668491674</c:v>
                </c:pt>
                <c:pt idx="17">
                  <c:v>286043.01545286091</c:v>
                </c:pt>
                <c:pt idx="18">
                  <c:v>315341.02653456118</c:v>
                </c:pt>
                <c:pt idx="19">
                  <c:v>346689.8983919805</c:v>
                </c:pt>
                <c:pt idx="20">
                  <c:v>380233.19127941917</c:v>
                </c:pt>
              </c:numCache>
            </c:numRef>
          </c:val>
          <c:smooth val="0"/>
          <c:extLst>
            <c:ext xmlns:c16="http://schemas.microsoft.com/office/drawing/2014/chart" uri="{C3380CC4-5D6E-409C-BE32-E72D297353CC}">
              <c16:uniqueId val="{00000006-5907-476C-8FE5-13EA46DEDDCE}"/>
            </c:ext>
          </c:extLst>
        </c:ser>
        <c:ser>
          <c:idx val="2"/>
          <c:order val="1"/>
          <c:tx>
            <c:strRef>
              <c:f>Table!$AZ$2</c:f>
              <c:strCache>
                <c:ptCount val="1"/>
                <c:pt idx="0">
                  <c:v>Rental If Sold In Year Net Made</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Table!$A$3:$A$23</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Table!$AZ$3:$AZ$23</c:f>
              <c:numCache>
                <c:formatCode>"$"#,##0</c:formatCode>
                <c:ptCount val="21"/>
                <c:pt idx="0">
                  <c:v>-22500</c:v>
                </c:pt>
                <c:pt idx="1">
                  <c:v>-5112.2111558070264</c:v>
                </c:pt>
                <c:pt idx="2">
                  <c:v>12591.827688385947</c:v>
                </c:pt>
                <c:pt idx="3">
                  <c:v>30616.141532578938</c:v>
                </c:pt>
                <c:pt idx="4">
                  <c:v>48964.797783021932</c:v>
                </c:pt>
                <c:pt idx="5">
                  <c:v>67641.906439089929</c:v>
                </c:pt>
                <c:pt idx="6">
                  <c:v>86651.620271730557</c:v>
                </c:pt>
                <c:pt idx="7">
                  <c:v>105998.1349930773</c:v>
                </c:pt>
                <c:pt idx="8">
                  <c:v>125685.68941680771</c:v>
                </c:pt>
                <c:pt idx="9">
                  <c:v>145718.56560881322</c:v>
                </c:pt>
                <c:pt idx="10">
                  <c:v>166101.08902773249</c:v>
                </c:pt>
                <c:pt idx="11">
                  <c:v>186837.62865488668</c:v>
                </c:pt>
                <c:pt idx="12">
                  <c:v>207932.59711313961</c:v>
                </c:pt>
                <c:pt idx="13">
                  <c:v>229390.45077419165</c:v>
                </c:pt>
                <c:pt idx="14">
                  <c:v>251215.68985379959</c:v>
                </c:pt>
                <c:pt idx="15">
                  <c:v>273412.85849439906</c:v>
                </c:pt>
                <c:pt idx="16">
                  <c:v>295986.5448345918</c:v>
                </c:pt>
                <c:pt idx="17">
                  <c:v>318941.38106493757</c:v>
                </c:pt>
                <c:pt idx="18">
                  <c:v>342282.04346948169</c:v>
                </c:pt>
                <c:pt idx="19">
                  <c:v>366013.25245242228</c:v>
                </c:pt>
                <c:pt idx="20">
                  <c:v>390139.77254930994</c:v>
                </c:pt>
              </c:numCache>
            </c:numRef>
          </c:val>
          <c:smooth val="0"/>
          <c:extLst>
            <c:ext xmlns:c16="http://schemas.microsoft.com/office/drawing/2014/chart" uri="{C3380CC4-5D6E-409C-BE32-E72D297353CC}">
              <c16:uniqueId val="{00000008-5907-476C-8FE5-13EA46DEDDCE}"/>
            </c:ext>
          </c:extLst>
        </c:ser>
        <c:dLbls>
          <c:showLegendKey val="0"/>
          <c:showVal val="0"/>
          <c:showCatName val="0"/>
          <c:showSerName val="0"/>
          <c:showPercent val="0"/>
          <c:showBubbleSize val="0"/>
        </c:dLbls>
        <c:smooth val="0"/>
        <c:axId val="1141839368"/>
        <c:axId val="1141844488"/>
      </c:lineChart>
      <c:catAx>
        <c:axId val="1141839368"/>
        <c:scaling>
          <c:orientation val="minMax"/>
        </c:scaling>
        <c:delete val="0"/>
        <c:axPos val="b"/>
        <c:numFmt formatCode="General"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44488"/>
        <c:crosses val="autoZero"/>
        <c:auto val="1"/>
        <c:lblAlgn val="ctr"/>
        <c:lblOffset val="100"/>
        <c:noMultiLvlLbl val="0"/>
      </c:catAx>
      <c:valAx>
        <c:axId val="1141844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cross"/>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a:ea typeface="Times"/>
                <a:cs typeface="Times"/>
              </a:defRPr>
            </a:pPr>
            <a:endParaRPr lang="en-US"/>
          </a:p>
        </c:txPr>
        <c:crossAx val="114183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9525</xdr:rowOff>
    </xdr:from>
    <xdr:to>
      <xdr:col>23</xdr:col>
      <xdr:colOff>600075</xdr:colOff>
      <xdr:row>27</xdr:row>
      <xdr:rowOff>161925</xdr:rowOff>
    </xdr:to>
    <xdr:graphicFrame macro="">
      <xdr:nvGraphicFramePr>
        <xdr:cNvPr id="2" name="Chart 5">
          <a:extLst>
            <a:ext uri="{FF2B5EF4-FFF2-40B4-BE49-F238E27FC236}">
              <a16:creationId xmlns:a16="http://schemas.microsoft.com/office/drawing/2014/main" id="{E59CEF6D-B64E-48DA-B965-C6765AA22802}"/>
            </a:ext>
            <a:ext uri="{147F2762-F138-4A5C-976F-8EAC2B608ADB}">
              <a16:predDERef xmlns:a16="http://schemas.microsoft.com/office/drawing/2014/main" pred="{D358F7A8-0B4B-481F-9400-5CF5D7AFB6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64</xdr:row>
      <xdr:rowOff>9525</xdr:rowOff>
    </xdr:from>
    <xdr:to>
      <xdr:col>23</xdr:col>
      <xdr:colOff>600075</xdr:colOff>
      <xdr:row>91</xdr:row>
      <xdr:rowOff>161925</xdr:rowOff>
    </xdr:to>
    <xdr:graphicFrame macro="">
      <xdr:nvGraphicFramePr>
        <xdr:cNvPr id="4" name="Chart 5">
          <a:extLst>
            <a:ext uri="{FF2B5EF4-FFF2-40B4-BE49-F238E27FC236}">
              <a16:creationId xmlns:a16="http://schemas.microsoft.com/office/drawing/2014/main" id="{7D9A1529-886F-468E-A989-FC172C272C91}"/>
            </a:ext>
            <a:ext uri="{147F2762-F138-4A5C-976F-8EAC2B608ADB}">
              <a16:predDERef xmlns:a16="http://schemas.microsoft.com/office/drawing/2014/main" pred="{E59CEF6D-B64E-48DA-B965-C6765AA22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96</xdr:row>
      <xdr:rowOff>9525</xdr:rowOff>
    </xdr:from>
    <xdr:to>
      <xdr:col>23</xdr:col>
      <xdr:colOff>600075</xdr:colOff>
      <xdr:row>123</xdr:row>
      <xdr:rowOff>161925</xdr:rowOff>
    </xdr:to>
    <xdr:graphicFrame macro="">
      <xdr:nvGraphicFramePr>
        <xdr:cNvPr id="5" name="Chart 5">
          <a:extLst>
            <a:ext uri="{FF2B5EF4-FFF2-40B4-BE49-F238E27FC236}">
              <a16:creationId xmlns:a16="http://schemas.microsoft.com/office/drawing/2014/main" id="{42ADC997-0054-4442-8789-1CDA604A2507}"/>
            </a:ext>
            <a:ext uri="{147F2762-F138-4A5C-976F-8EAC2B608ADB}">
              <a16:predDERef xmlns:a16="http://schemas.microsoft.com/office/drawing/2014/main" pred="{7D9A1529-886F-468E-A989-FC172C272C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32</xdr:row>
      <xdr:rowOff>9525</xdr:rowOff>
    </xdr:from>
    <xdr:to>
      <xdr:col>23</xdr:col>
      <xdr:colOff>600075</xdr:colOff>
      <xdr:row>59</xdr:row>
      <xdr:rowOff>161925</xdr:rowOff>
    </xdr:to>
    <xdr:graphicFrame macro="">
      <xdr:nvGraphicFramePr>
        <xdr:cNvPr id="7" name="Chart 6">
          <a:extLst>
            <a:ext uri="{FF2B5EF4-FFF2-40B4-BE49-F238E27FC236}">
              <a16:creationId xmlns:a16="http://schemas.microsoft.com/office/drawing/2014/main" id="{E49A87E1-74CC-45B7-9A3E-639542AC14DA}"/>
            </a:ext>
            <a:ext uri="{147F2762-F138-4A5C-976F-8EAC2B608ADB}">
              <a16:predDERef xmlns:a16="http://schemas.microsoft.com/office/drawing/2014/main" pred="{42ADC997-0054-4442-8789-1CDA604A25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32</xdr:row>
      <xdr:rowOff>0</xdr:rowOff>
    </xdr:from>
    <xdr:to>
      <xdr:col>23</xdr:col>
      <xdr:colOff>590550</xdr:colOff>
      <xdr:row>59</xdr:row>
      <xdr:rowOff>180975</xdr:rowOff>
    </xdr:to>
    <xdr:graphicFrame macro="">
      <xdr:nvGraphicFramePr>
        <xdr:cNvPr id="2" name="Chart 2">
          <a:extLst>
            <a:ext uri="{FF2B5EF4-FFF2-40B4-BE49-F238E27FC236}">
              <a16:creationId xmlns:a16="http://schemas.microsoft.com/office/drawing/2014/main" id="{EBFB06AE-4957-4951-A658-FC68BC2C0B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64</xdr:row>
      <xdr:rowOff>9525</xdr:rowOff>
    </xdr:from>
    <xdr:to>
      <xdr:col>23</xdr:col>
      <xdr:colOff>600075</xdr:colOff>
      <xdr:row>91</xdr:row>
      <xdr:rowOff>161925</xdr:rowOff>
    </xdr:to>
    <xdr:graphicFrame macro="">
      <xdr:nvGraphicFramePr>
        <xdr:cNvPr id="3" name="Chart 2">
          <a:extLst>
            <a:ext uri="{FF2B5EF4-FFF2-40B4-BE49-F238E27FC236}">
              <a16:creationId xmlns:a16="http://schemas.microsoft.com/office/drawing/2014/main" id="{C8D993BF-D758-42B7-A17F-AFEE2488BC78}"/>
            </a:ext>
            <a:ext uri="{147F2762-F138-4A5C-976F-8EAC2B608ADB}">
              <a16:predDERef xmlns:a16="http://schemas.microsoft.com/office/drawing/2014/main" pred="{EBFB06AE-4957-4951-A658-FC68BC2C0B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23</xdr:col>
      <xdr:colOff>590550</xdr:colOff>
      <xdr:row>27</xdr:row>
      <xdr:rowOff>180975</xdr:rowOff>
    </xdr:to>
    <xdr:graphicFrame macro="">
      <xdr:nvGraphicFramePr>
        <xdr:cNvPr id="4" name="Chart 3">
          <a:extLst>
            <a:ext uri="{FF2B5EF4-FFF2-40B4-BE49-F238E27FC236}">
              <a16:creationId xmlns:a16="http://schemas.microsoft.com/office/drawing/2014/main" id="{DB43EC1F-AC46-4290-9CFC-BD31C4E6532F}"/>
            </a:ext>
            <a:ext uri="{147F2762-F138-4A5C-976F-8EAC2B608ADB}">
              <a16:predDERef xmlns:a16="http://schemas.microsoft.com/office/drawing/2014/main" pred="{C8D993BF-D758-42B7-A17F-AFEE2488BC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96</xdr:row>
      <xdr:rowOff>19050</xdr:rowOff>
    </xdr:from>
    <xdr:to>
      <xdr:col>23</xdr:col>
      <xdr:colOff>600075</xdr:colOff>
      <xdr:row>123</xdr:row>
      <xdr:rowOff>171450</xdr:rowOff>
    </xdr:to>
    <xdr:graphicFrame macro="">
      <xdr:nvGraphicFramePr>
        <xdr:cNvPr id="5" name="Chart 4">
          <a:extLst>
            <a:ext uri="{FF2B5EF4-FFF2-40B4-BE49-F238E27FC236}">
              <a16:creationId xmlns:a16="http://schemas.microsoft.com/office/drawing/2014/main" id="{D358F7A8-0B4B-481F-9400-5CF5D7AFB6F9}"/>
            </a:ext>
            <a:ext uri="{147F2762-F138-4A5C-976F-8EAC2B608ADB}">
              <a16:predDERef xmlns:a16="http://schemas.microsoft.com/office/drawing/2014/main" pred="{DB43EC1F-AC46-4290-9CFC-BD31C4E653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32</xdr:row>
      <xdr:rowOff>9525</xdr:rowOff>
    </xdr:from>
    <xdr:to>
      <xdr:col>23</xdr:col>
      <xdr:colOff>590550</xdr:colOff>
      <xdr:row>59</xdr:row>
      <xdr:rowOff>171450</xdr:rowOff>
    </xdr:to>
    <xdr:graphicFrame macro="">
      <xdr:nvGraphicFramePr>
        <xdr:cNvPr id="6" name="Chart 2">
          <a:extLst>
            <a:ext uri="{FF2B5EF4-FFF2-40B4-BE49-F238E27FC236}">
              <a16:creationId xmlns:a16="http://schemas.microsoft.com/office/drawing/2014/main" id="{C7F70939-B794-4A25-A057-955B47CBF341}"/>
            </a:ext>
            <a:ext uri="{147F2762-F138-4A5C-976F-8EAC2B608ADB}">
              <a16:predDERef xmlns:a16="http://schemas.microsoft.com/office/drawing/2014/main" pred="{2BB75DE7-622C-4E31-8345-D52D98E723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64</xdr:row>
      <xdr:rowOff>9525</xdr:rowOff>
    </xdr:from>
    <xdr:to>
      <xdr:col>23</xdr:col>
      <xdr:colOff>590550</xdr:colOff>
      <xdr:row>91</xdr:row>
      <xdr:rowOff>171450</xdr:rowOff>
    </xdr:to>
    <xdr:graphicFrame macro="">
      <xdr:nvGraphicFramePr>
        <xdr:cNvPr id="7" name="Chart 2">
          <a:extLst>
            <a:ext uri="{FF2B5EF4-FFF2-40B4-BE49-F238E27FC236}">
              <a16:creationId xmlns:a16="http://schemas.microsoft.com/office/drawing/2014/main" id="{FDC7E699-710F-4B95-AFF6-D82885D8731B}"/>
            </a:ext>
            <a:ext uri="{147F2762-F138-4A5C-976F-8EAC2B608ADB}">
              <a16:predDERef xmlns:a16="http://schemas.microsoft.com/office/drawing/2014/main" pred="{C7F70939-B794-4A25-A057-955B47CBF3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96</xdr:row>
      <xdr:rowOff>9525</xdr:rowOff>
    </xdr:from>
    <xdr:to>
      <xdr:col>23</xdr:col>
      <xdr:colOff>590550</xdr:colOff>
      <xdr:row>123</xdr:row>
      <xdr:rowOff>171450</xdr:rowOff>
    </xdr:to>
    <xdr:graphicFrame macro="">
      <xdr:nvGraphicFramePr>
        <xdr:cNvPr id="8" name="Chart 2">
          <a:extLst>
            <a:ext uri="{FF2B5EF4-FFF2-40B4-BE49-F238E27FC236}">
              <a16:creationId xmlns:a16="http://schemas.microsoft.com/office/drawing/2014/main" id="{3D4F5056-8FB7-4915-9E56-B14222B1C8C2}"/>
            </a:ext>
            <a:ext uri="{147F2762-F138-4A5C-976F-8EAC2B608ADB}">
              <a16:predDERef xmlns:a16="http://schemas.microsoft.com/office/drawing/2014/main" pred="{FDC7E699-710F-4B95-AFF6-D82885D873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23</xdr:col>
      <xdr:colOff>590550</xdr:colOff>
      <xdr:row>27</xdr:row>
      <xdr:rowOff>161925</xdr:rowOff>
    </xdr:to>
    <xdr:graphicFrame macro="">
      <xdr:nvGraphicFramePr>
        <xdr:cNvPr id="10" name="Chart 2">
          <a:extLst>
            <a:ext uri="{FF2B5EF4-FFF2-40B4-BE49-F238E27FC236}">
              <a16:creationId xmlns:a16="http://schemas.microsoft.com/office/drawing/2014/main" id="{D1C39051-1331-4863-891C-27A8BBCF84DD}"/>
            </a:ext>
            <a:ext uri="{147F2762-F138-4A5C-976F-8EAC2B608ADB}">
              <a16:predDERef xmlns:a16="http://schemas.microsoft.com/office/drawing/2014/main" pred="{3D4F5056-8FB7-4915-9E56-B14222B1C8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32</xdr:row>
      <xdr:rowOff>9525</xdr:rowOff>
    </xdr:from>
    <xdr:to>
      <xdr:col>23</xdr:col>
      <xdr:colOff>590550</xdr:colOff>
      <xdr:row>59</xdr:row>
      <xdr:rowOff>171450</xdr:rowOff>
    </xdr:to>
    <xdr:graphicFrame macro="">
      <xdr:nvGraphicFramePr>
        <xdr:cNvPr id="2" name="Chart 2">
          <a:extLst>
            <a:ext uri="{FF2B5EF4-FFF2-40B4-BE49-F238E27FC236}">
              <a16:creationId xmlns:a16="http://schemas.microsoft.com/office/drawing/2014/main" id="{FF23F159-AE32-4585-A41D-2D1322F9CC66}"/>
            </a:ext>
            <a:ext uri="{147F2762-F138-4A5C-976F-8EAC2B608ADB}">
              <a16:predDERef xmlns:a16="http://schemas.microsoft.com/office/drawing/2014/main" pred="{2BB75DE7-622C-4E31-8345-D52D98E723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64</xdr:row>
      <xdr:rowOff>9525</xdr:rowOff>
    </xdr:from>
    <xdr:to>
      <xdr:col>23</xdr:col>
      <xdr:colOff>590550</xdr:colOff>
      <xdr:row>91</xdr:row>
      <xdr:rowOff>171450</xdr:rowOff>
    </xdr:to>
    <xdr:graphicFrame macro="">
      <xdr:nvGraphicFramePr>
        <xdr:cNvPr id="3" name="Chart 2">
          <a:extLst>
            <a:ext uri="{FF2B5EF4-FFF2-40B4-BE49-F238E27FC236}">
              <a16:creationId xmlns:a16="http://schemas.microsoft.com/office/drawing/2014/main" id="{6751EC48-357D-4EFF-9ACA-4C265E1B2BD8}"/>
            </a:ext>
            <a:ext uri="{147F2762-F138-4A5C-976F-8EAC2B608ADB}">
              <a16:predDERef xmlns:a16="http://schemas.microsoft.com/office/drawing/2014/main" pred="{FF23F159-AE32-4585-A41D-2D1322F9CC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96</xdr:row>
      <xdr:rowOff>9525</xdr:rowOff>
    </xdr:from>
    <xdr:to>
      <xdr:col>23</xdr:col>
      <xdr:colOff>590550</xdr:colOff>
      <xdr:row>123</xdr:row>
      <xdr:rowOff>171450</xdr:rowOff>
    </xdr:to>
    <xdr:graphicFrame macro="">
      <xdr:nvGraphicFramePr>
        <xdr:cNvPr id="4" name="Chart 2">
          <a:extLst>
            <a:ext uri="{FF2B5EF4-FFF2-40B4-BE49-F238E27FC236}">
              <a16:creationId xmlns:a16="http://schemas.microsoft.com/office/drawing/2014/main" id="{4BB24AE5-5D72-427B-BEFE-1A5C66C71502}"/>
            </a:ext>
            <a:ext uri="{147F2762-F138-4A5C-976F-8EAC2B608ADB}">
              <a16:predDERef xmlns:a16="http://schemas.microsoft.com/office/drawing/2014/main" pred="{6751EC48-357D-4EFF-9ACA-4C265E1B2B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23</xdr:col>
      <xdr:colOff>590550</xdr:colOff>
      <xdr:row>27</xdr:row>
      <xdr:rowOff>161925</xdr:rowOff>
    </xdr:to>
    <xdr:graphicFrame macro="">
      <xdr:nvGraphicFramePr>
        <xdr:cNvPr id="5" name="Chart 2">
          <a:extLst>
            <a:ext uri="{FF2B5EF4-FFF2-40B4-BE49-F238E27FC236}">
              <a16:creationId xmlns:a16="http://schemas.microsoft.com/office/drawing/2014/main" id="{36BE0CF5-E45D-4285-8B4A-3A66F5B6D34B}"/>
            </a:ext>
            <a:ext uri="{147F2762-F138-4A5C-976F-8EAC2B608ADB}">
              <a16:predDERef xmlns:a16="http://schemas.microsoft.com/office/drawing/2014/main" pred="{4BB24AE5-5D72-427B-BEFE-1A5C66C71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13Tabl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13Table"/>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4528F-A6B5-4700-A4B0-53B495A67757}">
  <dimension ref="A1:C24"/>
  <sheetViews>
    <sheetView workbookViewId="0">
      <selection activeCell="B14" sqref="B14"/>
    </sheetView>
  </sheetViews>
  <sheetFormatPr defaultRowHeight="15"/>
  <cols>
    <col min="1" max="1" width="39.140625" customWidth="1"/>
    <col min="2" max="2" width="9" bestFit="1" customWidth="1"/>
    <col min="3" max="3" width="107.42578125" customWidth="1"/>
  </cols>
  <sheetData>
    <row r="1" spans="1:2">
      <c r="A1" s="9" t="s">
        <v>0</v>
      </c>
    </row>
    <row r="2" spans="1:2">
      <c r="A2" s="26" t="s">
        <v>1</v>
      </c>
      <c r="B2" s="26" t="s">
        <v>2</v>
      </c>
    </row>
    <row r="3" spans="1:2">
      <c r="A3" s="1" t="s">
        <v>3</v>
      </c>
      <c r="B3" s="4">
        <v>7.0000000000000007E-2</v>
      </c>
    </row>
    <row r="4" spans="1:2">
      <c r="A4" s="27" t="s">
        <v>4</v>
      </c>
      <c r="B4" s="28">
        <v>250000</v>
      </c>
    </row>
    <row r="5" spans="1:2">
      <c r="A5" s="1" t="s">
        <v>5</v>
      </c>
      <c r="B5" s="4">
        <v>0.5</v>
      </c>
    </row>
    <row r="6" spans="1:2">
      <c r="A6" s="1" t="s">
        <v>6</v>
      </c>
      <c r="B6" s="4">
        <v>2.5000000000000001E-2</v>
      </c>
    </row>
    <row r="7" spans="1:2">
      <c r="A7" s="1" t="s">
        <v>7</v>
      </c>
      <c r="B7" s="4">
        <v>1.4999999999999999E-2</v>
      </c>
    </row>
    <row r="8" spans="1:2">
      <c r="A8" s="1" t="s">
        <v>8</v>
      </c>
      <c r="B8" s="4">
        <v>0.02</v>
      </c>
    </row>
    <row r="9" spans="1:2">
      <c r="A9" s="34" t="s">
        <v>9</v>
      </c>
      <c r="B9" s="25">
        <v>6.8000000000000005E-2</v>
      </c>
    </row>
    <row r="10" spans="1:2">
      <c r="A10" s="6" t="s">
        <v>10</v>
      </c>
      <c r="B10" s="4">
        <f>0.03</f>
        <v>0.03</v>
      </c>
    </row>
    <row r="11" spans="1:2">
      <c r="B11" s="31"/>
    </row>
    <row r="12" spans="1:2">
      <c r="A12" s="14" t="s">
        <v>11</v>
      </c>
      <c r="B12" s="31"/>
    </row>
    <row r="13" spans="1:2">
      <c r="A13" s="1" t="s">
        <v>12</v>
      </c>
      <c r="B13" s="1">
        <v>2400</v>
      </c>
    </row>
    <row r="14" spans="1:2">
      <c r="A14" s="1" t="s">
        <v>13</v>
      </c>
      <c r="B14" s="4">
        <v>2.5000000000000001E-2</v>
      </c>
    </row>
    <row r="15" spans="1:2">
      <c r="A15" s="37" t="s">
        <v>14</v>
      </c>
      <c r="B15" s="4">
        <v>0.5</v>
      </c>
    </row>
    <row r="16" spans="1:2">
      <c r="B16" s="31"/>
    </row>
    <row r="17" spans="1:3">
      <c r="A17" s="14" t="s">
        <v>15</v>
      </c>
      <c r="B17" s="31"/>
    </row>
    <row r="18" spans="1:3">
      <c r="A18" s="26" t="s">
        <v>1</v>
      </c>
      <c r="B18" s="26" t="s">
        <v>2</v>
      </c>
    </row>
    <row r="19" spans="1:3">
      <c r="A19" s="35" t="s">
        <v>16</v>
      </c>
      <c r="B19" s="27">
        <v>2300</v>
      </c>
    </row>
    <row r="20" spans="1:3">
      <c r="A20" s="24" t="s">
        <v>17</v>
      </c>
      <c r="B20" s="25">
        <v>1.4999999999999999E-2</v>
      </c>
    </row>
    <row r="21" spans="1:3">
      <c r="A21" s="24" t="s">
        <v>18</v>
      </c>
      <c r="B21" s="24">
        <v>11.25</v>
      </c>
    </row>
    <row r="22" spans="1:3">
      <c r="A22" s="24" t="s">
        <v>19</v>
      </c>
      <c r="B22" s="34">
        <v>0</v>
      </c>
    </row>
    <row r="23" spans="1:3">
      <c r="A23" s="6" t="s">
        <v>20</v>
      </c>
      <c r="B23" s="4">
        <v>0.06</v>
      </c>
    </row>
    <row r="24" spans="1:3" ht="87">
      <c r="A24" s="51" t="s">
        <v>21</v>
      </c>
      <c r="B24" s="52">
        <v>0.15</v>
      </c>
      <c r="C24" s="5" t="s">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FE975-A777-4877-87DF-CD56CF27EF27}">
  <dimension ref="A1:B5"/>
  <sheetViews>
    <sheetView workbookViewId="0"/>
  </sheetViews>
  <sheetFormatPr defaultRowHeight="15"/>
  <cols>
    <col min="1" max="1" width="34.140625" bestFit="1" customWidth="1"/>
    <col min="2" max="2" width="9" style="2" bestFit="1" customWidth="1"/>
  </cols>
  <sheetData>
    <row r="1" spans="1:2">
      <c r="A1" s="26" t="s">
        <v>23</v>
      </c>
      <c r="B1" s="36" t="s">
        <v>2</v>
      </c>
    </row>
    <row r="2" spans="1:2">
      <c r="A2" s="37" t="s">
        <v>24</v>
      </c>
      <c r="B2" s="1">
        <f>Params!$B$4*Params!$B$5</f>
        <v>125000</v>
      </c>
    </row>
    <row r="3" spans="1:2">
      <c r="A3" s="6" t="s">
        <v>25</v>
      </c>
      <c r="B3" s="1">
        <f>Params!$B$4*Params!$B$10</f>
        <v>7500</v>
      </c>
    </row>
    <row r="4" spans="1:2">
      <c r="A4" s="43" t="s">
        <v>26</v>
      </c>
      <c r="B4" s="34">
        <f>$B$2+$B$3</f>
        <v>132500</v>
      </c>
    </row>
    <row r="5" spans="1:2">
      <c r="A5" s="6" t="s">
        <v>27</v>
      </c>
      <c r="B5" s="1">
        <f>12*Params!$B$22</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4F062-8FBE-4DAD-977F-B69EEE5149EB}">
  <dimension ref="A1:BL43"/>
  <sheetViews>
    <sheetView workbookViewId="0">
      <selection activeCell="J17" sqref="J17"/>
    </sheetView>
  </sheetViews>
  <sheetFormatPr defaultColWidth="16.85546875" defaultRowHeight="15"/>
  <cols>
    <col min="1" max="1" width="4.85546875" bestFit="1" customWidth="1"/>
    <col min="2" max="2" width="16.140625" style="3" bestFit="1" customWidth="1"/>
    <col min="3" max="3" width="20.140625" style="2" bestFit="1" customWidth="1"/>
    <col min="4" max="4" width="20" style="2" bestFit="1" customWidth="1"/>
    <col min="5" max="5" width="11.42578125" style="2" bestFit="1" customWidth="1"/>
    <col min="6" max="6" width="22" style="2" bestFit="1" customWidth="1"/>
    <col min="7" max="7" width="13.7109375" style="2" bestFit="1" customWidth="1"/>
    <col min="8" max="8" width="19.140625" style="31" bestFit="1" customWidth="1"/>
    <col min="9" max="9" width="11.5703125" style="2" bestFit="1" customWidth="1"/>
    <col min="10" max="10" width="22.85546875" style="2" bestFit="1" customWidth="1"/>
    <col min="11" max="11" width="16.28515625" style="2" bestFit="1" customWidth="1"/>
    <col min="12" max="12" width="27" bestFit="1" customWidth="1"/>
    <col min="13" max="13" width="20.5703125" bestFit="1" customWidth="1"/>
    <col min="14" max="14" width="31.28515625" bestFit="1" customWidth="1"/>
    <col min="15" max="15" width="13.5703125" bestFit="1" customWidth="1"/>
    <col min="16" max="16" width="24.28515625" bestFit="1" customWidth="1"/>
    <col min="17" max="17" width="17.42578125" bestFit="1" customWidth="1"/>
    <col min="18" max="18" width="16.42578125" bestFit="1" customWidth="1"/>
    <col min="19" max="19" width="27" bestFit="1" customWidth="1"/>
    <col min="20" max="20" width="13.5703125" bestFit="1" customWidth="1"/>
    <col min="21" max="21" width="19.140625" style="31" bestFit="1" customWidth="1"/>
    <col min="22" max="22" width="22" bestFit="1" customWidth="1"/>
    <col min="23" max="23" width="25" bestFit="1" customWidth="1"/>
    <col min="24" max="24" width="28.42578125" bestFit="1" customWidth="1"/>
    <col min="25" max="25" width="20" bestFit="1" customWidth="1"/>
    <col min="26" max="26" width="18" bestFit="1" customWidth="1"/>
    <col min="27" max="27" width="30.85546875" bestFit="1" customWidth="1"/>
    <col min="28" max="28" width="36.28515625" style="31" bestFit="1" customWidth="1"/>
    <col min="29" max="29" width="39.140625" style="31" bestFit="1" customWidth="1"/>
    <col min="30" max="30" width="39.140625" style="31" customWidth="1"/>
    <col min="31" max="31" width="19.5703125" bestFit="1" customWidth="1"/>
    <col min="32" max="32" width="20.5703125" bestFit="1" customWidth="1"/>
    <col min="33" max="33" width="20.42578125" bestFit="1" customWidth="1"/>
    <col min="34" max="34" width="30.28515625" bestFit="1" customWidth="1"/>
    <col min="35" max="35" width="6.42578125" customWidth="1"/>
    <col min="36" max="36" width="39.7109375" style="46" bestFit="1" customWidth="1"/>
    <col min="37" max="37" width="19.85546875" bestFit="1" customWidth="1"/>
    <col min="38" max="38" width="13.7109375" bestFit="1" customWidth="1"/>
    <col min="39" max="39" width="24.28515625" bestFit="1" customWidth="1"/>
    <col min="40" max="40" width="22" bestFit="1" customWidth="1"/>
    <col min="41" max="41" width="32.5703125" bestFit="1" customWidth="1"/>
    <col min="42" max="42" width="15.42578125" bestFit="1" customWidth="1"/>
    <col min="43" max="43" width="20.85546875" style="31" bestFit="1" customWidth="1"/>
    <col min="44" max="44" width="25.7109375" bestFit="1" customWidth="1"/>
    <col min="45" max="45" width="31.140625" style="31" bestFit="1" customWidth="1"/>
    <col min="46" max="46" width="25" bestFit="1" customWidth="1"/>
    <col min="47" max="47" width="18.5703125" bestFit="1" customWidth="1"/>
    <col min="48" max="48" width="25.7109375" style="2" bestFit="1" customWidth="1"/>
    <col min="49" max="49" width="28.140625" style="2" bestFit="1" customWidth="1"/>
    <col min="50" max="50" width="28.140625" style="2" customWidth="1"/>
    <col min="51" max="51" width="23.42578125" style="2" bestFit="1" customWidth="1"/>
    <col min="52" max="52" width="27.85546875" style="2" bestFit="1" customWidth="1"/>
    <col min="53" max="53" width="26.85546875" style="31" bestFit="1" customWidth="1"/>
    <col min="54" max="54" width="45.85546875" bestFit="1" customWidth="1"/>
    <col min="57" max="57" width="42.140625" bestFit="1" customWidth="1"/>
    <col min="58" max="58" width="12.28515625" bestFit="1" customWidth="1"/>
    <col min="59" max="59" width="11.85546875" bestFit="1" customWidth="1"/>
    <col min="60" max="60" width="12.42578125" bestFit="1" customWidth="1"/>
    <col min="61" max="61" width="16.42578125" bestFit="1" customWidth="1"/>
    <col min="62" max="62" width="13.7109375" bestFit="1" customWidth="1"/>
    <col min="63" max="63" width="20.28515625" bestFit="1" customWidth="1"/>
    <col min="64" max="64" width="13" bestFit="1" customWidth="1"/>
  </cols>
  <sheetData>
    <row r="1" spans="1:64" s="9" customFormat="1">
      <c r="B1" s="10" t="s">
        <v>28</v>
      </c>
      <c r="C1" s="11"/>
      <c r="D1" s="11"/>
      <c r="E1" s="11"/>
      <c r="F1" s="11"/>
      <c r="G1" s="11"/>
      <c r="H1" s="30"/>
      <c r="I1" s="12" t="s">
        <v>29</v>
      </c>
      <c r="J1" s="11"/>
      <c r="K1" s="11"/>
      <c r="U1" s="30"/>
      <c r="AB1" s="30"/>
      <c r="AC1" s="30"/>
      <c r="AD1" s="30"/>
      <c r="AE1" s="13" t="s">
        <v>30</v>
      </c>
      <c r="AF1" s="14"/>
      <c r="AJ1" s="44" t="s">
        <v>31</v>
      </c>
      <c r="AL1" s="14"/>
      <c r="AQ1" s="30"/>
      <c r="AS1" s="30"/>
      <c r="AV1" s="11"/>
      <c r="AW1" s="11"/>
      <c r="AX1" s="11"/>
      <c r="AY1" s="11"/>
      <c r="AZ1" s="11"/>
      <c r="BA1" s="30"/>
      <c r="BB1" s="5" t="s">
        <v>32</v>
      </c>
      <c r="BE1" s="13" t="s">
        <v>33</v>
      </c>
    </row>
    <row r="2" spans="1:64" s="9" customFormat="1">
      <c r="A2" s="15" t="s">
        <v>34</v>
      </c>
      <c r="B2" s="16" t="s">
        <v>35</v>
      </c>
      <c r="C2" s="17" t="s">
        <v>36</v>
      </c>
      <c r="D2" s="17" t="s">
        <v>37</v>
      </c>
      <c r="E2" s="17" t="s">
        <v>38</v>
      </c>
      <c r="F2" s="17" t="s">
        <v>39</v>
      </c>
      <c r="G2" s="18" t="s">
        <v>40</v>
      </c>
      <c r="H2" s="32" t="s">
        <v>41</v>
      </c>
      <c r="I2" s="16" t="s">
        <v>42</v>
      </c>
      <c r="J2" s="19" t="s">
        <v>43</v>
      </c>
      <c r="K2" s="17" t="s">
        <v>44</v>
      </c>
      <c r="L2" s="20" t="s">
        <v>45</v>
      </c>
      <c r="M2" s="20" t="s">
        <v>46</v>
      </c>
      <c r="N2" s="20" t="s">
        <v>47</v>
      </c>
      <c r="O2" s="20" t="s">
        <v>48</v>
      </c>
      <c r="P2" s="21" t="s">
        <v>49</v>
      </c>
      <c r="Q2" s="20" t="s">
        <v>50</v>
      </c>
      <c r="R2" s="20" t="s">
        <v>51</v>
      </c>
      <c r="S2" s="20" t="s">
        <v>52</v>
      </c>
      <c r="T2" s="15" t="s">
        <v>53</v>
      </c>
      <c r="U2" s="32" t="s">
        <v>54</v>
      </c>
      <c r="V2" s="20" t="s">
        <v>55</v>
      </c>
      <c r="W2" s="20" t="s">
        <v>56</v>
      </c>
      <c r="X2" s="21" t="s">
        <v>57</v>
      </c>
      <c r="Y2" s="20" t="s">
        <v>37</v>
      </c>
      <c r="Z2" s="20" t="s">
        <v>58</v>
      </c>
      <c r="AA2" s="15" t="s">
        <v>59</v>
      </c>
      <c r="AB2" s="32" t="s">
        <v>60</v>
      </c>
      <c r="AC2" s="32" t="s">
        <v>61</v>
      </c>
      <c r="AD2" s="54" t="s">
        <v>62</v>
      </c>
      <c r="AE2" s="22" t="s">
        <v>34</v>
      </c>
      <c r="AF2" s="23" t="s">
        <v>63</v>
      </c>
      <c r="AG2" s="23" t="s">
        <v>64</v>
      </c>
      <c r="AH2" s="38" t="s">
        <v>65</v>
      </c>
      <c r="AI2" s="8"/>
      <c r="AJ2" s="45" t="s">
        <v>34</v>
      </c>
      <c r="AK2" s="20" t="s">
        <v>66</v>
      </c>
      <c r="AL2" s="20" t="s">
        <v>67</v>
      </c>
      <c r="AM2" s="20" t="s">
        <v>68</v>
      </c>
      <c r="AN2" s="20" t="s">
        <v>69</v>
      </c>
      <c r="AO2" s="21" t="s">
        <v>70</v>
      </c>
      <c r="AP2" s="29" t="s">
        <v>71</v>
      </c>
      <c r="AQ2" s="32" t="s">
        <v>72</v>
      </c>
      <c r="AR2" s="29" t="s">
        <v>73</v>
      </c>
      <c r="AS2" s="33" t="s">
        <v>74</v>
      </c>
      <c r="AT2" s="21" t="s">
        <v>75</v>
      </c>
      <c r="AU2" s="21" t="s">
        <v>76</v>
      </c>
      <c r="AV2" s="19" t="s">
        <v>77</v>
      </c>
      <c r="AW2" s="48" t="s">
        <v>78</v>
      </c>
      <c r="AX2" s="50" t="s">
        <v>79</v>
      </c>
      <c r="AY2" s="19" t="s">
        <v>80</v>
      </c>
      <c r="AZ2" s="42" t="s">
        <v>81</v>
      </c>
      <c r="BA2" s="33" t="s">
        <v>82</v>
      </c>
      <c r="BB2" s="20" t="s">
        <v>83</v>
      </c>
      <c r="BE2" s="53" t="s">
        <v>34</v>
      </c>
      <c r="BF2" s="9" t="s">
        <v>84</v>
      </c>
      <c r="BG2" s="9" t="s">
        <v>85</v>
      </c>
      <c r="BH2" s="9" t="s">
        <v>86</v>
      </c>
      <c r="BI2" s="9" t="s">
        <v>51</v>
      </c>
      <c r="BJ2" s="9" t="s">
        <v>67</v>
      </c>
      <c r="BK2" s="9" t="s">
        <v>87</v>
      </c>
      <c r="BL2" s="9" t="s">
        <v>88</v>
      </c>
    </row>
    <row r="3" spans="1:64">
      <c r="A3">
        <v>0</v>
      </c>
      <c r="B3" s="3">
        <v>0</v>
      </c>
      <c r="C3" s="2">
        <f>B3</f>
        <v>0</v>
      </c>
      <c r="D3" s="2">
        <f>Calcs!$B$4</f>
        <v>132500</v>
      </c>
      <c r="E3" s="2">
        <v>0</v>
      </c>
      <c r="F3" s="2">
        <f>E3</f>
        <v>0</v>
      </c>
      <c r="G3" s="2">
        <f>F3-C3</f>
        <v>0</v>
      </c>
      <c r="H3" s="31">
        <f>G3/Calcs!$B$4</f>
        <v>0</v>
      </c>
      <c r="I3" s="3">
        <f>Params!$B$4</f>
        <v>250000</v>
      </c>
      <c r="J3" s="2">
        <f>I3-Params!$B$4</f>
        <v>0</v>
      </c>
      <c r="K3" s="2">
        <v>0</v>
      </c>
      <c r="L3" s="2">
        <f>K3</f>
        <v>0</v>
      </c>
      <c r="M3" s="2">
        <f>Calcs!$B$3</f>
        <v>7500</v>
      </c>
      <c r="N3" s="2">
        <f>M3</f>
        <v>7500</v>
      </c>
      <c r="O3" s="2">
        <v>0</v>
      </c>
      <c r="P3" s="2">
        <f>O3</f>
        <v>0</v>
      </c>
      <c r="Q3" s="2">
        <v>0</v>
      </c>
      <c r="R3" s="2">
        <f>O3-Q3</f>
        <v>0</v>
      </c>
      <c r="S3" s="2">
        <f>R3</f>
        <v>0</v>
      </c>
      <c r="T3" s="2">
        <f>J3-L3-N3-S3</f>
        <v>-7500</v>
      </c>
      <c r="U3" s="31">
        <f>T3/Calcs!$B$4</f>
        <v>-5.6603773584905662E-2</v>
      </c>
      <c r="V3" s="2">
        <f>B3-K3-M3-O3</f>
        <v>-7500</v>
      </c>
      <c r="W3" s="2">
        <f>IF(V3&gt;0,V3*Params!$B$15,0)</f>
        <v>0</v>
      </c>
      <c r="X3" s="2">
        <f>W3</f>
        <v>0</v>
      </c>
      <c r="Y3" s="2">
        <v>0</v>
      </c>
      <c r="Z3" s="2">
        <f>Y3-X3</f>
        <v>0</v>
      </c>
      <c r="AA3" s="2">
        <f>T3+Z3</f>
        <v>-7500</v>
      </c>
      <c r="AB3" s="31">
        <f>AA3/Calcs!$B$4</f>
        <v>-5.6603773584905662E-2</v>
      </c>
      <c r="AC3" s="31">
        <f>AB3-H3</f>
        <v>-5.6603773584905662E-2</v>
      </c>
      <c r="AD3" s="2">
        <f>AA3-I3*Params!$B$23</f>
        <v>-22500</v>
      </c>
      <c r="AE3" s="7">
        <f>A3</f>
        <v>0</v>
      </c>
      <c r="AF3" s="2">
        <f>B3/12</f>
        <v>0</v>
      </c>
      <c r="AG3" s="2">
        <f>(K3+M3+O3)/12</f>
        <v>625</v>
      </c>
      <c r="AH3" s="8"/>
      <c r="AI3" s="8"/>
      <c r="AJ3" s="47">
        <f>A3</f>
        <v>0</v>
      </c>
      <c r="AK3" s="2">
        <v>0</v>
      </c>
      <c r="AL3" s="2">
        <v>0</v>
      </c>
      <c r="AM3" s="2">
        <f>AK3</f>
        <v>0</v>
      </c>
      <c r="AN3" s="2">
        <v>0</v>
      </c>
      <c r="AO3" s="2">
        <f>AN3</f>
        <v>0</v>
      </c>
      <c r="AP3" s="2">
        <f>T3+AM3-AO3</f>
        <v>-7500</v>
      </c>
      <c r="AQ3" s="31">
        <f>AP3/Calcs!$B$4</f>
        <v>-5.6603773584905662E-2</v>
      </c>
      <c r="AR3" s="2">
        <f>F3</f>
        <v>0</v>
      </c>
      <c r="AS3" s="31">
        <f>AR3/Calcs!$B$4</f>
        <v>0</v>
      </c>
      <c r="AT3" s="31">
        <f>AQ3-AS3</f>
        <v>-5.6603773584905662E-2</v>
      </c>
      <c r="AU3" s="39" t="s">
        <v>89</v>
      </c>
      <c r="AV3" s="2">
        <f>I3*Params!$B$23</f>
        <v>15000</v>
      </c>
      <c r="AW3" s="49">
        <f>J3*Params!$B$24</f>
        <v>0</v>
      </c>
      <c r="AX3" s="49">
        <f>AV3+AW3</f>
        <v>15000</v>
      </c>
      <c r="AY3" s="2">
        <f>AV3</f>
        <v>15000</v>
      </c>
      <c r="AZ3" s="2">
        <f>AP3-AY3</f>
        <v>-22500</v>
      </c>
      <c r="BA3" s="31">
        <f>AZ3/Calcs!$B$4</f>
        <v>-0.16981132075471697</v>
      </c>
      <c r="BB3" s="31">
        <f>BA3-AS3</f>
        <v>-0.16981132075471697</v>
      </c>
      <c r="BE3" s="7">
        <f t="shared" ref="BE3:BE43" si="0">AJ3</f>
        <v>0</v>
      </c>
      <c r="BF3" s="2">
        <f>J3</f>
        <v>0</v>
      </c>
      <c r="BG3" s="2">
        <f>-L3</f>
        <v>0</v>
      </c>
      <c r="BH3" s="2">
        <f>-N3</f>
        <v>-7500</v>
      </c>
      <c r="BI3" s="2">
        <f>-S3</f>
        <v>0</v>
      </c>
      <c r="BJ3" s="2">
        <f>AM3</f>
        <v>0</v>
      </c>
      <c r="BK3" s="2">
        <f>-AO3</f>
        <v>0</v>
      </c>
      <c r="BL3" s="2">
        <f>-AV3</f>
        <v>-15000</v>
      </c>
    </row>
    <row r="4" spans="1:64">
      <c r="A4">
        <v>1</v>
      </c>
      <c r="B4" s="3">
        <f>12*Params!$B$13</f>
        <v>28800</v>
      </c>
      <c r="C4" s="2">
        <f>B4+C3</f>
        <v>28800</v>
      </c>
      <c r="D4" s="2">
        <f>D3*(1+Params!$B$3)</f>
        <v>141775</v>
      </c>
      <c r="E4" s="2">
        <f>D4-D3</f>
        <v>9275</v>
      </c>
      <c r="F4" s="2">
        <f>E4+F3</f>
        <v>9275</v>
      </c>
      <c r="G4" s="2">
        <f>F4-C4</f>
        <v>-19525</v>
      </c>
      <c r="H4" s="31">
        <f>G4/Calcs!$B$4/A4</f>
        <v>-0.14735849056603773</v>
      </c>
      <c r="I4" s="3">
        <f>I3*(1+Params!$B$6)</f>
        <v>256249.99999999997</v>
      </c>
      <c r="J4" s="2">
        <f>I4-Params!$B$4</f>
        <v>6249.9999999999709</v>
      </c>
      <c r="K4" s="2">
        <f>I3*Params!$B$7</f>
        <v>3750</v>
      </c>
      <c r="L4" s="2">
        <f>K4+L3</f>
        <v>3750</v>
      </c>
      <c r="M4" s="2">
        <f>I3*Params!$B$8</f>
        <v>5000</v>
      </c>
      <c r="N4" s="2">
        <f>M4+N3</f>
        <v>12500</v>
      </c>
      <c r="O4" s="2">
        <f>-PMT(Params!$B$9/12, 30*12, Params!$B$4*(1-Params!$B$5)) * 12</f>
        <v>9778.877822473667</v>
      </c>
      <c r="P4" s="2">
        <f>O4+P3</f>
        <v>9778.877822473667</v>
      </c>
      <c r="Q4" s="2">
        <f>Params!$B$4*(1-Params!$B$5)/30</f>
        <v>4166.666666666667</v>
      </c>
      <c r="R4" s="2">
        <f t="shared" ref="R4:R43" si="1">O4-Q4</f>
        <v>5612.2111558070001</v>
      </c>
      <c r="S4" s="2">
        <f>R4+S3</f>
        <v>5612.2111558070001</v>
      </c>
      <c r="T4" s="2">
        <f t="shared" ref="T4:T43" si="2">J4-L4-N4-S4</f>
        <v>-15612.211155807028</v>
      </c>
      <c r="U4" s="31">
        <f>T4/Calcs!$B$4/Table!A4</f>
        <v>-0.11782800872307191</v>
      </c>
      <c r="V4" s="2">
        <f>B4-K4-M4-O4</f>
        <v>10271.122177526333</v>
      </c>
      <c r="W4" s="2">
        <f>IF(V4&gt;0,V4*Params!$B$15,0)</f>
        <v>5135.5610887631665</v>
      </c>
      <c r="X4" s="2">
        <f>X3+W4</f>
        <v>5135.5610887631665</v>
      </c>
      <c r="Y4" s="2">
        <f>Y3*(1+Params!$B$3)+W4</f>
        <v>5135.5610887631665</v>
      </c>
      <c r="Z4" s="2">
        <f t="shared" ref="Z4:Z43" si="3">Y4-X4</f>
        <v>0</v>
      </c>
      <c r="AA4" s="2">
        <f>T4+Z4</f>
        <v>-15612.211155807028</v>
      </c>
      <c r="AB4" s="31">
        <f>AA4/Calcs!$B$4/A4</f>
        <v>-0.11782800872307191</v>
      </c>
      <c r="AC4" s="31">
        <f t="shared" ref="AC4:AC43" si="4">AB4-H4</f>
        <v>2.9530481842965819E-2</v>
      </c>
      <c r="AD4" s="2">
        <f>AA4-I4*Params!$B$23</f>
        <v>-30987.211155807025</v>
      </c>
      <c r="AE4" s="7">
        <f t="shared" ref="AE4:AE43" si="5">A4</f>
        <v>1</v>
      </c>
      <c r="AF4" s="2">
        <f t="shared" ref="AF4:AF43" si="6">B4/12</f>
        <v>2400</v>
      </c>
      <c r="AG4" s="2">
        <f>(K4+M4+O4)/12</f>
        <v>1544.0731518728055</v>
      </c>
      <c r="AH4" s="8" t="str">
        <f>IF(AND(AG4&lt;AF4,AF3&lt;=AG3),"Y", "")</f>
        <v>Y</v>
      </c>
      <c r="AI4" s="8"/>
      <c r="AJ4" s="47">
        <f t="shared" ref="AJ4:AJ43" si="7">A4</f>
        <v>1</v>
      </c>
      <c r="AK4" s="2">
        <f>Params!$B$19</f>
        <v>2300</v>
      </c>
      <c r="AL4" s="2">
        <f>Params!$B$21*AK4</f>
        <v>25875</v>
      </c>
      <c r="AM4" s="2">
        <f>AL4+AM3</f>
        <v>25875</v>
      </c>
      <c r="AN4" s="2">
        <f>Calcs!$B$5</f>
        <v>0</v>
      </c>
      <c r="AO4" s="2">
        <f>AN4+AO3</f>
        <v>0</v>
      </c>
      <c r="AP4" s="2">
        <f t="shared" ref="AP4:AP43" si="8">T4+AM4-AO4</f>
        <v>10262.788844192972</v>
      </c>
      <c r="AQ4" s="31">
        <f>AP4/Calcs!$B$4/A4</f>
        <v>7.7455010144852621E-2</v>
      </c>
      <c r="AR4" s="2">
        <f>F4</f>
        <v>9275</v>
      </c>
      <c r="AS4" s="31">
        <f>AR4/Calcs!$B$4/A4</f>
        <v>7.0000000000000007E-2</v>
      </c>
      <c r="AT4" s="31">
        <f t="shared" ref="AT4:AT43" si="9">AQ4-AS4</f>
        <v>7.455010144852614E-3</v>
      </c>
      <c r="AU4" s="41" t="s">
        <v>90</v>
      </c>
      <c r="AV4" s="2">
        <f>I4*Params!$B$23</f>
        <v>15374.999999999998</v>
      </c>
      <c r="AW4" s="49">
        <f>J4*Params!$B$24</f>
        <v>937.49999999999557</v>
      </c>
      <c r="AX4" s="49">
        <f t="shared" ref="AX4:AX43" si="10">AV4+AW4</f>
        <v>16312.499999999995</v>
      </c>
      <c r="AY4" s="2">
        <f t="shared" ref="AY4:AY43" si="11">AV4</f>
        <v>15374.999999999998</v>
      </c>
      <c r="AZ4" s="2">
        <f>AP4-AY4</f>
        <v>-5112.2111558070264</v>
      </c>
      <c r="BA4" s="31">
        <f>AZ4/Calcs!$B$4/A4</f>
        <v>-3.8582725704203971E-2</v>
      </c>
      <c r="BB4" s="31">
        <f>BA4-AS4</f>
        <v>-0.10858272570420398</v>
      </c>
      <c r="BE4" s="7">
        <f t="shared" si="0"/>
        <v>1</v>
      </c>
      <c r="BF4" s="2">
        <f t="shared" ref="BF4:BF43" si="12">J4</f>
        <v>6249.9999999999709</v>
      </c>
      <c r="BG4" s="2">
        <f t="shared" ref="BG4:BG43" si="13">-L4</f>
        <v>-3750</v>
      </c>
      <c r="BH4" s="2">
        <f t="shared" ref="BH4:BH43" si="14">-N4</f>
        <v>-12500</v>
      </c>
      <c r="BI4" s="2">
        <f t="shared" ref="BI4:BI43" si="15">-S4</f>
        <v>-5612.2111558070001</v>
      </c>
      <c r="BJ4" s="2">
        <f t="shared" ref="BJ4:BJ43" si="16">AM4</f>
        <v>25875</v>
      </c>
      <c r="BK4" s="2">
        <f t="shared" ref="BK4:BK43" si="17">-AO4</f>
        <v>0</v>
      </c>
      <c r="BL4" s="2">
        <f t="shared" ref="BL4:BL43" si="18">-AV4</f>
        <v>-15374.999999999998</v>
      </c>
    </row>
    <row r="5" spans="1:64">
      <c r="A5">
        <v>2</v>
      </c>
      <c r="B5" s="3">
        <f>B4*(1+Params!$B$14)</f>
        <v>29519.999999999996</v>
      </c>
      <c r="C5" s="2">
        <f t="shared" ref="C5:C33" si="19">B5+C4</f>
        <v>58320</v>
      </c>
      <c r="D5" s="2">
        <f>D4*(1+Params!$B$3)</f>
        <v>151699.25</v>
      </c>
      <c r="E5" s="2">
        <f t="shared" ref="E5:E43" si="20">D5-D4</f>
        <v>9924.25</v>
      </c>
      <c r="F5" s="2">
        <f t="shared" ref="F5:F43" si="21">E5+F4</f>
        <v>19199.25</v>
      </c>
      <c r="G5" s="2">
        <f>F5-C5</f>
        <v>-39120.75</v>
      </c>
      <c r="H5" s="31">
        <f>G5/Calcs!$B$4/A5</f>
        <v>-0.14762547169811321</v>
      </c>
      <c r="I5" s="3">
        <f>I4*(1+Params!$B$6)</f>
        <v>262656.24999999994</v>
      </c>
      <c r="J5" s="2">
        <f>I5-Params!$B$4</f>
        <v>12656.249999999942</v>
      </c>
      <c r="K5" s="2">
        <f>I4*Params!$B$7</f>
        <v>3843.7499999999995</v>
      </c>
      <c r="L5" s="2">
        <f t="shared" ref="L5:L33" si="22">K5+L4</f>
        <v>7593.75</v>
      </c>
      <c r="M5" s="2">
        <f>I4*Params!$B$8</f>
        <v>5124.9999999999991</v>
      </c>
      <c r="N5" s="2">
        <f t="shared" ref="N5:N33" si="23">M5+N4</f>
        <v>17625</v>
      </c>
      <c r="O5" s="2">
        <f>-PMT(Params!$B$9/12, 30*12, Params!$B$4*(1-Params!$B$5)) * 12</f>
        <v>9778.877822473667</v>
      </c>
      <c r="P5" s="2">
        <f t="shared" ref="P5:P43" si="24">O5+P4</f>
        <v>19557.755644947334</v>
      </c>
      <c r="Q5" s="2">
        <f>Params!$B$4*(1-Params!$B$5)/30</f>
        <v>4166.666666666667</v>
      </c>
      <c r="R5" s="2">
        <f t="shared" si="1"/>
        <v>5612.2111558070001</v>
      </c>
      <c r="S5" s="2">
        <f t="shared" ref="S5:S43" si="25">R5+S4</f>
        <v>11224.422311614</v>
      </c>
      <c r="T5" s="2">
        <f t="shared" si="2"/>
        <v>-23786.922311614057</v>
      </c>
      <c r="U5" s="31">
        <f>T5/Calcs!$B$4/Table!A5</f>
        <v>-8.9761970987222856E-2</v>
      </c>
      <c r="V5" s="2">
        <f>B5-K5-M5-O5</f>
        <v>10772.372177526329</v>
      </c>
      <c r="W5" s="2">
        <f>IF(V5&gt;0,V5*Params!$B$15,0)</f>
        <v>5386.1860887631647</v>
      </c>
      <c r="X5" s="2">
        <f t="shared" ref="X5:X43" si="26">X4+W5</f>
        <v>10521.747177526331</v>
      </c>
      <c r="Y5" s="2">
        <f>Y4*(1+Params!$B$3)+W5</f>
        <v>10881.236453739753</v>
      </c>
      <c r="Z5" s="2">
        <f t="shared" si="3"/>
        <v>359.48927621342227</v>
      </c>
      <c r="AA5" s="2">
        <f>T5+Z5</f>
        <v>-23427.433035400634</v>
      </c>
      <c r="AB5" s="31">
        <f>AA5/Calcs!$B$4/A5</f>
        <v>-8.8405407680757109E-2</v>
      </c>
      <c r="AC5" s="31">
        <f t="shared" si="4"/>
        <v>5.9220064017356105E-2</v>
      </c>
      <c r="AD5" s="2">
        <f>AA5-I5*Params!$B$23</f>
        <v>-39186.808035400631</v>
      </c>
      <c r="AE5" s="7">
        <f t="shared" si="5"/>
        <v>2</v>
      </c>
      <c r="AF5" s="2">
        <f t="shared" si="6"/>
        <v>2459.9999999999995</v>
      </c>
      <c r="AG5" s="2">
        <f>(K5+M5+O5)/12</f>
        <v>1562.3023185394723</v>
      </c>
      <c r="AH5" s="8" t="str">
        <f t="shared" ref="AH5:AH43" si="27">IF(AND(AG5&lt;AF5,AF4&lt;=AG4),"Y", "")</f>
        <v/>
      </c>
      <c r="AI5" s="8"/>
      <c r="AJ5" s="47">
        <f t="shared" si="7"/>
        <v>2</v>
      </c>
      <c r="AK5" s="2">
        <f>AK4*(1+Params!$B$20)</f>
        <v>2334.5</v>
      </c>
      <c r="AL5" s="2">
        <f>Params!$B$21*AK5</f>
        <v>26263.125</v>
      </c>
      <c r="AM5" s="2">
        <f t="shared" ref="AM5:AM43" si="28">AL5+AM4</f>
        <v>52138.125</v>
      </c>
      <c r="AN5" s="2">
        <f>Calcs!$B$5</f>
        <v>0</v>
      </c>
      <c r="AO5" s="2">
        <f t="shared" ref="AO5:AO43" si="29">AN5+AO4</f>
        <v>0</v>
      </c>
      <c r="AP5" s="2">
        <f t="shared" si="8"/>
        <v>28351.202688385943</v>
      </c>
      <c r="AQ5" s="31">
        <f>AP5/Calcs!$B$4/A5</f>
        <v>0.10698567052221111</v>
      </c>
      <c r="AR5" s="2">
        <f>F5</f>
        <v>19199.25</v>
      </c>
      <c r="AS5" s="31">
        <f>AR5/Calcs!$B$4/A5</f>
        <v>7.2450000000000001E-2</v>
      </c>
      <c r="AT5" s="31">
        <f t="shared" si="9"/>
        <v>3.4535670522211112E-2</v>
      </c>
      <c r="AU5" s="40" t="s">
        <v>91</v>
      </c>
      <c r="AV5" s="2">
        <f>I5*Params!$B$23</f>
        <v>15759.374999999996</v>
      </c>
      <c r="AW5" s="49">
        <f>J5*Params!$B$24</f>
        <v>1898.4374999999911</v>
      </c>
      <c r="AX5" s="49">
        <f t="shared" si="10"/>
        <v>17657.812499999989</v>
      </c>
      <c r="AY5" s="2">
        <f t="shared" si="11"/>
        <v>15759.374999999996</v>
      </c>
      <c r="AZ5" s="2">
        <f>AP5-AY5</f>
        <v>12591.827688385947</v>
      </c>
      <c r="BA5" s="31">
        <f>AZ5/Calcs!$B$4/A5</f>
        <v>4.7516330899569609E-2</v>
      </c>
      <c r="BB5" s="31">
        <f>BA5-AS5</f>
        <v>-2.4933669100430392E-2</v>
      </c>
      <c r="BE5" s="7">
        <f t="shared" si="0"/>
        <v>2</v>
      </c>
      <c r="BF5" s="2">
        <f t="shared" si="12"/>
        <v>12656.249999999942</v>
      </c>
      <c r="BG5" s="2">
        <f t="shared" si="13"/>
        <v>-7593.75</v>
      </c>
      <c r="BH5" s="2">
        <f t="shared" si="14"/>
        <v>-17625</v>
      </c>
      <c r="BI5" s="2">
        <f t="shared" si="15"/>
        <v>-11224.422311614</v>
      </c>
      <c r="BJ5" s="2">
        <f t="shared" si="16"/>
        <v>52138.125</v>
      </c>
      <c r="BK5" s="2">
        <f t="shared" si="17"/>
        <v>0</v>
      </c>
      <c r="BL5" s="2">
        <f t="shared" si="18"/>
        <v>-15759.374999999996</v>
      </c>
    </row>
    <row r="6" spans="1:64">
      <c r="A6">
        <v>3</v>
      </c>
      <c r="B6" s="3">
        <f>B5*(1+Params!$B$14)</f>
        <v>30257.999999999993</v>
      </c>
      <c r="C6" s="2">
        <f t="shared" si="19"/>
        <v>88578</v>
      </c>
      <c r="D6" s="2">
        <f>D5*(1+Params!$B$3)</f>
        <v>162318.19750000001</v>
      </c>
      <c r="E6" s="2">
        <f t="shared" si="20"/>
        <v>10618.947500000009</v>
      </c>
      <c r="F6" s="2">
        <f t="shared" si="21"/>
        <v>29818.197500000009</v>
      </c>
      <c r="G6" s="2">
        <f>F6-C6</f>
        <v>-58759.802499999991</v>
      </c>
      <c r="H6" s="31">
        <f>G6/Calcs!$B$4/A6</f>
        <v>-0.14782340251572326</v>
      </c>
      <c r="I6" s="3">
        <f>I5*(1+Params!$B$6)</f>
        <v>269222.65624999994</v>
      </c>
      <c r="J6" s="2">
        <f>I6-Params!$B$4</f>
        <v>19222.656249999942</v>
      </c>
      <c r="K6" s="2">
        <f>I5*Params!$B$7</f>
        <v>3939.8437499999991</v>
      </c>
      <c r="L6" s="2">
        <f t="shared" si="22"/>
        <v>11533.59375</v>
      </c>
      <c r="M6" s="2">
        <f>I5*Params!$B$8</f>
        <v>5253.1249999999991</v>
      </c>
      <c r="N6" s="2">
        <f t="shared" si="23"/>
        <v>22878.125</v>
      </c>
      <c r="O6" s="2">
        <f>-PMT(Params!$B$9/12, 30*12, Params!$B$4*(1-Params!$B$5)) * 12</f>
        <v>9778.877822473667</v>
      </c>
      <c r="P6" s="2">
        <f t="shared" si="24"/>
        <v>29336.633467421001</v>
      </c>
      <c r="Q6" s="2">
        <f>Params!$B$4*(1-Params!$B$5)/30</f>
        <v>4166.666666666667</v>
      </c>
      <c r="R6" s="2">
        <f t="shared" si="1"/>
        <v>5612.2111558070001</v>
      </c>
      <c r="S6" s="2">
        <f t="shared" si="25"/>
        <v>16836.633467421001</v>
      </c>
      <c r="T6" s="2">
        <f t="shared" si="2"/>
        <v>-32025.695967421059</v>
      </c>
      <c r="U6" s="31">
        <f>T6/Calcs!$B$4/Table!A6</f>
        <v>-8.0567788597285681E-2</v>
      </c>
      <c r="V6" s="2">
        <f>B6-K6-M6-O6</f>
        <v>11286.153427526326</v>
      </c>
      <c r="W6" s="2">
        <f>IF(V6&gt;0,V6*Params!$B$15,0)</f>
        <v>5643.0767137631628</v>
      </c>
      <c r="X6" s="2">
        <f t="shared" si="26"/>
        <v>16164.823891289494</v>
      </c>
      <c r="Y6" s="2">
        <f>Y5*(1+Params!$B$3)+W6</f>
        <v>17285.999719264699</v>
      </c>
      <c r="Z6" s="2">
        <f t="shared" si="3"/>
        <v>1121.1758279752048</v>
      </c>
      <c r="AA6" s="2">
        <f>T6+Z6</f>
        <v>-30904.520139445856</v>
      </c>
      <c r="AB6" s="31">
        <f>AA6/Calcs!$B$4/A6</f>
        <v>-7.774722047659334E-2</v>
      </c>
      <c r="AC6" s="31">
        <f t="shared" si="4"/>
        <v>7.0076182039129922E-2</v>
      </c>
      <c r="AD6" s="2">
        <f>AA6-I6*Params!$B$23</f>
        <v>-47057.879514445856</v>
      </c>
      <c r="AE6" s="7">
        <f t="shared" si="5"/>
        <v>3</v>
      </c>
      <c r="AF6" s="2">
        <f t="shared" si="6"/>
        <v>2521.4999999999995</v>
      </c>
      <c r="AG6" s="2">
        <f>(K6+M6+O6)/12</f>
        <v>1580.9872143728055</v>
      </c>
      <c r="AH6" s="8" t="str">
        <f t="shared" si="27"/>
        <v/>
      </c>
      <c r="AI6" s="8"/>
      <c r="AJ6" s="47">
        <f t="shared" si="7"/>
        <v>3</v>
      </c>
      <c r="AK6" s="2">
        <f>AK5*(1+Params!$B$20)</f>
        <v>2369.5174999999999</v>
      </c>
      <c r="AL6" s="2">
        <f>Params!$B$21*AK6</f>
        <v>26657.071874999998</v>
      </c>
      <c r="AM6" s="2">
        <f t="shared" si="28"/>
        <v>78795.196874999994</v>
      </c>
      <c r="AN6" s="2">
        <f>Calcs!$B$5</f>
        <v>0</v>
      </c>
      <c r="AO6" s="2">
        <f t="shared" si="29"/>
        <v>0</v>
      </c>
      <c r="AP6" s="2">
        <f t="shared" si="8"/>
        <v>46769.500907578935</v>
      </c>
      <c r="AQ6" s="31">
        <f>AP6/Calcs!$B$4/A6</f>
        <v>0.1176591217800728</v>
      </c>
      <c r="AR6" s="2">
        <f>F6</f>
        <v>29818.197500000009</v>
      </c>
      <c r="AS6" s="31">
        <f>AR6/Calcs!$B$4/A6</f>
        <v>7.5014333333333363E-2</v>
      </c>
      <c r="AT6" s="31">
        <f t="shared" si="9"/>
        <v>4.264478844673944E-2</v>
      </c>
      <c r="AU6" s="31"/>
      <c r="AV6" s="2">
        <f>I6*Params!$B$23</f>
        <v>16153.359374999996</v>
      </c>
      <c r="AW6" s="49">
        <f>J6*Params!$B$24</f>
        <v>2883.3984374999914</v>
      </c>
      <c r="AX6" s="49">
        <f t="shared" si="10"/>
        <v>19036.757812499989</v>
      </c>
      <c r="AY6" s="2">
        <f t="shared" si="11"/>
        <v>16153.359374999996</v>
      </c>
      <c r="AZ6" s="2">
        <f>AP6-AY6</f>
        <v>30616.141532578938</v>
      </c>
      <c r="BA6" s="31">
        <f>AZ6/Calcs!$B$4/A6</f>
        <v>7.7021739704601105E-2</v>
      </c>
      <c r="BB6" s="31">
        <f>BA6-AS6</f>
        <v>2.007406371267742E-3</v>
      </c>
      <c r="BE6" s="7">
        <f t="shared" si="0"/>
        <v>3</v>
      </c>
      <c r="BF6" s="2">
        <f t="shared" si="12"/>
        <v>19222.656249999942</v>
      </c>
      <c r="BG6" s="2">
        <f t="shared" si="13"/>
        <v>-11533.59375</v>
      </c>
      <c r="BH6" s="2">
        <f t="shared" si="14"/>
        <v>-22878.125</v>
      </c>
      <c r="BI6" s="2">
        <f t="shared" si="15"/>
        <v>-16836.633467421001</v>
      </c>
      <c r="BJ6" s="2">
        <f t="shared" si="16"/>
        <v>78795.196874999994</v>
      </c>
      <c r="BK6" s="2">
        <f t="shared" si="17"/>
        <v>0</v>
      </c>
      <c r="BL6" s="2">
        <f t="shared" si="18"/>
        <v>-16153.359374999996</v>
      </c>
    </row>
    <row r="7" spans="1:64">
      <c r="A7">
        <v>4</v>
      </c>
      <c r="B7" s="3">
        <f>B6*(1+Params!$B$14)</f>
        <v>31014.44999999999</v>
      </c>
      <c r="C7" s="2">
        <f t="shared" si="19"/>
        <v>119592.44999999998</v>
      </c>
      <c r="D7" s="2">
        <f>D6*(1+Params!$B$3)</f>
        <v>173680.47132500002</v>
      </c>
      <c r="E7" s="2">
        <f t="shared" si="20"/>
        <v>11362.273825000011</v>
      </c>
      <c r="F7" s="2">
        <f t="shared" si="21"/>
        <v>41180.47132500002</v>
      </c>
      <c r="G7" s="2">
        <f>F7-C7</f>
        <v>-78411.978674999962</v>
      </c>
      <c r="H7" s="31">
        <f>G7/Calcs!$B$4/A7</f>
        <v>-0.14794712957547163</v>
      </c>
      <c r="I7" s="3">
        <f>I6*(1+Params!$B$6)</f>
        <v>275953.22265624994</v>
      </c>
      <c r="J7" s="2">
        <f>I7-Params!$B$4</f>
        <v>25953.222656249942</v>
      </c>
      <c r="K7" s="2">
        <f>I6*Params!$B$7</f>
        <v>4038.3398437499991</v>
      </c>
      <c r="L7" s="2">
        <f t="shared" si="22"/>
        <v>15571.93359375</v>
      </c>
      <c r="M7" s="2">
        <f>I6*Params!$B$8</f>
        <v>5384.4531249999991</v>
      </c>
      <c r="N7" s="2">
        <f t="shared" si="23"/>
        <v>28262.578125</v>
      </c>
      <c r="O7" s="2">
        <f>-PMT(Params!$B$9/12, 30*12, Params!$B$4*(1-Params!$B$5)) * 12</f>
        <v>9778.877822473667</v>
      </c>
      <c r="P7" s="2">
        <f t="shared" si="24"/>
        <v>39115.511289894668</v>
      </c>
      <c r="Q7" s="2">
        <f>Params!$B$4*(1-Params!$B$5)/30</f>
        <v>4166.666666666667</v>
      </c>
      <c r="R7" s="2">
        <f t="shared" si="1"/>
        <v>5612.2111558070001</v>
      </c>
      <c r="S7" s="2">
        <f t="shared" si="25"/>
        <v>22448.844623228</v>
      </c>
      <c r="T7" s="2">
        <f t="shared" si="2"/>
        <v>-40330.133685728055</v>
      </c>
      <c r="U7" s="31">
        <f>T7/Calcs!$B$4/Table!A7</f>
        <v>-7.6094591859864252E-2</v>
      </c>
      <c r="V7" s="2">
        <f>B7-K7-M7-O7</f>
        <v>11812.779208776323</v>
      </c>
      <c r="W7" s="2">
        <f>IF(V7&gt;0,V7*Params!$B$15,0)</f>
        <v>5906.3896043881614</v>
      </c>
      <c r="X7" s="2">
        <f t="shared" si="26"/>
        <v>22071.213495677657</v>
      </c>
      <c r="Y7" s="2">
        <f>Y6*(1+Params!$B$3)+W7</f>
        <v>24402.40930400139</v>
      </c>
      <c r="Z7" s="2">
        <f t="shared" si="3"/>
        <v>2331.1958083237332</v>
      </c>
      <c r="AA7" s="2">
        <f>T7+Z7</f>
        <v>-37998.937877404322</v>
      </c>
      <c r="AB7" s="31">
        <f>AA7/Calcs!$B$4/A7</f>
        <v>-7.1696109202649669E-2</v>
      </c>
      <c r="AC7" s="31">
        <f t="shared" si="4"/>
        <v>7.6251020372821957E-2</v>
      </c>
      <c r="AD7" s="2">
        <f>AA7-I7*Params!$B$23</f>
        <v>-54556.131236779314</v>
      </c>
      <c r="AE7" s="7">
        <f t="shared" si="5"/>
        <v>4</v>
      </c>
      <c r="AF7" s="2">
        <f t="shared" si="6"/>
        <v>2584.537499999999</v>
      </c>
      <c r="AG7" s="2">
        <f>(K7+M7+O7)/12</f>
        <v>1600.1392326019723</v>
      </c>
      <c r="AH7" s="8" t="str">
        <f t="shared" si="27"/>
        <v/>
      </c>
      <c r="AI7" s="8"/>
      <c r="AJ7" s="47">
        <f t="shared" si="7"/>
        <v>4</v>
      </c>
      <c r="AK7" s="2">
        <f>AK6*(1+Params!$B$20)</f>
        <v>2405.0602624999997</v>
      </c>
      <c r="AL7" s="2">
        <f>Params!$B$21*AK7</f>
        <v>27056.927953124996</v>
      </c>
      <c r="AM7" s="2">
        <f t="shared" si="28"/>
        <v>105852.12482812499</v>
      </c>
      <c r="AN7" s="2">
        <f>Calcs!$B$5</f>
        <v>0</v>
      </c>
      <c r="AO7" s="2">
        <f t="shared" si="29"/>
        <v>0</v>
      </c>
      <c r="AP7" s="2">
        <f t="shared" si="8"/>
        <v>65521.991142396932</v>
      </c>
      <c r="AQ7" s="31">
        <f>AP7/Calcs!$B$4/A7</f>
        <v>0.123626398381881</v>
      </c>
      <c r="AR7" s="2">
        <f>F7</f>
        <v>41180.47132500002</v>
      </c>
      <c r="AS7" s="31">
        <f>AR7/Calcs!$B$4/A7</f>
        <v>7.7699002500000044E-2</v>
      </c>
      <c r="AT7" s="31">
        <f t="shared" si="9"/>
        <v>4.5927395881880953E-2</v>
      </c>
      <c r="AU7" s="31"/>
      <c r="AV7" s="2">
        <f>I7*Params!$B$23</f>
        <v>16557.193359374996</v>
      </c>
      <c r="AW7" s="49">
        <f>J7*Params!$B$24</f>
        <v>3892.9833984374909</v>
      </c>
      <c r="AX7" s="49">
        <f t="shared" si="10"/>
        <v>20450.176757812485</v>
      </c>
      <c r="AY7" s="2">
        <f t="shared" si="11"/>
        <v>16557.193359374996</v>
      </c>
      <c r="AZ7" s="2">
        <f>AP7-AY7</f>
        <v>48964.797783021932</v>
      </c>
      <c r="BA7" s="31">
        <f>AZ7/Calcs!$B$4/A7</f>
        <v>9.2386410911362141E-2</v>
      </c>
      <c r="BB7" s="31">
        <f>BA7-AS7</f>
        <v>1.4687408411362096E-2</v>
      </c>
      <c r="BE7" s="7">
        <f t="shared" si="0"/>
        <v>4</v>
      </c>
      <c r="BF7" s="2">
        <f t="shared" si="12"/>
        <v>25953.222656249942</v>
      </c>
      <c r="BG7" s="2">
        <f t="shared" si="13"/>
        <v>-15571.93359375</v>
      </c>
      <c r="BH7" s="2">
        <f t="shared" si="14"/>
        <v>-28262.578125</v>
      </c>
      <c r="BI7" s="2">
        <f t="shared" si="15"/>
        <v>-22448.844623228</v>
      </c>
      <c r="BJ7" s="2">
        <f t="shared" si="16"/>
        <v>105852.12482812499</v>
      </c>
      <c r="BK7" s="2">
        <f t="shared" si="17"/>
        <v>0</v>
      </c>
      <c r="BL7" s="2">
        <f t="shared" si="18"/>
        <v>-16557.193359374996</v>
      </c>
    </row>
    <row r="8" spans="1:64">
      <c r="A8">
        <v>5</v>
      </c>
      <c r="B8" s="3">
        <f>B7*(1+Params!$B$14)</f>
        <v>31789.811249999988</v>
      </c>
      <c r="C8" s="2">
        <f t="shared" si="19"/>
        <v>151382.26124999998</v>
      </c>
      <c r="D8" s="2">
        <f>D7*(1+Params!$B$3)</f>
        <v>185838.10431775003</v>
      </c>
      <c r="E8" s="2">
        <f t="shared" si="20"/>
        <v>12157.632992750005</v>
      </c>
      <c r="F8" s="2">
        <f t="shared" si="21"/>
        <v>53338.104317750025</v>
      </c>
      <c r="G8" s="2">
        <f>F8-C8</f>
        <v>-98044.156932249956</v>
      </c>
      <c r="H8" s="31">
        <f>G8/Calcs!$B$4/A8</f>
        <v>-0.14799118027509428</v>
      </c>
      <c r="I8" s="3">
        <f>I7*(1+Params!$B$6)</f>
        <v>282852.05322265619</v>
      </c>
      <c r="J8" s="2">
        <f>I8-Params!$B$4</f>
        <v>32852.053222656192</v>
      </c>
      <c r="K8" s="2">
        <f>I7*Params!$B$7</f>
        <v>4139.2983398437491</v>
      </c>
      <c r="L8" s="2">
        <f t="shared" si="22"/>
        <v>19711.23193359375</v>
      </c>
      <c r="M8" s="2">
        <f>I7*Params!$B$8</f>
        <v>5519.0644531249991</v>
      </c>
      <c r="N8" s="2">
        <f t="shared" si="23"/>
        <v>33781.642578125</v>
      </c>
      <c r="O8" s="2">
        <f>-PMT(Params!$B$9/12, 30*12, Params!$B$4*(1-Params!$B$5)) * 12</f>
        <v>9778.877822473667</v>
      </c>
      <c r="P8" s="2">
        <f t="shared" si="24"/>
        <v>48894.389112368335</v>
      </c>
      <c r="Q8" s="2">
        <f>Params!$B$4*(1-Params!$B$5)/30</f>
        <v>4166.666666666667</v>
      </c>
      <c r="R8" s="2">
        <f t="shared" si="1"/>
        <v>5612.2111558070001</v>
      </c>
      <c r="S8" s="2">
        <f t="shared" si="25"/>
        <v>28061.055779034999</v>
      </c>
      <c r="T8" s="2">
        <f t="shared" si="2"/>
        <v>-48701.877068097558</v>
      </c>
      <c r="U8" s="31">
        <f>T8/Calcs!$B$4/Table!A8</f>
        <v>-7.3512267272600088E-2</v>
      </c>
      <c r="V8" s="2">
        <f>B8-K8-M8-O8</f>
        <v>12352.570634557571</v>
      </c>
      <c r="W8" s="2">
        <f>IF(V8&gt;0,V8*Params!$B$15,0)</f>
        <v>6176.2853172787854</v>
      </c>
      <c r="X8" s="2">
        <f t="shared" si="26"/>
        <v>28247.498812956444</v>
      </c>
      <c r="Y8" s="2">
        <f>Y7*(1+Params!$B$3)+W8</f>
        <v>32286.863272560273</v>
      </c>
      <c r="Z8" s="2">
        <f t="shared" si="3"/>
        <v>4039.3644596038284</v>
      </c>
      <c r="AA8" s="2">
        <f>T8+Z8</f>
        <v>-44662.512608493729</v>
      </c>
      <c r="AB8" s="31">
        <f>AA8/Calcs!$B$4/A8</f>
        <v>-6.7415113371311286E-2</v>
      </c>
      <c r="AC8" s="31">
        <f t="shared" si="4"/>
        <v>8.0576066903782995E-2</v>
      </c>
      <c r="AD8" s="2">
        <f>AA8-I8*Params!$B$23</f>
        <v>-61633.635801853103</v>
      </c>
      <c r="AE8" s="7">
        <f t="shared" si="5"/>
        <v>5</v>
      </c>
      <c r="AF8" s="2">
        <f t="shared" si="6"/>
        <v>2649.1509374999991</v>
      </c>
      <c r="AG8" s="2">
        <f>(K8+M8+O8)/12</f>
        <v>1619.770051286868</v>
      </c>
      <c r="AH8" s="8" t="str">
        <f t="shared" si="27"/>
        <v/>
      </c>
      <c r="AI8" s="8"/>
      <c r="AJ8" s="47">
        <f t="shared" si="7"/>
        <v>5</v>
      </c>
      <c r="AK8" s="2">
        <f>AK7*(1+Params!$B$20)</f>
        <v>2441.1361664374995</v>
      </c>
      <c r="AL8" s="2">
        <f>Params!$B$21*AK8</f>
        <v>27462.781872421871</v>
      </c>
      <c r="AM8" s="2">
        <f t="shared" si="28"/>
        <v>133314.90670054685</v>
      </c>
      <c r="AN8" s="2">
        <f>Calcs!$B$5</f>
        <v>0</v>
      </c>
      <c r="AO8" s="2">
        <f t="shared" si="29"/>
        <v>0</v>
      </c>
      <c r="AP8" s="2">
        <f t="shared" si="8"/>
        <v>84613.029632449296</v>
      </c>
      <c r="AQ8" s="31">
        <f>AP8/Calcs!$B$4/A8</f>
        <v>0.12771778057728195</v>
      </c>
      <c r="AR8" s="2">
        <f>F8</f>
        <v>53338.104317750025</v>
      </c>
      <c r="AS8" s="31">
        <f>AR8/Calcs!$B$4/A8</f>
        <v>8.0510346140000036E-2</v>
      </c>
      <c r="AT8" s="31">
        <f t="shared" si="9"/>
        <v>4.7207434437281912E-2</v>
      </c>
      <c r="AU8" s="31"/>
      <c r="AV8" s="2">
        <f>I8*Params!$B$23</f>
        <v>16971.12319335937</v>
      </c>
      <c r="AW8" s="49">
        <f>J8*Params!$B$24</f>
        <v>4927.8079833984284</v>
      </c>
      <c r="AX8" s="49">
        <f t="shared" si="10"/>
        <v>21898.931176757796</v>
      </c>
      <c r="AY8" s="2">
        <f t="shared" si="11"/>
        <v>16971.12319335937</v>
      </c>
      <c r="AZ8" s="2">
        <f>AP8-AY8</f>
        <v>67641.906439089929</v>
      </c>
      <c r="BA8" s="31">
        <f>AZ8/Calcs!$B$4/A8</f>
        <v>0.10210099085145649</v>
      </c>
      <c r="BB8" s="31">
        <f>BA8-AS8</f>
        <v>2.1590644711456455E-2</v>
      </c>
      <c r="BE8" s="7">
        <f t="shared" si="0"/>
        <v>5</v>
      </c>
      <c r="BF8" s="2">
        <f t="shared" si="12"/>
        <v>32852.053222656192</v>
      </c>
      <c r="BG8" s="2">
        <f t="shared" si="13"/>
        <v>-19711.23193359375</v>
      </c>
      <c r="BH8" s="2">
        <f t="shared" si="14"/>
        <v>-33781.642578125</v>
      </c>
      <c r="BI8" s="2">
        <f t="shared" si="15"/>
        <v>-28061.055779034999</v>
      </c>
      <c r="BJ8" s="2">
        <f t="shared" si="16"/>
        <v>133314.90670054685</v>
      </c>
      <c r="BK8" s="2">
        <f t="shared" si="17"/>
        <v>0</v>
      </c>
      <c r="BL8" s="2">
        <f t="shared" si="18"/>
        <v>-16971.12319335937</v>
      </c>
    </row>
    <row r="9" spans="1:64">
      <c r="A9">
        <v>6</v>
      </c>
      <c r="B9" s="3">
        <f>B8*(1+Params!$B$14)</f>
        <v>32584.556531249986</v>
      </c>
      <c r="C9" s="2">
        <f t="shared" si="19"/>
        <v>183966.81778124996</v>
      </c>
      <c r="D9" s="2">
        <f>D8*(1+Params!$B$3)</f>
        <v>198846.77161999253</v>
      </c>
      <c r="E9" s="2">
        <f t="shared" si="20"/>
        <v>13008.667302242509</v>
      </c>
      <c r="F9" s="2">
        <f t="shared" si="21"/>
        <v>66346.771619992534</v>
      </c>
      <c r="G9" s="2">
        <f>F9-C9</f>
        <v>-117620.04616125743</v>
      </c>
      <c r="H9" s="31">
        <f>G9/Calcs!$B$4/A9</f>
        <v>-0.14794974359906596</v>
      </c>
      <c r="I9" s="3">
        <f>I8*(1+Params!$B$6)</f>
        <v>289923.3545532226</v>
      </c>
      <c r="J9" s="2">
        <f>I9-Params!$B$4</f>
        <v>39923.354553222598</v>
      </c>
      <c r="K9" s="2">
        <f>I8*Params!$B$7</f>
        <v>4242.7807983398425</v>
      </c>
      <c r="L9" s="2">
        <f t="shared" si="22"/>
        <v>23954.012731933592</v>
      </c>
      <c r="M9" s="2">
        <f>I8*Params!$B$8</f>
        <v>5657.0410644531239</v>
      </c>
      <c r="N9" s="2">
        <f t="shared" si="23"/>
        <v>39438.683642578122</v>
      </c>
      <c r="O9" s="2">
        <f>-PMT(Params!$B$9/12, 30*12, Params!$B$4*(1-Params!$B$5)) * 12</f>
        <v>9778.877822473667</v>
      </c>
      <c r="P9" s="2">
        <f t="shared" si="24"/>
        <v>58673.266934842002</v>
      </c>
      <c r="Q9" s="2">
        <f>Params!$B$4*(1-Params!$B$5)/30</f>
        <v>4166.666666666667</v>
      </c>
      <c r="R9" s="2">
        <f t="shared" si="1"/>
        <v>5612.2111558070001</v>
      </c>
      <c r="S9" s="2">
        <f t="shared" si="25"/>
        <v>33673.266934842002</v>
      </c>
      <c r="T9" s="2">
        <f t="shared" si="2"/>
        <v>-57142.608756131114</v>
      </c>
      <c r="U9" s="31">
        <f>T9/Calcs!$B$4/Table!A9</f>
        <v>-7.1877495290730967E-2</v>
      </c>
      <c r="V9" s="2">
        <f>B9-K9-M9-O9</f>
        <v>12905.856845983355</v>
      </c>
      <c r="W9" s="2">
        <f>IF(V9&gt;0,V9*Params!$B$15,0)</f>
        <v>6452.9284229916775</v>
      </c>
      <c r="X9" s="2">
        <f t="shared" si="26"/>
        <v>34700.427235948126</v>
      </c>
      <c r="Y9" s="2">
        <f>Y8*(1+Params!$B$3)+W9</f>
        <v>40999.872124631176</v>
      </c>
      <c r="Z9" s="2">
        <f t="shared" si="3"/>
        <v>6299.4448886830505</v>
      </c>
      <c r="AA9" s="2">
        <f>T9+Z9</f>
        <v>-50843.163867448064</v>
      </c>
      <c r="AB9" s="31">
        <f>AA9/Calcs!$B$4/A9</f>
        <v>-6.3953665242073035E-2</v>
      </c>
      <c r="AC9" s="31">
        <f t="shared" si="4"/>
        <v>8.3996078356992923E-2</v>
      </c>
      <c r="AD9" s="2">
        <f>AA9-I9*Params!$B$23</f>
        <v>-68238.565140641411</v>
      </c>
      <c r="AE9" s="7">
        <f t="shared" si="5"/>
        <v>6</v>
      </c>
      <c r="AF9" s="2">
        <f t="shared" si="6"/>
        <v>2715.3797109374987</v>
      </c>
      <c r="AG9" s="2">
        <f>(K9+M9+O9)/12</f>
        <v>1639.8916404388863</v>
      </c>
      <c r="AH9" s="8" t="str">
        <f t="shared" si="27"/>
        <v/>
      </c>
      <c r="AI9" s="8"/>
      <c r="AJ9" s="47">
        <f t="shared" si="7"/>
        <v>6</v>
      </c>
      <c r="AK9" s="2">
        <f>AK8*(1+Params!$B$20)</f>
        <v>2477.7532089340616</v>
      </c>
      <c r="AL9" s="2">
        <f>Params!$B$21*AK9</f>
        <v>27874.723600508194</v>
      </c>
      <c r="AM9" s="2">
        <f t="shared" si="28"/>
        <v>161189.63030105503</v>
      </c>
      <c r="AN9" s="2">
        <f>Calcs!$B$5</f>
        <v>0</v>
      </c>
      <c r="AO9" s="2">
        <f t="shared" si="29"/>
        <v>0</v>
      </c>
      <c r="AP9" s="2">
        <f t="shared" si="8"/>
        <v>104047.02154492392</v>
      </c>
      <c r="AQ9" s="31">
        <f>AP9/Calcs!$B$4/A9</f>
        <v>0.13087675666028167</v>
      </c>
      <c r="AR9" s="2">
        <f>F9</f>
        <v>66346.771619992534</v>
      </c>
      <c r="AS9" s="31">
        <f>AR9/Calcs!$B$4/A9</f>
        <v>8.3455058641500046E-2</v>
      </c>
      <c r="AT9" s="31">
        <f t="shared" si="9"/>
        <v>4.7421698018781627E-2</v>
      </c>
      <c r="AU9" s="31"/>
      <c r="AV9" s="2">
        <f>I9*Params!$B$23</f>
        <v>17395.401273193354</v>
      </c>
      <c r="AW9" s="49">
        <f>J9*Params!$B$24</f>
        <v>5988.5031829833897</v>
      </c>
      <c r="AX9" s="49">
        <f t="shared" si="10"/>
        <v>23383.904456176744</v>
      </c>
      <c r="AY9" s="2">
        <f t="shared" si="11"/>
        <v>17395.401273193354</v>
      </c>
      <c r="AZ9" s="2">
        <f>AP9-AY9</f>
        <v>86651.620271730557</v>
      </c>
      <c r="BA9" s="31">
        <f>AZ9/Calcs!$B$4/A9</f>
        <v>0.10899574876947239</v>
      </c>
      <c r="BB9" s="31">
        <f>BA9-AS9</f>
        <v>2.5540690127972346E-2</v>
      </c>
      <c r="BE9" s="7">
        <f t="shared" si="0"/>
        <v>6</v>
      </c>
      <c r="BF9" s="2">
        <f t="shared" si="12"/>
        <v>39923.354553222598</v>
      </c>
      <c r="BG9" s="2">
        <f t="shared" si="13"/>
        <v>-23954.012731933592</v>
      </c>
      <c r="BH9" s="2">
        <f t="shared" si="14"/>
        <v>-39438.683642578122</v>
      </c>
      <c r="BI9" s="2">
        <f t="shared" si="15"/>
        <v>-33673.266934842002</v>
      </c>
      <c r="BJ9" s="2">
        <f t="shared" si="16"/>
        <v>161189.63030105503</v>
      </c>
      <c r="BK9" s="2">
        <f t="shared" si="17"/>
        <v>0</v>
      </c>
      <c r="BL9" s="2">
        <f t="shared" si="18"/>
        <v>-17395.401273193354</v>
      </c>
    </row>
    <row r="10" spans="1:64">
      <c r="A10">
        <v>7</v>
      </c>
      <c r="B10" s="3">
        <f>B9*(1+Params!$B$14)</f>
        <v>33399.170444531235</v>
      </c>
      <c r="C10" s="2">
        <f t="shared" si="19"/>
        <v>217365.98822578118</v>
      </c>
      <c r="D10" s="2">
        <f>D9*(1+Params!$B$3)</f>
        <v>212766.04563339203</v>
      </c>
      <c r="E10" s="2">
        <f t="shared" si="20"/>
        <v>13919.274013399496</v>
      </c>
      <c r="F10" s="2">
        <f t="shared" si="21"/>
        <v>80266.04563339203</v>
      </c>
      <c r="G10" s="2">
        <f>F10-C10</f>
        <v>-137099.94259238915</v>
      </c>
      <c r="H10" s="31">
        <f>G10/Calcs!$B$4/A10</f>
        <v>-0.14781664969529826</v>
      </c>
      <c r="I10" s="3">
        <f>I9*(1+Params!$B$6)</f>
        <v>297171.43841705314</v>
      </c>
      <c r="J10" s="2">
        <f>I10-Params!$B$4</f>
        <v>47171.438417053141</v>
      </c>
      <c r="K10" s="2">
        <f>I9*Params!$B$7</f>
        <v>4348.8503182983386</v>
      </c>
      <c r="L10" s="2">
        <f t="shared" si="22"/>
        <v>28302.863050231928</v>
      </c>
      <c r="M10" s="2">
        <f>I9*Params!$B$8</f>
        <v>5798.4670910644518</v>
      </c>
      <c r="N10" s="2">
        <f t="shared" si="23"/>
        <v>45237.150733642571</v>
      </c>
      <c r="O10" s="2">
        <f>-PMT(Params!$B$9/12, 30*12, Params!$B$4*(1-Params!$B$5)) * 12</f>
        <v>9778.877822473667</v>
      </c>
      <c r="P10" s="2">
        <f t="shared" si="24"/>
        <v>68452.144757315662</v>
      </c>
      <c r="Q10" s="2">
        <f>Params!$B$4*(1-Params!$B$5)/30</f>
        <v>4166.666666666667</v>
      </c>
      <c r="R10" s="2">
        <f t="shared" si="1"/>
        <v>5612.2111558070001</v>
      </c>
      <c r="S10" s="2">
        <f t="shared" si="25"/>
        <v>39285.478090649005</v>
      </c>
      <c r="T10" s="2">
        <f t="shared" si="2"/>
        <v>-65654.053457470363</v>
      </c>
      <c r="U10" s="31">
        <f>T10/Calcs!$B$4/Table!A10</f>
        <v>-7.0786041463579905E-2</v>
      </c>
      <c r="V10" s="2">
        <f>B10-K10-M10-O10</f>
        <v>13472.975212694775</v>
      </c>
      <c r="W10" s="2">
        <f>IF(V10&gt;0,V10*Params!$B$15,0)</f>
        <v>6736.4876063473876</v>
      </c>
      <c r="X10" s="2">
        <f t="shared" si="26"/>
        <v>41436.914842295511</v>
      </c>
      <c r="Y10" s="2">
        <f>Y9*(1+Params!$B$3)+W10</f>
        <v>50606.350779702749</v>
      </c>
      <c r="Z10" s="2">
        <f t="shared" si="3"/>
        <v>9169.4359374072374</v>
      </c>
      <c r="AA10" s="2">
        <f>T10+Z10</f>
        <v>-56484.617520063126</v>
      </c>
      <c r="AB10" s="31">
        <f>AA10/Calcs!$B$4/A10</f>
        <v>-6.0899857164488543E-2</v>
      </c>
      <c r="AC10" s="31">
        <f t="shared" si="4"/>
        <v>8.6916792530809722E-2</v>
      </c>
      <c r="AD10" s="2">
        <f>AA10-I10*Params!$B$23</f>
        <v>-74314.903825086309</v>
      </c>
      <c r="AE10" s="7">
        <f t="shared" si="5"/>
        <v>7</v>
      </c>
      <c r="AF10" s="2">
        <f t="shared" si="6"/>
        <v>2783.2642037109363</v>
      </c>
      <c r="AG10" s="2">
        <f>(K10+M10+O10)/12</f>
        <v>1660.5162693197046</v>
      </c>
      <c r="AH10" s="8" t="str">
        <f t="shared" si="27"/>
        <v/>
      </c>
      <c r="AI10" s="8"/>
      <c r="AJ10" s="47">
        <f t="shared" si="7"/>
        <v>7</v>
      </c>
      <c r="AK10" s="2">
        <f>AK9*(1+Params!$B$20)</f>
        <v>2514.9195070680721</v>
      </c>
      <c r="AL10" s="2">
        <f>Params!$B$21*AK10</f>
        <v>28292.844454515813</v>
      </c>
      <c r="AM10" s="2">
        <f t="shared" si="28"/>
        <v>189482.47475557085</v>
      </c>
      <c r="AN10" s="2">
        <f>Calcs!$B$5</f>
        <v>0</v>
      </c>
      <c r="AO10" s="2">
        <f t="shared" si="29"/>
        <v>0</v>
      </c>
      <c r="AP10" s="2">
        <f t="shared" si="8"/>
        <v>123828.42129810048</v>
      </c>
      <c r="AQ10" s="31">
        <f>AP10/Calcs!$B$4/A10</f>
        <v>0.13350773185779027</v>
      </c>
      <c r="AR10" s="2">
        <f>F10</f>
        <v>80266.04563339203</v>
      </c>
      <c r="AS10" s="31">
        <f>AR10/Calcs!$B$4/A10</f>
        <v>8.6540210925490052E-2</v>
      </c>
      <c r="AT10" s="31">
        <f t="shared" si="9"/>
        <v>4.6967520932300222E-2</v>
      </c>
      <c r="AU10" s="31"/>
      <c r="AV10" s="2">
        <f>I10*Params!$B$23</f>
        <v>17830.286305023186</v>
      </c>
      <c r="AW10" s="49">
        <f>J10*Params!$B$24</f>
        <v>7075.7157625579712</v>
      </c>
      <c r="AX10" s="49">
        <f t="shared" si="10"/>
        <v>24906.002067581157</v>
      </c>
      <c r="AY10" s="2">
        <f t="shared" si="11"/>
        <v>17830.286305023186</v>
      </c>
      <c r="AZ10" s="2">
        <f>AP10-AY10</f>
        <v>105998.1349930773</v>
      </c>
      <c r="BA10" s="31">
        <f>AZ10/Calcs!$B$4/A10</f>
        <v>0.11428370349657931</v>
      </c>
      <c r="BB10" s="31">
        <f>BA10-AS10</f>
        <v>2.7743492571089254E-2</v>
      </c>
      <c r="BE10" s="7">
        <f t="shared" si="0"/>
        <v>7</v>
      </c>
      <c r="BF10" s="2">
        <f t="shared" si="12"/>
        <v>47171.438417053141</v>
      </c>
      <c r="BG10" s="2">
        <f t="shared" si="13"/>
        <v>-28302.863050231928</v>
      </c>
      <c r="BH10" s="2">
        <f t="shared" si="14"/>
        <v>-45237.150733642571</v>
      </c>
      <c r="BI10" s="2">
        <f t="shared" si="15"/>
        <v>-39285.478090649005</v>
      </c>
      <c r="BJ10" s="2">
        <f t="shared" si="16"/>
        <v>189482.47475557085</v>
      </c>
      <c r="BK10" s="2">
        <f t="shared" si="17"/>
        <v>0</v>
      </c>
      <c r="BL10" s="2">
        <f t="shared" si="18"/>
        <v>-17830.286305023186</v>
      </c>
    </row>
    <row r="11" spans="1:64">
      <c r="A11">
        <v>8</v>
      </c>
      <c r="B11" s="3">
        <f>B10*(1+Params!$B$14)</f>
        <v>34234.149705644515</v>
      </c>
      <c r="C11" s="2">
        <f t="shared" si="19"/>
        <v>251600.13793142571</v>
      </c>
      <c r="D11" s="2">
        <f>D10*(1+Params!$B$3)</f>
        <v>227659.66882772947</v>
      </c>
      <c r="E11" s="2">
        <f t="shared" si="20"/>
        <v>14893.623194337444</v>
      </c>
      <c r="F11" s="2">
        <f t="shared" si="21"/>
        <v>95159.668827729474</v>
      </c>
      <c r="G11" s="2">
        <f>F11-C11</f>
        <v>-156440.46910369623</v>
      </c>
      <c r="H11" s="31">
        <f>G11/Calcs!$B$4/A11</f>
        <v>-0.14758534821103417</v>
      </c>
      <c r="I11" s="3">
        <f>I10*(1+Params!$B$6)</f>
        <v>304600.72437747946</v>
      </c>
      <c r="J11" s="2">
        <f>I11-Params!$B$4</f>
        <v>54600.724377479462</v>
      </c>
      <c r="K11" s="2">
        <f>I10*Params!$B$7</f>
        <v>4457.5715762557966</v>
      </c>
      <c r="L11" s="2">
        <f t="shared" si="22"/>
        <v>32760.434626487724</v>
      </c>
      <c r="M11" s="2">
        <f>I10*Params!$B$8</f>
        <v>5943.428768341063</v>
      </c>
      <c r="N11" s="2">
        <f t="shared" si="23"/>
        <v>51180.579501983637</v>
      </c>
      <c r="O11" s="2">
        <f>-PMT(Params!$B$9/12, 30*12, Params!$B$4*(1-Params!$B$5)) * 12</f>
        <v>9778.877822473667</v>
      </c>
      <c r="P11" s="2">
        <f t="shared" si="24"/>
        <v>78231.022579789336</v>
      </c>
      <c r="Q11" s="2">
        <f>Params!$B$4*(1-Params!$B$5)/30</f>
        <v>4166.666666666667</v>
      </c>
      <c r="R11" s="2">
        <f t="shared" si="1"/>
        <v>5612.2111558070001</v>
      </c>
      <c r="S11" s="2">
        <f t="shared" si="25"/>
        <v>44897.689246456008</v>
      </c>
      <c r="T11" s="2">
        <f t="shared" si="2"/>
        <v>-74237.978997447906</v>
      </c>
      <c r="U11" s="31">
        <f>T11/Calcs!$B$4/Table!A11</f>
        <v>-7.003582924287538E-2</v>
      </c>
      <c r="V11" s="2">
        <f>B11-K11-M11-O11</f>
        <v>14054.27153857399</v>
      </c>
      <c r="W11" s="2">
        <f>IF(V11&gt;0,V11*Params!$B$15,0)</f>
        <v>7027.1357692869951</v>
      </c>
      <c r="X11" s="2">
        <f t="shared" si="26"/>
        <v>48464.050611582505</v>
      </c>
      <c r="Y11" s="2">
        <f>Y10*(1+Params!$B$3)+W11</f>
        <v>61175.931103568939</v>
      </c>
      <c r="Z11" s="2">
        <f t="shared" si="3"/>
        <v>12711.880491986434</v>
      </c>
      <c r="AA11" s="2">
        <f>T11+Z11</f>
        <v>-61526.098505461472</v>
      </c>
      <c r="AB11" s="31">
        <f>AA11/Calcs!$B$4/A11</f>
        <v>-5.804348915609573E-2</v>
      </c>
      <c r="AC11" s="31">
        <f t="shared" si="4"/>
        <v>8.9541859054938444E-2</v>
      </c>
      <c r="AD11" s="2">
        <f>AA11-I11*Params!$B$23</f>
        <v>-79802.141968110242</v>
      </c>
      <c r="AE11" s="7">
        <f t="shared" si="5"/>
        <v>8</v>
      </c>
      <c r="AF11" s="2">
        <f t="shared" si="6"/>
        <v>2852.8458088037096</v>
      </c>
      <c r="AG11" s="2">
        <f>(K11+M11+O11)/12</f>
        <v>1681.656513922544</v>
      </c>
      <c r="AH11" s="8" t="str">
        <f t="shared" si="27"/>
        <v/>
      </c>
      <c r="AI11" s="8"/>
      <c r="AJ11" s="47">
        <f t="shared" si="7"/>
        <v>8</v>
      </c>
      <c r="AK11" s="2">
        <f>AK10*(1+Params!$B$20)</f>
        <v>2552.6432996740928</v>
      </c>
      <c r="AL11" s="2">
        <f>Params!$B$21*AK11</f>
        <v>28717.237121333543</v>
      </c>
      <c r="AM11" s="2">
        <f t="shared" si="28"/>
        <v>218199.71187690439</v>
      </c>
      <c r="AN11" s="2">
        <f>Calcs!$B$5</f>
        <v>0</v>
      </c>
      <c r="AO11" s="2">
        <f t="shared" si="29"/>
        <v>0</v>
      </c>
      <c r="AP11" s="2">
        <f t="shared" si="8"/>
        <v>143961.73287945648</v>
      </c>
      <c r="AQ11" s="31">
        <f>AP11/Calcs!$B$4/A11</f>
        <v>0.13581295554665707</v>
      </c>
      <c r="AR11" s="2">
        <f>F11</f>
        <v>95159.668827729474</v>
      </c>
      <c r="AS11" s="31">
        <f>AR11/Calcs!$B$4/A11</f>
        <v>8.9773272478990071E-2</v>
      </c>
      <c r="AT11" s="31">
        <f t="shared" si="9"/>
        <v>4.6039683067666995E-2</v>
      </c>
      <c r="AU11" s="31"/>
      <c r="AV11" s="2">
        <f>I11*Params!$B$23</f>
        <v>18276.043462648766</v>
      </c>
      <c r="AW11" s="49">
        <f>J11*Params!$B$24</f>
        <v>8190.1086566219192</v>
      </c>
      <c r="AX11" s="49">
        <f t="shared" si="10"/>
        <v>26466.152119270686</v>
      </c>
      <c r="AY11" s="2">
        <f t="shared" si="11"/>
        <v>18276.043462648766</v>
      </c>
      <c r="AZ11" s="2">
        <f>AP11-AY11</f>
        <v>125685.68941680771</v>
      </c>
      <c r="BA11" s="31">
        <f>AZ11/Calcs!$B$4/A11</f>
        <v>0.11857140511019595</v>
      </c>
      <c r="BB11" s="31">
        <f>BA11-AS11</f>
        <v>2.8798132631205883E-2</v>
      </c>
      <c r="BE11" s="7">
        <f t="shared" si="0"/>
        <v>8</v>
      </c>
      <c r="BF11" s="2">
        <f t="shared" si="12"/>
        <v>54600.724377479462</v>
      </c>
      <c r="BG11" s="2">
        <f t="shared" si="13"/>
        <v>-32760.434626487724</v>
      </c>
      <c r="BH11" s="2">
        <f t="shared" si="14"/>
        <v>-51180.579501983637</v>
      </c>
      <c r="BI11" s="2">
        <f t="shared" si="15"/>
        <v>-44897.689246456008</v>
      </c>
      <c r="BJ11" s="2">
        <f t="shared" si="16"/>
        <v>218199.71187690439</v>
      </c>
      <c r="BK11" s="2">
        <f t="shared" si="17"/>
        <v>0</v>
      </c>
      <c r="BL11" s="2">
        <f t="shared" si="18"/>
        <v>-18276.043462648766</v>
      </c>
    </row>
    <row r="12" spans="1:64">
      <c r="A12">
        <v>9</v>
      </c>
      <c r="B12" s="3">
        <f>B11*(1+Params!$B$14)</f>
        <v>35090.003448285628</v>
      </c>
      <c r="C12" s="2">
        <f t="shared" si="19"/>
        <v>286690.14137971133</v>
      </c>
      <c r="D12" s="2">
        <f>D11*(1+Params!$B$3)</f>
        <v>243595.84564567055</v>
      </c>
      <c r="E12" s="2">
        <f t="shared" si="20"/>
        <v>15936.176817941072</v>
      </c>
      <c r="F12" s="2">
        <f t="shared" si="21"/>
        <v>111095.84564567055</v>
      </c>
      <c r="G12" s="2">
        <f>F12-C12</f>
        <v>-175594.29573404079</v>
      </c>
      <c r="H12" s="31">
        <f>G12/Calcs!$B$4/A12</f>
        <v>-0.1472488853115646</v>
      </c>
      <c r="I12" s="3">
        <f>I11*(1+Params!$B$6)</f>
        <v>312215.74248691642</v>
      </c>
      <c r="J12" s="2">
        <f>I12-Params!$B$4</f>
        <v>62215.742486916424</v>
      </c>
      <c r="K12" s="2">
        <f>I11*Params!$B$7</f>
        <v>4569.0108656621915</v>
      </c>
      <c r="L12" s="2">
        <f t="shared" si="22"/>
        <v>37329.445492149913</v>
      </c>
      <c r="M12" s="2">
        <f>I11*Params!$B$8</f>
        <v>6092.0144875495889</v>
      </c>
      <c r="N12" s="2">
        <f t="shared" si="23"/>
        <v>57272.593989533227</v>
      </c>
      <c r="O12" s="2">
        <f>-PMT(Params!$B$9/12, 30*12, Params!$B$4*(1-Params!$B$5)) * 12</f>
        <v>9778.877822473667</v>
      </c>
      <c r="P12" s="2">
        <f t="shared" si="24"/>
        <v>88009.900402263011</v>
      </c>
      <c r="Q12" s="2">
        <f>Params!$B$4*(1-Params!$B$5)/30</f>
        <v>4166.666666666667</v>
      </c>
      <c r="R12" s="2">
        <f t="shared" si="1"/>
        <v>5612.2111558070001</v>
      </c>
      <c r="S12" s="2">
        <f t="shared" si="25"/>
        <v>50509.900402263011</v>
      </c>
      <c r="T12" s="2">
        <f t="shared" si="2"/>
        <v>-82896.197397029726</v>
      </c>
      <c r="U12" s="31">
        <f>T12/Calcs!$B$4/Table!A12</f>
        <v>-6.9514630940905431E-2</v>
      </c>
      <c r="V12" s="2">
        <f>B12-K12-M12-O12</f>
        <v>14650.100272600179</v>
      </c>
      <c r="W12" s="2">
        <f>IF(V12&gt;0,V12*Params!$B$15,0)</f>
        <v>7325.0501363000894</v>
      </c>
      <c r="X12" s="2">
        <f t="shared" si="26"/>
        <v>55789.100747882592</v>
      </c>
      <c r="Y12" s="2">
        <f>Y11*(1+Params!$B$3)+W12</f>
        <v>72783.296417118865</v>
      </c>
      <c r="Z12" s="2">
        <f t="shared" si="3"/>
        <v>16994.195669236273</v>
      </c>
      <c r="AA12" s="2">
        <f>T12+Z12</f>
        <v>-65902.001727793453</v>
      </c>
      <c r="AB12" s="31">
        <f>AA12/Calcs!$B$4/A12</f>
        <v>-5.5263733105067887E-2</v>
      </c>
      <c r="AC12" s="31">
        <f t="shared" si="4"/>
        <v>9.1985152206496723E-2</v>
      </c>
      <c r="AD12" s="2">
        <f>AA12-I12*Params!$B$23</f>
        <v>-84634.946277008436</v>
      </c>
      <c r="AE12" s="7">
        <f t="shared" si="5"/>
        <v>9</v>
      </c>
      <c r="AF12" s="2">
        <f t="shared" si="6"/>
        <v>2924.1669540238022</v>
      </c>
      <c r="AG12" s="2">
        <f>(K12+M12+O12)/12</f>
        <v>1703.3252646404537</v>
      </c>
      <c r="AH12" s="8" t="str">
        <f t="shared" si="27"/>
        <v/>
      </c>
      <c r="AI12" s="8"/>
      <c r="AJ12" s="47">
        <f t="shared" si="7"/>
        <v>9</v>
      </c>
      <c r="AK12" s="2">
        <f>AK11*(1+Params!$B$20)</f>
        <v>2590.9329491692038</v>
      </c>
      <c r="AL12" s="2">
        <f>Params!$B$21*AK12</f>
        <v>29147.995678153544</v>
      </c>
      <c r="AM12" s="2">
        <f t="shared" si="28"/>
        <v>247347.70755505795</v>
      </c>
      <c r="AN12" s="2">
        <f>Calcs!$B$5</f>
        <v>0</v>
      </c>
      <c r="AO12" s="2">
        <f t="shared" si="29"/>
        <v>0</v>
      </c>
      <c r="AP12" s="2">
        <f t="shared" si="8"/>
        <v>164451.51015802822</v>
      </c>
      <c r="AQ12" s="31">
        <f>AP12/Calcs!$B$4/A12</f>
        <v>0.13790483032119769</v>
      </c>
      <c r="AR12" s="2">
        <f>F12</f>
        <v>111095.84564567055</v>
      </c>
      <c r="AS12" s="31">
        <f>AR12/Calcs!$B$4/A12</f>
        <v>9.3162134713350567E-2</v>
      </c>
      <c r="AT12" s="31">
        <f t="shared" si="9"/>
        <v>4.4742695607847119E-2</v>
      </c>
      <c r="AU12" s="31"/>
      <c r="AV12" s="2">
        <f>I12*Params!$B$23</f>
        <v>18732.944549214986</v>
      </c>
      <c r="AW12" s="49">
        <f>J12*Params!$B$24</f>
        <v>9332.3613730374636</v>
      </c>
      <c r="AX12" s="49">
        <f t="shared" si="10"/>
        <v>28065.30592225245</v>
      </c>
      <c r="AY12" s="2">
        <f t="shared" si="11"/>
        <v>18732.944549214986</v>
      </c>
      <c r="AZ12" s="2">
        <f>AP12-AY12</f>
        <v>145718.56560881322</v>
      </c>
      <c r="BA12" s="31">
        <f>AZ12/Calcs!$B$4/A12</f>
        <v>0.12219586214575534</v>
      </c>
      <c r="BB12" s="31">
        <f>BA12-AS12</f>
        <v>2.9033727432404774E-2</v>
      </c>
      <c r="BE12" s="7">
        <f t="shared" si="0"/>
        <v>9</v>
      </c>
      <c r="BF12" s="2">
        <f t="shared" si="12"/>
        <v>62215.742486916424</v>
      </c>
      <c r="BG12" s="2">
        <f t="shared" si="13"/>
        <v>-37329.445492149913</v>
      </c>
      <c r="BH12" s="2">
        <f t="shared" si="14"/>
        <v>-57272.593989533227</v>
      </c>
      <c r="BI12" s="2">
        <f t="shared" si="15"/>
        <v>-50509.900402263011</v>
      </c>
      <c r="BJ12" s="2">
        <f t="shared" si="16"/>
        <v>247347.70755505795</v>
      </c>
      <c r="BK12" s="2">
        <f t="shared" si="17"/>
        <v>0</v>
      </c>
      <c r="BL12" s="2">
        <f t="shared" si="18"/>
        <v>-18732.944549214986</v>
      </c>
    </row>
    <row r="13" spans="1:64">
      <c r="A13">
        <v>10</v>
      </c>
      <c r="B13" s="3">
        <f>B12*(1+Params!$B$14)</f>
        <v>35967.253534492767</v>
      </c>
      <c r="C13" s="2">
        <f t="shared" si="19"/>
        <v>322657.39491420408</v>
      </c>
      <c r="D13" s="2">
        <f>D12*(1+Params!$B$3)</f>
        <v>260647.55484086749</v>
      </c>
      <c r="E13" s="2">
        <f t="shared" si="20"/>
        <v>17051.709195196949</v>
      </c>
      <c r="F13" s="2">
        <f t="shared" si="21"/>
        <v>128147.55484086749</v>
      </c>
      <c r="G13" s="2">
        <f>F13-C13</f>
        <v>-194509.84007333659</v>
      </c>
      <c r="H13" s="31">
        <f>G13/Calcs!$B$4/A13</f>
        <v>-0.14679987930063138</v>
      </c>
      <c r="I13" s="3">
        <f>I12*(1+Params!$B$6)</f>
        <v>320021.13604908931</v>
      </c>
      <c r="J13" s="2">
        <f>I13-Params!$B$4</f>
        <v>70021.136049089313</v>
      </c>
      <c r="K13" s="2">
        <f>I12*Params!$B$7</f>
        <v>4683.2361373037465</v>
      </c>
      <c r="L13" s="2">
        <f t="shared" si="22"/>
        <v>42012.681629453662</v>
      </c>
      <c r="M13" s="2">
        <f>I12*Params!$B$8</f>
        <v>6244.314849738329</v>
      </c>
      <c r="N13" s="2">
        <f t="shared" si="23"/>
        <v>63516.908839271557</v>
      </c>
      <c r="O13" s="2">
        <f>-PMT(Params!$B$9/12, 30*12, Params!$B$4*(1-Params!$B$5)) * 12</f>
        <v>9778.877822473667</v>
      </c>
      <c r="P13" s="2">
        <f t="shared" si="24"/>
        <v>97788.778224736685</v>
      </c>
      <c r="Q13" s="2">
        <f>Params!$B$4*(1-Params!$B$5)/30</f>
        <v>4166.666666666667</v>
      </c>
      <c r="R13" s="2">
        <f t="shared" si="1"/>
        <v>5612.2111558070001</v>
      </c>
      <c r="S13" s="2">
        <f t="shared" si="25"/>
        <v>56122.111558070013</v>
      </c>
      <c r="T13" s="2">
        <f t="shared" si="2"/>
        <v>-91630.565977705919</v>
      </c>
      <c r="U13" s="31">
        <f>T13/Calcs!$B$4/Table!A13</f>
        <v>-6.9155144134117677E-2</v>
      </c>
      <c r="V13" s="2">
        <f>B13-K13-M13-O13</f>
        <v>15260.824724977025</v>
      </c>
      <c r="W13" s="2">
        <f>IF(V13&gt;0,V13*Params!$B$15,0)</f>
        <v>7630.4123624885124</v>
      </c>
      <c r="X13" s="2">
        <f t="shared" si="26"/>
        <v>63419.513110371103</v>
      </c>
      <c r="Y13" s="2">
        <f>Y12*(1+Params!$B$3)+W13</f>
        <v>85508.539528805704</v>
      </c>
      <c r="Z13" s="2">
        <f t="shared" si="3"/>
        <v>22089.026418434602</v>
      </c>
      <c r="AA13" s="2">
        <f>T13+Z13</f>
        <v>-69541.539559271318</v>
      </c>
      <c r="AB13" s="31">
        <f>AA13/Calcs!$B$4/A13</f>
        <v>-5.2484180799450053E-2</v>
      </c>
      <c r="AC13" s="31">
        <f t="shared" si="4"/>
        <v>9.4315698501181322E-2</v>
      </c>
      <c r="AD13" s="2">
        <f>AA13-I13*Params!$B$23</f>
        <v>-88742.807722216676</v>
      </c>
      <c r="AE13" s="7">
        <f t="shared" si="5"/>
        <v>10</v>
      </c>
      <c r="AF13" s="2">
        <f t="shared" si="6"/>
        <v>2997.2711278743973</v>
      </c>
      <c r="AG13" s="2">
        <f>(K13+M13+O13)/12</f>
        <v>1725.5357341263118</v>
      </c>
      <c r="AH13" s="8" t="str">
        <f t="shared" si="27"/>
        <v/>
      </c>
      <c r="AI13" s="8"/>
      <c r="AJ13" s="47">
        <f t="shared" si="7"/>
        <v>10</v>
      </c>
      <c r="AK13" s="2">
        <f>AK12*(1+Params!$B$20)</f>
        <v>2629.7969434067418</v>
      </c>
      <c r="AL13" s="2">
        <f>Params!$B$21*AK13</f>
        <v>29585.215613325847</v>
      </c>
      <c r="AM13" s="2">
        <f t="shared" si="28"/>
        <v>276932.92316838377</v>
      </c>
      <c r="AN13" s="2">
        <f>Calcs!$B$5</f>
        <v>0</v>
      </c>
      <c r="AO13" s="2">
        <f t="shared" si="29"/>
        <v>0</v>
      </c>
      <c r="AP13" s="2">
        <f t="shared" si="8"/>
        <v>185302.35719067784</v>
      </c>
      <c r="AQ13" s="31">
        <f>AP13/Calcs!$B$4/A13</f>
        <v>0.13985083561560591</v>
      </c>
      <c r="AR13" s="2">
        <f>F13</f>
        <v>128147.55484086749</v>
      </c>
      <c r="AS13" s="31">
        <f>AR13/Calcs!$B$4/A13</f>
        <v>9.6715135728956597E-2</v>
      </c>
      <c r="AT13" s="31">
        <f t="shared" si="9"/>
        <v>4.3135699886649309E-2</v>
      </c>
      <c r="AU13" s="31"/>
      <c r="AV13" s="2">
        <f>I13*Params!$B$23</f>
        <v>19201.268162945358</v>
      </c>
      <c r="AW13" s="49">
        <f>J13*Params!$B$24</f>
        <v>10503.170407363397</v>
      </c>
      <c r="AX13" s="49">
        <f t="shared" si="10"/>
        <v>29704.438570308754</v>
      </c>
      <c r="AY13" s="2">
        <f t="shared" si="11"/>
        <v>19201.268162945358</v>
      </c>
      <c r="AZ13" s="2">
        <f>AP13-AY13</f>
        <v>166101.08902773249</v>
      </c>
      <c r="BA13" s="31">
        <f>AZ13/Calcs!$B$4/A13</f>
        <v>0.12535931247376036</v>
      </c>
      <c r="BB13" s="31">
        <f>BA13-AS13</f>
        <v>2.8644176744803768E-2</v>
      </c>
      <c r="BE13" s="7">
        <f t="shared" si="0"/>
        <v>10</v>
      </c>
      <c r="BF13" s="2">
        <f t="shared" si="12"/>
        <v>70021.136049089313</v>
      </c>
      <c r="BG13" s="2">
        <f t="shared" si="13"/>
        <v>-42012.681629453662</v>
      </c>
      <c r="BH13" s="2">
        <f t="shared" si="14"/>
        <v>-63516.908839271557</v>
      </c>
      <c r="BI13" s="2">
        <f t="shared" si="15"/>
        <v>-56122.111558070013</v>
      </c>
      <c r="BJ13" s="2">
        <f t="shared" si="16"/>
        <v>276932.92316838377</v>
      </c>
      <c r="BK13" s="2">
        <f t="shared" si="17"/>
        <v>0</v>
      </c>
      <c r="BL13" s="2">
        <f t="shared" si="18"/>
        <v>-19201.268162945358</v>
      </c>
    </row>
    <row r="14" spans="1:64">
      <c r="A14">
        <v>11</v>
      </c>
      <c r="B14" s="3">
        <f>B13*(1+Params!$B$14)</f>
        <v>36866.434872855083</v>
      </c>
      <c r="C14" s="2">
        <f t="shared" si="19"/>
        <v>359523.82978705916</v>
      </c>
      <c r="D14" s="2">
        <f>D13*(1+Params!$B$3)</f>
        <v>278892.88367972826</v>
      </c>
      <c r="E14" s="2">
        <f t="shared" si="20"/>
        <v>18245.328838860762</v>
      </c>
      <c r="F14" s="2">
        <f t="shared" si="21"/>
        <v>146392.88367972826</v>
      </c>
      <c r="G14" s="2">
        <f>F14-C14</f>
        <v>-213130.94610733091</v>
      </c>
      <c r="H14" s="31">
        <f>G14/Calcs!$B$4/A14</f>
        <v>-0.14623049475631625</v>
      </c>
      <c r="I14" s="3">
        <f>I13*(1+Params!$B$6)</f>
        <v>328021.66445031652</v>
      </c>
      <c r="J14" s="2">
        <f>I14-Params!$B$4</f>
        <v>78021.664450316515</v>
      </c>
      <c r="K14" s="2">
        <f>I13*Params!$B$7</f>
        <v>4800.3170407363395</v>
      </c>
      <c r="L14" s="2">
        <f t="shared" si="22"/>
        <v>46812.998670190005</v>
      </c>
      <c r="M14" s="2">
        <f>I13*Params!$B$8</f>
        <v>6400.4227209817864</v>
      </c>
      <c r="N14" s="2">
        <f t="shared" si="23"/>
        <v>69917.33156025334</v>
      </c>
      <c r="O14" s="2">
        <f>-PMT(Params!$B$9/12, 30*12, Params!$B$4*(1-Params!$B$5)) * 12</f>
        <v>9778.877822473667</v>
      </c>
      <c r="P14" s="2">
        <f t="shared" si="24"/>
        <v>107567.65604721036</v>
      </c>
      <c r="Q14" s="2">
        <f>Params!$B$4*(1-Params!$B$5)/30</f>
        <v>4166.666666666667</v>
      </c>
      <c r="R14" s="2">
        <f t="shared" si="1"/>
        <v>5612.2111558070001</v>
      </c>
      <c r="S14" s="2">
        <f t="shared" si="25"/>
        <v>61734.322713877016</v>
      </c>
      <c r="T14" s="2">
        <f t="shared" si="2"/>
        <v>-100442.98849400385</v>
      </c>
      <c r="U14" s="31">
        <f>T14/Calcs!$B$4/Table!A14</f>
        <v>-6.8914571865525798E-2</v>
      </c>
      <c r="V14" s="2">
        <f>B14-K14-M14-O14</f>
        <v>15886.817288663289</v>
      </c>
      <c r="W14" s="2">
        <f>IF(V14&gt;0,V14*Params!$B$15,0)</f>
        <v>7943.4086443316446</v>
      </c>
      <c r="X14" s="2">
        <f t="shared" si="26"/>
        <v>71362.921754702751</v>
      </c>
      <c r="Y14" s="2">
        <f>Y13*(1+Params!$B$3)+W14</f>
        <v>99437.545940153752</v>
      </c>
      <c r="Z14" s="2">
        <f t="shared" si="3"/>
        <v>28074.624185451001</v>
      </c>
      <c r="AA14" s="2">
        <f>T14+Z14</f>
        <v>-72368.364308552846</v>
      </c>
      <c r="AB14" s="31">
        <f>AA14/Calcs!$B$4/A14</f>
        <v>-4.9652394036742951E-2</v>
      </c>
      <c r="AC14" s="31">
        <f t="shared" si="4"/>
        <v>9.657810071957329E-2</v>
      </c>
      <c r="AD14" s="2">
        <f>AA14-I14*Params!$B$23</f>
        <v>-92049.664175571845</v>
      </c>
      <c r="AE14" s="7">
        <f t="shared" si="5"/>
        <v>11</v>
      </c>
      <c r="AF14" s="2">
        <f t="shared" si="6"/>
        <v>3072.2029060712571</v>
      </c>
      <c r="AG14" s="2">
        <f>(K14+M14+O14)/12</f>
        <v>1748.3014653493162</v>
      </c>
      <c r="AH14" s="8" t="str">
        <f t="shared" si="27"/>
        <v/>
      </c>
      <c r="AI14" s="8"/>
      <c r="AJ14" s="47">
        <f t="shared" si="7"/>
        <v>11</v>
      </c>
      <c r="AK14" s="2">
        <f>AK13*(1+Params!$B$20)</f>
        <v>2669.2438975578425</v>
      </c>
      <c r="AL14" s="2">
        <f>Params!$B$21*AK14</f>
        <v>30028.99384752573</v>
      </c>
      <c r="AM14" s="2">
        <f t="shared" si="28"/>
        <v>306961.91701590951</v>
      </c>
      <c r="AN14" s="2">
        <f>Calcs!$B$5</f>
        <v>0</v>
      </c>
      <c r="AO14" s="2">
        <f t="shared" si="29"/>
        <v>0</v>
      </c>
      <c r="AP14" s="2">
        <f t="shared" si="8"/>
        <v>206518.92852190568</v>
      </c>
      <c r="AQ14" s="31">
        <f>AP14/Calcs!$B$4/A14</f>
        <v>0.1416939475278941</v>
      </c>
      <c r="AR14" s="2">
        <f>F14</f>
        <v>146392.88367972826</v>
      </c>
      <c r="AS14" s="31">
        <f>AR14/Calcs!$B$4/A14</f>
        <v>0.10044108657271235</v>
      </c>
      <c r="AT14" s="31">
        <f t="shared" si="9"/>
        <v>4.1252860955181755E-2</v>
      </c>
      <c r="AU14" s="31"/>
      <c r="AV14" s="2">
        <f>I14*Params!$B$23</f>
        <v>19681.299867018992</v>
      </c>
      <c r="AW14" s="49">
        <f>J14*Params!$B$24</f>
        <v>11703.249667547478</v>
      </c>
      <c r="AX14" s="49">
        <f t="shared" si="10"/>
        <v>31384.549534566468</v>
      </c>
      <c r="AY14" s="2">
        <f t="shared" si="11"/>
        <v>19681.299867018992</v>
      </c>
      <c r="AZ14" s="2">
        <f>AP14-AY14</f>
        <v>186837.62865488668</v>
      </c>
      <c r="BA14" s="31">
        <f>AZ14/Calcs!$B$4/A14</f>
        <v>0.12819048278208348</v>
      </c>
      <c r="BB14" s="31">
        <f>BA14-AS14</f>
        <v>2.7749396209371127E-2</v>
      </c>
      <c r="BE14" s="7">
        <f t="shared" si="0"/>
        <v>11</v>
      </c>
      <c r="BF14" s="2">
        <f t="shared" si="12"/>
        <v>78021.664450316515</v>
      </c>
      <c r="BG14" s="2">
        <f t="shared" si="13"/>
        <v>-46812.998670190005</v>
      </c>
      <c r="BH14" s="2">
        <f t="shared" si="14"/>
        <v>-69917.33156025334</v>
      </c>
      <c r="BI14" s="2">
        <f t="shared" si="15"/>
        <v>-61734.322713877016</v>
      </c>
      <c r="BJ14" s="2">
        <f t="shared" si="16"/>
        <v>306961.91701590951</v>
      </c>
      <c r="BK14" s="2">
        <f t="shared" si="17"/>
        <v>0</v>
      </c>
      <c r="BL14" s="2">
        <f t="shared" si="18"/>
        <v>-19681.299867018992</v>
      </c>
    </row>
    <row r="15" spans="1:64">
      <c r="A15">
        <v>12</v>
      </c>
      <c r="B15" s="3">
        <f>B14*(1+Params!$B$14)</f>
        <v>37788.095744676459</v>
      </c>
      <c r="C15" s="2">
        <f t="shared" si="19"/>
        <v>397311.92553173564</v>
      </c>
      <c r="D15" s="2">
        <f>D14*(1+Params!$B$3)</f>
        <v>298415.38553730922</v>
      </c>
      <c r="E15" s="2">
        <f t="shared" si="20"/>
        <v>19522.501857580966</v>
      </c>
      <c r="F15" s="2">
        <f t="shared" si="21"/>
        <v>165915.38553730922</v>
      </c>
      <c r="G15" s="2">
        <f>F15-C15</f>
        <v>-231396.53999442642</v>
      </c>
      <c r="H15" s="31">
        <f>G15/Calcs!$B$4/A15</f>
        <v>-0.14553241509083423</v>
      </c>
      <c r="I15" s="3">
        <f>I14*(1+Params!$B$6)</f>
        <v>336222.2060615744</v>
      </c>
      <c r="J15" s="2">
        <f>I15-Params!$B$4</f>
        <v>86222.206061574398</v>
      </c>
      <c r="K15" s="2">
        <f>I14*Params!$B$7</f>
        <v>4920.3249667547479</v>
      </c>
      <c r="L15" s="2">
        <f t="shared" si="22"/>
        <v>51733.323636944755</v>
      </c>
      <c r="M15" s="2">
        <f>I14*Params!$B$8</f>
        <v>6560.4332890063306</v>
      </c>
      <c r="N15" s="2">
        <f t="shared" si="23"/>
        <v>76477.764849259664</v>
      </c>
      <c r="O15" s="2">
        <f>-PMT(Params!$B$9/12, 30*12, Params!$B$4*(1-Params!$B$5)) * 12</f>
        <v>9778.877822473667</v>
      </c>
      <c r="P15" s="2">
        <f t="shared" si="24"/>
        <v>117346.53386968403</v>
      </c>
      <c r="Q15" s="2">
        <f>Params!$B$4*(1-Params!$B$5)/30</f>
        <v>4166.666666666667</v>
      </c>
      <c r="R15" s="2">
        <f t="shared" si="1"/>
        <v>5612.2111558070001</v>
      </c>
      <c r="S15" s="2">
        <f t="shared" si="25"/>
        <v>67346.533869684019</v>
      </c>
      <c r="T15" s="2">
        <f t="shared" si="2"/>
        <v>-109335.41629431404</v>
      </c>
      <c r="U15" s="31">
        <f>T15/Calcs!$B$4/Table!A15</f>
        <v>-6.8764412763719515E-2</v>
      </c>
      <c r="V15" s="2">
        <f>B15-K15-M15-O15</f>
        <v>16528.459666441711</v>
      </c>
      <c r="W15" s="2">
        <f>IF(V15&gt;0,V15*Params!$B$15,0)</f>
        <v>8264.2298332208557</v>
      </c>
      <c r="X15" s="2">
        <f t="shared" si="26"/>
        <v>79627.15158792361</v>
      </c>
      <c r="Y15" s="2">
        <f>Y14*(1+Params!$B$3)+W15</f>
        <v>114662.40398918538</v>
      </c>
      <c r="Z15" s="2">
        <f t="shared" si="3"/>
        <v>35035.252401261765</v>
      </c>
      <c r="AA15" s="2">
        <f>T15+Z15</f>
        <v>-74300.163893052275</v>
      </c>
      <c r="AB15" s="31">
        <f>AA15/Calcs!$B$4/A15</f>
        <v>-4.6729662825819036E-2</v>
      </c>
      <c r="AC15" s="31">
        <f t="shared" si="4"/>
        <v>9.8802752265015198E-2</v>
      </c>
      <c r="AD15" s="2">
        <f>AA15-I15*Params!$B$23</f>
        <v>-94473.49625674673</v>
      </c>
      <c r="AE15" s="7">
        <f t="shared" si="5"/>
        <v>12</v>
      </c>
      <c r="AF15" s="2">
        <f t="shared" si="6"/>
        <v>3149.0079787230384</v>
      </c>
      <c r="AG15" s="2">
        <f>(K15+M15+O15)/12</f>
        <v>1771.6363398528956</v>
      </c>
      <c r="AH15" s="8" t="str">
        <f t="shared" si="27"/>
        <v/>
      </c>
      <c r="AI15" s="8"/>
      <c r="AJ15" s="47">
        <f t="shared" si="7"/>
        <v>12</v>
      </c>
      <c r="AK15" s="2">
        <f>AK14*(1+Params!$B$20)</f>
        <v>2709.28255602121</v>
      </c>
      <c r="AL15" s="2">
        <f>Params!$B$21*AK15</f>
        <v>30479.428755238612</v>
      </c>
      <c r="AM15" s="2">
        <f t="shared" si="28"/>
        <v>337441.3457711481</v>
      </c>
      <c r="AN15" s="2">
        <f>Calcs!$B$5</f>
        <v>0</v>
      </c>
      <c r="AO15" s="2">
        <f t="shared" si="29"/>
        <v>0</v>
      </c>
      <c r="AP15" s="2">
        <f t="shared" si="8"/>
        <v>228105.92947683408</v>
      </c>
      <c r="AQ15" s="31">
        <f>AP15/Calcs!$B$4/A15</f>
        <v>0.14346284872756859</v>
      </c>
      <c r="AR15" s="2">
        <f>F15</f>
        <v>165915.38553730922</v>
      </c>
      <c r="AS15" s="31">
        <f>AR15/Calcs!$B$4/A15</f>
        <v>0.10434929908006869</v>
      </c>
      <c r="AT15" s="31">
        <f t="shared" si="9"/>
        <v>3.9113549647499898E-2</v>
      </c>
      <c r="AU15" s="31"/>
      <c r="AV15" s="2">
        <f>I15*Params!$B$23</f>
        <v>20173.332363694462</v>
      </c>
      <c r="AW15" s="49">
        <f>J15*Params!$B$24</f>
        <v>12933.33090923616</v>
      </c>
      <c r="AX15" s="49">
        <f t="shared" si="10"/>
        <v>33106.663272930622</v>
      </c>
      <c r="AY15" s="2">
        <f t="shared" si="11"/>
        <v>20173.332363694462</v>
      </c>
      <c r="AZ15" s="2">
        <f>AP15-AY15</f>
        <v>207932.59711313961</v>
      </c>
      <c r="BA15" s="31">
        <f>AZ15/Calcs!$B$4/A15</f>
        <v>0.13077521831015068</v>
      </c>
      <c r="BB15" s="31">
        <f>BA15-AS15</f>
        <v>2.6425919230081987E-2</v>
      </c>
      <c r="BE15" s="7">
        <f t="shared" si="0"/>
        <v>12</v>
      </c>
      <c r="BF15" s="2">
        <f t="shared" si="12"/>
        <v>86222.206061574398</v>
      </c>
      <c r="BG15" s="2">
        <f t="shared" si="13"/>
        <v>-51733.323636944755</v>
      </c>
      <c r="BH15" s="2">
        <f t="shared" si="14"/>
        <v>-76477.764849259664</v>
      </c>
      <c r="BI15" s="2">
        <f t="shared" si="15"/>
        <v>-67346.533869684019</v>
      </c>
      <c r="BJ15" s="2">
        <f t="shared" si="16"/>
        <v>337441.3457711481</v>
      </c>
      <c r="BK15" s="2">
        <f t="shared" si="17"/>
        <v>0</v>
      </c>
      <c r="BL15" s="2">
        <f t="shared" si="18"/>
        <v>-20173.332363694462</v>
      </c>
    </row>
    <row r="16" spans="1:64">
      <c r="A16">
        <v>13</v>
      </c>
      <c r="B16" s="3">
        <f>B15*(1+Params!$B$14)</f>
        <v>38732.798138293365</v>
      </c>
      <c r="C16" s="2">
        <f t="shared" si="19"/>
        <v>436044.72367002902</v>
      </c>
      <c r="D16" s="2">
        <f>D15*(1+Params!$B$3)</f>
        <v>319304.46252492088</v>
      </c>
      <c r="E16" s="2">
        <f t="shared" si="20"/>
        <v>20889.076987611654</v>
      </c>
      <c r="F16" s="2">
        <f t="shared" si="21"/>
        <v>186804.46252492088</v>
      </c>
      <c r="G16" s="2">
        <f>F16-C16</f>
        <v>-249240.26114510815</v>
      </c>
      <c r="H16" s="31">
        <f>G16/Calcs!$B$4/A16</f>
        <v>-0.14469681343692781</v>
      </c>
      <c r="I16" s="3">
        <f>I15*(1+Params!$B$6)</f>
        <v>344627.76121311373</v>
      </c>
      <c r="J16" s="2">
        <f>I16-Params!$B$4</f>
        <v>94627.761213113728</v>
      </c>
      <c r="K16" s="2">
        <f>I15*Params!$B$7</f>
        <v>5043.3330909236156</v>
      </c>
      <c r="L16" s="2">
        <f t="shared" si="22"/>
        <v>56776.656727868372</v>
      </c>
      <c r="M16" s="2">
        <f>I15*Params!$B$8</f>
        <v>6724.4441212314878</v>
      </c>
      <c r="N16" s="2">
        <f t="shared" si="23"/>
        <v>83202.208970491149</v>
      </c>
      <c r="O16" s="2">
        <f>-PMT(Params!$B$9/12, 30*12, Params!$B$4*(1-Params!$B$5)) * 12</f>
        <v>9778.877822473667</v>
      </c>
      <c r="P16" s="2">
        <f t="shared" si="24"/>
        <v>127125.41169215771</v>
      </c>
      <c r="Q16" s="2">
        <f>Params!$B$4*(1-Params!$B$5)/30</f>
        <v>4166.666666666667</v>
      </c>
      <c r="R16" s="2">
        <f t="shared" si="1"/>
        <v>5612.2111558070001</v>
      </c>
      <c r="S16" s="2">
        <f t="shared" si="25"/>
        <v>72958.745025491022</v>
      </c>
      <c r="T16" s="2">
        <f t="shared" si="2"/>
        <v>-118309.84951073682</v>
      </c>
      <c r="U16" s="31">
        <f>T16/Calcs!$B$4/Table!A16</f>
        <v>-6.8684963431487264E-2</v>
      </c>
      <c r="V16" s="2">
        <f>B16-K16-M16-O16</f>
        <v>17186.143103664592</v>
      </c>
      <c r="W16" s="2">
        <f>IF(V16&gt;0,V16*Params!$B$15,0)</f>
        <v>8593.0715518322959</v>
      </c>
      <c r="X16" s="2">
        <f t="shared" si="26"/>
        <v>88220.223139755908</v>
      </c>
      <c r="Y16" s="2">
        <f>Y15*(1+Params!$B$3)+W16</f>
        <v>131281.84382026066</v>
      </c>
      <c r="Z16" s="2">
        <f t="shared" si="3"/>
        <v>43061.620680504755</v>
      </c>
      <c r="AA16" s="2">
        <f>T16+Z16</f>
        <v>-75248.228830232067</v>
      </c>
      <c r="AB16" s="31">
        <f>AA16/Calcs!$B$4/A16</f>
        <v>-4.3685473921760268E-2</v>
      </c>
      <c r="AC16" s="31">
        <f t="shared" si="4"/>
        <v>0.10101133951516754</v>
      </c>
      <c r="AD16" s="2">
        <f>AA16-I16*Params!$B$23</f>
        <v>-95925.894503018892</v>
      </c>
      <c r="AE16" s="7">
        <f t="shared" si="5"/>
        <v>13</v>
      </c>
      <c r="AF16" s="2">
        <f t="shared" si="6"/>
        <v>3227.7331781911139</v>
      </c>
      <c r="AG16" s="2">
        <f>(K16+M16+O16)/12</f>
        <v>1795.554586219064</v>
      </c>
      <c r="AH16" s="8" t="str">
        <f t="shared" si="27"/>
        <v/>
      </c>
      <c r="AI16" s="8"/>
      <c r="AJ16" s="47">
        <f t="shared" si="7"/>
        <v>13</v>
      </c>
      <c r="AK16" s="2">
        <f>AK15*(1+Params!$B$20)</f>
        <v>2749.9217943615276</v>
      </c>
      <c r="AL16" s="2">
        <f>Params!$B$21*AK16</f>
        <v>30936.620186567186</v>
      </c>
      <c r="AM16" s="2">
        <f t="shared" si="28"/>
        <v>368377.96595771529</v>
      </c>
      <c r="AN16" s="2">
        <f>Calcs!$B$5</f>
        <v>0</v>
      </c>
      <c r="AO16" s="2">
        <f t="shared" si="29"/>
        <v>0</v>
      </c>
      <c r="AP16" s="2">
        <f t="shared" si="8"/>
        <v>250068.11644697847</v>
      </c>
      <c r="AQ16" s="31">
        <f>AP16/Calcs!$B$4/A16</f>
        <v>0.14517742609403686</v>
      </c>
      <c r="AR16" s="2">
        <f>F16</f>
        <v>186804.46252492088</v>
      </c>
      <c r="AS16" s="31">
        <f>AR16/Calcs!$B$4/A16</f>
        <v>0.10844961539908324</v>
      </c>
      <c r="AT16" s="31">
        <f t="shared" si="9"/>
        <v>3.6727810694953622E-2</v>
      </c>
      <c r="AU16" s="31"/>
      <c r="AV16" s="2">
        <f>I16*Params!$B$23</f>
        <v>20677.665672786821</v>
      </c>
      <c r="AW16" s="49">
        <f>J16*Params!$B$24</f>
        <v>14194.164181967059</v>
      </c>
      <c r="AX16" s="49">
        <f t="shared" si="10"/>
        <v>34871.82985475388</v>
      </c>
      <c r="AY16" s="2">
        <f t="shared" si="11"/>
        <v>20677.665672786821</v>
      </c>
      <c r="AZ16" s="2">
        <f>AP16-AY16</f>
        <v>229390.45077419165</v>
      </c>
      <c r="BA16" s="31">
        <f>AZ16/Calcs!$B$4/A16</f>
        <v>0.13317297577601839</v>
      </c>
      <c r="BB16" s="31">
        <f>BA16-AS16</f>
        <v>2.472336037693515E-2</v>
      </c>
      <c r="BE16" s="7">
        <f t="shared" si="0"/>
        <v>13</v>
      </c>
      <c r="BF16" s="2">
        <f t="shared" si="12"/>
        <v>94627.761213113728</v>
      </c>
      <c r="BG16" s="2">
        <f t="shared" si="13"/>
        <v>-56776.656727868372</v>
      </c>
      <c r="BH16" s="2">
        <f t="shared" si="14"/>
        <v>-83202.208970491149</v>
      </c>
      <c r="BI16" s="2">
        <f t="shared" si="15"/>
        <v>-72958.745025491022</v>
      </c>
      <c r="BJ16" s="2">
        <f t="shared" si="16"/>
        <v>368377.96595771529</v>
      </c>
      <c r="BK16" s="2">
        <f t="shared" si="17"/>
        <v>0</v>
      </c>
      <c r="BL16" s="2">
        <f t="shared" si="18"/>
        <v>-20677.665672786821</v>
      </c>
    </row>
    <row r="17" spans="1:64">
      <c r="A17">
        <v>14</v>
      </c>
      <c r="B17" s="3">
        <f>B16*(1+Params!$B$14)</f>
        <v>39701.118091750694</v>
      </c>
      <c r="C17" s="2">
        <f t="shared" si="19"/>
        <v>475745.84176177974</v>
      </c>
      <c r="D17" s="2">
        <f>D16*(1+Params!$B$3)</f>
        <v>341655.77490166534</v>
      </c>
      <c r="E17" s="2">
        <f t="shared" si="20"/>
        <v>22351.312376744463</v>
      </c>
      <c r="F17" s="2">
        <f t="shared" si="21"/>
        <v>209155.77490166534</v>
      </c>
      <c r="G17" s="2">
        <f>F17-C17</f>
        <v>-266590.0668601144</v>
      </c>
      <c r="H17" s="31">
        <f>G17/Calcs!$B$4/A17</f>
        <v>-0.14371432175747406</v>
      </c>
      <c r="I17" s="3">
        <f>I16*(1+Params!$B$6)</f>
        <v>353243.45524344157</v>
      </c>
      <c r="J17" s="2">
        <f>I17-Params!$B$4</f>
        <v>103243.45524344157</v>
      </c>
      <c r="K17" s="2">
        <f>I16*Params!$B$7</f>
        <v>5169.4164181967053</v>
      </c>
      <c r="L17" s="2">
        <f t="shared" si="22"/>
        <v>61946.073146065079</v>
      </c>
      <c r="M17" s="2">
        <f>I16*Params!$B$8</f>
        <v>6892.5552242622744</v>
      </c>
      <c r="N17" s="2">
        <f t="shared" si="23"/>
        <v>90094.764194753428</v>
      </c>
      <c r="O17" s="2">
        <f>-PMT(Params!$B$9/12, 30*12, Params!$B$4*(1-Params!$B$5)) * 12</f>
        <v>9778.877822473667</v>
      </c>
      <c r="P17" s="2">
        <f t="shared" si="24"/>
        <v>136904.28951463138</v>
      </c>
      <c r="Q17" s="2">
        <f>Params!$B$4*(1-Params!$B$5)/30</f>
        <v>4166.666666666667</v>
      </c>
      <c r="R17" s="2">
        <f t="shared" si="1"/>
        <v>5612.2111558070001</v>
      </c>
      <c r="S17" s="2">
        <f t="shared" si="25"/>
        <v>78570.956181298025</v>
      </c>
      <c r="T17" s="2">
        <f t="shared" si="2"/>
        <v>-127368.33827867496</v>
      </c>
      <c r="U17" s="31">
        <f>T17/Calcs!$B$4/Table!A17</f>
        <v>-6.8662176969636099E-2</v>
      </c>
      <c r="V17" s="2">
        <f>B17-K17-M17-O17</f>
        <v>17860.268626818048</v>
      </c>
      <c r="W17" s="2">
        <f>IF(V17&gt;0,V17*Params!$B$15,0)</f>
        <v>8930.1343134090239</v>
      </c>
      <c r="X17" s="2">
        <f t="shared" si="26"/>
        <v>97150.357453164936</v>
      </c>
      <c r="Y17" s="2">
        <f>Y16*(1+Params!$B$3)+W17</f>
        <v>149401.70720108793</v>
      </c>
      <c r="Z17" s="2">
        <f t="shared" si="3"/>
        <v>52251.349747922999</v>
      </c>
      <c r="AA17" s="2">
        <f>T17+Z17</f>
        <v>-75116.988530751958</v>
      </c>
      <c r="AB17" s="31">
        <f>AA17/Calcs!$B$4/A17</f>
        <v>-4.0494333439758466E-2</v>
      </c>
      <c r="AC17" s="31">
        <f t="shared" si="4"/>
        <v>0.10321998831771559</v>
      </c>
      <c r="AD17" s="2">
        <f>AA17-I17*Params!$B$23</f>
        <v>-96311.595845358446</v>
      </c>
      <c r="AE17" s="7">
        <f t="shared" si="5"/>
        <v>14</v>
      </c>
      <c r="AF17" s="2">
        <f t="shared" si="6"/>
        <v>3308.426507645891</v>
      </c>
      <c r="AG17" s="2">
        <f>(K17+M17+O17)/12</f>
        <v>1820.0707887443871</v>
      </c>
      <c r="AH17" s="8" t="str">
        <f t="shared" si="27"/>
        <v/>
      </c>
      <c r="AI17" s="8"/>
      <c r="AJ17" s="47">
        <f t="shared" si="7"/>
        <v>14</v>
      </c>
      <c r="AK17" s="2">
        <f>AK16*(1+Params!$B$20)</f>
        <v>2791.1706212769504</v>
      </c>
      <c r="AL17" s="2">
        <f>Params!$B$21*AK17</f>
        <v>31400.669489365693</v>
      </c>
      <c r="AM17" s="2">
        <f t="shared" si="28"/>
        <v>399778.635447081</v>
      </c>
      <c r="AN17" s="2">
        <f>Calcs!$B$5</f>
        <v>0</v>
      </c>
      <c r="AO17" s="2">
        <f t="shared" si="29"/>
        <v>0</v>
      </c>
      <c r="AP17" s="2">
        <f t="shared" si="8"/>
        <v>272410.29716840608</v>
      </c>
      <c r="AQ17" s="31">
        <f>AP17/Calcs!$B$4/A17</f>
        <v>0.146851912220165</v>
      </c>
      <c r="AR17" s="2">
        <f>F17</f>
        <v>209155.77490166534</v>
      </c>
      <c r="AS17" s="31">
        <f>AR17/Calcs!$B$4/A17</f>
        <v>0.11275243930008913</v>
      </c>
      <c r="AT17" s="31">
        <f t="shared" si="9"/>
        <v>3.4099472920075868E-2</v>
      </c>
      <c r="AU17" s="31"/>
      <c r="AV17" s="2">
        <f>I17*Params!$B$23</f>
        <v>21194.607314606492</v>
      </c>
      <c r="AW17" s="49">
        <f>J17*Params!$B$24</f>
        <v>15486.518286516235</v>
      </c>
      <c r="AX17" s="49">
        <f t="shared" si="10"/>
        <v>36681.125601122723</v>
      </c>
      <c r="AY17" s="2">
        <f t="shared" si="11"/>
        <v>21194.607314606492</v>
      </c>
      <c r="AZ17" s="2">
        <f>AP17-AY17</f>
        <v>251215.68985379959</v>
      </c>
      <c r="BA17" s="31">
        <f>AZ17/Calcs!$B$4/A17</f>
        <v>0.1354262478996224</v>
      </c>
      <c r="BB17" s="31">
        <f>BA17-AS17</f>
        <v>2.2673808599533274E-2</v>
      </c>
      <c r="BE17" s="7">
        <f t="shared" si="0"/>
        <v>14</v>
      </c>
      <c r="BF17" s="2">
        <f t="shared" si="12"/>
        <v>103243.45524344157</v>
      </c>
      <c r="BG17" s="2">
        <f t="shared" si="13"/>
        <v>-61946.073146065079</v>
      </c>
      <c r="BH17" s="2">
        <f t="shared" si="14"/>
        <v>-90094.764194753428</v>
      </c>
      <c r="BI17" s="2">
        <f t="shared" si="15"/>
        <v>-78570.956181298025</v>
      </c>
      <c r="BJ17" s="2">
        <f t="shared" si="16"/>
        <v>399778.635447081</v>
      </c>
      <c r="BK17" s="2">
        <f t="shared" si="17"/>
        <v>0</v>
      </c>
      <c r="BL17" s="2">
        <f t="shared" si="18"/>
        <v>-21194.607314606492</v>
      </c>
    </row>
    <row r="18" spans="1:64">
      <c r="A18">
        <v>15</v>
      </c>
      <c r="B18" s="3">
        <f>B17*(1+Params!$B$14)</f>
        <v>40693.646044044457</v>
      </c>
      <c r="C18" s="2">
        <f t="shared" si="19"/>
        <v>516439.4878058242</v>
      </c>
      <c r="D18" s="2">
        <f>D17*(1+Params!$B$3)</f>
        <v>365571.67914478196</v>
      </c>
      <c r="E18" s="2">
        <f t="shared" si="20"/>
        <v>23915.904243116616</v>
      </c>
      <c r="F18" s="2">
        <f t="shared" si="21"/>
        <v>233071.67914478196</v>
      </c>
      <c r="G18" s="2">
        <f>F18-C18</f>
        <v>-283367.80866104225</v>
      </c>
      <c r="H18" s="31">
        <f>G18/Calcs!$B$4/A18</f>
        <v>-0.14257499806844892</v>
      </c>
      <c r="I18" s="3">
        <f>I17*(1+Params!$B$6)</f>
        <v>362074.5416245276</v>
      </c>
      <c r="J18" s="2">
        <f>I18-Params!$B$4</f>
        <v>112074.5416245276</v>
      </c>
      <c r="K18" s="2">
        <f>I17*Params!$B$7</f>
        <v>5298.651828651623</v>
      </c>
      <c r="L18" s="2">
        <f t="shared" si="22"/>
        <v>67244.724974716708</v>
      </c>
      <c r="M18" s="2">
        <f>I17*Params!$B$8</f>
        <v>7064.8691048688315</v>
      </c>
      <c r="N18" s="2">
        <f t="shared" si="23"/>
        <v>97159.633299622263</v>
      </c>
      <c r="O18" s="2">
        <f>-PMT(Params!$B$9/12, 30*12, Params!$B$4*(1-Params!$B$5)) * 12</f>
        <v>9778.877822473667</v>
      </c>
      <c r="P18" s="2">
        <f t="shared" si="24"/>
        <v>146683.16733710506</v>
      </c>
      <c r="Q18" s="2">
        <f>Params!$B$4*(1-Params!$B$5)/30</f>
        <v>4166.666666666667</v>
      </c>
      <c r="R18" s="2">
        <f t="shared" si="1"/>
        <v>5612.2111558070001</v>
      </c>
      <c r="S18" s="2">
        <f t="shared" si="25"/>
        <v>84183.167337105027</v>
      </c>
      <c r="T18" s="2">
        <f t="shared" si="2"/>
        <v>-136512.9839869164</v>
      </c>
      <c r="U18" s="31">
        <f>T18/Calcs!$B$4/Table!A18</f>
        <v>-6.8685778106624601E-2</v>
      </c>
      <c r="V18" s="2">
        <f>B18-K18-M18-O18</f>
        <v>18551.247288050337</v>
      </c>
      <c r="W18" s="2">
        <f>IF(V18&gt;0,V18*Params!$B$15,0)</f>
        <v>9275.6236440251687</v>
      </c>
      <c r="X18" s="2">
        <f t="shared" si="26"/>
        <v>106425.9810971901</v>
      </c>
      <c r="Y18" s="2">
        <f>Y17*(1+Params!$B$3)+W18</f>
        <v>169135.45034918928</v>
      </c>
      <c r="Z18" s="2">
        <f t="shared" si="3"/>
        <v>62709.46925199918</v>
      </c>
      <c r="AA18" s="2">
        <f>T18+Z18</f>
        <v>-73803.514734917218</v>
      </c>
      <c r="AB18" s="31">
        <f>AA18/Calcs!$B$4/A18</f>
        <v>-3.7133843891782245E-2</v>
      </c>
      <c r="AC18" s="31">
        <f t="shared" si="4"/>
        <v>0.10544115417666668</v>
      </c>
      <c r="AD18" s="2">
        <f>AA18-I18*Params!$B$23</f>
        <v>-95527.98723238887</v>
      </c>
      <c r="AE18" s="7">
        <f t="shared" si="5"/>
        <v>15</v>
      </c>
      <c r="AF18" s="2">
        <f t="shared" si="6"/>
        <v>3391.1371703370382</v>
      </c>
      <c r="AG18" s="2">
        <f>(K18+M18+O18)/12</f>
        <v>1845.1998963328435</v>
      </c>
      <c r="AH18" s="8" t="str">
        <f t="shared" si="27"/>
        <v/>
      </c>
      <c r="AI18" s="8"/>
      <c r="AJ18" s="47">
        <f t="shared" si="7"/>
        <v>15</v>
      </c>
      <c r="AK18" s="2">
        <f>AK17*(1+Params!$B$20)</f>
        <v>2833.0381805961042</v>
      </c>
      <c r="AL18" s="2">
        <f>Params!$B$21*AK18</f>
        <v>31871.679531706173</v>
      </c>
      <c r="AM18" s="2">
        <f t="shared" si="28"/>
        <v>431650.31497878715</v>
      </c>
      <c r="AN18" s="2">
        <f>Calcs!$B$5</f>
        <v>0</v>
      </c>
      <c r="AO18" s="2">
        <f t="shared" si="29"/>
        <v>0</v>
      </c>
      <c r="AP18" s="2">
        <f t="shared" si="8"/>
        <v>295137.33099187072</v>
      </c>
      <c r="AQ18" s="31">
        <f>AP18/Calcs!$B$4/A18</f>
        <v>0.1484967703103752</v>
      </c>
      <c r="AR18" s="2">
        <f>F18</f>
        <v>233071.67914478196</v>
      </c>
      <c r="AS18" s="31">
        <f>AR18/Calcs!$B$4/A18</f>
        <v>0.11726876938102236</v>
      </c>
      <c r="AT18" s="31">
        <f t="shared" si="9"/>
        <v>3.1228000929352837E-2</v>
      </c>
      <c r="AU18" s="31"/>
      <c r="AV18" s="2">
        <f>I18*Params!$B$23</f>
        <v>21724.472497471656</v>
      </c>
      <c r="AW18" s="49">
        <f>J18*Params!$B$24</f>
        <v>16811.181243679141</v>
      </c>
      <c r="AX18" s="49">
        <f t="shared" si="10"/>
        <v>38535.653741150796</v>
      </c>
      <c r="AY18" s="2">
        <f t="shared" si="11"/>
        <v>21724.472497471656</v>
      </c>
      <c r="AZ18" s="2">
        <f>AP18-AY18</f>
        <v>273412.85849439906</v>
      </c>
      <c r="BA18" s="31">
        <f>AZ18/Calcs!$B$4/A18</f>
        <v>0.13756621811038947</v>
      </c>
      <c r="BB18" s="31">
        <f>BA18-AS18</f>
        <v>2.0297448729367104E-2</v>
      </c>
      <c r="BE18" s="7">
        <f t="shared" si="0"/>
        <v>15</v>
      </c>
      <c r="BF18" s="2">
        <f t="shared" si="12"/>
        <v>112074.5416245276</v>
      </c>
      <c r="BG18" s="2">
        <f t="shared" si="13"/>
        <v>-67244.724974716708</v>
      </c>
      <c r="BH18" s="2">
        <f t="shared" si="14"/>
        <v>-97159.633299622263</v>
      </c>
      <c r="BI18" s="2">
        <f t="shared" si="15"/>
        <v>-84183.167337105027</v>
      </c>
      <c r="BJ18" s="2">
        <f t="shared" si="16"/>
        <v>431650.31497878715</v>
      </c>
      <c r="BK18" s="2">
        <f t="shared" si="17"/>
        <v>0</v>
      </c>
      <c r="BL18" s="2">
        <f t="shared" si="18"/>
        <v>-21724.472497471656</v>
      </c>
    </row>
    <row r="19" spans="1:64">
      <c r="A19">
        <v>16</v>
      </c>
      <c r="B19" s="3">
        <f>B18*(1+Params!$B$14)</f>
        <v>41710.987195145564</v>
      </c>
      <c r="C19" s="2">
        <f t="shared" si="19"/>
        <v>558150.47500096972</v>
      </c>
      <c r="D19" s="2">
        <f>D18*(1+Params!$B$3)</f>
        <v>391161.69668491674</v>
      </c>
      <c r="E19" s="2">
        <f t="shared" si="20"/>
        <v>25590.017540134781</v>
      </c>
      <c r="F19" s="2">
        <f t="shared" si="21"/>
        <v>258661.69668491674</v>
      </c>
      <c r="G19" s="2">
        <f>F19-C19</f>
        <v>-299488.77831605298</v>
      </c>
      <c r="H19" s="31">
        <f>G19/Calcs!$B$4/A19</f>
        <v>-0.14126829165851557</v>
      </c>
      <c r="I19" s="3">
        <f>I18*(1+Params!$B$6)</f>
        <v>371126.40516514075</v>
      </c>
      <c r="J19" s="2">
        <f>I19-Params!$B$4</f>
        <v>121126.40516514075</v>
      </c>
      <c r="K19" s="2">
        <f>I18*Params!$B$7</f>
        <v>5431.1181243679139</v>
      </c>
      <c r="L19" s="2">
        <f t="shared" si="22"/>
        <v>72675.843099084625</v>
      </c>
      <c r="M19" s="2">
        <f>I18*Params!$B$8</f>
        <v>7241.4908324905518</v>
      </c>
      <c r="N19" s="2">
        <f t="shared" si="23"/>
        <v>104401.12413211282</v>
      </c>
      <c r="O19" s="2">
        <f>-PMT(Params!$B$9/12, 30*12, Params!$B$4*(1-Params!$B$5)) * 12</f>
        <v>9778.877822473667</v>
      </c>
      <c r="P19" s="2">
        <f t="shared" si="24"/>
        <v>156462.04515957873</v>
      </c>
      <c r="Q19" s="2">
        <f>Params!$B$4*(1-Params!$B$5)/30</f>
        <v>4166.666666666667</v>
      </c>
      <c r="R19" s="2">
        <f t="shared" si="1"/>
        <v>5612.2111558070001</v>
      </c>
      <c r="S19" s="2">
        <f t="shared" si="25"/>
        <v>89795.37849291203</v>
      </c>
      <c r="T19" s="2">
        <f t="shared" si="2"/>
        <v>-145745.94055896872</v>
      </c>
      <c r="U19" s="31">
        <f>T19/Calcs!$B$4/Table!A19</f>
        <v>-6.8748085169324874E-2</v>
      </c>
      <c r="V19" s="2">
        <f>B19-K19-M19-O19</f>
        <v>19259.500415813429</v>
      </c>
      <c r="W19" s="2">
        <f>IF(V19&gt;0,V19*Params!$B$15,0)</f>
        <v>9629.7502079067144</v>
      </c>
      <c r="X19" s="2">
        <f t="shared" si="26"/>
        <v>116055.73130509682</v>
      </c>
      <c r="Y19" s="2">
        <f>Y18*(1+Params!$B$3)+W19</f>
        <v>190604.68208153924</v>
      </c>
      <c r="Z19" s="2">
        <f t="shared" si="3"/>
        <v>74548.95077644242</v>
      </c>
      <c r="AA19" s="2">
        <f>T19+Z19</f>
        <v>-71196.989782526303</v>
      </c>
      <c r="AB19" s="31">
        <f>AA19/Calcs!$B$4/A19</f>
        <v>-3.358348574647467E-2</v>
      </c>
      <c r="AC19" s="31">
        <f t="shared" si="4"/>
        <v>0.1076848059120409</v>
      </c>
      <c r="AD19" s="2">
        <f>AA19-I19*Params!$B$23</f>
        <v>-93464.574092434748</v>
      </c>
      <c r="AE19" s="7">
        <f t="shared" si="5"/>
        <v>16</v>
      </c>
      <c r="AF19" s="2">
        <f t="shared" si="6"/>
        <v>3475.9155995954638</v>
      </c>
      <c r="AG19" s="2">
        <f>(K19+M19+O19)/12</f>
        <v>1870.9572316110109</v>
      </c>
      <c r="AH19" s="8" t="str">
        <f t="shared" si="27"/>
        <v/>
      </c>
      <c r="AI19" s="8"/>
      <c r="AJ19" s="47">
        <f t="shared" si="7"/>
        <v>16</v>
      </c>
      <c r="AK19" s="2">
        <f>AK18*(1+Params!$B$20)</f>
        <v>2875.5337533050456</v>
      </c>
      <c r="AL19" s="2">
        <f>Params!$B$21*AK19</f>
        <v>32349.754724681763</v>
      </c>
      <c r="AM19" s="2">
        <f t="shared" si="28"/>
        <v>464000.06970346894</v>
      </c>
      <c r="AN19" s="2">
        <f>Calcs!$B$5</f>
        <v>0</v>
      </c>
      <c r="AO19" s="2">
        <f t="shared" si="29"/>
        <v>0</v>
      </c>
      <c r="AP19" s="2">
        <f t="shared" si="8"/>
        <v>318254.12914450024</v>
      </c>
      <c r="AQ19" s="31">
        <f>AP19/Calcs!$B$4/A19</f>
        <v>0.15011987223797182</v>
      </c>
      <c r="AR19" s="2">
        <f>F19</f>
        <v>258661.69668491674</v>
      </c>
      <c r="AS19" s="31">
        <f>AR19/Calcs!$B$4/A19</f>
        <v>0.12201023428533808</v>
      </c>
      <c r="AT19" s="31">
        <f t="shared" si="9"/>
        <v>2.8109637952633743E-2</v>
      </c>
      <c r="AU19" s="31"/>
      <c r="AV19" s="2">
        <f>I19*Params!$B$23</f>
        <v>22267.584309908445</v>
      </c>
      <c r="AW19" s="49">
        <f>J19*Params!$B$24</f>
        <v>18168.960774771112</v>
      </c>
      <c r="AX19" s="49">
        <f t="shared" si="10"/>
        <v>40436.545084679557</v>
      </c>
      <c r="AY19" s="2">
        <f t="shared" si="11"/>
        <v>22267.584309908445</v>
      </c>
      <c r="AZ19" s="2">
        <f>AP19-AY19</f>
        <v>295986.5448345918</v>
      </c>
      <c r="BA19" s="31">
        <f>AZ19/Calcs!$B$4/A19</f>
        <v>0.13961629473329801</v>
      </c>
      <c r="BB19" s="31">
        <f>BA19-AS19</f>
        <v>1.7606060447959926E-2</v>
      </c>
      <c r="BE19" s="7">
        <f t="shared" si="0"/>
        <v>16</v>
      </c>
      <c r="BF19" s="2">
        <f t="shared" si="12"/>
        <v>121126.40516514075</v>
      </c>
      <c r="BG19" s="2">
        <f t="shared" si="13"/>
        <v>-72675.843099084625</v>
      </c>
      <c r="BH19" s="2">
        <f t="shared" si="14"/>
        <v>-104401.12413211282</v>
      </c>
      <c r="BI19" s="2">
        <f t="shared" si="15"/>
        <v>-89795.37849291203</v>
      </c>
      <c r="BJ19" s="2">
        <f t="shared" si="16"/>
        <v>464000.06970346894</v>
      </c>
      <c r="BK19" s="2">
        <f t="shared" si="17"/>
        <v>0</v>
      </c>
      <c r="BL19" s="2">
        <f t="shared" si="18"/>
        <v>-22267.584309908445</v>
      </c>
    </row>
    <row r="20" spans="1:64">
      <c r="A20">
        <v>17</v>
      </c>
      <c r="B20" s="3">
        <f>B19*(1+Params!$B$14)</f>
        <v>42753.761875024196</v>
      </c>
      <c r="C20" s="2">
        <f t="shared" si="19"/>
        <v>600904.2368759939</v>
      </c>
      <c r="D20" s="2">
        <f>D19*(1+Params!$B$3)</f>
        <v>418543.01545286091</v>
      </c>
      <c r="E20" s="2">
        <f t="shared" si="20"/>
        <v>27381.318767944176</v>
      </c>
      <c r="F20" s="2">
        <f t="shared" si="21"/>
        <v>286043.01545286091</v>
      </c>
      <c r="G20" s="2">
        <f>F20-C20</f>
        <v>-314861.22142313299</v>
      </c>
      <c r="H20" s="31">
        <f>G20/Calcs!$B$4/A20</f>
        <v>-0.13978300618119111</v>
      </c>
      <c r="I20" s="3">
        <f>I19*(1+Params!$B$6)</f>
        <v>380404.56529426924</v>
      </c>
      <c r="J20" s="2">
        <f>I20-Params!$B$4</f>
        <v>130404.56529426924</v>
      </c>
      <c r="K20" s="2">
        <f>I19*Params!$B$7</f>
        <v>5566.8960774771112</v>
      </c>
      <c r="L20" s="2">
        <f t="shared" si="22"/>
        <v>78242.739176561736</v>
      </c>
      <c r="M20" s="2">
        <f>I19*Params!$B$8</f>
        <v>7422.528103302815</v>
      </c>
      <c r="N20" s="2">
        <f t="shared" si="23"/>
        <v>111823.65223541563</v>
      </c>
      <c r="O20" s="2">
        <f>-PMT(Params!$B$9/12, 30*12, Params!$B$4*(1-Params!$B$5)) * 12</f>
        <v>9778.877822473667</v>
      </c>
      <c r="P20" s="2">
        <f t="shared" si="24"/>
        <v>166240.92298205241</v>
      </c>
      <c r="Q20" s="2">
        <f>Params!$B$4*(1-Params!$B$5)/30</f>
        <v>4166.666666666667</v>
      </c>
      <c r="R20" s="2">
        <f t="shared" si="1"/>
        <v>5612.2111558070001</v>
      </c>
      <c r="S20" s="2">
        <f t="shared" si="25"/>
        <v>95407.589648719033</v>
      </c>
      <c r="T20" s="2">
        <f t="shared" si="2"/>
        <v>-155069.41576642718</v>
      </c>
      <c r="U20" s="31">
        <f>T20/Calcs!$B$4/Table!A20</f>
        <v>-6.8843247843030933E-2</v>
      </c>
      <c r="V20" s="2">
        <f>B20-K20-M20-O20</f>
        <v>19985.459871770603</v>
      </c>
      <c r="W20" s="2">
        <f>IF(V20&gt;0,V20*Params!$B$15,0)</f>
        <v>9992.7299358853015</v>
      </c>
      <c r="X20" s="2">
        <f t="shared" si="26"/>
        <v>126048.46124098213</v>
      </c>
      <c r="Y20" s="2">
        <f>Y19*(1+Params!$B$3)+W20</f>
        <v>213939.7397631323</v>
      </c>
      <c r="Z20" s="2">
        <f t="shared" si="3"/>
        <v>87891.278522150169</v>
      </c>
      <c r="AA20" s="2">
        <f>T20+Z20</f>
        <v>-67178.137244277008</v>
      </c>
      <c r="AB20" s="31">
        <f>AA20/Calcs!$B$4/A20</f>
        <v>-2.9823812317104108E-2</v>
      </c>
      <c r="AC20" s="31">
        <f t="shared" si="4"/>
        <v>0.10995919386408699</v>
      </c>
      <c r="AD20" s="2">
        <f>AA20-I20*Params!$B$23</f>
        <v>-90002.411161933152</v>
      </c>
      <c r="AE20" s="7">
        <f t="shared" si="5"/>
        <v>17</v>
      </c>
      <c r="AF20" s="2">
        <f t="shared" si="6"/>
        <v>3562.8134895853495</v>
      </c>
      <c r="AG20" s="2">
        <f>(K20+M20+O20)/12</f>
        <v>1897.3585002711327</v>
      </c>
      <c r="AH20" s="8" t="str">
        <f t="shared" si="27"/>
        <v/>
      </c>
      <c r="AI20" s="8"/>
      <c r="AJ20" s="47">
        <f t="shared" si="7"/>
        <v>17</v>
      </c>
      <c r="AK20" s="2">
        <f>AK19*(1+Params!$B$20)</f>
        <v>2918.6667596046209</v>
      </c>
      <c r="AL20" s="2">
        <f>Params!$B$21*AK20</f>
        <v>32835.001045551988</v>
      </c>
      <c r="AM20" s="2">
        <f t="shared" si="28"/>
        <v>496835.0707490209</v>
      </c>
      <c r="AN20" s="2">
        <f>Calcs!$B$5</f>
        <v>0</v>
      </c>
      <c r="AO20" s="2">
        <f t="shared" si="29"/>
        <v>0</v>
      </c>
      <c r="AP20" s="2">
        <f t="shared" si="8"/>
        <v>341765.65498259373</v>
      </c>
      <c r="AQ20" s="31">
        <f>AP20/Calcs!$B$4/A20</f>
        <v>0.15172726081358212</v>
      </c>
      <c r="AR20" s="2">
        <f>F20</f>
        <v>286043.01545286091</v>
      </c>
      <c r="AS20" s="31">
        <f>AR20/Calcs!$B$4/A20</f>
        <v>0.12698913005676399</v>
      </c>
      <c r="AT20" s="31">
        <f t="shared" si="9"/>
        <v>2.4738130756818133E-2</v>
      </c>
      <c r="AU20" s="31"/>
      <c r="AV20" s="2">
        <f>I20*Params!$B$23</f>
        <v>22824.273917656152</v>
      </c>
      <c r="AW20" s="49">
        <f>J20*Params!$B$24</f>
        <v>19560.684794140387</v>
      </c>
      <c r="AX20" s="49">
        <f t="shared" si="10"/>
        <v>42384.958711796542</v>
      </c>
      <c r="AY20" s="2">
        <f t="shared" si="11"/>
        <v>22824.273917656152</v>
      </c>
      <c r="AZ20" s="2">
        <f>AP20-AY20</f>
        <v>318941.38106493757</v>
      </c>
      <c r="BA20" s="31">
        <f>AZ20/Calcs!$B$4/A20</f>
        <v>0.14159439780907329</v>
      </c>
      <c r="BB20" s="31">
        <f>BA20-AS20</f>
        <v>1.4605267752309303E-2</v>
      </c>
      <c r="BE20" s="7">
        <f t="shared" si="0"/>
        <v>17</v>
      </c>
      <c r="BF20" s="2">
        <f t="shared" si="12"/>
        <v>130404.56529426924</v>
      </c>
      <c r="BG20" s="2">
        <f t="shared" si="13"/>
        <v>-78242.739176561736</v>
      </c>
      <c r="BH20" s="2">
        <f t="shared" si="14"/>
        <v>-111823.65223541563</v>
      </c>
      <c r="BI20" s="2">
        <f t="shared" si="15"/>
        <v>-95407.589648719033</v>
      </c>
      <c r="BJ20" s="2">
        <f t="shared" si="16"/>
        <v>496835.0707490209</v>
      </c>
      <c r="BK20" s="2">
        <f t="shared" si="17"/>
        <v>0</v>
      </c>
      <c r="BL20" s="2">
        <f t="shared" si="18"/>
        <v>-22824.273917656152</v>
      </c>
    </row>
    <row r="21" spans="1:64">
      <c r="A21">
        <v>18</v>
      </c>
      <c r="B21" s="3">
        <f>B20*(1+Params!$B$14)</f>
        <v>43822.605921899798</v>
      </c>
      <c r="C21" s="2">
        <f t="shared" si="19"/>
        <v>644726.84279789368</v>
      </c>
      <c r="D21" s="2">
        <f>D20*(1+Params!$B$3)</f>
        <v>447841.02653456118</v>
      </c>
      <c r="E21" s="2">
        <f t="shared" si="20"/>
        <v>29298.011081700271</v>
      </c>
      <c r="F21" s="2">
        <f t="shared" si="21"/>
        <v>315341.02653456118</v>
      </c>
      <c r="G21" s="2">
        <f>F21-C21</f>
        <v>-329385.8162633325</v>
      </c>
      <c r="H21" s="31">
        <f>G21/Calcs!$B$4/A21</f>
        <v>-0.13810726048777044</v>
      </c>
      <c r="I21" s="3">
        <f>I20*(1+Params!$B$6)</f>
        <v>389914.67942662595</v>
      </c>
      <c r="J21" s="2">
        <f>I21-Params!$B$4</f>
        <v>139914.67942662595</v>
      </c>
      <c r="K21" s="2">
        <f>I20*Params!$B$7</f>
        <v>5706.0684794140379</v>
      </c>
      <c r="L21" s="2">
        <f t="shared" si="22"/>
        <v>83948.807655975776</v>
      </c>
      <c r="M21" s="2">
        <f>I20*Params!$B$8</f>
        <v>7608.0913058853848</v>
      </c>
      <c r="N21" s="2">
        <f t="shared" si="23"/>
        <v>119431.74354130102</v>
      </c>
      <c r="O21" s="2">
        <f>-PMT(Params!$B$9/12, 30*12, Params!$B$4*(1-Params!$B$5)) * 12</f>
        <v>9778.877822473667</v>
      </c>
      <c r="P21" s="2">
        <f t="shared" si="24"/>
        <v>176019.80080452608</v>
      </c>
      <c r="Q21" s="2">
        <f>Params!$B$4*(1-Params!$B$5)/30</f>
        <v>4166.666666666667</v>
      </c>
      <c r="R21" s="2">
        <f t="shared" si="1"/>
        <v>5612.2111558070001</v>
      </c>
      <c r="S21" s="2">
        <f t="shared" si="25"/>
        <v>101019.80080452604</v>
      </c>
      <c r="T21" s="2">
        <f t="shared" si="2"/>
        <v>-164485.67257517687</v>
      </c>
      <c r="U21" s="31">
        <f>T21/Calcs!$B$4/Table!A21</f>
        <v>-6.8966739025231386E-2</v>
      </c>
      <c r="V21" s="2">
        <f>B21-K21-M21-O21</f>
        <v>20729.568314126707</v>
      </c>
      <c r="W21" s="2">
        <f>IF(V21&gt;0,V21*Params!$B$15,0)</f>
        <v>10364.784157063354</v>
      </c>
      <c r="X21" s="2">
        <f t="shared" si="26"/>
        <v>136413.24539804549</v>
      </c>
      <c r="Y21" s="2">
        <f>Y20*(1+Params!$B$3)+W21</f>
        <v>239280.30570361493</v>
      </c>
      <c r="Z21" s="2">
        <f t="shared" si="3"/>
        <v>102867.06030556944</v>
      </c>
      <c r="AA21" s="2">
        <f>T21+Z21</f>
        <v>-61618.612269607431</v>
      </c>
      <c r="AB21" s="31">
        <f>AA21/Calcs!$B$4/A21</f>
        <v>-2.5835896129814438E-2</v>
      </c>
      <c r="AC21" s="31">
        <f t="shared" si="4"/>
        <v>0.11227136435795601</v>
      </c>
      <c r="AD21" s="2">
        <f>AA21-I21*Params!$B$23</f>
        <v>-85013.493035204985</v>
      </c>
      <c r="AE21" s="7">
        <f t="shared" si="5"/>
        <v>18</v>
      </c>
      <c r="AF21" s="2">
        <f t="shared" si="6"/>
        <v>3651.8838268249833</v>
      </c>
      <c r="AG21" s="2">
        <f>(K21+M21+O21)/12</f>
        <v>1924.4198006477575</v>
      </c>
      <c r="AH21" s="8" t="str">
        <f t="shared" si="27"/>
        <v/>
      </c>
      <c r="AI21" s="8"/>
      <c r="AJ21" s="47">
        <f t="shared" si="7"/>
        <v>18</v>
      </c>
      <c r="AK21" s="2">
        <f>AK20*(1+Params!$B$20)</f>
        <v>2962.44676099869</v>
      </c>
      <c r="AL21" s="2">
        <f>Params!$B$21*AK21</f>
        <v>33327.526061235265</v>
      </c>
      <c r="AM21" s="2">
        <f t="shared" si="28"/>
        <v>530162.59681025613</v>
      </c>
      <c r="AN21" s="2">
        <f>Calcs!$B$5</f>
        <v>0</v>
      </c>
      <c r="AO21" s="2">
        <f t="shared" si="29"/>
        <v>0</v>
      </c>
      <c r="AP21" s="2">
        <f t="shared" si="8"/>
        <v>365676.92423507926</v>
      </c>
      <c r="AQ21" s="31">
        <f>AP21/Calcs!$B$4/A21</f>
        <v>0.15332365796020095</v>
      </c>
      <c r="AR21" s="2">
        <f>F21</f>
        <v>315341.02653456118</v>
      </c>
      <c r="AS21" s="31">
        <f>AR21/Calcs!$B$4/A21</f>
        <v>0.13221845976291874</v>
      </c>
      <c r="AT21" s="31">
        <f t="shared" si="9"/>
        <v>2.110519819728221E-2</v>
      </c>
      <c r="AU21" s="31"/>
      <c r="AV21" s="2">
        <f>I21*Params!$B$23</f>
        <v>23394.880765597558</v>
      </c>
      <c r="AW21" s="49">
        <f>J21*Params!$B$24</f>
        <v>20987.201913993893</v>
      </c>
      <c r="AX21" s="49">
        <f t="shared" si="10"/>
        <v>44382.082679591447</v>
      </c>
      <c r="AY21" s="2">
        <f t="shared" si="11"/>
        <v>23394.880765597558</v>
      </c>
      <c r="AZ21" s="2">
        <f>AP21-AY21</f>
        <v>342282.04346948169</v>
      </c>
      <c r="BA21" s="31">
        <f>AZ21/Calcs!$B$4/A21</f>
        <v>0.1435144836350028</v>
      </c>
      <c r="BB21" s="31">
        <f>BA21-AS21</f>
        <v>1.129602387208406E-2</v>
      </c>
      <c r="BE21" s="7">
        <f t="shared" si="0"/>
        <v>18</v>
      </c>
      <c r="BF21" s="2">
        <f t="shared" si="12"/>
        <v>139914.67942662595</v>
      </c>
      <c r="BG21" s="2">
        <f t="shared" si="13"/>
        <v>-83948.807655975776</v>
      </c>
      <c r="BH21" s="2">
        <f t="shared" si="14"/>
        <v>-119431.74354130102</v>
      </c>
      <c r="BI21" s="2">
        <f t="shared" si="15"/>
        <v>-101019.80080452604</v>
      </c>
      <c r="BJ21" s="2">
        <f t="shared" si="16"/>
        <v>530162.59681025613</v>
      </c>
      <c r="BK21" s="2">
        <f t="shared" si="17"/>
        <v>0</v>
      </c>
      <c r="BL21" s="2">
        <f t="shared" si="18"/>
        <v>-23394.880765597558</v>
      </c>
    </row>
    <row r="22" spans="1:64">
      <c r="A22">
        <v>19</v>
      </c>
      <c r="B22" s="3">
        <f>B21*(1+Params!$B$14)</f>
        <v>44918.17106994729</v>
      </c>
      <c r="C22" s="2">
        <f t="shared" si="19"/>
        <v>689645.01386784099</v>
      </c>
      <c r="D22" s="2">
        <f>D21*(1+Params!$B$3)</f>
        <v>479189.8983919805</v>
      </c>
      <c r="E22" s="2">
        <f t="shared" si="20"/>
        <v>31348.871857419319</v>
      </c>
      <c r="F22" s="2">
        <f t="shared" si="21"/>
        <v>346689.8983919805</v>
      </c>
      <c r="G22" s="2">
        <f>F22-C22</f>
        <v>-342955.11547586048</v>
      </c>
      <c r="H22" s="31">
        <f>G22/Calcs!$B$4/A22</f>
        <v>-0.13622844706091777</v>
      </c>
      <c r="I22" s="3">
        <f>I21*(1+Params!$B$6)</f>
        <v>399662.54641229159</v>
      </c>
      <c r="J22" s="2">
        <f>I22-Params!$B$4</f>
        <v>149662.54641229159</v>
      </c>
      <c r="K22" s="2">
        <f>I21*Params!$B$7</f>
        <v>5848.7201913993895</v>
      </c>
      <c r="L22" s="2">
        <f t="shared" si="22"/>
        <v>89797.527847375168</v>
      </c>
      <c r="M22" s="2">
        <f>I21*Params!$B$8</f>
        <v>7798.2935885325196</v>
      </c>
      <c r="N22" s="2">
        <f t="shared" si="23"/>
        <v>127230.03712983354</v>
      </c>
      <c r="O22" s="2">
        <f>-PMT(Params!$B$9/12, 30*12, Params!$B$4*(1-Params!$B$5)) * 12</f>
        <v>9778.877822473667</v>
      </c>
      <c r="P22" s="2">
        <f t="shared" si="24"/>
        <v>185798.67862699975</v>
      </c>
      <c r="Q22" s="2">
        <f>Params!$B$4*(1-Params!$B$5)/30</f>
        <v>4166.666666666667</v>
      </c>
      <c r="R22" s="2">
        <f t="shared" si="1"/>
        <v>5612.2111558070001</v>
      </c>
      <c r="S22" s="2">
        <f t="shared" si="25"/>
        <v>106632.01196033304</v>
      </c>
      <c r="T22" s="2">
        <f t="shared" si="2"/>
        <v>-173997.03052525016</v>
      </c>
      <c r="U22" s="31">
        <f>T22/Calcs!$B$4/Table!A22</f>
        <v>-6.9115007159980202E-2</v>
      </c>
      <c r="V22" s="2">
        <f>B22-K22-M22-O22</f>
        <v>21492.27946754171</v>
      </c>
      <c r="W22" s="2">
        <f>IF(V22&gt;0,V22*Params!$B$15,0)</f>
        <v>10746.139733770855</v>
      </c>
      <c r="X22" s="2">
        <f t="shared" si="26"/>
        <v>147159.38513181635</v>
      </c>
      <c r="Y22" s="2">
        <f>Y21*(1+Params!$B$3)+W22</f>
        <v>266776.06683663884</v>
      </c>
      <c r="Z22" s="2">
        <f t="shared" si="3"/>
        <v>119616.68170482249</v>
      </c>
      <c r="AA22" s="2">
        <f>T22+Z22</f>
        <v>-54380.348820427665</v>
      </c>
      <c r="AB22" s="31">
        <f>AA22/Calcs!$B$4/A22</f>
        <v>-2.1600932997190729E-2</v>
      </c>
      <c r="AC22" s="31">
        <f t="shared" si="4"/>
        <v>0.11462751406372704</v>
      </c>
      <c r="AD22" s="2">
        <f>AA22-I22*Params!$B$23</f>
        <v>-78360.101605165168</v>
      </c>
      <c r="AE22" s="7">
        <f t="shared" si="5"/>
        <v>19</v>
      </c>
      <c r="AF22" s="2">
        <f t="shared" si="6"/>
        <v>3743.1809224956073</v>
      </c>
      <c r="AG22" s="2">
        <f>(K22+M22+O22)/12</f>
        <v>1952.1576335337979</v>
      </c>
      <c r="AH22" s="8" t="str">
        <f t="shared" si="27"/>
        <v/>
      </c>
      <c r="AI22" s="8"/>
      <c r="AJ22" s="47">
        <f t="shared" si="7"/>
        <v>19</v>
      </c>
      <c r="AK22" s="2">
        <f>AK21*(1+Params!$B$20)</f>
        <v>3006.8834624136703</v>
      </c>
      <c r="AL22" s="2">
        <f>Params!$B$21*AK22</f>
        <v>33827.438952153789</v>
      </c>
      <c r="AM22" s="2">
        <f t="shared" si="28"/>
        <v>563990.03576240991</v>
      </c>
      <c r="AN22" s="2">
        <f>Calcs!$B$5</f>
        <v>0</v>
      </c>
      <c r="AO22" s="2">
        <f t="shared" si="29"/>
        <v>0</v>
      </c>
      <c r="AP22" s="2">
        <f t="shared" si="8"/>
        <v>389993.00523715978</v>
      </c>
      <c r="AQ22" s="31">
        <f>AP22/Calcs!$B$4/A22</f>
        <v>0.15491281240800786</v>
      </c>
      <c r="AR22" s="2">
        <f>F22</f>
        <v>346689.8983919805</v>
      </c>
      <c r="AS22" s="31">
        <f>AR22/Calcs!$B$4/A22</f>
        <v>0.13771197552809553</v>
      </c>
      <c r="AT22" s="31">
        <f t="shared" si="9"/>
        <v>1.7200836879912335E-2</v>
      </c>
      <c r="AU22" s="31"/>
      <c r="AV22" s="2">
        <f>I22*Params!$B$23</f>
        <v>23979.752784737495</v>
      </c>
      <c r="AW22" s="49">
        <f>J22*Params!$B$24</f>
        <v>22449.381961843737</v>
      </c>
      <c r="AX22" s="49">
        <f t="shared" si="10"/>
        <v>46429.134746581229</v>
      </c>
      <c r="AY22" s="2">
        <f t="shared" si="11"/>
        <v>23979.752784737495</v>
      </c>
      <c r="AZ22" s="2">
        <f>AP22-AY22</f>
        <v>366013.25245242228</v>
      </c>
      <c r="BA22" s="31">
        <f>AZ22/Calcs!$B$4/A22</f>
        <v>0.14538758786590755</v>
      </c>
      <c r="BB22" s="31">
        <f>BA22-AS22</f>
        <v>7.6756123378120267E-3</v>
      </c>
      <c r="BE22" s="7">
        <f t="shared" si="0"/>
        <v>19</v>
      </c>
      <c r="BF22" s="2">
        <f t="shared" si="12"/>
        <v>149662.54641229159</v>
      </c>
      <c r="BG22" s="2">
        <f t="shared" si="13"/>
        <v>-89797.527847375168</v>
      </c>
      <c r="BH22" s="2">
        <f t="shared" si="14"/>
        <v>-127230.03712983354</v>
      </c>
      <c r="BI22" s="2">
        <f t="shared" si="15"/>
        <v>-106632.01196033304</v>
      </c>
      <c r="BJ22" s="2">
        <f t="shared" si="16"/>
        <v>563990.03576240991</v>
      </c>
      <c r="BK22" s="2">
        <f t="shared" si="17"/>
        <v>0</v>
      </c>
      <c r="BL22" s="2">
        <f t="shared" si="18"/>
        <v>-23979.752784737495</v>
      </c>
    </row>
    <row r="23" spans="1:64">
      <c r="A23">
        <v>20</v>
      </c>
      <c r="B23" s="3">
        <f>B22*(1+Params!$B$14)</f>
        <v>46041.125346695968</v>
      </c>
      <c r="C23" s="2">
        <f t="shared" si="19"/>
        <v>735686.13921453699</v>
      </c>
      <c r="D23" s="2">
        <f>D22*(1+Params!$B$3)</f>
        <v>512733.19127941917</v>
      </c>
      <c r="E23" s="2">
        <f t="shared" si="20"/>
        <v>33543.292887438671</v>
      </c>
      <c r="F23" s="2">
        <f t="shared" si="21"/>
        <v>380233.19127941917</v>
      </c>
      <c r="G23" s="2">
        <f>F23-C23</f>
        <v>-355452.94793511782</v>
      </c>
      <c r="H23" s="31">
        <f>G23/Calcs!$B$4/A23</f>
        <v>-0.13413318790004444</v>
      </c>
      <c r="I23" s="3">
        <f>I22*(1+Params!$B$6)</f>
        <v>409654.11007259885</v>
      </c>
      <c r="J23" s="2">
        <f>I23-Params!$B$4</f>
        <v>159654.11007259885</v>
      </c>
      <c r="K23" s="2">
        <f>I22*Params!$B$7</f>
        <v>5994.9381961843737</v>
      </c>
      <c r="L23" s="2">
        <f t="shared" si="22"/>
        <v>95792.466043559543</v>
      </c>
      <c r="M23" s="2">
        <f>I22*Params!$B$8</f>
        <v>7993.2509282458323</v>
      </c>
      <c r="N23" s="2">
        <f t="shared" si="23"/>
        <v>135223.28805807937</v>
      </c>
      <c r="O23" s="2">
        <f>-PMT(Params!$B$9/12, 30*12, Params!$B$4*(1-Params!$B$5)) * 12</f>
        <v>9778.877822473667</v>
      </c>
      <c r="P23" s="2">
        <f t="shared" si="24"/>
        <v>195577.55644947343</v>
      </c>
      <c r="Q23" s="2">
        <f>Params!$B$4*(1-Params!$B$5)/30</f>
        <v>4166.666666666667</v>
      </c>
      <c r="R23" s="2">
        <f t="shared" si="1"/>
        <v>5612.2111558070001</v>
      </c>
      <c r="S23" s="2">
        <f t="shared" si="25"/>
        <v>112244.22311614004</v>
      </c>
      <c r="T23" s="2">
        <f t="shared" si="2"/>
        <v>-183605.86714518012</v>
      </c>
      <c r="U23" s="31">
        <f>T23/Calcs!$B$4/Table!A23</f>
        <v>-6.9285232884973638E-2</v>
      </c>
      <c r="V23" s="2">
        <f>B23-K23-M23-O23</f>
        <v>22274.058399792091</v>
      </c>
      <c r="W23" s="2">
        <f>IF(V23&gt;0,V23*Params!$B$15,0)</f>
        <v>11137.029199896046</v>
      </c>
      <c r="X23" s="2">
        <f t="shared" si="26"/>
        <v>158296.41433171241</v>
      </c>
      <c r="Y23" s="2">
        <f>Y22*(1+Params!$B$3)+W23</f>
        <v>296587.42071509961</v>
      </c>
      <c r="Z23" s="2">
        <f t="shared" si="3"/>
        <v>138291.0063833872</v>
      </c>
      <c r="AA23" s="2">
        <f>T23+Z23</f>
        <v>-45314.860761792923</v>
      </c>
      <c r="AB23" s="31">
        <f>AA23/Calcs!$B$4/A23</f>
        <v>-1.709994745728035E-2</v>
      </c>
      <c r="AC23" s="31">
        <f t="shared" si="4"/>
        <v>0.11703324044276409</v>
      </c>
      <c r="AD23" s="2">
        <f>AA23-I23*Params!$B$23</f>
        <v>-69894.107366148848</v>
      </c>
      <c r="AE23" s="7">
        <f t="shared" si="5"/>
        <v>20</v>
      </c>
      <c r="AF23" s="2">
        <f t="shared" si="6"/>
        <v>3836.7604455579972</v>
      </c>
      <c r="AG23" s="2">
        <f>(K23+M23+O23)/12</f>
        <v>1980.5889122419894</v>
      </c>
      <c r="AH23" s="8" t="str">
        <f t="shared" si="27"/>
        <v/>
      </c>
      <c r="AI23" s="8"/>
      <c r="AJ23" s="47">
        <f t="shared" si="7"/>
        <v>20</v>
      </c>
      <c r="AK23" s="2">
        <f>AK22*(1+Params!$B$20)</f>
        <v>3051.986714349875</v>
      </c>
      <c r="AL23" s="2">
        <f>Params!$B$21*AK23</f>
        <v>34334.850536436097</v>
      </c>
      <c r="AM23" s="2">
        <f t="shared" si="28"/>
        <v>598324.88629884599</v>
      </c>
      <c r="AN23" s="2">
        <f>Calcs!$B$5</f>
        <v>0</v>
      </c>
      <c r="AO23" s="2">
        <f t="shared" si="29"/>
        <v>0</v>
      </c>
      <c r="AP23" s="2">
        <f t="shared" si="8"/>
        <v>414719.01915366587</v>
      </c>
      <c r="AQ23" s="31">
        <f>AP23/Calcs!$B$4/A23</f>
        <v>0.15649774307685504</v>
      </c>
      <c r="AR23" s="2">
        <f>F23</f>
        <v>380233.19127941917</v>
      </c>
      <c r="AS23" s="31">
        <f>AR23/Calcs!$B$4/A23</f>
        <v>0.14348422312430914</v>
      </c>
      <c r="AT23" s="31">
        <f t="shared" si="9"/>
        <v>1.3013519952545904E-2</v>
      </c>
      <c r="AU23" s="31"/>
      <c r="AV23" s="2">
        <f>I23*Params!$B$23</f>
        <v>24579.246604355929</v>
      </c>
      <c r="AW23" s="49">
        <f>J23*Params!$B$24</f>
        <v>23948.116510889828</v>
      </c>
      <c r="AX23" s="49">
        <f t="shared" si="10"/>
        <v>48527.363115245753</v>
      </c>
      <c r="AY23" s="2">
        <f t="shared" si="11"/>
        <v>24579.246604355929</v>
      </c>
      <c r="AZ23" s="2">
        <f>AP23-AY23</f>
        <v>390139.77254930994</v>
      </c>
      <c r="BA23" s="31">
        <f>AZ23/Calcs!$B$4/A23</f>
        <v>0.14722255567898487</v>
      </c>
      <c r="BB23" s="31">
        <f>BA23-AS23</f>
        <v>3.7383325546757329E-3</v>
      </c>
      <c r="BE23" s="7">
        <f t="shared" si="0"/>
        <v>20</v>
      </c>
      <c r="BF23" s="2">
        <f t="shared" si="12"/>
        <v>159654.11007259885</v>
      </c>
      <c r="BG23" s="2">
        <f t="shared" si="13"/>
        <v>-95792.466043559543</v>
      </c>
      <c r="BH23" s="2">
        <f t="shared" si="14"/>
        <v>-135223.28805807937</v>
      </c>
      <c r="BI23" s="2">
        <f t="shared" si="15"/>
        <v>-112244.22311614004</v>
      </c>
      <c r="BJ23" s="2">
        <f t="shared" si="16"/>
        <v>598324.88629884599</v>
      </c>
      <c r="BK23" s="2">
        <f t="shared" si="17"/>
        <v>0</v>
      </c>
      <c r="BL23" s="2">
        <f t="shared" si="18"/>
        <v>-24579.246604355929</v>
      </c>
    </row>
    <row r="24" spans="1:64">
      <c r="A24">
        <v>21</v>
      </c>
      <c r="B24" s="3">
        <f>B23*(1+Params!$B$14)</f>
        <v>47192.153480363362</v>
      </c>
      <c r="C24" s="2">
        <f t="shared" si="19"/>
        <v>782878.2926949003</v>
      </c>
      <c r="D24" s="2">
        <f>D23*(1+Params!$B$3)</f>
        <v>548624.51466897852</v>
      </c>
      <c r="E24" s="2">
        <f t="shared" si="20"/>
        <v>35891.323389559344</v>
      </c>
      <c r="F24" s="2">
        <f t="shared" si="21"/>
        <v>416124.51466897852</v>
      </c>
      <c r="G24" s="2">
        <f>F24-C24</f>
        <v>-366753.77802592178</v>
      </c>
      <c r="H24" s="31">
        <f>G24/Calcs!$B$4/A24</f>
        <v>-0.13180728770024142</v>
      </c>
      <c r="I24" s="3">
        <f>I23*(1+Params!$B$6)</f>
        <v>419895.46282441379</v>
      </c>
      <c r="J24" s="2">
        <f>I24-Params!$B$4</f>
        <v>169895.46282441379</v>
      </c>
      <c r="K24" s="2">
        <f>I23*Params!$B$7</f>
        <v>6144.8116510889822</v>
      </c>
      <c r="L24" s="2">
        <f t="shared" si="22"/>
        <v>101937.27769464852</v>
      </c>
      <c r="M24" s="2">
        <f>I23*Params!$B$8</f>
        <v>8193.0822014519763</v>
      </c>
      <c r="N24" s="2">
        <f t="shared" si="23"/>
        <v>143416.37025953134</v>
      </c>
      <c r="O24" s="2">
        <f>-PMT(Params!$B$9/12, 30*12, Params!$B$4*(1-Params!$B$5)) * 12</f>
        <v>9778.877822473667</v>
      </c>
      <c r="P24" s="2">
        <f t="shared" si="24"/>
        <v>205356.4342719471</v>
      </c>
      <c r="Q24" s="2">
        <f>Params!$B$4*(1-Params!$B$5)/30</f>
        <v>4166.666666666667</v>
      </c>
      <c r="R24" s="2">
        <f t="shared" si="1"/>
        <v>5612.2111558070001</v>
      </c>
      <c r="S24" s="2">
        <f t="shared" si="25"/>
        <v>117856.43427194704</v>
      </c>
      <c r="T24" s="2">
        <f t="shared" si="2"/>
        <v>-193314.61940171313</v>
      </c>
      <c r="U24" s="31">
        <f>T24/Calcs!$B$4/Table!A24</f>
        <v>-6.9475155220741477E-2</v>
      </c>
      <c r="V24" s="2">
        <f>B24-K24-M24-O24</f>
        <v>23075.381805348741</v>
      </c>
      <c r="W24" s="2">
        <f>IF(V24&gt;0,V24*Params!$B$15,0)</f>
        <v>11537.690902674371</v>
      </c>
      <c r="X24" s="2">
        <f t="shared" si="26"/>
        <v>169834.10523438678</v>
      </c>
      <c r="Y24" s="2">
        <f>Y23*(1+Params!$B$3)+W24</f>
        <v>328886.23106783099</v>
      </c>
      <c r="Z24" s="2">
        <f t="shared" si="3"/>
        <v>159052.12583344421</v>
      </c>
      <c r="AA24" s="2">
        <f>T24+Z24</f>
        <v>-34262.493568268925</v>
      </c>
      <c r="AB24" s="31">
        <f>AA24/Calcs!$B$4/A24</f>
        <v>-1.2313564624714798E-2</v>
      </c>
      <c r="AC24" s="31">
        <f t="shared" si="4"/>
        <v>0.11949372307552662</v>
      </c>
      <c r="AD24" s="2">
        <f>AA24-I24*Params!$B$23</f>
        <v>-59456.221337733747</v>
      </c>
      <c r="AE24" s="7">
        <f t="shared" si="5"/>
        <v>21</v>
      </c>
      <c r="AF24" s="2">
        <f t="shared" si="6"/>
        <v>3932.679456696947</v>
      </c>
      <c r="AG24" s="2">
        <f>(K24+M24+O24)/12</f>
        <v>2009.7309729178853</v>
      </c>
      <c r="AH24" s="8" t="str">
        <f t="shared" si="27"/>
        <v/>
      </c>
      <c r="AI24" s="8"/>
      <c r="AJ24" s="47">
        <f t="shared" si="7"/>
        <v>21</v>
      </c>
      <c r="AK24" s="2">
        <f>AK23*(1+Params!$B$20)</f>
        <v>3097.7665150651228</v>
      </c>
      <c r="AL24" s="2">
        <f>Params!$B$21*AK24</f>
        <v>34849.873294482633</v>
      </c>
      <c r="AM24" s="2">
        <f t="shared" si="28"/>
        <v>633174.75959332858</v>
      </c>
      <c r="AN24" s="2">
        <f>Calcs!$B$5</f>
        <v>0</v>
      </c>
      <c r="AO24" s="2">
        <f t="shared" si="29"/>
        <v>0</v>
      </c>
      <c r="AP24" s="2">
        <f t="shared" si="8"/>
        <v>439860.14019161544</v>
      </c>
      <c r="AQ24" s="31">
        <f>AP24/Calcs!$B$4/A24</f>
        <v>0.15808091291702261</v>
      </c>
      <c r="AR24" s="2">
        <f>F24</f>
        <v>416124.51466897852</v>
      </c>
      <c r="AS24" s="31">
        <f>AR24/Calcs!$B$4/A24</f>
        <v>0.14955058927905787</v>
      </c>
      <c r="AT24" s="31">
        <f t="shared" si="9"/>
        <v>8.5303236379647429E-3</v>
      </c>
      <c r="AU24" s="31"/>
      <c r="AV24" s="2">
        <f>I24*Params!$B$23</f>
        <v>25193.727769464826</v>
      </c>
      <c r="AW24" s="49">
        <f>J24*Params!$B$24</f>
        <v>25484.319423662066</v>
      </c>
      <c r="AX24" s="49">
        <f t="shared" si="10"/>
        <v>50678.047193126891</v>
      </c>
      <c r="AY24" s="2">
        <f t="shared" si="11"/>
        <v>25193.727769464826</v>
      </c>
      <c r="AZ24" s="2">
        <f>AP24-AY24</f>
        <v>414666.41242215061</v>
      </c>
      <c r="BA24" s="31">
        <f>AZ24/Calcs!$B$4/A24</f>
        <v>0.14902656331433986</v>
      </c>
      <c r="BB24" s="31">
        <f>BA24-AS24</f>
        <v>-5.2402596471801122E-4</v>
      </c>
      <c r="BE24" s="7">
        <f t="shared" si="0"/>
        <v>21</v>
      </c>
      <c r="BF24" s="2">
        <f t="shared" si="12"/>
        <v>169895.46282441379</v>
      </c>
      <c r="BG24" s="2">
        <f t="shared" si="13"/>
        <v>-101937.27769464852</v>
      </c>
      <c r="BH24" s="2">
        <f t="shared" si="14"/>
        <v>-143416.37025953134</v>
      </c>
      <c r="BI24" s="2">
        <f t="shared" si="15"/>
        <v>-117856.43427194704</v>
      </c>
      <c r="BJ24" s="2">
        <f t="shared" si="16"/>
        <v>633174.75959332858</v>
      </c>
      <c r="BK24" s="2">
        <f t="shared" si="17"/>
        <v>0</v>
      </c>
      <c r="BL24" s="2">
        <f t="shared" si="18"/>
        <v>-25193.727769464826</v>
      </c>
    </row>
    <row r="25" spans="1:64">
      <c r="A25">
        <v>22</v>
      </c>
      <c r="B25" s="3">
        <f>B24*(1+Params!$B$14)</f>
        <v>48371.957317372442</v>
      </c>
      <c r="C25" s="2">
        <f t="shared" si="19"/>
        <v>831250.25001227274</v>
      </c>
      <c r="D25" s="2">
        <f>D24*(1+Params!$B$3)</f>
        <v>587028.23069580703</v>
      </c>
      <c r="E25" s="2">
        <f t="shared" si="20"/>
        <v>38403.716026828508</v>
      </c>
      <c r="F25" s="2">
        <f t="shared" si="21"/>
        <v>454528.23069580703</v>
      </c>
      <c r="G25" s="2">
        <f>F25-C25</f>
        <v>-376722.01931646571</v>
      </c>
      <c r="H25" s="31">
        <f>G25/Calcs!$B$4/A25</f>
        <v>-0.12923568415659201</v>
      </c>
      <c r="I25" s="3">
        <f>I24*(1+Params!$B$6)</f>
        <v>430392.84939502407</v>
      </c>
      <c r="J25" s="2">
        <f>I25-Params!$B$4</f>
        <v>180392.84939502407</v>
      </c>
      <c r="K25" s="2">
        <f>I24*Params!$B$7</f>
        <v>6298.4319423662064</v>
      </c>
      <c r="L25" s="2">
        <f t="shared" si="22"/>
        <v>108235.70963701473</v>
      </c>
      <c r="M25" s="2">
        <f>I24*Params!$B$8</f>
        <v>8397.9092564882758</v>
      </c>
      <c r="N25" s="2">
        <f t="shared" si="23"/>
        <v>151814.27951601963</v>
      </c>
      <c r="O25" s="2">
        <f>-PMT(Params!$B$9/12, 30*12, Params!$B$4*(1-Params!$B$5)) * 12</f>
        <v>9778.877822473667</v>
      </c>
      <c r="P25" s="2">
        <f t="shared" si="24"/>
        <v>215135.31209442078</v>
      </c>
      <c r="Q25" s="2">
        <f>Params!$B$4*(1-Params!$B$5)/30</f>
        <v>4166.666666666667</v>
      </c>
      <c r="R25" s="2">
        <f t="shared" si="1"/>
        <v>5612.2111558070001</v>
      </c>
      <c r="S25" s="2">
        <f t="shared" si="25"/>
        <v>123468.64542775405</v>
      </c>
      <c r="T25" s="2">
        <f t="shared" si="2"/>
        <v>-203125.78518576434</v>
      </c>
      <c r="U25" s="31">
        <f>T25/Calcs!$B$4/Table!A25</f>
        <v>-6.9682945175219321E-2</v>
      </c>
      <c r="V25" s="2">
        <f>B25-K25-M25-O25</f>
        <v>23896.738296044292</v>
      </c>
      <c r="W25" s="2">
        <f>IF(V25&gt;0,V25*Params!$B$15,0)</f>
        <v>11948.369148022146</v>
      </c>
      <c r="X25" s="2">
        <f t="shared" si="26"/>
        <v>181782.47438240892</v>
      </c>
      <c r="Y25" s="2">
        <f>Y24*(1+Params!$B$3)+W25</f>
        <v>363856.63639060134</v>
      </c>
      <c r="Z25" s="2">
        <f t="shared" si="3"/>
        <v>182074.16200819242</v>
      </c>
      <c r="AA25" s="2">
        <f>T25+Z25</f>
        <v>-21051.623177571921</v>
      </c>
      <c r="AB25" s="31">
        <f>AA25/Calcs!$B$4/A25</f>
        <v>-7.2218261329577765E-3</v>
      </c>
      <c r="AC25" s="31">
        <f t="shared" si="4"/>
        <v>0.12201385802363424</v>
      </c>
      <c r="AD25" s="2">
        <f>AA25-I25*Params!$B$23</f>
        <v>-46875.194141273365</v>
      </c>
      <c r="AE25" s="7">
        <f t="shared" si="5"/>
        <v>22</v>
      </c>
      <c r="AF25" s="2">
        <f t="shared" si="6"/>
        <v>4030.9964431143703</v>
      </c>
      <c r="AG25" s="2">
        <f>(K25+M25+O25)/12</f>
        <v>2039.6015851106793</v>
      </c>
      <c r="AH25" s="8" t="str">
        <f t="shared" si="27"/>
        <v/>
      </c>
      <c r="AI25" s="8"/>
      <c r="AJ25" s="47">
        <f t="shared" si="7"/>
        <v>22</v>
      </c>
      <c r="AK25" s="2">
        <f>AK24*(1+Params!$B$20)</f>
        <v>3144.2330127910996</v>
      </c>
      <c r="AL25" s="2">
        <f>Params!$B$21*AK25</f>
        <v>35372.62139389987</v>
      </c>
      <c r="AM25" s="2">
        <f t="shared" si="28"/>
        <v>668547.38098722848</v>
      </c>
      <c r="AN25" s="2">
        <f>Calcs!$B$5</f>
        <v>0</v>
      </c>
      <c r="AO25" s="2">
        <f t="shared" si="29"/>
        <v>0</v>
      </c>
      <c r="AP25" s="2">
        <f t="shared" si="8"/>
        <v>465421.59580146417</v>
      </c>
      <c r="AQ25" s="31">
        <f>AP25/Calcs!$B$4/A25</f>
        <v>0.15966435533497914</v>
      </c>
      <c r="AR25" s="2">
        <f>F25</f>
        <v>454528.23069580703</v>
      </c>
      <c r="AS25" s="31">
        <f>AR25/Calcs!$B$4/A25</f>
        <v>0.15592735186820136</v>
      </c>
      <c r="AT25" s="31">
        <f t="shared" si="9"/>
        <v>3.7370034667777718E-3</v>
      </c>
      <c r="AU25" s="31"/>
      <c r="AV25" s="2">
        <f>I25*Params!$B$23</f>
        <v>25823.570963701444</v>
      </c>
      <c r="AW25" s="49">
        <f>J25*Params!$B$24</f>
        <v>27058.927409253611</v>
      </c>
      <c r="AX25" s="49">
        <f t="shared" si="10"/>
        <v>52882.498372955059</v>
      </c>
      <c r="AY25" s="2">
        <f t="shared" si="11"/>
        <v>25823.570963701444</v>
      </c>
      <c r="AZ25" s="2">
        <f>AP25-AY25</f>
        <v>439598.0248377627</v>
      </c>
      <c r="BA25" s="31">
        <f>AZ25/Calcs!$B$4/A25</f>
        <v>0.15080549737144519</v>
      </c>
      <c r="BB25" s="31">
        <f>BA25-AS25</f>
        <v>-5.121854496756173E-3</v>
      </c>
      <c r="BE25" s="7">
        <f t="shared" si="0"/>
        <v>22</v>
      </c>
      <c r="BF25" s="2">
        <f t="shared" si="12"/>
        <v>180392.84939502407</v>
      </c>
      <c r="BG25" s="2">
        <f t="shared" si="13"/>
        <v>-108235.70963701473</v>
      </c>
      <c r="BH25" s="2">
        <f t="shared" si="14"/>
        <v>-151814.27951601963</v>
      </c>
      <c r="BI25" s="2">
        <f t="shared" si="15"/>
        <v>-123468.64542775405</v>
      </c>
      <c r="BJ25" s="2">
        <f t="shared" si="16"/>
        <v>668547.38098722848</v>
      </c>
      <c r="BK25" s="2">
        <f t="shared" si="17"/>
        <v>0</v>
      </c>
      <c r="BL25" s="2">
        <f t="shared" si="18"/>
        <v>-25823.570963701444</v>
      </c>
    </row>
    <row r="26" spans="1:64">
      <c r="A26">
        <v>23</v>
      </c>
      <c r="B26" s="3">
        <f>B25*(1+Params!$B$14)</f>
        <v>49581.256250306746</v>
      </c>
      <c r="C26" s="2">
        <f t="shared" si="19"/>
        <v>880831.50626257947</v>
      </c>
      <c r="D26" s="2">
        <f>D25*(1+Params!$B$3)</f>
        <v>628120.20684451354</v>
      </c>
      <c r="E26" s="2">
        <f t="shared" si="20"/>
        <v>41091.976148706512</v>
      </c>
      <c r="F26" s="2">
        <f t="shared" si="21"/>
        <v>495620.20684451354</v>
      </c>
      <c r="G26" s="2">
        <f>F26-C26</f>
        <v>-385211.29941806593</v>
      </c>
      <c r="H26" s="31">
        <f>G26/Calcs!$B$4/A26</f>
        <v>-0.12640239521511595</v>
      </c>
      <c r="I26" s="3">
        <f>I25*(1+Params!$B$6)</f>
        <v>441152.67062989966</v>
      </c>
      <c r="J26" s="2">
        <f>I26-Params!$B$4</f>
        <v>191152.67062989966</v>
      </c>
      <c r="K26" s="2">
        <f>I25*Params!$B$7</f>
        <v>6455.8927409253611</v>
      </c>
      <c r="L26" s="2">
        <f t="shared" si="22"/>
        <v>114691.6023779401</v>
      </c>
      <c r="M26" s="2">
        <f>I25*Params!$B$8</f>
        <v>8607.8569879004808</v>
      </c>
      <c r="N26" s="2">
        <f t="shared" si="23"/>
        <v>160422.1365039201</v>
      </c>
      <c r="O26" s="2">
        <f>-PMT(Params!$B$9/12, 30*12, Params!$B$4*(1-Params!$B$5)) * 12</f>
        <v>9778.877822473667</v>
      </c>
      <c r="P26" s="2">
        <f t="shared" si="24"/>
        <v>224914.18991689445</v>
      </c>
      <c r="Q26" s="2">
        <f>Params!$B$4*(1-Params!$B$5)/30</f>
        <v>4166.666666666667</v>
      </c>
      <c r="R26" s="2">
        <f t="shared" si="1"/>
        <v>5612.2111558070001</v>
      </c>
      <c r="S26" s="2">
        <f t="shared" si="25"/>
        <v>129080.85658356105</v>
      </c>
      <c r="T26" s="2">
        <f t="shared" si="2"/>
        <v>-213041.92483552161</v>
      </c>
      <c r="U26" s="31">
        <f>T26/Calcs!$B$4/Table!A26</f>
        <v>-6.9907112333231047E-2</v>
      </c>
      <c r="V26" s="2">
        <f>B26-K26-M26-O26</f>
        <v>24738.62869900724</v>
      </c>
      <c r="W26" s="2">
        <f>IF(V26&gt;0,V26*Params!$B$15,0)</f>
        <v>12369.31434950362</v>
      </c>
      <c r="X26" s="2">
        <f t="shared" si="26"/>
        <v>194151.78873191256</v>
      </c>
      <c r="Y26" s="2">
        <f>Y25*(1+Params!$B$3)+W26</f>
        <v>401695.91528744705</v>
      </c>
      <c r="Z26" s="2">
        <f t="shared" si="3"/>
        <v>207544.12655553449</v>
      </c>
      <c r="AA26" s="2">
        <f>T26+Z26</f>
        <v>-5497.7982799871243</v>
      </c>
      <c r="AB26" s="31">
        <f>AA26/Calcs!$B$4/A26</f>
        <v>-1.8040355307586955E-3</v>
      </c>
      <c r="AC26" s="31">
        <f t="shared" si="4"/>
        <v>0.12459835968435726</v>
      </c>
      <c r="AD26" s="2">
        <f>AA26-I26*Params!$B$23</f>
        <v>-31966.958517781102</v>
      </c>
      <c r="AE26" s="7">
        <f t="shared" si="5"/>
        <v>23</v>
      </c>
      <c r="AF26" s="2">
        <f t="shared" si="6"/>
        <v>4131.7713541922285</v>
      </c>
      <c r="AG26" s="2">
        <f>(K26+M26+O26)/12</f>
        <v>2070.2189626082923</v>
      </c>
      <c r="AH26" s="8" t="str">
        <f t="shared" si="27"/>
        <v/>
      </c>
      <c r="AI26" s="8"/>
      <c r="AJ26" s="47">
        <f t="shared" si="7"/>
        <v>23</v>
      </c>
      <c r="AK26" s="2">
        <f>AK25*(1+Params!$B$20)</f>
        <v>3191.3965079829659</v>
      </c>
      <c r="AL26" s="2">
        <f>Params!$B$21*AK26</f>
        <v>35903.210714808367</v>
      </c>
      <c r="AM26" s="2">
        <f t="shared" si="28"/>
        <v>704450.59170203679</v>
      </c>
      <c r="AN26" s="2">
        <f>Calcs!$B$5</f>
        <v>0</v>
      </c>
      <c r="AO26" s="2">
        <f t="shared" si="29"/>
        <v>0</v>
      </c>
      <c r="AP26" s="2">
        <f t="shared" si="8"/>
        <v>491408.66686651518</v>
      </c>
      <c r="AQ26" s="31">
        <f>AP26/Calcs!$B$4/A26</f>
        <v>0.16124976763462354</v>
      </c>
      <c r="AR26" s="2">
        <f>F26</f>
        <v>495620.20684451354</v>
      </c>
      <c r="AS26" s="31">
        <f>AR26/Calcs!$B$4/A26</f>
        <v>0.16263173317293306</v>
      </c>
      <c r="AT26" s="31">
        <f t="shared" si="9"/>
        <v>-1.3819655383095208E-3</v>
      </c>
      <c r="AU26" s="31"/>
      <c r="AV26" s="2">
        <f>I26*Params!$B$23</f>
        <v>26469.160237793978</v>
      </c>
      <c r="AW26" s="49">
        <f>J26*Params!$B$24</f>
        <v>28672.900594484949</v>
      </c>
      <c r="AX26" s="49">
        <f t="shared" si="10"/>
        <v>55142.060832278927</v>
      </c>
      <c r="AY26" s="2">
        <f t="shared" si="11"/>
        <v>26469.160237793978</v>
      </c>
      <c r="AZ26" s="2">
        <f>AP26-AY26</f>
        <v>464939.5066287212</v>
      </c>
      <c r="BA26" s="31">
        <f>AZ26/Calcs!$B$4/A26</f>
        <v>0.15256423515298481</v>
      </c>
      <c r="BB26" s="31">
        <f>BA26-AS26</f>
        <v>-1.0067498019948246E-2</v>
      </c>
      <c r="BE26" s="7">
        <f t="shared" si="0"/>
        <v>23</v>
      </c>
      <c r="BF26" s="2">
        <f t="shared" si="12"/>
        <v>191152.67062989966</v>
      </c>
      <c r="BG26" s="2">
        <f t="shared" si="13"/>
        <v>-114691.6023779401</v>
      </c>
      <c r="BH26" s="2">
        <f t="shared" si="14"/>
        <v>-160422.1365039201</v>
      </c>
      <c r="BI26" s="2">
        <f t="shared" si="15"/>
        <v>-129080.85658356105</v>
      </c>
      <c r="BJ26" s="2">
        <f t="shared" si="16"/>
        <v>704450.59170203679</v>
      </c>
      <c r="BK26" s="2">
        <f t="shared" si="17"/>
        <v>0</v>
      </c>
      <c r="BL26" s="2">
        <f t="shared" si="18"/>
        <v>-26469.160237793978</v>
      </c>
    </row>
    <row r="27" spans="1:64">
      <c r="A27">
        <v>24</v>
      </c>
      <c r="B27" s="3">
        <f>B26*(1+Params!$B$14)</f>
        <v>50820.787656564411</v>
      </c>
      <c r="C27" s="2">
        <f t="shared" si="19"/>
        <v>931652.29391914385</v>
      </c>
      <c r="D27" s="2">
        <f>D26*(1+Params!$B$3)</f>
        <v>672088.62132362952</v>
      </c>
      <c r="E27" s="2">
        <f t="shared" si="20"/>
        <v>43968.414479115978</v>
      </c>
      <c r="F27" s="2">
        <f t="shared" si="21"/>
        <v>539588.62132362952</v>
      </c>
      <c r="G27" s="2">
        <f>F27-C27</f>
        <v>-392063.67259551433</v>
      </c>
      <c r="H27" s="31">
        <f>G27/Calcs!$B$4/A27</f>
        <v>-0.12329046308035042</v>
      </c>
      <c r="I27" s="3">
        <f>I26*(1+Params!$B$6)</f>
        <v>452181.4873956471</v>
      </c>
      <c r="J27" s="2">
        <f>I27-Params!$B$4</f>
        <v>202181.4873956471</v>
      </c>
      <c r="K27" s="2">
        <f>I26*Params!$B$7</f>
        <v>6617.2900594484945</v>
      </c>
      <c r="L27" s="2">
        <f t="shared" si="22"/>
        <v>121308.8924373886</v>
      </c>
      <c r="M27" s="2">
        <f>I26*Params!$B$8</f>
        <v>8823.0534125979939</v>
      </c>
      <c r="N27" s="2">
        <f t="shared" si="23"/>
        <v>169245.18991651811</v>
      </c>
      <c r="O27" s="2">
        <f>-PMT(Params!$B$9/12, 30*12, Params!$B$4*(1-Params!$B$5)) * 12</f>
        <v>9778.877822473667</v>
      </c>
      <c r="P27" s="2">
        <f t="shared" si="24"/>
        <v>234693.06773936813</v>
      </c>
      <c r="Q27" s="2">
        <f>Params!$B$4*(1-Params!$B$5)/30</f>
        <v>4166.666666666667</v>
      </c>
      <c r="R27" s="2">
        <f t="shared" si="1"/>
        <v>5612.2111558070001</v>
      </c>
      <c r="S27" s="2">
        <f t="shared" si="25"/>
        <v>134693.06773936804</v>
      </c>
      <c r="T27" s="2">
        <f t="shared" si="2"/>
        <v>-223065.66269762765</v>
      </c>
      <c r="U27" s="31">
        <f>T27/Calcs!$B$4/Table!A27</f>
        <v>-7.014643481057474E-2</v>
      </c>
      <c r="V27" s="2">
        <f>B27-K27-M27-O27</f>
        <v>25601.566362044257</v>
      </c>
      <c r="W27" s="2">
        <f>IF(V27&gt;0,V27*Params!$B$15,0)</f>
        <v>12800.783181022129</v>
      </c>
      <c r="X27" s="2">
        <f t="shared" si="26"/>
        <v>206952.57191293468</v>
      </c>
      <c r="Y27" s="2">
        <f>Y26*(1+Params!$B$3)+W27</f>
        <v>442615.41253859049</v>
      </c>
      <c r="Z27" s="2">
        <f t="shared" si="3"/>
        <v>235662.84062565581</v>
      </c>
      <c r="AA27" s="2">
        <f>T27+Z27</f>
        <v>12597.177928028163</v>
      </c>
      <c r="AB27" s="31">
        <f>AA27/Calcs!$B$4/A27</f>
        <v>3.9613767069270949E-3</v>
      </c>
      <c r="AC27" s="31">
        <f t="shared" si="4"/>
        <v>0.12725183978727753</v>
      </c>
      <c r="AD27" s="2">
        <f>AA27-I27*Params!$B$23</f>
        <v>-14533.711315710661</v>
      </c>
      <c r="AE27" s="7">
        <f t="shared" si="5"/>
        <v>24</v>
      </c>
      <c r="AF27" s="2">
        <f t="shared" si="6"/>
        <v>4235.0656380470346</v>
      </c>
      <c r="AG27" s="2">
        <f>(K27+M27+O27)/12</f>
        <v>2101.601774543346</v>
      </c>
      <c r="AH27" s="8" t="str">
        <f t="shared" si="27"/>
        <v/>
      </c>
      <c r="AI27" s="8"/>
      <c r="AJ27" s="47">
        <f t="shared" si="7"/>
        <v>24</v>
      </c>
      <c r="AK27" s="2">
        <f>AK26*(1+Params!$B$20)</f>
        <v>3239.26745560271</v>
      </c>
      <c r="AL27" s="2">
        <f>Params!$B$21*AK27</f>
        <v>36441.75887553049</v>
      </c>
      <c r="AM27" s="2">
        <f t="shared" si="28"/>
        <v>740892.35057756724</v>
      </c>
      <c r="AN27" s="2">
        <f>Calcs!$B$5</f>
        <v>0</v>
      </c>
      <c r="AO27" s="2">
        <f t="shared" si="29"/>
        <v>0</v>
      </c>
      <c r="AP27" s="2">
        <f t="shared" si="8"/>
        <v>517826.68787993956</v>
      </c>
      <c r="AQ27" s="31">
        <f>AP27/Calcs!$B$4/A27</f>
        <v>0.16283858109432062</v>
      </c>
      <c r="AR27" s="2">
        <f>F27</f>
        <v>539588.62132362952</v>
      </c>
      <c r="AS27" s="31">
        <f>AR27/Calcs!$B$4/A27</f>
        <v>0.16968195639107844</v>
      </c>
      <c r="AT27" s="31">
        <f t="shared" si="9"/>
        <v>-6.8433752967578254E-3</v>
      </c>
      <c r="AU27" s="31"/>
      <c r="AV27" s="2">
        <f>I27*Params!$B$23</f>
        <v>27130.889243738824</v>
      </c>
      <c r="AW27" s="49">
        <f>J27*Params!$B$24</f>
        <v>30327.223109347062</v>
      </c>
      <c r="AX27" s="49">
        <f t="shared" si="10"/>
        <v>57458.112353085889</v>
      </c>
      <c r="AY27" s="2">
        <f t="shared" si="11"/>
        <v>27130.889243738824</v>
      </c>
      <c r="AZ27" s="2">
        <f>AP27-AY27</f>
        <v>490695.79863620072</v>
      </c>
      <c r="BA27" s="31">
        <f>AZ27/Calcs!$B$4/A27</f>
        <v>0.15430685491704424</v>
      </c>
      <c r="BB27" s="31">
        <f>BA27-AS27</f>
        <v>-1.5375101474034203E-2</v>
      </c>
      <c r="BE27" s="7">
        <f t="shared" si="0"/>
        <v>24</v>
      </c>
      <c r="BF27" s="2">
        <f t="shared" si="12"/>
        <v>202181.4873956471</v>
      </c>
      <c r="BG27" s="2">
        <f t="shared" si="13"/>
        <v>-121308.8924373886</v>
      </c>
      <c r="BH27" s="2">
        <f t="shared" si="14"/>
        <v>-169245.18991651811</v>
      </c>
      <c r="BI27" s="2">
        <f t="shared" si="15"/>
        <v>-134693.06773936804</v>
      </c>
      <c r="BJ27" s="2">
        <f t="shared" si="16"/>
        <v>740892.35057756724</v>
      </c>
      <c r="BK27" s="2">
        <f t="shared" si="17"/>
        <v>0</v>
      </c>
      <c r="BL27" s="2">
        <f t="shared" si="18"/>
        <v>-27130.889243738824</v>
      </c>
    </row>
    <row r="28" spans="1:64">
      <c r="A28">
        <v>25</v>
      </c>
      <c r="B28" s="3">
        <f>B27*(1+Params!$B$14)</f>
        <v>52091.307347978516</v>
      </c>
      <c r="C28" s="2">
        <f t="shared" si="19"/>
        <v>983743.60126712231</v>
      </c>
      <c r="D28" s="2">
        <f>D27*(1+Params!$B$3)</f>
        <v>719134.82481628365</v>
      </c>
      <c r="E28" s="2">
        <f t="shared" si="20"/>
        <v>47046.203492654138</v>
      </c>
      <c r="F28" s="2">
        <f t="shared" si="21"/>
        <v>586634.82481628365</v>
      </c>
      <c r="G28" s="2">
        <f>F28-C28</f>
        <v>-397108.77645083866</v>
      </c>
      <c r="H28" s="31">
        <f>G28/Calcs!$B$4/A28</f>
        <v>-0.11988189477761167</v>
      </c>
      <c r="I28" s="3">
        <f>I27*(1+Params!$B$6)</f>
        <v>463486.02458053821</v>
      </c>
      <c r="J28" s="2">
        <f>I28-Params!$B$4</f>
        <v>213486.02458053821</v>
      </c>
      <c r="K28" s="2">
        <f>I27*Params!$B$7</f>
        <v>6782.722310934706</v>
      </c>
      <c r="L28" s="2">
        <f t="shared" si="22"/>
        <v>128091.61474832331</v>
      </c>
      <c r="M28" s="2">
        <f>I27*Params!$B$8</f>
        <v>9043.6297479129425</v>
      </c>
      <c r="N28" s="2">
        <f t="shared" si="23"/>
        <v>178288.81966443104</v>
      </c>
      <c r="O28" s="2">
        <f>-PMT(Params!$B$9/12, 30*12, Params!$B$4*(1-Params!$B$5)) * 12</f>
        <v>9778.877822473667</v>
      </c>
      <c r="P28" s="2">
        <f t="shared" si="24"/>
        <v>244471.9455618418</v>
      </c>
      <c r="Q28" s="2">
        <f>Params!$B$4*(1-Params!$B$5)/30</f>
        <v>4166.666666666667</v>
      </c>
      <c r="R28" s="2">
        <f t="shared" si="1"/>
        <v>5612.2111558070001</v>
      </c>
      <c r="S28" s="2">
        <f t="shared" si="25"/>
        <v>140305.27889517503</v>
      </c>
      <c r="T28" s="2">
        <f t="shared" si="2"/>
        <v>-233199.68872739116</v>
      </c>
      <c r="U28" s="31">
        <f>T28/Calcs!$B$4/Table!A28</f>
        <v>-7.0399906030910536E-2</v>
      </c>
      <c r="V28" s="2">
        <f>B28-K28-M28-O28</f>
        <v>26486.077466657203</v>
      </c>
      <c r="W28" s="2">
        <f>IF(V28&gt;0,V28*Params!$B$15,0)</f>
        <v>13243.038733328602</v>
      </c>
      <c r="X28" s="2">
        <f t="shared" si="26"/>
        <v>220195.61064626329</v>
      </c>
      <c r="Y28" s="2">
        <f>Y27*(1+Params!$B$3)+W28</f>
        <v>486841.53014962043</v>
      </c>
      <c r="Z28" s="2">
        <f t="shared" si="3"/>
        <v>266645.91950335715</v>
      </c>
      <c r="AA28" s="2">
        <f>T28+Z28</f>
        <v>33446.230775965989</v>
      </c>
      <c r="AB28" s="31">
        <f>AA28/Calcs!$B$4/A28</f>
        <v>1.0096975328593508E-2</v>
      </c>
      <c r="AC28" s="31">
        <f t="shared" si="4"/>
        <v>0.12997887010620518</v>
      </c>
      <c r="AD28" s="2">
        <f>AA28-I28*Params!$B$23</f>
        <v>5637.0693011336953</v>
      </c>
      <c r="AE28" s="7">
        <f t="shared" si="5"/>
        <v>25</v>
      </c>
      <c r="AF28" s="2">
        <f t="shared" si="6"/>
        <v>4340.94227899821</v>
      </c>
      <c r="AG28" s="2">
        <f>(K28+M28+O28)/12</f>
        <v>2133.7691567767765</v>
      </c>
      <c r="AH28" s="8" t="str">
        <f t="shared" si="27"/>
        <v/>
      </c>
      <c r="AI28" s="8"/>
      <c r="AJ28" s="47">
        <f t="shared" si="7"/>
        <v>25</v>
      </c>
      <c r="AK28" s="2">
        <f>AK27*(1+Params!$B$20)</f>
        <v>3287.8564674367503</v>
      </c>
      <c r="AL28" s="2">
        <f>Params!$B$21*AK28</f>
        <v>36988.385258663438</v>
      </c>
      <c r="AM28" s="2">
        <f t="shared" si="28"/>
        <v>777880.73583623068</v>
      </c>
      <c r="AN28" s="2">
        <f>Calcs!$B$5</f>
        <v>0</v>
      </c>
      <c r="AO28" s="2">
        <f t="shared" si="29"/>
        <v>0</v>
      </c>
      <c r="AP28" s="2">
        <f t="shared" si="8"/>
        <v>544681.0471088395</v>
      </c>
      <c r="AQ28" s="31">
        <f>AP28/Calcs!$B$4/A28</f>
        <v>0.16443201422153644</v>
      </c>
      <c r="AR28" s="2">
        <f>F28</f>
        <v>586634.82481628365</v>
      </c>
      <c r="AS28" s="31">
        <f>AR28/Calcs!$B$4/A28</f>
        <v>0.17709730560491582</v>
      </c>
      <c r="AT28" s="31">
        <f t="shared" si="9"/>
        <v>-1.2665291383379379E-2</v>
      </c>
      <c r="AU28" s="31"/>
      <c r="AV28" s="2">
        <f>I28*Params!$B$23</f>
        <v>27809.161474832294</v>
      </c>
      <c r="AW28" s="49">
        <f>J28*Params!$B$24</f>
        <v>32022.903687080732</v>
      </c>
      <c r="AX28" s="49">
        <f t="shared" si="10"/>
        <v>59832.065161913022</v>
      </c>
      <c r="AY28" s="2">
        <f t="shared" si="11"/>
        <v>27809.161474832294</v>
      </c>
      <c r="AZ28" s="2">
        <f>AP28-AY28</f>
        <v>516871.88563400722</v>
      </c>
      <c r="BA28" s="31">
        <f>AZ28/Calcs!$B$4/A28</f>
        <v>0.1560367956630965</v>
      </c>
      <c r="BB28" s="31">
        <f>BA28-AS28</f>
        <v>-2.1060509941819322E-2</v>
      </c>
      <c r="BE28" s="7">
        <f t="shared" si="0"/>
        <v>25</v>
      </c>
      <c r="BF28" s="2">
        <f t="shared" si="12"/>
        <v>213486.02458053821</v>
      </c>
      <c r="BG28" s="2">
        <f t="shared" si="13"/>
        <v>-128091.61474832331</v>
      </c>
      <c r="BH28" s="2">
        <f t="shared" si="14"/>
        <v>-178288.81966443104</v>
      </c>
      <c r="BI28" s="2">
        <f t="shared" si="15"/>
        <v>-140305.27889517503</v>
      </c>
      <c r="BJ28" s="2">
        <f t="shared" si="16"/>
        <v>777880.73583623068</v>
      </c>
      <c r="BK28" s="2">
        <f t="shared" si="17"/>
        <v>0</v>
      </c>
      <c r="BL28" s="2">
        <f t="shared" si="18"/>
        <v>-27809.161474832294</v>
      </c>
    </row>
    <row r="29" spans="1:64">
      <c r="A29">
        <v>26</v>
      </c>
      <c r="B29" s="3">
        <f>B28*(1+Params!$B$14)</f>
        <v>53393.590031677973</v>
      </c>
      <c r="C29" s="2">
        <f t="shared" si="19"/>
        <v>1037137.1912988003</v>
      </c>
      <c r="D29" s="2">
        <f>D28*(1+Params!$B$3)</f>
        <v>769474.26255342353</v>
      </c>
      <c r="E29" s="2">
        <f t="shared" si="20"/>
        <v>50339.437737139873</v>
      </c>
      <c r="F29" s="2">
        <f t="shared" si="21"/>
        <v>636974.26255342353</v>
      </c>
      <c r="G29" s="2">
        <f>F29-C29</f>
        <v>-400162.92874537676</v>
      </c>
      <c r="H29" s="31">
        <f>G29/Calcs!$B$4/A29</f>
        <v>-0.11615759905526175</v>
      </c>
      <c r="I29" s="3">
        <f>I28*(1+Params!$B$6)</f>
        <v>475073.17519505165</v>
      </c>
      <c r="J29" s="2">
        <f>I29-Params!$B$4</f>
        <v>225073.17519505165</v>
      </c>
      <c r="K29" s="2">
        <f>I28*Params!$B$7</f>
        <v>6952.2903687080734</v>
      </c>
      <c r="L29" s="2">
        <f t="shared" si="22"/>
        <v>135043.90511703139</v>
      </c>
      <c r="M29" s="2">
        <f>I28*Params!$B$8</f>
        <v>9269.7204916107639</v>
      </c>
      <c r="N29" s="2">
        <f t="shared" si="23"/>
        <v>187558.5401560418</v>
      </c>
      <c r="O29" s="2">
        <f>-PMT(Params!$B$9/12, 30*12, Params!$B$4*(1-Params!$B$5)) * 12</f>
        <v>9778.877822473667</v>
      </c>
      <c r="P29" s="2">
        <f t="shared" si="24"/>
        <v>254250.82338431547</v>
      </c>
      <c r="Q29" s="2">
        <f>Params!$B$4*(1-Params!$B$5)/30</f>
        <v>4166.666666666667</v>
      </c>
      <c r="R29" s="2">
        <f t="shared" si="1"/>
        <v>5612.2111558070001</v>
      </c>
      <c r="S29" s="2">
        <f t="shared" si="25"/>
        <v>145917.49005098201</v>
      </c>
      <c r="T29" s="2">
        <f t="shared" si="2"/>
        <v>-243446.76012900355</v>
      </c>
      <c r="U29" s="31">
        <f>T29/Calcs!$B$4/Table!A29</f>
        <v>-7.0666693796517716E-2</v>
      </c>
      <c r="V29" s="2">
        <f>B29-K29-M29-O29</f>
        <v>27392.701348885465</v>
      </c>
      <c r="W29" s="2">
        <f>IF(V29&gt;0,V29*Params!$B$15,0)</f>
        <v>13696.350674442732</v>
      </c>
      <c r="X29" s="2">
        <f t="shared" si="26"/>
        <v>233891.96132070603</v>
      </c>
      <c r="Y29" s="2">
        <f>Y28*(1+Params!$B$3)+W29</f>
        <v>534616.78793453658</v>
      </c>
      <c r="Z29" s="2">
        <f t="shared" si="3"/>
        <v>300724.82661383052</v>
      </c>
      <c r="AA29" s="2">
        <f>T29+Z29</f>
        <v>57278.066484826966</v>
      </c>
      <c r="AB29" s="31">
        <f>AA29/Calcs!$B$4/A29</f>
        <v>1.662643439327343E-2</v>
      </c>
      <c r="AC29" s="31">
        <f t="shared" si="4"/>
        <v>0.13278403344853518</v>
      </c>
      <c r="AD29" s="2">
        <f>AA29-I29*Params!$B$23</f>
        <v>28773.675973123867</v>
      </c>
      <c r="AE29" s="7">
        <f t="shared" si="5"/>
        <v>26</v>
      </c>
      <c r="AF29" s="2">
        <f t="shared" si="6"/>
        <v>4449.4658359731648</v>
      </c>
      <c r="AG29" s="2">
        <f>(K29+M29+O29)/12</f>
        <v>2166.7407235660421</v>
      </c>
      <c r="AH29" s="8" t="str">
        <f t="shared" si="27"/>
        <v/>
      </c>
      <c r="AI29" s="8"/>
      <c r="AJ29" s="47">
        <f t="shared" si="7"/>
        <v>26</v>
      </c>
      <c r="AK29" s="2">
        <f>AK28*(1+Params!$B$20)</f>
        <v>3337.1743144483012</v>
      </c>
      <c r="AL29" s="2">
        <f>Params!$B$21*AK29</f>
        <v>37543.211037543391</v>
      </c>
      <c r="AM29" s="2">
        <f t="shared" si="28"/>
        <v>815423.94687377405</v>
      </c>
      <c r="AN29" s="2">
        <f>Calcs!$B$5</f>
        <v>0</v>
      </c>
      <c r="AO29" s="2">
        <f t="shared" si="29"/>
        <v>0</v>
      </c>
      <c r="AP29" s="2">
        <f t="shared" si="8"/>
        <v>571977.1867447705</v>
      </c>
      <c r="AQ29" s="31">
        <f>AP29/Calcs!$B$4/A29</f>
        <v>0.16603111371401177</v>
      </c>
      <c r="AR29" s="2">
        <f>F29</f>
        <v>636974.26255342353</v>
      </c>
      <c r="AS29" s="31">
        <f>AR29/Calcs!$B$4/A29</f>
        <v>0.18489818942044225</v>
      </c>
      <c r="AT29" s="31">
        <f t="shared" si="9"/>
        <v>-1.8867075706430481E-2</v>
      </c>
      <c r="AU29" s="31"/>
      <c r="AV29" s="2">
        <f>I29*Params!$B$23</f>
        <v>28504.390511703099</v>
      </c>
      <c r="AW29" s="49">
        <f>J29*Params!$B$24</f>
        <v>33760.976279257746</v>
      </c>
      <c r="AX29" s="49">
        <f t="shared" si="10"/>
        <v>62265.366790960848</v>
      </c>
      <c r="AY29" s="2">
        <f t="shared" si="11"/>
        <v>28504.390511703099</v>
      </c>
      <c r="AZ29" s="2">
        <f>AP29-AY29</f>
        <v>543472.79623306741</v>
      </c>
      <c r="BA29" s="31">
        <f>AZ29/Calcs!$B$4/A29</f>
        <v>0.15775698003862623</v>
      </c>
      <c r="BB29" s="31">
        <f>BA29-AS29</f>
        <v>-2.7141209381816023E-2</v>
      </c>
      <c r="BE29" s="7">
        <f t="shared" si="0"/>
        <v>26</v>
      </c>
      <c r="BF29" s="2">
        <f t="shared" si="12"/>
        <v>225073.17519505165</v>
      </c>
      <c r="BG29" s="2">
        <f t="shared" si="13"/>
        <v>-135043.90511703139</v>
      </c>
      <c r="BH29" s="2">
        <f t="shared" si="14"/>
        <v>-187558.5401560418</v>
      </c>
      <c r="BI29" s="2">
        <f t="shared" si="15"/>
        <v>-145917.49005098201</v>
      </c>
      <c r="BJ29" s="2">
        <f t="shared" si="16"/>
        <v>815423.94687377405</v>
      </c>
      <c r="BK29" s="2">
        <f t="shared" si="17"/>
        <v>0</v>
      </c>
      <c r="BL29" s="2">
        <f t="shared" si="18"/>
        <v>-28504.390511703099</v>
      </c>
    </row>
    <row r="30" spans="1:64">
      <c r="A30">
        <v>27</v>
      </c>
      <c r="B30" s="3">
        <f>B29*(1+Params!$B$14)</f>
        <v>54728.429782469917</v>
      </c>
      <c r="C30" s="2">
        <f t="shared" si="19"/>
        <v>1091865.6210812703</v>
      </c>
      <c r="D30" s="2">
        <f>D29*(1+Params!$B$3)</f>
        <v>823337.46093216317</v>
      </c>
      <c r="E30" s="2">
        <f t="shared" si="20"/>
        <v>53863.198378739646</v>
      </c>
      <c r="F30" s="2">
        <f t="shared" si="21"/>
        <v>690837.46093216317</v>
      </c>
      <c r="G30" s="2">
        <f>F30-C30</f>
        <v>-401028.16014910711</v>
      </c>
      <c r="H30" s="31">
        <f>G30/Calcs!$B$4/A30</f>
        <v>-0.11209731939877209</v>
      </c>
      <c r="I30" s="3">
        <f>I29*(1+Params!$B$6)</f>
        <v>486950.00457492791</v>
      </c>
      <c r="J30" s="2">
        <f>I30-Params!$B$4</f>
        <v>236950.00457492791</v>
      </c>
      <c r="K30" s="2">
        <f>I29*Params!$B$7</f>
        <v>7126.0976279257748</v>
      </c>
      <c r="L30" s="2">
        <f t="shared" si="22"/>
        <v>142170.00274495716</v>
      </c>
      <c r="M30" s="2">
        <f>I29*Params!$B$8</f>
        <v>9501.4635039010336</v>
      </c>
      <c r="N30" s="2">
        <f t="shared" si="23"/>
        <v>197060.00365994283</v>
      </c>
      <c r="O30" s="2">
        <f>-PMT(Params!$B$9/12, 30*12, Params!$B$4*(1-Params!$B$5)) * 12</f>
        <v>9778.877822473667</v>
      </c>
      <c r="P30" s="2">
        <f t="shared" si="24"/>
        <v>264029.70120678912</v>
      </c>
      <c r="Q30" s="2">
        <f>Params!$B$4*(1-Params!$B$5)/30</f>
        <v>4166.666666666667</v>
      </c>
      <c r="R30" s="2">
        <f t="shared" si="1"/>
        <v>5612.2111558070001</v>
      </c>
      <c r="S30" s="2">
        <f t="shared" si="25"/>
        <v>151529.701206789</v>
      </c>
      <c r="T30" s="2">
        <f t="shared" si="2"/>
        <v>-253809.70303676109</v>
      </c>
      <c r="U30" s="31">
        <f>T30/Calcs!$B$4/Table!A30</f>
        <v>-7.0946108465901075E-2</v>
      </c>
      <c r="V30" s="2">
        <f>B30-K30-M30-O30</f>
        <v>28321.990828169444</v>
      </c>
      <c r="W30" s="2">
        <f>IF(V30&gt;0,V30*Params!$B$15,0)</f>
        <v>14160.995414084722</v>
      </c>
      <c r="X30" s="2">
        <f t="shared" si="26"/>
        <v>248052.95673479076</v>
      </c>
      <c r="Y30" s="2">
        <f>Y29*(1+Params!$B$3)+W30</f>
        <v>586200.95850403898</v>
      </c>
      <c r="Z30" s="2">
        <f t="shared" si="3"/>
        <v>338148.00176924822</v>
      </c>
      <c r="AA30" s="2">
        <f>T30+Z30</f>
        <v>84338.298732487136</v>
      </c>
      <c r="AB30" s="31">
        <f>AA30/Calcs!$B$4/A30</f>
        <v>2.3574646745628831E-2</v>
      </c>
      <c r="AC30" s="31">
        <f t="shared" si="4"/>
        <v>0.13567196614440091</v>
      </c>
      <c r="AD30" s="2">
        <f>AA30-I30*Params!$B$23</f>
        <v>55121.298457991463</v>
      </c>
      <c r="AE30" s="7">
        <f t="shared" si="5"/>
        <v>27</v>
      </c>
      <c r="AF30" s="2">
        <f t="shared" si="6"/>
        <v>4560.7024818724931</v>
      </c>
      <c r="AG30" s="2">
        <f>(K30+M30+O30)/12</f>
        <v>2200.5365795250395</v>
      </c>
      <c r="AH30" s="8" t="str">
        <f t="shared" si="27"/>
        <v/>
      </c>
      <c r="AI30" s="8"/>
      <c r="AJ30" s="47">
        <f t="shared" si="7"/>
        <v>27</v>
      </c>
      <c r="AK30" s="2">
        <f>AK29*(1+Params!$B$20)</f>
        <v>3387.2319291650256</v>
      </c>
      <c r="AL30" s="2">
        <f>Params!$B$21*AK30</f>
        <v>38106.359203106535</v>
      </c>
      <c r="AM30" s="2">
        <f t="shared" si="28"/>
        <v>853530.30607688054</v>
      </c>
      <c r="AN30" s="2">
        <f>Calcs!$B$5</f>
        <v>0</v>
      </c>
      <c r="AO30" s="2">
        <f t="shared" si="29"/>
        <v>0</v>
      </c>
      <c r="AP30" s="2">
        <f t="shared" si="8"/>
        <v>599720.6030401194</v>
      </c>
      <c r="AQ30" s="31">
        <f>AP30/Calcs!$B$4/A30</f>
        <v>0.16763678631449877</v>
      </c>
      <c r="AR30" s="2">
        <f>F30</f>
        <v>690837.46093216317</v>
      </c>
      <c r="AS30" s="31">
        <f>AR30/Calcs!$B$4/A30</f>
        <v>0.19310620850654456</v>
      </c>
      <c r="AT30" s="31">
        <f t="shared" si="9"/>
        <v>-2.5469422192045788E-2</v>
      </c>
      <c r="AU30" s="31"/>
      <c r="AV30" s="2">
        <f>I30*Params!$B$23</f>
        <v>29217.000274495673</v>
      </c>
      <c r="AW30" s="49">
        <f>J30*Params!$B$24</f>
        <v>35542.500686239182</v>
      </c>
      <c r="AX30" s="49">
        <f t="shared" si="10"/>
        <v>64759.500960734855</v>
      </c>
      <c r="AY30" s="2">
        <f t="shared" si="11"/>
        <v>29217.000274495673</v>
      </c>
      <c r="AZ30" s="2">
        <f>AP30-AY30</f>
        <v>570503.60276562371</v>
      </c>
      <c r="BA30" s="31">
        <f>AZ30/Calcs!$B$4/A30</f>
        <v>0.1594699099274979</v>
      </c>
      <c r="BB30" s="31">
        <f>BA30-AS30</f>
        <v>-3.3636298579046653E-2</v>
      </c>
      <c r="BE30" s="7">
        <f t="shared" si="0"/>
        <v>27</v>
      </c>
      <c r="BF30" s="2">
        <f t="shared" si="12"/>
        <v>236950.00457492791</v>
      </c>
      <c r="BG30" s="2">
        <f t="shared" si="13"/>
        <v>-142170.00274495716</v>
      </c>
      <c r="BH30" s="2">
        <f t="shared" si="14"/>
        <v>-197060.00365994283</v>
      </c>
      <c r="BI30" s="2">
        <f t="shared" si="15"/>
        <v>-151529.701206789</v>
      </c>
      <c r="BJ30" s="2">
        <f t="shared" si="16"/>
        <v>853530.30607688054</v>
      </c>
      <c r="BK30" s="2">
        <f t="shared" si="17"/>
        <v>0</v>
      </c>
      <c r="BL30" s="2">
        <f t="shared" si="18"/>
        <v>-29217.000274495673</v>
      </c>
    </row>
    <row r="31" spans="1:64">
      <c r="A31">
        <v>28</v>
      </c>
      <c r="B31" s="3">
        <f>B30*(1+Params!$B$14)</f>
        <v>56096.640527031661</v>
      </c>
      <c r="C31" s="2">
        <f t="shared" si="19"/>
        <v>1147962.2616083019</v>
      </c>
      <c r="D31" s="2">
        <f>D30*(1+Params!$B$3)</f>
        <v>880971.08319741464</v>
      </c>
      <c r="E31" s="2">
        <f t="shared" si="20"/>
        <v>57633.62226525147</v>
      </c>
      <c r="F31" s="2">
        <f t="shared" si="21"/>
        <v>748471.08319741464</v>
      </c>
      <c r="G31" s="2">
        <f>F31-C31</f>
        <v>-399491.17841088725</v>
      </c>
      <c r="H31" s="31">
        <f>G31/Calcs!$B$4/A31</f>
        <v>-0.10767956291398577</v>
      </c>
      <c r="I31" s="3">
        <f>I30*(1+Params!$B$6)</f>
        <v>499123.75468930107</v>
      </c>
      <c r="J31" s="2">
        <f>I31-Params!$B$4</f>
        <v>249123.75468930107</v>
      </c>
      <c r="K31" s="2">
        <f>I30*Params!$B$7</f>
        <v>7304.2500686239182</v>
      </c>
      <c r="L31" s="2">
        <f t="shared" si="22"/>
        <v>149474.25281358109</v>
      </c>
      <c r="M31" s="2">
        <f>I30*Params!$B$8</f>
        <v>9739.0000914985576</v>
      </c>
      <c r="N31" s="2">
        <f t="shared" si="23"/>
        <v>206799.00375144137</v>
      </c>
      <c r="O31" s="2">
        <f>-PMT(Params!$B$9/12, 30*12, Params!$B$4*(1-Params!$B$5)) * 12</f>
        <v>9778.877822473667</v>
      </c>
      <c r="P31" s="2">
        <f t="shared" si="24"/>
        <v>273808.57902926276</v>
      </c>
      <c r="Q31" s="2">
        <f>Params!$B$4*(1-Params!$B$5)/30</f>
        <v>4166.666666666667</v>
      </c>
      <c r="R31" s="2">
        <f t="shared" si="1"/>
        <v>5612.2111558070001</v>
      </c>
      <c r="S31" s="2">
        <f t="shared" si="25"/>
        <v>157141.91236259599</v>
      </c>
      <c r="T31" s="2">
        <f t="shared" si="2"/>
        <v>-264291.4142383174</v>
      </c>
      <c r="U31" s="31">
        <f>T31/Calcs!$B$4/Table!A31</f>
        <v>-7.1237577961810614E-2</v>
      </c>
      <c r="V31" s="2">
        <f>B31-K31-M31-O31</f>
        <v>29274.512544435514</v>
      </c>
      <c r="W31" s="2">
        <f>IF(V31&gt;0,V31*Params!$B$15,0)</f>
        <v>14637.256272217757</v>
      </c>
      <c r="X31" s="2">
        <f t="shared" si="26"/>
        <v>262690.21300700854</v>
      </c>
      <c r="Y31" s="2">
        <f>Y30*(1+Params!$B$3)+W31</f>
        <v>641872.28187153942</v>
      </c>
      <c r="Z31" s="2">
        <f t="shared" si="3"/>
        <v>379182.06886453088</v>
      </c>
      <c r="AA31" s="2">
        <f>T31+Z31</f>
        <v>114890.65462621348</v>
      </c>
      <c r="AB31" s="31">
        <f>AA31/Calcs!$B$4/A31</f>
        <v>3.0967831435637055E-2</v>
      </c>
      <c r="AC31" s="31">
        <f t="shared" si="4"/>
        <v>0.13864739434962281</v>
      </c>
      <c r="AD31" s="2">
        <f>AA31-I31*Params!$B$23</f>
        <v>84943.229344855412</v>
      </c>
      <c r="AE31" s="7">
        <f t="shared" si="5"/>
        <v>28</v>
      </c>
      <c r="AF31" s="2">
        <f t="shared" si="6"/>
        <v>4674.7200439193048</v>
      </c>
      <c r="AG31" s="2">
        <f>(K31+M31+O31)/12</f>
        <v>2235.1773318830119</v>
      </c>
      <c r="AH31" s="8" t="str">
        <f t="shared" si="27"/>
        <v/>
      </c>
      <c r="AI31" s="8"/>
      <c r="AJ31" s="47">
        <f t="shared" si="7"/>
        <v>28</v>
      </c>
      <c r="AK31" s="2">
        <f>AK30*(1+Params!$B$20)</f>
        <v>3438.0404081025008</v>
      </c>
      <c r="AL31" s="2">
        <f>Params!$B$21*AK31</f>
        <v>38677.954591153131</v>
      </c>
      <c r="AM31" s="2">
        <f t="shared" si="28"/>
        <v>892208.26066803373</v>
      </c>
      <c r="AN31" s="2">
        <f>Calcs!$B$5</f>
        <v>0</v>
      </c>
      <c r="AO31" s="2">
        <f t="shared" si="29"/>
        <v>0</v>
      </c>
      <c r="AP31" s="2">
        <f t="shared" si="8"/>
        <v>627916.84642971633</v>
      </c>
      <c r="AQ31" s="31">
        <f>AP31/Calcs!$B$4/A31</f>
        <v>0.16924982383550308</v>
      </c>
      <c r="AR31" s="2">
        <f>F31</f>
        <v>748471.08319741464</v>
      </c>
      <c r="AS31" s="31">
        <f>AR31/Calcs!$B$4/A31</f>
        <v>0.20174422727693117</v>
      </c>
      <c r="AT31" s="31">
        <f t="shared" si="9"/>
        <v>-3.2494403441428094E-2</v>
      </c>
      <c r="AU31" s="31"/>
      <c r="AV31" s="2">
        <f>I31*Params!$B$23</f>
        <v>29947.425281358064</v>
      </c>
      <c r="AW31" s="49">
        <f>J31*Params!$B$24</f>
        <v>37368.563203395162</v>
      </c>
      <c r="AX31" s="49">
        <f t="shared" si="10"/>
        <v>67315.988484753223</v>
      </c>
      <c r="AY31" s="2">
        <f t="shared" si="11"/>
        <v>29947.425281358064</v>
      </c>
      <c r="AZ31" s="2">
        <f>AP31-AY31</f>
        <v>597969.42114835826</v>
      </c>
      <c r="BA31" s="31">
        <f>AZ31/Calcs!$B$4/A31</f>
        <v>0.16117774154942272</v>
      </c>
      <c r="BB31" s="31">
        <f>BA31-AS31</f>
        <v>-4.0566485727508456E-2</v>
      </c>
      <c r="BE31" s="7">
        <f t="shared" si="0"/>
        <v>28</v>
      </c>
      <c r="BF31" s="2">
        <f t="shared" si="12"/>
        <v>249123.75468930107</v>
      </c>
      <c r="BG31" s="2">
        <f t="shared" si="13"/>
        <v>-149474.25281358109</v>
      </c>
      <c r="BH31" s="2">
        <f t="shared" si="14"/>
        <v>-206799.00375144137</v>
      </c>
      <c r="BI31" s="2">
        <f t="shared" si="15"/>
        <v>-157141.91236259599</v>
      </c>
      <c r="BJ31" s="2">
        <f t="shared" si="16"/>
        <v>892208.26066803373</v>
      </c>
      <c r="BK31" s="2">
        <f t="shared" si="17"/>
        <v>0</v>
      </c>
      <c r="BL31" s="2">
        <f t="shared" si="18"/>
        <v>-29947.425281358064</v>
      </c>
    </row>
    <row r="32" spans="1:64">
      <c r="A32">
        <v>29</v>
      </c>
      <c r="B32" s="3">
        <f>B31*(1+Params!$B$14)</f>
        <v>57499.05654020745</v>
      </c>
      <c r="C32" s="2">
        <f t="shared" si="19"/>
        <v>1205461.3181485094</v>
      </c>
      <c r="D32" s="2">
        <f>D31*(1+Params!$B$3)</f>
        <v>942639.0590212337</v>
      </c>
      <c r="E32" s="2">
        <f t="shared" si="20"/>
        <v>61667.975823819055</v>
      </c>
      <c r="F32" s="2">
        <f t="shared" si="21"/>
        <v>810139.0590212337</v>
      </c>
      <c r="G32" s="2">
        <f>F32-C32</f>
        <v>-395322.25912727567</v>
      </c>
      <c r="H32" s="31">
        <f>G32/Calcs!$B$4/A32</f>
        <v>-0.10288152482167226</v>
      </c>
      <c r="I32" s="3">
        <f>I31*(1+Params!$B$6)</f>
        <v>511601.84855653357</v>
      </c>
      <c r="J32" s="2">
        <f>I32-Params!$B$4</f>
        <v>261601.84855653357</v>
      </c>
      <c r="K32" s="2">
        <f>I31*Params!$B$7</f>
        <v>7486.8563203395161</v>
      </c>
      <c r="L32" s="2">
        <f t="shared" si="22"/>
        <v>156961.1091339206</v>
      </c>
      <c r="M32" s="2">
        <f>I31*Params!$B$8</f>
        <v>9982.4750937860208</v>
      </c>
      <c r="N32" s="2">
        <f t="shared" si="23"/>
        <v>216781.47884522739</v>
      </c>
      <c r="O32" s="2">
        <f>-PMT(Params!$B$9/12, 30*12, Params!$B$4*(1-Params!$B$5)) * 12</f>
        <v>9778.877822473667</v>
      </c>
      <c r="P32" s="2">
        <f t="shared" si="24"/>
        <v>283587.45685173641</v>
      </c>
      <c r="Q32" s="2">
        <f>Params!$B$4*(1-Params!$B$5)/30</f>
        <v>4166.666666666667</v>
      </c>
      <c r="R32" s="2">
        <f t="shared" si="1"/>
        <v>5612.2111558070001</v>
      </c>
      <c r="S32" s="2">
        <f t="shared" si="25"/>
        <v>162754.12351840298</v>
      </c>
      <c r="T32" s="2">
        <f t="shared" si="2"/>
        <v>-274894.86294101737</v>
      </c>
      <c r="U32" s="31">
        <f>T32/Calcs!$B$4/Table!A32</f>
        <v>-7.1540627961227676E-2</v>
      </c>
      <c r="V32" s="2">
        <f>B32-K32-M32-O32</f>
        <v>30250.847303608243</v>
      </c>
      <c r="W32" s="2">
        <f>IF(V32&gt;0,V32*Params!$B$15,0)</f>
        <v>15125.423651804122</v>
      </c>
      <c r="X32" s="2">
        <f t="shared" si="26"/>
        <v>277815.63665881264</v>
      </c>
      <c r="Y32" s="2">
        <f>Y31*(1+Params!$B$3)+W32</f>
        <v>701928.76525435131</v>
      </c>
      <c r="Z32" s="2">
        <f t="shared" si="3"/>
        <v>424113.12859553867</v>
      </c>
      <c r="AA32" s="2">
        <f>T32+Z32</f>
        <v>149218.2656545213</v>
      </c>
      <c r="AB32" s="31">
        <f>AA32/Calcs!$B$4/A32</f>
        <v>3.8833641029153231E-2</v>
      </c>
      <c r="AC32" s="31">
        <f t="shared" si="4"/>
        <v>0.1417151658508255</v>
      </c>
      <c r="AD32" s="2">
        <f>AA32-I32*Params!$B$23</f>
        <v>118522.15474112928</v>
      </c>
      <c r="AE32" s="7">
        <f t="shared" si="5"/>
        <v>29</v>
      </c>
      <c r="AF32" s="2">
        <f t="shared" si="6"/>
        <v>4791.5880450172872</v>
      </c>
      <c r="AG32" s="2">
        <f>(K32+M32+O32)/12</f>
        <v>2270.6841030499336</v>
      </c>
      <c r="AH32" s="8" t="str">
        <f t="shared" si="27"/>
        <v/>
      </c>
      <c r="AI32" s="8"/>
      <c r="AJ32" s="47">
        <f t="shared" si="7"/>
        <v>29</v>
      </c>
      <c r="AK32" s="2">
        <f>AK31*(1+Params!$B$20)</f>
        <v>3489.6110142240382</v>
      </c>
      <c r="AL32" s="2">
        <f>Params!$B$21*AK32</f>
        <v>39258.123910020433</v>
      </c>
      <c r="AM32" s="2">
        <f t="shared" si="28"/>
        <v>931466.38457805419</v>
      </c>
      <c r="AN32" s="2">
        <f>Calcs!$B$5</f>
        <v>0</v>
      </c>
      <c r="AO32" s="2">
        <f t="shared" si="29"/>
        <v>0</v>
      </c>
      <c r="AP32" s="2">
        <f t="shared" si="8"/>
        <v>656571.52163703681</v>
      </c>
      <c r="AQ32" s="31">
        <f>AP32/Calcs!$B$4/A32</f>
        <v>0.17087092300248194</v>
      </c>
      <c r="AR32" s="2">
        <f>F32</f>
        <v>810139.0590212337</v>
      </c>
      <c r="AS32" s="31">
        <f>AR32/Calcs!$B$4/A32</f>
        <v>0.21083644997299511</v>
      </c>
      <c r="AT32" s="31">
        <f t="shared" si="9"/>
        <v>-3.9965526970513171E-2</v>
      </c>
      <c r="AU32" s="31"/>
      <c r="AV32" s="2">
        <f>I32*Params!$B$23</f>
        <v>30696.110913392014</v>
      </c>
      <c r="AW32" s="49">
        <f>J32*Params!$B$24</f>
        <v>39240.277283480034</v>
      </c>
      <c r="AX32" s="49">
        <f t="shared" si="10"/>
        <v>69936.388196872053</v>
      </c>
      <c r="AY32" s="2">
        <f t="shared" si="11"/>
        <v>30696.110913392014</v>
      </c>
      <c r="AZ32" s="2">
        <f>AP32-AY32</f>
        <v>625875.41072364477</v>
      </c>
      <c r="BA32" s="31">
        <f>AZ32/Calcs!$B$4/A32</f>
        <v>0.16288234501591276</v>
      </c>
      <c r="BB32" s="31">
        <f>BA32-AS32</f>
        <v>-4.7954104957082355E-2</v>
      </c>
      <c r="BE32" s="7">
        <f t="shared" si="0"/>
        <v>29</v>
      </c>
      <c r="BF32" s="2">
        <f t="shared" si="12"/>
        <v>261601.84855653357</v>
      </c>
      <c r="BG32" s="2">
        <f t="shared" si="13"/>
        <v>-156961.1091339206</v>
      </c>
      <c r="BH32" s="2">
        <f t="shared" si="14"/>
        <v>-216781.47884522739</v>
      </c>
      <c r="BI32" s="2">
        <f t="shared" si="15"/>
        <v>-162754.12351840298</v>
      </c>
      <c r="BJ32" s="2">
        <f t="shared" si="16"/>
        <v>931466.38457805419</v>
      </c>
      <c r="BK32" s="2">
        <f t="shared" si="17"/>
        <v>0</v>
      </c>
      <c r="BL32" s="2">
        <f t="shared" si="18"/>
        <v>-30696.110913392014</v>
      </c>
    </row>
    <row r="33" spans="1:64">
      <c r="A33">
        <v>30</v>
      </c>
      <c r="B33" s="3">
        <f>B32*(1+Params!$B$14)</f>
        <v>58936.532953712631</v>
      </c>
      <c r="C33" s="2">
        <f t="shared" si="19"/>
        <v>1264397.851102222</v>
      </c>
      <c r="D33" s="2">
        <f>D32*(1+Params!$B$3)</f>
        <v>1008623.7931527201</v>
      </c>
      <c r="E33" s="2">
        <f t="shared" si="20"/>
        <v>65984.734131486388</v>
      </c>
      <c r="F33" s="2">
        <f t="shared" si="21"/>
        <v>876123.79315272009</v>
      </c>
      <c r="G33" s="2">
        <f>F33-C33</f>
        <v>-388274.0579495019</v>
      </c>
      <c r="H33" s="31">
        <f>G33/Calcs!$B$4/A33</f>
        <v>-9.767900828918287E-2</v>
      </c>
      <c r="I33" s="3">
        <f>I32*(1+Params!$B$6)</f>
        <v>524391.89477044682</v>
      </c>
      <c r="J33" s="2">
        <f>I33-Params!$B$4</f>
        <v>274391.89477044682</v>
      </c>
      <c r="K33" s="2">
        <f>I32*Params!$B$7</f>
        <v>7674.0277283480036</v>
      </c>
      <c r="L33" s="2">
        <f t="shared" si="22"/>
        <v>164635.13686226861</v>
      </c>
      <c r="M33" s="2">
        <f>I32*Params!$B$8</f>
        <v>10232.036971130672</v>
      </c>
      <c r="N33" s="2">
        <f t="shared" si="23"/>
        <v>227013.51581635806</v>
      </c>
      <c r="O33" s="2">
        <f>-PMT(Params!$B$9/12, 30*12, Params!$B$4*(1-Params!$B$5)) * 12</f>
        <v>9778.877822473667</v>
      </c>
      <c r="P33" s="2">
        <f t="shared" si="24"/>
        <v>293366.33467421005</v>
      </c>
      <c r="Q33" s="2">
        <f>Params!$B$4*(1-Params!$B$5)/30</f>
        <v>4166.666666666667</v>
      </c>
      <c r="R33" s="2">
        <f t="shared" si="1"/>
        <v>5612.2111558070001</v>
      </c>
      <c r="S33" s="2">
        <f t="shared" si="25"/>
        <v>168366.33467420997</v>
      </c>
      <c r="T33" s="2">
        <f t="shared" si="2"/>
        <v>-285623.09258238983</v>
      </c>
      <c r="U33" s="31">
        <f>T33/Calcs!$B$4/Table!A33</f>
        <v>-7.1854866058462849E-2</v>
      </c>
      <c r="V33" s="2">
        <f>B33-K33-M33-O33</f>
        <v>31251.590431760291</v>
      </c>
      <c r="W33" s="2">
        <f>IF(V33&gt;0,V33*Params!$B$15,0)</f>
        <v>15625.795215880145</v>
      </c>
      <c r="X33" s="2">
        <f t="shared" si="26"/>
        <v>293441.43187469279</v>
      </c>
      <c r="Y33" s="2">
        <f>Y32*(1+Params!$B$3)+W33</f>
        <v>766689.57403803605</v>
      </c>
      <c r="Z33" s="2">
        <f t="shared" si="3"/>
        <v>473248.14216334326</v>
      </c>
      <c r="AA33" s="2">
        <f>T33+Z33</f>
        <v>187625.04958095343</v>
      </c>
      <c r="AB33" s="31">
        <f>AA33/Calcs!$B$4/A33</f>
        <v>4.7201270334831048E-2</v>
      </c>
      <c r="AC33" s="31">
        <f t="shared" si="4"/>
        <v>0.14488027862401393</v>
      </c>
      <c r="AD33" s="2">
        <f>AA33-I33*Params!$B$23</f>
        <v>156161.53589472664</v>
      </c>
      <c r="AE33" s="7">
        <f t="shared" si="5"/>
        <v>30</v>
      </c>
      <c r="AF33" s="2">
        <f t="shared" si="6"/>
        <v>4911.3777461427189</v>
      </c>
      <c r="AG33" s="2">
        <f>(K33+M33+O33)/12</f>
        <v>2307.0785434960285</v>
      </c>
      <c r="AH33" s="8" t="str">
        <f t="shared" si="27"/>
        <v/>
      </c>
      <c r="AI33" s="8"/>
      <c r="AJ33" s="47">
        <f t="shared" si="7"/>
        <v>30</v>
      </c>
      <c r="AK33" s="2">
        <f>AK32*(1+Params!$B$20)</f>
        <v>3541.9551794373983</v>
      </c>
      <c r="AL33" s="2">
        <f>Params!$B$21*AK33</f>
        <v>39846.995768670735</v>
      </c>
      <c r="AM33" s="2">
        <f t="shared" si="28"/>
        <v>971313.38034672488</v>
      </c>
      <c r="AN33" s="2">
        <f>Calcs!$B$5</f>
        <v>0</v>
      </c>
      <c r="AO33" s="2">
        <f t="shared" si="29"/>
        <v>0</v>
      </c>
      <c r="AP33" s="2">
        <f t="shared" si="8"/>
        <v>685690.28776433505</v>
      </c>
      <c r="AQ33" s="31">
        <f>AP33/Calcs!$B$4/A33</f>
        <v>0.17250070132436102</v>
      </c>
      <c r="AR33" s="2">
        <f>F33</f>
        <v>876123.79315272009</v>
      </c>
      <c r="AS33" s="31">
        <f>AR33/Calcs!$B$4/A33</f>
        <v>0.22040850142206794</v>
      </c>
      <c r="AT33" s="31">
        <f t="shared" si="9"/>
        <v>-4.7907800097706926E-2</v>
      </c>
      <c r="AU33" s="31"/>
      <c r="AV33" s="2">
        <f>I33*Params!$B$23</f>
        <v>31463.513686226808</v>
      </c>
      <c r="AW33" s="49">
        <f>J33*Params!$B$24</f>
        <v>41158.784215567022</v>
      </c>
      <c r="AX33" s="49">
        <f t="shared" si="10"/>
        <v>72622.297901793834</v>
      </c>
      <c r="AY33" s="2">
        <f t="shared" si="11"/>
        <v>31463.513686226808</v>
      </c>
      <c r="AZ33" s="2">
        <f>AP33-AY33</f>
        <v>654226.77407810825</v>
      </c>
      <c r="BA33" s="31">
        <f>AZ33/Calcs!$B$4/A33</f>
        <v>0.16458535196933541</v>
      </c>
      <c r="BB33" s="31">
        <f>BA33-AS33</f>
        <v>-5.5823149452732534E-2</v>
      </c>
      <c r="BE33" s="7">
        <f t="shared" si="0"/>
        <v>30</v>
      </c>
      <c r="BF33" s="2">
        <f t="shared" si="12"/>
        <v>274391.89477044682</v>
      </c>
      <c r="BG33" s="2">
        <f t="shared" si="13"/>
        <v>-164635.13686226861</v>
      </c>
      <c r="BH33" s="2">
        <f t="shared" si="14"/>
        <v>-227013.51581635806</v>
      </c>
      <c r="BI33" s="2">
        <f t="shared" si="15"/>
        <v>-168366.33467420997</v>
      </c>
      <c r="BJ33" s="2">
        <f t="shared" si="16"/>
        <v>971313.38034672488</v>
      </c>
      <c r="BK33" s="2">
        <f t="shared" si="17"/>
        <v>0</v>
      </c>
      <c r="BL33" s="2">
        <f t="shared" si="18"/>
        <v>-31463.513686226808</v>
      </c>
    </row>
    <row r="34" spans="1:64">
      <c r="A34">
        <v>31</v>
      </c>
      <c r="B34" s="3">
        <f>B33*(1+Params!$B$14)</f>
        <v>60409.946277555442</v>
      </c>
      <c r="C34" s="2">
        <f t="shared" ref="C34:C43" si="30">B34+C33</f>
        <v>1324807.7973797775</v>
      </c>
      <c r="D34" s="2">
        <f>D33*(1+Params!$B$3)</f>
        <v>1079227.4586734106</v>
      </c>
      <c r="E34" s="2">
        <f t="shared" si="20"/>
        <v>70603.665520690498</v>
      </c>
      <c r="F34" s="2">
        <f t="shared" si="21"/>
        <v>946727.45867341058</v>
      </c>
      <c r="G34" s="2">
        <f>F34-C34</f>
        <v>-378080.33870636695</v>
      </c>
      <c r="H34" s="31">
        <f>G34/Calcs!$B$4/A34</f>
        <v>-9.2046339307697372E-2</v>
      </c>
      <c r="I34" s="3">
        <f>I33*(1+Params!$B$6)</f>
        <v>537501.69213970797</v>
      </c>
      <c r="J34" s="2">
        <f>I34-Params!$B$4</f>
        <v>287501.69213970797</v>
      </c>
      <c r="K34" s="2">
        <f>I33*Params!$B$7</f>
        <v>7865.8784215567021</v>
      </c>
      <c r="L34" s="2">
        <f t="shared" ref="L34:L43" si="31">K34+L33</f>
        <v>172501.01528382531</v>
      </c>
      <c r="M34" s="2">
        <f>I33*Params!$B$8</f>
        <v>10487.837895408937</v>
      </c>
      <c r="N34" s="2">
        <f t="shared" ref="N34:N43" si="32">M34+N33</f>
        <v>237501.35371176701</v>
      </c>
      <c r="O34" s="2">
        <v>0</v>
      </c>
      <c r="P34" s="2">
        <f t="shared" si="24"/>
        <v>293366.33467421005</v>
      </c>
      <c r="Q34" s="2">
        <v>0</v>
      </c>
      <c r="R34" s="2">
        <f t="shared" si="1"/>
        <v>0</v>
      </c>
      <c r="S34" s="2">
        <f t="shared" si="25"/>
        <v>168366.33467420997</v>
      </c>
      <c r="T34" s="2">
        <f t="shared" si="2"/>
        <v>-290867.01153009431</v>
      </c>
      <c r="U34" s="31">
        <f>T34/Calcs!$B$4/Table!A34</f>
        <v>-7.0813636404161731E-2</v>
      </c>
      <c r="V34" s="2">
        <f>B34-K34-M34-O34</f>
        <v>42056.229960589808</v>
      </c>
      <c r="W34" s="2">
        <f>IF(V34&gt;0,V34*Params!$B$15,0)</f>
        <v>21028.114980294904</v>
      </c>
      <c r="X34" s="2">
        <f t="shared" si="26"/>
        <v>314469.54685498768</v>
      </c>
      <c r="Y34" s="2">
        <f>Y33*(1+Params!$B$3)+W34</f>
        <v>841385.95920099353</v>
      </c>
      <c r="Z34" s="2">
        <f t="shared" si="3"/>
        <v>526916.41234600591</v>
      </c>
      <c r="AA34" s="2">
        <f>T34+Z34</f>
        <v>236049.40081591159</v>
      </c>
      <c r="AB34" s="31">
        <f>AA34/Calcs!$B$4/A34</f>
        <v>5.7467900381232277E-2</v>
      </c>
      <c r="AC34" s="31">
        <f t="shared" si="4"/>
        <v>0.14951423968892966</v>
      </c>
      <c r="AD34" s="2">
        <f>AA34-I34*Params!$B$23</f>
        <v>203799.29928752911</v>
      </c>
      <c r="AE34" s="7">
        <f t="shared" si="5"/>
        <v>31</v>
      </c>
      <c r="AF34" s="2">
        <f t="shared" si="6"/>
        <v>5034.1621897962868</v>
      </c>
      <c r="AG34" s="2">
        <f>(K34+M34+O34)/12</f>
        <v>1529.4763597471365</v>
      </c>
      <c r="AH34" s="8" t="str">
        <f t="shared" si="27"/>
        <v/>
      </c>
      <c r="AI34" s="8"/>
      <c r="AJ34" s="47">
        <f t="shared" si="7"/>
        <v>31</v>
      </c>
      <c r="AK34" s="2">
        <f>AK33*(1+Params!$B$20)</f>
        <v>3595.0845071289591</v>
      </c>
      <c r="AL34" s="2">
        <f>Params!$B$21*AK34</f>
        <v>40444.70070520079</v>
      </c>
      <c r="AM34" s="2">
        <f t="shared" si="28"/>
        <v>1011758.0810519257</v>
      </c>
      <c r="AN34" s="2">
        <f>Calcs!$B$5</f>
        <v>0</v>
      </c>
      <c r="AO34" s="2">
        <f t="shared" si="29"/>
        <v>0</v>
      </c>
      <c r="AP34" s="2">
        <f t="shared" si="8"/>
        <v>720891.06952183135</v>
      </c>
      <c r="AQ34" s="31">
        <f>AP34/Calcs!$B$4/A34</f>
        <v>0.17550604248857732</v>
      </c>
      <c r="AR34" s="2">
        <f>F34</f>
        <v>946727.45867341058</v>
      </c>
      <c r="AS34" s="31">
        <f>AR34/Calcs!$B$4/A34</f>
        <v>0.23048751276285101</v>
      </c>
      <c r="AT34" s="31">
        <f t="shared" si="9"/>
        <v>-5.4981470274273692E-2</v>
      </c>
      <c r="AU34" s="31"/>
      <c r="AV34" s="2">
        <f>I34*Params!$B$23</f>
        <v>32250.101528382478</v>
      </c>
      <c r="AW34" s="49">
        <f>J34*Params!$B$24</f>
        <v>43125.253820956197</v>
      </c>
      <c r="AX34" s="49">
        <f t="shared" si="10"/>
        <v>75375.355349338672</v>
      </c>
      <c r="AY34" s="2">
        <f t="shared" si="11"/>
        <v>32250.101528382478</v>
      </c>
      <c r="AZ34" s="2">
        <f>AP34-AY34</f>
        <v>688640.96799344884</v>
      </c>
      <c r="BA34" s="31">
        <f>AZ34/Calcs!$B$4/A34</f>
        <v>0.16765452659609223</v>
      </c>
      <c r="BB34" s="31">
        <f>BA34-AS34</f>
        <v>-6.2832986166758781E-2</v>
      </c>
      <c r="BE34" s="7">
        <f t="shared" si="0"/>
        <v>31</v>
      </c>
      <c r="BF34" s="2">
        <f t="shared" si="12"/>
        <v>287501.69213970797</v>
      </c>
      <c r="BG34" s="2">
        <f t="shared" si="13"/>
        <v>-172501.01528382531</v>
      </c>
      <c r="BH34" s="2">
        <f t="shared" si="14"/>
        <v>-237501.35371176701</v>
      </c>
      <c r="BI34" s="2">
        <f t="shared" si="15"/>
        <v>-168366.33467420997</v>
      </c>
      <c r="BJ34" s="2">
        <f t="shared" si="16"/>
        <v>1011758.0810519257</v>
      </c>
      <c r="BK34" s="2">
        <f t="shared" si="17"/>
        <v>0</v>
      </c>
      <c r="BL34" s="2">
        <f t="shared" si="18"/>
        <v>-32250.101528382478</v>
      </c>
    </row>
    <row r="35" spans="1:64">
      <c r="A35">
        <v>32</v>
      </c>
      <c r="B35" s="3">
        <f>B34*(1+Params!$B$14)</f>
        <v>61920.19493449432</v>
      </c>
      <c r="C35" s="2">
        <f t="shared" si="30"/>
        <v>1386727.9923142719</v>
      </c>
      <c r="D35" s="2">
        <f>D34*(1+Params!$B$3)</f>
        <v>1154773.3807805495</v>
      </c>
      <c r="E35" s="2">
        <f t="shared" si="20"/>
        <v>75545.922107138904</v>
      </c>
      <c r="F35" s="2">
        <f t="shared" si="21"/>
        <v>1022273.3807805495</v>
      </c>
      <c r="G35" s="2">
        <f>F35-C35</f>
        <v>-364454.61153372237</v>
      </c>
      <c r="H35" s="31">
        <f>G35/Calcs!$B$4/A35</f>
        <v>-8.5956276305123203E-2</v>
      </c>
      <c r="I35" s="3">
        <f>I34*(1+Params!$B$6)</f>
        <v>550939.23444320064</v>
      </c>
      <c r="J35" s="2">
        <f>I35-Params!$B$4</f>
        <v>300939.23444320064</v>
      </c>
      <c r="K35" s="2">
        <f>I34*Params!$B$7</f>
        <v>8062.5253820956195</v>
      </c>
      <c r="L35" s="2">
        <f t="shared" si="31"/>
        <v>180563.54066592094</v>
      </c>
      <c r="M35" s="2">
        <f>I34*Params!$B$8</f>
        <v>10750.033842794159</v>
      </c>
      <c r="N35" s="2">
        <f t="shared" si="32"/>
        <v>248251.38755456117</v>
      </c>
      <c r="O35" s="2">
        <v>0</v>
      </c>
      <c r="P35" s="2">
        <f t="shared" si="24"/>
        <v>293366.33467421005</v>
      </c>
      <c r="Q35" s="2">
        <v>0</v>
      </c>
      <c r="R35" s="2">
        <f t="shared" si="1"/>
        <v>0</v>
      </c>
      <c r="S35" s="2">
        <f t="shared" si="25"/>
        <v>168366.33467420997</v>
      </c>
      <c r="T35" s="2">
        <f t="shared" si="2"/>
        <v>-296242.02845149144</v>
      </c>
      <c r="U35" s="31">
        <f>T35/Calcs!$B$4/Table!A35</f>
        <v>-6.9868402936672513E-2</v>
      </c>
      <c r="V35" s="2">
        <f>B35-K35-M35-O35</f>
        <v>43107.635709604539</v>
      </c>
      <c r="W35" s="2">
        <f>IF(V35&gt;0,V35*Params!$B$15,0)</f>
        <v>21553.81785480227</v>
      </c>
      <c r="X35" s="2">
        <f t="shared" si="26"/>
        <v>336023.36470978998</v>
      </c>
      <c r="Y35" s="2">
        <f>Y34*(1+Params!$B$3)+W35</f>
        <v>921836.79419986531</v>
      </c>
      <c r="Z35" s="2">
        <f t="shared" si="3"/>
        <v>585813.42949007533</v>
      </c>
      <c r="AA35" s="2">
        <f>T35+Z35</f>
        <v>289571.40103858389</v>
      </c>
      <c r="AB35" s="31">
        <f>AA35/Calcs!$B$4/A35</f>
        <v>6.829514175438299E-2</v>
      </c>
      <c r="AC35" s="31">
        <f t="shared" si="4"/>
        <v>0.15425141805950621</v>
      </c>
      <c r="AD35" s="2">
        <f>AA35-I35*Params!$B$23</f>
        <v>256515.04697199186</v>
      </c>
      <c r="AE35" s="7">
        <f t="shared" si="5"/>
        <v>32</v>
      </c>
      <c r="AF35" s="2">
        <f t="shared" si="6"/>
        <v>5160.0162445411934</v>
      </c>
      <c r="AG35" s="2">
        <f>(K35+M35+O35)/12</f>
        <v>1567.7132687408148</v>
      </c>
      <c r="AH35" s="8" t="str">
        <f t="shared" si="27"/>
        <v/>
      </c>
      <c r="AI35" s="8"/>
      <c r="AJ35" s="47">
        <f t="shared" si="7"/>
        <v>32</v>
      </c>
      <c r="AK35" s="2">
        <f>AK34*(1+Params!$B$20)</f>
        <v>3649.0107747358929</v>
      </c>
      <c r="AL35" s="2">
        <f>Params!$B$21*AK35</f>
        <v>41051.371215778796</v>
      </c>
      <c r="AM35" s="2">
        <f t="shared" si="28"/>
        <v>1052809.4522677045</v>
      </c>
      <c r="AN35" s="2">
        <f>Calcs!$B$5</f>
        <v>0</v>
      </c>
      <c r="AO35" s="2">
        <f t="shared" si="29"/>
        <v>0</v>
      </c>
      <c r="AP35" s="2">
        <f t="shared" si="8"/>
        <v>756567.42381621315</v>
      </c>
      <c r="AQ35" s="31">
        <f>AP35/Calcs!$B$4/A35</f>
        <v>0.1784357131642012</v>
      </c>
      <c r="AR35" s="2">
        <f>F35</f>
        <v>1022273.3807805495</v>
      </c>
      <c r="AS35" s="31">
        <f>AR35/Calcs!$B$4/A35</f>
        <v>0.24110221244824281</v>
      </c>
      <c r="AT35" s="31">
        <f t="shared" si="9"/>
        <v>-6.266649928404161E-2</v>
      </c>
      <c r="AU35" s="31"/>
      <c r="AV35" s="2">
        <f>I35*Params!$B$23</f>
        <v>33056.354066592037</v>
      </c>
      <c r="AW35" s="49">
        <f>J35*Params!$B$24</f>
        <v>45140.885166480097</v>
      </c>
      <c r="AX35" s="49">
        <f t="shared" si="10"/>
        <v>78197.239233072134</v>
      </c>
      <c r="AY35" s="2">
        <f t="shared" si="11"/>
        <v>33056.354066592037</v>
      </c>
      <c r="AZ35" s="2">
        <f>AP35-AY35</f>
        <v>723511.06974962109</v>
      </c>
      <c r="BA35" s="31">
        <f>AZ35/Calcs!$B$4/A35</f>
        <v>0.17063940324283516</v>
      </c>
      <c r="BB35" s="31">
        <f>BA35-AS35</f>
        <v>-7.046280920540765E-2</v>
      </c>
      <c r="BE35" s="7">
        <f t="shared" si="0"/>
        <v>32</v>
      </c>
      <c r="BF35" s="2">
        <f t="shared" si="12"/>
        <v>300939.23444320064</v>
      </c>
      <c r="BG35" s="2">
        <f t="shared" si="13"/>
        <v>-180563.54066592094</v>
      </c>
      <c r="BH35" s="2">
        <f t="shared" si="14"/>
        <v>-248251.38755456117</v>
      </c>
      <c r="BI35" s="2">
        <f t="shared" si="15"/>
        <v>-168366.33467420997</v>
      </c>
      <c r="BJ35" s="2">
        <f t="shared" si="16"/>
        <v>1052809.4522677045</v>
      </c>
      <c r="BK35" s="2">
        <f t="shared" si="17"/>
        <v>0</v>
      </c>
      <c r="BL35" s="2">
        <f t="shared" si="18"/>
        <v>-33056.354066592037</v>
      </c>
    </row>
    <row r="36" spans="1:64">
      <c r="A36">
        <v>33</v>
      </c>
      <c r="B36" s="3">
        <f>B35*(1+Params!$B$14)</f>
        <v>63468.199807856676</v>
      </c>
      <c r="C36" s="2">
        <f t="shared" si="30"/>
        <v>1450196.1921221286</v>
      </c>
      <c r="D36" s="2">
        <f>D35*(1+Params!$B$3)</f>
        <v>1235607.5174351879</v>
      </c>
      <c r="E36" s="2">
        <f t="shared" si="20"/>
        <v>80834.136654638452</v>
      </c>
      <c r="F36" s="2">
        <f t="shared" si="21"/>
        <v>1103107.5174351879</v>
      </c>
      <c r="G36" s="2">
        <f>F36-C36</f>
        <v>-347088.67468694062</v>
      </c>
      <c r="H36" s="31">
        <f>G36/Calcs!$B$4/A36</f>
        <v>-7.9379914165109353E-2</v>
      </c>
      <c r="I36" s="3">
        <f>I35*(1+Params!$B$6)</f>
        <v>564712.71530428063</v>
      </c>
      <c r="J36" s="2">
        <f>I36-Params!$B$4</f>
        <v>314712.71530428063</v>
      </c>
      <c r="K36" s="2">
        <f>I35*Params!$B$7</f>
        <v>8264.0885166480093</v>
      </c>
      <c r="L36" s="2">
        <f t="shared" si="31"/>
        <v>188827.62918256896</v>
      </c>
      <c r="M36" s="2">
        <f>I35*Params!$B$8</f>
        <v>11018.784688864012</v>
      </c>
      <c r="N36" s="2">
        <f t="shared" si="32"/>
        <v>259270.17224342519</v>
      </c>
      <c r="O36" s="2">
        <v>0</v>
      </c>
      <c r="P36" s="2">
        <f t="shared" si="24"/>
        <v>293366.33467421005</v>
      </c>
      <c r="Q36" s="2">
        <v>0</v>
      </c>
      <c r="R36" s="2">
        <f t="shared" si="1"/>
        <v>0</v>
      </c>
      <c r="S36" s="2">
        <f t="shared" si="25"/>
        <v>168366.33467420997</v>
      </c>
      <c r="T36" s="2">
        <f t="shared" si="2"/>
        <v>-301751.42079592345</v>
      </c>
      <c r="U36" s="31">
        <f>T36/Calcs!$B$4/Table!A36</f>
        <v>-6.9011188289519368E-2</v>
      </c>
      <c r="V36" s="2">
        <f>B36-K36-M36-O36</f>
        <v>44185.326602344656</v>
      </c>
      <c r="W36" s="2">
        <f>IF(V36&gt;0,V36*Params!$B$15,0)</f>
        <v>22092.663301172328</v>
      </c>
      <c r="X36" s="2">
        <f t="shared" si="26"/>
        <v>358116.0280109623</v>
      </c>
      <c r="Y36" s="2">
        <f>Y35*(1+Params!$B$3)+W36</f>
        <v>1008458.0330950283</v>
      </c>
      <c r="Z36" s="2">
        <f t="shared" si="3"/>
        <v>650342.00508406595</v>
      </c>
      <c r="AA36" s="2">
        <f>T36+Z36</f>
        <v>348590.58428814251</v>
      </c>
      <c r="AB36" s="31">
        <f>AA36/Calcs!$B$4/A36</f>
        <v>7.9723404068185816E-2</v>
      </c>
      <c r="AC36" s="31">
        <f t="shared" si="4"/>
        <v>0.15910331823329515</v>
      </c>
      <c r="AD36" s="2">
        <f>AA36-I36*Params!$B$23</f>
        <v>314707.8213698857</v>
      </c>
      <c r="AE36" s="7">
        <f t="shared" si="5"/>
        <v>33</v>
      </c>
      <c r="AF36" s="2">
        <f t="shared" si="6"/>
        <v>5289.016650654723</v>
      </c>
      <c r="AG36" s="2">
        <f>(K36+M36+O36)/12</f>
        <v>1606.906100459335</v>
      </c>
      <c r="AH36" s="8" t="str">
        <f t="shared" si="27"/>
        <v/>
      </c>
      <c r="AI36" s="8"/>
      <c r="AJ36" s="47">
        <f t="shared" si="7"/>
        <v>33</v>
      </c>
      <c r="AK36" s="2">
        <f>AK35*(1+Params!$B$20)</f>
        <v>3703.745936356931</v>
      </c>
      <c r="AL36" s="2">
        <f>Params!$B$21*AK36</f>
        <v>41667.141784015475</v>
      </c>
      <c r="AM36" s="2">
        <f t="shared" si="28"/>
        <v>1094476.5940517201</v>
      </c>
      <c r="AN36" s="2">
        <f>Calcs!$B$5</f>
        <v>0</v>
      </c>
      <c r="AO36" s="2">
        <f t="shared" si="29"/>
        <v>0</v>
      </c>
      <c r="AP36" s="2">
        <f t="shared" si="8"/>
        <v>792725.17325579666</v>
      </c>
      <c r="AQ36" s="31">
        <f>AP36/Calcs!$B$4/A36</f>
        <v>0.18129792412939891</v>
      </c>
      <c r="AR36" s="2">
        <f>F36</f>
        <v>1103107.5174351879</v>
      </c>
      <c r="AS36" s="31">
        <f>AR36/Calcs!$B$4/A36</f>
        <v>0.25228302285538889</v>
      </c>
      <c r="AT36" s="31">
        <f t="shared" si="9"/>
        <v>-7.0985098725989987E-2</v>
      </c>
      <c r="AU36" s="31"/>
      <c r="AV36" s="2">
        <f>I36*Params!$B$23</f>
        <v>33882.762918256834</v>
      </c>
      <c r="AW36" s="49">
        <f>J36*Params!$B$24</f>
        <v>47206.907295642093</v>
      </c>
      <c r="AX36" s="49">
        <f t="shared" si="10"/>
        <v>81089.670213898935</v>
      </c>
      <c r="AY36" s="2">
        <f t="shared" si="11"/>
        <v>33882.762918256834</v>
      </c>
      <c r="AZ36" s="2">
        <f>AP36-AY36</f>
        <v>758842.41033753986</v>
      </c>
      <c r="BA36" s="31">
        <f>AZ36/Calcs!$B$4/A36</f>
        <v>0.17354886457119265</v>
      </c>
      <c r="BB36" s="31">
        <f>BA36-AS36</f>
        <v>-7.8734158284196248E-2</v>
      </c>
      <c r="BE36" s="7">
        <f t="shared" si="0"/>
        <v>33</v>
      </c>
      <c r="BF36" s="2">
        <f t="shared" si="12"/>
        <v>314712.71530428063</v>
      </c>
      <c r="BG36" s="2">
        <f t="shared" si="13"/>
        <v>-188827.62918256896</v>
      </c>
      <c r="BH36" s="2">
        <f t="shared" si="14"/>
        <v>-259270.17224342519</v>
      </c>
      <c r="BI36" s="2">
        <f t="shared" si="15"/>
        <v>-168366.33467420997</v>
      </c>
      <c r="BJ36" s="2">
        <f t="shared" si="16"/>
        <v>1094476.5940517201</v>
      </c>
      <c r="BK36" s="2">
        <f t="shared" si="17"/>
        <v>0</v>
      </c>
      <c r="BL36" s="2">
        <f t="shared" si="18"/>
        <v>-33882.762918256834</v>
      </c>
    </row>
    <row r="37" spans="1:64">
      <c r="A37">
        <v>34</v>
      </c>
      <c r="B37" s="3">
        <f>B36*(1+Params!$B$14)</f>
        <v>65054.90480305309</v>
      </c>
      <c r="C37" s="2">
        <f t="shared" si="30"/>
        <v>1515251.0969251816</v>
      </c>
      <c r="D37" s="2">
        <f>D36*(1+Params!$B$3)</f>
        <v>1322100.0436556512</v>
      </c>
      <c r="E37" s="2">
        <f t="shared" si="20"/>
        <v>86492.526220463216</v>
      </c>
      <c r="F37" s="2">
        <f t="shared" si="21"/>
        <v>1189600.0436556512</v>
      </c>
      <c r="G37" s="2">
        <f>F37-C37</f>
        <v>-325651.05326953041</v>
      </c>
      <c r="H37" s="31">
        <f>G37/Calcs!$B$4/A37</f>
        <v>-7.2286582301782545E-2</v>
      </c>
      <c r="I37" s="3">
        <f>I36*(1+Params!$B$6)</f>
        <v>578830.53318688762</v>
      </c>
      <c r="J37" s="2">
        <f>I37-Params!$B$4</f>
        <v>328830.53318688762</v>
      </c>
      <c r="K37" s="2">
        <f>I36*Params!$B$7</f>
        <v>8470.6907295642086</v>
      </c>
      <c r="L37" s="2">
        <f t="shared" si="31"/>
        <v>197298.31991213316</v>
      </c>
      <c r="M37" s="2">
        <f>I36*Params!$B$8</f>
        <v>11294.254306085613</v>
      </c>
      <c r="N37" s="2">
        <f t="shared" si="32"/>
        <v>270564.4265495108</v>
      </c>
      <c r="O37" s="2">
        <v>0</v>
      </c>
      <c r="P37" s="2">
        <f t="shared" si="24"/>
        <v>293366.33467421005</v>
      </c>
      <c r="Q37" s="2">
        <v>0</v>
      </c>
      <c r="R37" s="2">
        <f t="shared" si="1"/>
        <v>0</v>
      </c>
      <c r="S37" s="2">
        <f t="shared" si="25"/>
        <v>168366.33467420997</v>
      </c>
      <c r="T37" s="2">
        <f t="shared" si="2"/>
        <v>-307398.54794896627</v>
      </c>
      <c r="U37" s="31">
        <f>T37/Calcs!$B$4/Table!A37</f>
        <v>-6.8234971797772756E-2</v>
      </c>
      <c r="V37" s="2">
        <f>B37-K37-M37-O37</f>
        <v>45289.95976740327</v>
      </c>
      <c r="W37" s="2">
        <f>IF(V37&gt;0,V37*Params!$B$15,0)</f>
        <v>22644.979883701635</v>
      </c>
      <c r="X37" s="2">
        <f t="shared" si="26"/>
        <v>380761.00789466396</v>
      </c>
      <c r="Y37" s="2">
        <f>Y36*(1+Params!$B$3)+W37</f>
        <v>1101695.0752953819</v>
      </c>
      <c r="Z37" s="2">
        <f t="shared" si="3"/>
        <v>720934.06740071799</v>
      </c>
      <c r="AA37" s="2">
        <f>T37+Z37</f>
        <v>413535.51945175172</v>
      </c>
      <c r="AB37" s="31">
        <f>AA37/Calcs!$B$4/A37</f>
        <v>9.1794787891620808E-2</v>
      </c>
      <c r="AC37" s="31">
        <f t="shared" si="4"/>
        <v>0.16408137019340335</v>
      </c>
      <c r="AD37" s="2">
        <f>AA37-I37*Params!$B$23</f>
        <v>378805.68746053847</v>
      </c>
      <c r="AE37" s="7">
        <f t="shared" si="5"/>
        <v>34</v>
      </c>
      <c r="AF37" s="2">
        <f t="shared" si="6"/>
        <v>5421.2420669210906</v>
      </c>
      <c r="AG37" s="2">
        <f>(K37+M37+O37)/12</f>
        <v>1647.0787529708184</v>
      </c>
      <c r="AH37" s="8" t="str">
        <f t="shared" si="27"/>
        <v/>
      </c>
      <c r="AI37" s="8"/>
      <c r="AJ37" s="47">
        <f t="shared" si="7"/>
        <v>34</v>
      </c>
      <c r="AK37" s="2">
        <f>AK36*(1+Params!$B$20)</f>
        <v>3759.3021254022847</v>
      </c>
      <c r="AL37" s="2">
        <f>Params!$B$21*AK37</f>
        <v>42292.148910775701</v>
      </c>
      <c r="AM37" s="2">
        <f t="shared" si="28"/>
        <v>1136768.7429624959</v>
      </c>
      <c r="AN37" s="2">
        <f>Calcs!$B$5</f>
        <v>0</v>
      </c>
      <c r="AO37" s="2">
        <f t="shared" si="29"/>
        <v>0</v>
      </c>
      <c r="AP37" s="2">
        <f t="shared" si="8"/>
        <v>829370.19501352962</v>
      </c>
      <c r="AQ37" s="31">
        <f>AP37/Calcs!$B$4/A37</f>
        <v>0.18409993230045055</v>
      </c>
      <c r="AR37" s="2">
        <f>F37</f>
        <v>1189600.0436556512</v>
      </c>
      <c r="AS37" s="31">
        <f>AR37/Calcs!$B$4/A37</f>
        <v>0.26406216285364065</v>
      </c>
      <c r="AT37" s="31">
        <f t="shared" si="9"/>
        <v>-7.99622305531901E-2</v>
      </c>
      <c r="AU37" s="31"/>
      <c r="AV37" s="2">
        <f>I37*Params!$B$23</f>
        <v>34729.831991213257</v>
      </c>
      <c r="AW37" s="49">
        <f>J37*Params!$B$24</f>
        <v>49324.579978033144</v>
      </c>
      <c r="AX37" s="49">
        <f t="shared" si="10"/>
        <v>84054.411969246401</v>
      </c>
      <c r="AY37" s="2">
        <f t="shared" si="11"/>
        <v>34729.831991213257</v>
      </c>
      <c r="AZ37" s="2">
        <f>AP37-AY37</f>
        <v>794640.36302231636</v>
      </c>
      <c r="BA37" s="31">
        <f>AZ37/Calcs!$B$4/A37</f>
        <v>0.17639075760761738</v>
      </c>
      <c r="BB37" s="31">
        <f>BA37-AS37</f>
        <v>-8.7671405246023265E-2</v>
      </c>
      <c r="BE37" s="7">
        <f t="shared" si="0"/>
        <v>34</v>
      </c>
      <c r="BF37" s="2">
        <f t="shared" si="12"/>
        <v>328830.53318688762</v>
      </c>
      <c r="BG37" s="2">
        <f t="shared" si="13"/>
        <v>-197298.31991213316</v>
      </c>
      <c r="BH37" s="2">
        <f t="shared" si="14"/>
        <v>-270564.4265495108</v>
      </c>
      <c r="BI37" s="2">
        <f t="shared" si="15"/>
        <v>-168366.33467420997</v>
      </c>
      <c r="BJ37" s="2">
        <f t="shared" si="16"/>
        <v>1136768.7429624959</v>
      </c>
      <c r="BK37" s="2">
        <f t="shared" si="17"/>
        <v>0</v>
      </c>
      <c r="BL37" s="2">
        <f t="shared" si="18"/>
        <v>-34729.831991213257</v>
      </c>
    </row>
    <row r="38" spans="1:64">
      <c r="A38">
        <v>35</v>
      </c>
      <c r="B38" s="3">
        <f>B37*(1+Params!$B$14)</f>
        <v>66681.277423129417</v>
      </c>
      <c r="C38" s="2">
        <f t="shared" si="30"/>
        <v>1581932.374348311</v>
      </c>
      <c r="D38" s="2">
        <f>D37*(1+Params!$B$3)</f>
        <v>1414647.0467115468</v>
      </c>
      <c r="E38" s="2">
        <f t="shared" si="20"/>
        <v>92547.003055895679</v>
      </c>
      <c r="F38" s="2">
        <f t="shared" si="21"/>
        <v>1282147.0467115468</v>
      </c>
      <c r="G38" s="2">
        <f>F38-C38</f>
        <v>-299785.32763676415</v>
      </c>
      <c r="H38" s="31">
        <f>G38/Calcs!$B$4/A38</f>
        <v>-6.4643736417631076E-2</v>
      </c>
      <c r="I38" s="3">
        <f>I37*(1+Params!$B$6)</f>
        <v>593301.29651655979</v>
      </c>
      <c r="J38" s="2">
        <f>I38-Params!$B$4</f>
        <v>343301.29651655979</v>
      </c>
      <c r="K38" s="2">
        <f>I37*Params!$B$7</f>
        <v>8682.4579978033144</v>
      </c>
      <c r="L38" s="2">
        <f t="shared" si="31"/>
        <v>205980.77790993647</v>
      </c>
      <c r="M38" s="2">
        <f>I37*Params!$B$8</f>
        <v>11576.610663737752</v>
      </c>
      <c r="N38" s="2">
        <f t="shared" si="32"/>
        <v>282141.03721324855</v>
      </c>
      <c r="O38" s="2">
        <v>0</v>
      </c>
      <c r="P38" s="2">
        <f t="shared" si="24"/>
        <v>293366.33467421005</v>
      </c>
      <c r="Q38" s="2">
        <v>0</v>
      </c>
      <c r="R38" s="2">
        <f t="shared" si="1"/>
        <v>0</v>
      </c>
      <c r="S38" s="2">
        <f t="shared" si="25"/>
        <v>168366.33467420997</v>
      </c>
      <c r="T38" s="2">
        <f t="shared" si="2"/>
        <v>-313186.8532808352</v>
      </c>
      <c r="U38" s="31">
        <f>T38/Calcs!$B$4/Table!A38</f>
        <v>-6.7533553268104632E-2</v>
      </c>
      <c r="V38" s="2">
        <f>B38-K38-M38-O38</f>
        <v>46422.20876158835</v>
      </c>
      <c r="W38" s="2">
        <f>IF(V38&gt;0,V38*Params!$B$15,0)</f>
        <v>23211.104380794175</v>
      </c>
      <c r="X38" s="2">
        <f t="shared" si="26"/>
        <v>403972.11227545812</v>
      </c>
      <c r="Y38" s="2">
        <f>Y37*(1+Params!$B$3)+W38</f>
        <v>1202024.8349468529</v>
      </c>
      <c r="Z38" s="2">
        <f t="shared" si="3"/>
        <v>798052.7226713947</v>
      </c>
      <c r="AA38" s="2">
        <f>T38+Z38</f>
        <v>484865.8693905595</v>
      </c>
      <c r="AB38" s="31">
        <f>AA38/Calcs!$B$4/A38</f>
        <v>0.10455328720012064</v>
      </c>
      <c r="AC38" s="31">
        <f t="shared" si="4"/>
        <v>0.16919702361775171</v>
      </c>
      <c r="AD38" s="2">
        <f>AA38-I38*Params!$B$23</f>
        <v>449267.79159956588</v>
      </c>
      <c r="AE38" s="7">
        <f t="shared" si="5"/>
        <v>35</v>
      </c>
      <c r="AF38" s="2">
        <f t="shared" si="6"/>
        <v>5556.7731185941184</v>
      </c>
      <c r="AG38" s="2">
        <f>(K38+M38+O38)/12</f>
        <v>1688.2557217950889</v>
      </c>
      <c r="AH38" s="8" t="str">
        <f t="shared" si="27"/>
        <v/>
      </c>
      <c r="AI38" s="8"/>
      <c r="AJ38" s="47">
        <f t="shared" si="7"/>
        <v>35</v>
      </c>
      <c r="AK38" s="2">
        <f>AK37*(1+Params!$B$20)</f>
        <v>3815.6916572833184</v>
      </c>
      <c r="AL38" s="2">
        <f>Params!$B$21*AK38</f>
        <v>42926.531144437329</v>
      </c>
      <c r="AM38" s="2">
        <f t="shared" si="28"/>
        <v>1179695.2741069333</v>
      </c>
      <c r="AN38" s="2">
        <f>Calcs!$B$5</f>
        <v>0</v>
      </c>
      <c r="AO38" s="2">
        <f t="shared" si="29"/>
        <v>0</v>
      </c>
      <c r="AP38" s="2">
        <f t="shared" si="8"/>
        <v>866508.42082609807</v>
      </c>
      <c r="AQ38" s="31">
        <f>AP38/Calcs!$B$4/A38</f>
        <v>0.18684817699754136</v>
      </c>
      <c r="AR38" s="2">
        <f>F38</f>
        <v>1282147.0467115468</v>
      </c>
      <c r="AS38" s="31">
        <f>AR38/Calcs!$B$4/A38</f>
        <v>0.27647375670329849</v>
      </c>
      <c r="AT38" s="31">
        <f t="shared" si="9"/>
        <v>-8.962557970575713E-2</v>
      </c>
      <c r="AU38" s="31"/>
      <c r="AV38" s="2">
        <f>I38*Params!$B$23</f>
        <v>35598.077790993586</v>
      </c>
      <c r="AW38" s="49">
        <f>J38*Params!$B$24</f>
        <v>51495.194477483965</v>
      </c>
      <c r="AX38" s="49">
        <f t="shared" si="10"/>
        <v>87093.272268477551</v>
      </c>
      <c r="AY38" s="2">
        <f t="shared" si="11"/>
        <v>35598.077790993586</v>
      </c>
      <c r="AZ38" s="2">
        <f>AP38-AY38</f>
        <v>830910.34303510445</v>
      </c>
      <c r="BA38" s="31">
        <f>AZ38/Calcs!$B$4/A38</f>
        <v>0.17917204162482037</v>
      </c>
      <c r="BB38" s="31">
        <f>BA38-AS38</f>
        <v>-9.7301715078478124E-2</v>
      </c>
      <c r="BE38" s="7">
        <f t="shared" si="0"/>
        <v>35</v>
      </c>
      <c r="BF38" s="2">
        <f t="shared" si="12"/>
        <v>343301.29651655979</v>
      </c>
      <c r="BG38" s="2">
        <f t="shared" si="13"/>
        <v>-205980.77790993647</v>
      </c>
      <c r="BH38" s="2">
        <f t="shared" si="14"/>
        <v>-282141.03721324855</v>
      </c>
      <c r="BI38" s="2">
        <f t="shared" si="15"/>
        <v>-168366.33467420997</v>
      </c>
      <c r="BJ38" s="2">
        <f t="shared" si="16"/>
        <v>1179695.2741069333</v>
      </c>
      <c r="BK38" s="2">
        <f t="shared" si="17"/>
        <v>0</v>
      </c>
      <c r="BL38" s="2">
        <f t="shared" si="18"/>
        <v>-35598.077790993586</v>
      </c>
    </row>
    <row r="39" spans="1:64">
      <c r="A39">
        <v>36</v>
      </c>
      <c r="B39" s="3">
        <f>B38*(1+Params!$B$14)</f>
        <v>68348.309358707644</v>
      </c>
      <c r="C39" s="2">
        <f t="shared" si="30"/>
        <v>1650280.6837070186</v>
      </c>
      <c r="D39" s="2">
        <f>D38*(1+Params!$B$3)</f>
        <v>1513672.3399813552</v>
      </c>
      <c r="E39" s="2">
        <f t="shared" si="20"/>
        <v>99025.293269808404</v>
      </c>
      <c r="F39" s="2">
        <f t="shared" si="21"/>
        <v>1381172.3399813552</v>
      </c>
      <c r="G39" s="2">
        <f>F39-C39</f>
        <v>-269108.34372566338</v>
      </c>
      <c r="H39" s="31">
        <f>G39/Calcs!$B$4/A39</f>
        <v>-5.6416843548357104E-2</v>
      </c>
      <c r="I39" s="3">
        <f>I38*(1+Params!$B$6)</f>
        <v>608133.82892947376</v>
      </c>
      <c r="J39" s="2">
        <f>I39-Params!$B$4</f>
        <v>358133.82892947376</v>
      </c>
      <c r="K39" s="2">
        <f>I38*Params!$B$7</f>
        <v>8899.5194477483965</v>
      </c>
      <c r="L39" s="2">
        <f t="shared" si="31"/>
        <v>214880.29735768487</v>
      </c>
      <c r="M39" s="2">
        <f>I38*Params!$B$8</f>
        <v>11866.025930331196</v>
      </c>
      <c r="N39" s="2">
        <f t="shared" si="32"/>
        <v>294007.06314357975</v>
      </c>
      <c r="O39" s="2">
        <v>0</v>
      </c>
      <c r="P39" s="2">
        <f t="shared" si="24"/>
        <v>293366.33467421005</v>
      </c>
      <c r="Q39" s="2">
        <v>0</v>
      </c>
      <c r="R39" s="2">
        <f t="shared" si="1"/>
        <v>0</v>
      </c>
      <c r="S39" s="2">
        <f t="shared" si="25"/>
        <v>168366.33467420997</v>
      </c>
      <c r="T39" s="2">
        <f t="shared" si="2"/>
        <v>-319119.86624600086</v>
      </c>
      <c r="U39" s="31">
        <f>T39/Calcs!$B$4/Table!A39</f>
        <v>-6.6901439464570417E-2</v>
      </c>
      <c r="V39" s="2">
        <f>B39-K39-M39-O39</f>
        <v>47582.763980628049</v>
      </c>
      <c r="W39" s="2">
        <f>IF(V39&gt;0,V39*Params!$B$15,0)</f>
        <v>23791.381990314025</v>
      </c>
      <c r="X39" s="2">
        <f t="shared" si="26"/>
        <v>427763.49426577217</v>
      </c>
      <c r="Y39" s="2">
        <f>Y38*(1+Params!$B$3)+W39</f>
        <v>1309957.9553834465</v>
      </c>
      <c r="Z39" s="2">
        <f t="shared" si="3"/>
        <v>882194.46111767436</v>
      </c>
      <c r="AA39" s="2">
        <f>T39+Z39</f>
        <v>563074.5948716735</v>
      </c>
      <c r="AB39" s="31">
        <f>AA39/Calcs!$B$4/A39</f>
        <v>0.11804498844269884</v>
      </c>
      <c r="AC39" s="31">
        <f t="shared" si="4"/>
        <v>0.17446183199105594</v>
      </c>
      <c r="AD39" s="2">
        <f>AA39-I39*Params!$B$23</f>
        <v>526586.56513590505</v>
      </c>
      <c r="AE39" s="7">
        <f t="shared" si="5"/>
        <v>36</v>
      </c>
      <c r="AF39" s="2">
        <f t="shared" si="6"/>
        <v>5695.69244655897</v>
      </c>
      <c r="AG39" s="2">
        <f>(K39+M39+O39)/12</f>
        <v>1730.4621148399663</v>
      </c>
      <c r="AH39" s="8" t="str">
        <f t="shared" si="27"/>
        <v/>
      </c>
      <c r="AI39" s="8"/>
      <c r="AJ39" s="47">
        <f t="shared" si="7"/>
        <v>36</v>
      </c>
      <c r="AK39" s="2">
        <f>AK38*(1+Params!$B$20)</f>
        <v>3872.9270321425679</v>
      </c>
      <c r="AL39" s="2">
        <f>Params!$B$21*AK39</f>
        <v>43570.429111603888</v>
      </c>
      <c r="AM39" s="2">
        <f t="shared" si="28"/>
        <v>1223265.7032185371</v>
      </c>
      <c r="AN39" s="2">
        <f>Calcs!$B$5</f>
        <v>0</v>
      </c>
      <c r="AO39" s="2">
        <f t="shared" si="29"/>
        <v>0</v>
      </c>
      <c r="AP39" s="2">
        <f t="shared" si="8"/>
        <v>904145.83697253629</v>
      </c>
      <c r="AQ39" s="31">
        <f>AP39/Calcs!$B$4/A39</f>
        <v>0.18954839349529062</v>
      </c>
      <c r="AR39" s="2">
        <f>F39</f>
        <v>1381172.3399813552</v>
      </c>
      <c r="AS39" s="31">
        <f>AR39/Calcs!$B$4/A39</f>
        <v>0.28955394968162584</v>
      </c>
      <c r="AT39" s="31">
        <f t="shared" si="9"/>
        <v>-0.10000555618633522</v>
      </c>
      <c r="AU39" s="31"/>
      <c r="AV39" s="2">
        <f>I39*Params!$B$23</f>
        <v>36488.029735768425</v>
      </c>
      <c r="AW39" s="49">
        <f>J39*Params!$B$24</f>
        <v>53720.074339421066</v>
      </c>
      <c r="AX39" s="49">
        <f t="shared" si="10"/>
        <v>90208.104075189491</v>
      </c>
      <c r="AY39" s="2">
        <f t="shared" si="11"/>
        <v>36488.029735768425</v>
      </c>
      <c r="AZ39" s="2">
        <f>AP39-AY39</f>
        <v>867657.80723676784</v>
      </c>
      <c r="BA39" s="31">
        <f>AZ39/Calcs!$B$4/A39</f>
        <v>0.1818989113703916</v>
      </c>
      <c r="BB39" s="31">
        <f>BA39-AS39</f>
        <v>-0.10765503831123424</v>
      </c>
      <c r="BE39" s="7">
        <f t="shared" si="0"/>
        <v>36</v>
      </c>
      <c r="BF39" s="2">
        <f t="shared" si="12"/>
        <v>358133.82892947376</v>
      </c>
      <c r="BG39" s="2">
        <f t="shared" si="13"/>
        <v>-214880.29735768487</v>
      </c>
      <c r="BH39" s="2">
        <f t="shared" si="14"/>
        <v>-294007.06314357975</v>
      </c>
      <c r="BI39" s="2">
        <f t="shared" si="15"/>
        <v>-168366.33467420997</v>
      </c>
      <c r="BJ39" s="2">
        <f t="shared" si="16"/>
        <v>1223265.7032185371</v>
      </c>
      <c r="BK39" s="2">
        <f t="shared" si="17"/>
        <v>0</v>
      </c>
      <c r="BL39" s="2">
        <f t="shared" si="18"/>
        <v>-36488.029735768425</v>
      </c>
    </row>
    <row r="40" spans="1:64">
      <c r="A40">
        <v>37</v>
      </c>
      <c r="B40" s="3">
        <f>B39*(1+Params!$B$14)</f>
        <v>70057.017092675334</v>
      </c>
      <c r="C40" s="2">
        <f t="shared" si="30"/>
        <v>1720337.7007996941</v>
      </c>
      <c r="D40" s="2">
        <f>D39*(1+Params!$B$3)</f>
        <v>1619629.4037800501</v>
      </c>
      <c r="E40" s="2">
        <f t="shared" si="20"/>
        <v>105957.06379869487</v>
      </c>
      <c r="F40" s="2">
        <f t="shared" si="21"/>
        <v>1487129.4037800501</v>
      </c>
      <c r="G40" s="2">
        <f>F40-C40</f>
        <v>-233208.29701964394</v>
      </c>
      <c r="H40" s="31">
        <f>G40/Calcs!$B$4/A40</f>
        <v>-4.7569259973410292E-2</v>
      </c>
      <c r="I40" s="3">
        <f>I39*(1+Params!$B$6)</f>
        <v>623337.17465271056</v>
      </c>
      <c r="J40" s="2">
        <f>I40-Params!$B$4</f>
        <v>373337.17465271056</v>
      </c>
      <c r="K40" s="2">
        <f>I39*Params!$B$7</f>
        <v>9122.0074339421062</v>
      </c>
      <c r="L40" s="2">
        <f t="shared" si="31"/>
        <v>224002.30479162699</v>
      </c>
      <c r="M40" s="2">
        <f>I39*Params!$B$8</f>
        <v>12162.676578589475</v>
      </c>
      <c r="N40" s="2">
        <f t="shared" si="32"/>
        <v>306169.73972216924</v>
      </c>
      <c r="O40" s="2">
        <v>0</v>
      </c>
      <c r="P40" s="2">
        <f t="shared" si="24"/>
        <v>293366.33467421005</v>
      </c>
      <c r="Q40" s="2">
        <v>0</v>
      </c>
      <c r="R40" s="2">
        <f t="shared" si="1"/>
        <v>0</v>
      </c>
      <c r="S40" s="2">
        <f t="shared" si="25"/>
        <v>168366.33467420997</v>
      </c>
      <c r="T40" s="2">
        <f t="shared" si="2"/>
        <v>-325201.2045352956</v>
      </c>
      <c r="U40" s="31">
        <f>T40/Calcs!$B$4/Table!A40</f>
        <v>-6.6333749012808904E-2</v>
      </c>
      <c r="V40" s="2">
        <f>B40-K40-M40-O40</f>
        <v>48772.333080143755</v>
      </c>
      <c r="W40" s="2">
        <f>IF(V40&gt;0,V40*Params!$B$15,0)</f>
        <v>24386.166540071878</v>
      </c>
      <c r="X40" s="2">
        <f t="shared" si="26"/>
        <v>452149.66080584406</v>
      </c>
      <c r="Y40" s="2">
        <f>Y39*(1+Params!$B$3)+W40</f>
        <v>1426041.1788003596</v>
      </c>
      <c r="Z40" s="2">
        <f t="shared" si="3"/>
        <v>973891.5179945156</v>
      </c>
      <c r="AA40" s="2">
        <f>T40+Z40</f>
        <v>648690.31345921999</v>
      </c>
      <c r="AB40" s="31">
        <f>AA40/Calcs!$B$4/A40</f>
        <v>0.13231826893609791</v>
      </c>
      <c r="AC40" s="31">
        <f t="shared" si="4"/>
        <v>0.17988752890950821</v>
      </c>
      <c r="AD40" s="2">
        <f>AA40-I40*Params!$B$23</f>
        <v>611290.08298005734</v>
      </c>
      <c r="AE40" s="7">
        <f t="shared" si="5"/>
        <v>37</v>
      </c>
      <c r="AF40" s="2">
        <f t="shared" si="6"/>
        <v>5838.0847577229442</v>
      </c>
      <c r="AG40" s="2">
        <f>(K40+M40+O40)/12</f>
        <v>1773.7236677109649</v>
      </c>
      <c r="AH40" s="8" t="str">
        <f t="shared" si="27"/>
        <v/>
      </c>
      <c r="AI40" s="8"/>
      <c r="AJ40" s="47">
        <f t="shared" si="7"/>
        <v>37</v>
      </c>
      <c r="AK40" s="2">
        <f>AK39*(1+Params!$B$20)</f>
        <v>3931.0209376247062</v>
      </c>
      <c r="AL40" s="2">
        <f>Params!$B$21*AK40</f>
        <v>44223.985548277946</v>
      </c>
      <c r="AM40" s="2">
        <f t="shared" si="28"/>
        <v>1267489.688766815</v>
      </c>
      <c r="AN40" s="2">
        <f>Calcs!$B$5</f>
        <v>0</v>
      </c>
      <c r="AO40" s="2">
        <f t="shared" si="29"/>
        <v>0</v>
      </c>
      <c r="AP40" s="2">
        <f t="shared" si="8"/>
        <v>942288.4842315194</v>
      </c>
      <c r="AQ40" s="31">
        <f>AP40/Calcs!$B$4/A40</f>
        <v>0.19220570815533289</v>
      </c>
      <c r="AR40" s="2">
        <f>F40</f>
        <v>1487129.4037800501</v>
      </c>
      <c r="AS40" s="31">
        <f>AR40/Calcs!$B$4/A40</f>
        <v>0.30334103085773584</v>
      </c>
      <c r="AT40" s="31">
        <f t="shared" si="9"/>
        <v>-0.11113532270240295</v>
      </c>
      <c r="AU40" s="31"/>
      <c r="AV40" s="2">
        <f>I40*Params!$B$23</f>
        <v>37400.23047916263</v>
      </c>
      <c r="AW40" s="49">
        <f>J40*Params!$B$24</f>
        <v>56000.576197906579</v>
      </c>
      <c r="AX40" s="49">
        <f t="shared" si="10"/>
        <v>93400.806677069209</v>
      </c>
      <c r="AY40" s="2">
        <f t="shared" si="11"/>
        <v>37400.23047916263</v>
      </c>
      <c r="AZ40" s="2">
        <f>AP40-AY40</f>
        <v>904888.25375235674</v>
      </c>
      <c r="BA40" s="31">
        <f>AZ40/Calcs!$B$4/A40</f>
        <v>0.18457690030644708</v>
      </c>
      <c r="BB40" s="31">
        <f>BA40-AS40</f>
        <v>-0.11876413055128876</v>
      </c>
      <c r="BE40" s="7">
        <f t="shared" si="0"/>
        <v>37</v>
      </c>
      <c r="BF40" s="2">
        <f t="shared" si="12"/>
        <v>373337.17465271056</v>
      </c>
      <c r="BG40" s="2">
        <f t="shared" si="13"/>
        <v>-224002.30479162699</v>
      </c>
      <c r="BH40" s="2">
        <f t="shared" si="14"/>
        <v>-306169.73972216924</v>
      </c>
      <c r="BI40" s="2">
        <f t="shared" si="15"/>
        <v>-168366.33467420997</v>
      </c>
      <c r="BJ40" s="2">
        <f t="shared" si="16"/>
        <v>1267489.688766815</v>
      </c>
      <c r="BK40" s="2">
        <f t="shared" si="17"/>
        <v>0</v>
      </c>
      <c r="BL40" s="2">
        <f t="shared" si="18"/>
        <v>-37400.23047916263</v>
      </c>
    </row>
    <row r="41" spans="1:64">
      <c r="A41">
        <v>38</v>
      </c>
      <c r="B41" s="3">
        <f>B40*(1+Params!$B$14)</f>
        <v>71808.442519992212</v>
      </c>
      <c r="C41" s="2">
        <f t="shared" si="30"/>
        <v>1792146.1433196862</v>
      </c>
      <c r="D41" s="2">
        <f>D40*(1+Params!$B$3)</f>
        <v>1733003.4620446537</v>
      </c>
      <c r="E41" s="2">
        <f t="shared" si="20"/>
        <v>113374.05826460361</v>
      </c>
      <c r="F41" s="2">
        <f t="shared" si="21"/>
        <v>1600503.4620446537</v>
      </c>
      <c r="G41" s="2">
        <f>F41-C41</f>
        <v>-191642.68127503246</v>
      </c>
      <c r="H41" s="31">
        <f>G41/Calcs!$B$4/A41</f>
        <v>-3.8062101544197112E-2</v>
      </c>
      <c r="I41" s="3">
        <f>I40*(1+Params!$B$6)</f>
        <v>638920.60401902825</v>
      </c>
      <c r="J41" s="2">
        <f>I41-Params!$B$4</f>
        <v>388920.60401902825</v>
      </c>
      <c r="K41" s="2">
        <f>I40*Params!$B$7</f>
        <v>9350.0576197906576</v>
      </c>
      <c r="L41" s="2">
        <f t="shared" si="31"/>
        <v>233352.36241141765</v>
      </c>
      <c r="M41" s="2">
        <f>I40*Params!$B$8</f>
        <v>12466.743493054211</v>
      </c>
      <c r="N41" s="2">
        <f t="shared" si="32"/>
        <v>318636.48321522347</v>
      </c>
      <c r="O41" s="2">
        <v>0</v>
      </c>
      <c r="P41" s="2">
        <f t="shared" si="24"/>
        <v>293366.33467421005</v>
      </c>
      <c r="Q41" s="2">
        <v>0</v>
      </c>
      <c r="R41" s="2">
        <f t="shared" si="1"/>
        <v>0</v>
      </c>
      <c r="S41" s="2">
        <f t="shared" si="25"/>
        <v>168366.33467420997</v>
      </c>
      <c r="T41" s="2">
        <f t="shared" si="2"/>
        <v>-331434.57628182287</v>
      </c>
      <c r="U41" s="31">
        <f>T41/Calcs!$B$4/Table!A41</f>
        <v>-6.5826132330054202E-2</v>
      </c>
      <c r="V41" s="2">
        <f>B41-K41-M41-O41</f>
        <v>49991.641407147341</v>
      </c>
      <c r="W41" s="2">
        <f>IF(V41&gt;0,V41*Params!$B$15,0)</f>
        <v>24995.82070357367</v>
      </c>
      <c r="X41" s="2">
        <f t="shared" si="26"/>
        <v>477145.48150941776</v>
      </c>
      <c r="Y41" s="2">
        <f>Y40*(1+Params!$B$3)+W41</f>
        <v>1550859.8820199587</v>
      </c>
      <c r="Z41" s="2">
        <f t="shared" si="3"/>
        <v>1073714.4005105409</v>
      </c>
      <c r="AA41" s="2">
        <f>T41+Z41</f>
        <v>742279.82422871806</v>
      </c>
      <c r="AB41" s="31">
        <f>AA41/Calcs!$B$4/A41</f>
        <v>0.14742399686766994</v>
      </c>
      <c r="AC41" s="31">
        <f t="shared" si="4"/>
        <v>0.18548609841186706</v>
      </c>
      <c r="AD41" s="2">
        <f>AA41-I41*Params!$B$23</f>
        <v>703944.58798757638</v>
      </c>
      <c r="AE41" s="7">
        <f t="shared" si="5"/>
        <v>38</v>
      </c>
      <c r="AF41" s="2">
        <f t="shared" si="6"/>
        <v>5984.0368766660176</v>
      </c>
      <c r="AG41" s="2">
        <f>(K41+M41+O41)/12</f>
        <v>1818.0667594037393</v>
      </c>
      <c r="AH41" s="8" t="str">
        <f t="shared" si="27"/>
        <v/>
      </c>
      <c r="AI41" s="8"/>
      <c r="AJ41" s="47">
        <f t="shared" si="7"/>
        <v>38</v>
      </c>
      <c r="AK41" s="2">
        <f>AK40*(1+Params!$B$20)</f>
        <v>3989.9862516890767</v>
      </c>
      <c r="AL41" s="2">
        <f>Params!$B$21*AK41</f>
        <v>44887.345331502111</v>
      </c>
      <c r="AM41" s="2">
        <f t="shared" si="28"/>
        <v>1312377.0340983171</v>
      </c>
      <c r="AN41" s="2">
        <f>Calcs!$B$5</f>
        <v>0</v>
      </c>
      <c r="AO41" s="2">
        <f t="shared" si="29"/>
        <v>0</v>
      </c>
      <c r="AP41" s="2">
        <f t="shared" si="8"/>
        <v>980942.45781649428</v>
      </c>
      <c r="AQ41" s="31">
        <f>AP41/Calcs!$B$4/A41</f>
        <v>0.19482471853356392</v>
      </c>
      <c r="AR41" s="2">
        <f>F41</f>
        <v>1600503.4620446537</v>
      </c>
      <c r="AS41" s="31">
        <f>AR41/Calcs!$B$4/A41</f>
        <v>0.31787556346467799</v>
      </c>
      <c r="AT41" s="31">
        <f t="shared" si="9"/>
        <v>-0.12305084493111407</v>
      </c>
      <c r="AU41" s="31"/>
      <c r="AV41" s="2">
        <f>I41*Params!$B$23</f>
        <v>38335.236241141691</v>
      </c>
      <c r="AW41" s="49">
        <f>J41*Params!$B$24</f>
        <v>58338.090602854238</v>
      </c>
      <c r="AX41" s="49">
        <f t="shared" si="10"/>
        <v>96673.326843995921</v>
      </c>
      <c r="AY41" s="2">
        <f t="shared" si="11"/>
        <v>38335.236241141691</v>
      </c>
      <c r="AZ41" s="2">
        <f>AP41-AY41</f>
        <v>942607.2215753526</v>
      </c>
      <c r="BA41" s="31">
        <f>AZ41/Calcs!$B$4/A41</f>
        <v>0.18721096754227459</v>
      </c>
      <c r="BB41" s="31">
        <f>BA41-AS41</f>
        <v>-0.1306645959224034</v>
      </c>
      <c r="BE41" s="7">
        <f t="shared" si="0"/>
        <v>38</v>
      </c>
      <c r="BF41" s="2">
        <f t="shared" si="12"/>
        <v>388920.60401902825</v>
      </c>
      <c r="BG41" s="2">
        <f t="shared" si="13"/>
        <v>-233352.36241141765</v>
      </c>
      <c r="BH41" s="2">
        <f t="shared" si="14"/>
        <v>-318636.48321522347</v>
      </c>
      <c r="BI41" s="2">
        <f t="shared" si="15"/>
        <v>-168366.33467420997</v>
      </c>
      <c r="BJ41" s="2">
        <f t="shared" si="16"/>
        <v>1312377.0340983171</v>
      </c>
      <c r="BK41" s="2">
        <f t="shared" si="17"/>
        <v>0</v>
      </c>
      <c r="BL41" s="2">
        <f t="shared" si="18"/>
        <v>-38335.236241141691</v>
      </c>
    </row>
    <row r="42" spans="1:64">
      <c r="A42">
        <v>39</v>
      </c>
      <c r="B42" s="3">
        <f>B41*(1+Params!$B$14)</f>
        <v>73603.653582992018</v>
      </c>
      <c r="C42" s="2">
        <f t="shared" si="30"/>
        <v>1865749.7969026782</v>
      </c>
      <c r="D42" s="2">
        <f>D41*(1+Params!$B$3)</f>
        <v>1854313.7043877796</v>
      </c>
      <c r="E42" s="2">
        <f t="shared" si="20"/>
        <v>121310.24234312586</v>
      </c>
      <c r="F42" s="2">
        <f t="shared" si="21"/>
        <v>1721813.7043877796</v>
      </c>
      <c r="G42" s="2">
        <f>F42-C42</f>
        <v>-143936.09251489863</v>
      </c>
      <c r="H42" s="31">
        <f>G42/Calcs!$B$4/A42</f>
        <v>-2.7854105953536264E-2</v>
      </c>
      <c r="I42" s="3">
        <f>I41*(1+Params!$B$6)</f>
        <v>654893.61911950388</v>
      </c>
      <c r="J42" s="2">
        <f>I42-Params!$B$4</f>
        <v>404893.61911950388</v>
      </c>
      <c r="K42" s="2">
        <f>I41*Params!$B$7</f>
        <v>9583.8090602854227</v>
      </c>
      <c r="L42" s="2">
        <f t="shared" si="31"/>
        <v>242936.17147170307</v>
      </c>
      <c r="M42" s="2">
        <f>I41*Params!$B$8</f>
        <v>12778.412080380565</v>
      </c>
      <c r="N42" s="2">
        <f t="shared" si="32"/>
        <v>331414.89529560402</v>
      </c>
      <c r="O42" s="2">
        <v>0</v>
      </c>
      <c r="P42" s="2">
        <f t="shared" si="24"/>
        <v>293366.33467421005</v>
      </c>
      <c r="Q42" s="2">
        <v>0</v>
      </c>
      <c r="R42" s="2">
        <f t="shared" si="1"/>
        <v>0</v>
      </c>
      <c r="S42" s="2">
        <f t="shared" si="25"/>
        <v>168366.33467420997</v>
      </c>
      <c r="T42" s="2">
        <f t="shared" si="2"/>
        <v>-337823.78232201317</v>
      </c>
      <c r="U42" s="31">
        <f>T42/Calcs!$B$4/Table!A42</f>
        <v>-6.5374703884279281E-2</v>
      </c>
      <c r="V42" s="2">
        <f>B42-K42-M42-O42</f>
        <v>51241.432442326033</v>
      </c>
      <c r="W42" s="2">
        <f>IF(V42&gt;0,V42*Params!$B$15,0)</f>
        <v>25620.716221163017</v>
      </c>
      <c r="X42" s="2">
        <f t="shared" si="26"/>
        <v>502766.19773058075</v>
      </c>
      <c r="Y42" s="2">
        <f>Y41*(1+Params!$B$3)+W42</f>
        <v>1685040.7899825189</v>
      </c>
      <c r="Z42" s="2">
        <f t="shared" si="3"/>
        <v>1182274.5922519381</v>
      </c>
      <c r="AA42" s="2">
        <f>T42+Z42</f>
        <v>844450.8099299249</v>
      </c>
      <c r="AB42" s="31">
        <f>AA42/Calcs!$B$4/A42</f>
        <v>0.16341573486790997</v>
      </c>
      <c r="AC42" s="31">
        <f t="shared" si="4"/>
        <v>0.19126984082144624</v>
      </c>
      <c r="AD42" s="2">
        <f>AA42-I42*Params!$B$23</f>
        <v>805157.19278275466</v>
      </c>
      <c r="AE42" s="7">
        <f t="shared" si="5"/>
        <v>39</v>
      </c>
      <c r="AF42" s="2">
        <f t="shared" si="6"/>
        <v>6133.6377985826684</v>
      </c>
      <c r="AG42" s="2">
        <f>(K42+M42+O42)/12</f>
        <v>1863.5184283888323</v>
      </c>
      <c r="AH42" s="8" t="str">
        <f t="shared" si="27"/>
        <v/>
      </c>
      <c r="AI42" s="8"/>
      <c r="AJ42" s="47">
        <f t="shared" si="7"/>
        <v>39</v>
      </c>
      <c r="AK42" s="2">
        <f>AK41*(1+Params!$B$20)</f>
        <v>4049.8360454644126</v>
      </c>
      <c r="AL42" s="2">
        <f>Params!$B$21*AK42</f>
        <v>45560.655511474644</v>
      </c>
      <c r="AM42" s="2">
        <f t="shared" si="28"/>
        <v>1357937.6896097919</v>
      </c>
      <c r="AN42" s="2">
        <f>Calcs!$B$5</f>
        <v>0</v>
      </c>
      <c r="AO42" s="2">
        <f t="shared" si="29"/>
        <v>0</v>
      </c>
      <c r="AP42" s="2">
        <f t="shared" si="8"/>
        <v>1020113.9072877787</v>
      </c>
      <c r="AQ42" s="31">
        <f>AP42/Calcs!$B$4/A42</f>
        <v>0.19740956115873801</v>
      </c>
      <c r="AR42" s="2">
        <f>F42</f>
        <v>1721813.7043877796</v>
      </c>
      <c r="AS42" s="31">
        <f>AR42/Calcs!$B$4/A42</f>
        <v>0.33320052334548228</v>
      </c>
      <c r="AT42" s="31">
        <f t="shared" si="9"/>
        <v>-0.13579096218674427</v>
      </c>
      <c r="AU42" s="31"/>
      <c r="AV42" s="2">
        <f>I42*Params!$B$23</f>
        <v>39293.617147170233</v>
      </c>
      <c r="AW42" s="49">
        <f>J42*Params!$B$24</f>
        <v>60734.042867925578</v>
      </c>
      <c r="AX42" s="49">
        <f t="shared" si="10"/>
        <v>100027.66001509581</v>
      </c>
      <c r="AY42" s="2">
        <f t="shared" si="11"/>
        <v>39293.617147170233</v>
      </c>
      <c r="AZ42" s="2">
        <f>AP42-AY42</f>
        <v>980820.29014060844</v>
      </c>
      <c r="BA42" s="31">
        <f>AZ42/Calcs!$B$4/A42</f>
        <v>0.18980557138666829</v>
      </c>
      <c r="BB42" s="31">
        <f>BA42-AS42</f>
        <v>-0.14339495195881399</v>
      </c>
      <c r="BE42" s="7">
        <f t="shared" si="0"/>
        <v>39</v>
      </c>
      <c r="BF42" s="2">
        <f t="shared" si="12"/>
        <v>404893.61911950388</v>
      </c>
      <c r="BG42" s="2">
        <f t="shared" si="13"/>
        <v>-242936.17147170307</v>
      </c>
      <c r="BH42" s="2">
        <f t="shared" si="14"/>
        <v>-331414.89529560402</v>
      </c>
      <c r="BI42" s="2">
        <f t="shared" si="15"/>
        <v>-168366.33467420997</v>
      </c>
      <c r="BJ42" s="2">
        <f t="shared" si="16"/>
        <v>1357937.6896097919</v>
      </c>
      <c r="BK42" s="2">
        <f t="shared" si="17"/>
        <v>0</v>
      </c>
      <c r="BL42" s="2">
        <f t="shared" si="18"/>
        <v>-39293.617147170233</v>
      </c>
    </row>
    <row r="43" spans="1:64">
      <c r="A43">
        <v>40</v>
      </c>
      <c r="B43" s="3">
        <f>B42*(1+Params!$B$14)</f>
        <v>75443.74492256681</v>
      </c>
      <c r="C43" s="2">
        <f t="shared" si="30"/>
        <v>1941193.5418252451</v>
      </c>
      <c r="D43" s="2">
        <f>D42*(1+Params!$B$3)</f>
        <v>1984115.6636949242</v>
      </c>
      <c r="E43" s="2">
        <f t="shared" si="20"/>
        <v>129801.95930714463</v>
      </c>
      <c r="F43" s="2">
        <f t="shared" si="21"/>
        <v>1851615.6636949242</v>
      </c>
      <c r="G43" s="2">
        <f>F43-C43</f>
        <v>-89577.878130320925</v>
      </c>
      <c r="H43" s="31">
        <f>G43/Calcs!$B$4/A43</f>
        <v>-1.6901486439683193E-2</v>
      </c>
      <c r="I43" s="3">
        <f>I42*(1+Params!$B$6)</f>
        <v>671265.95959749143</v>
      </c>
      <c r="J43" s="2">
        <f>I43-Params!$B$4</f>
        <v>421265.95959749143</v>
      </c>
      <c r="K43" s="2">
        <f>I42*Params!$B$7</f>
        <v>9823.4042867925582</v>
      </c>
      <c r="L43" s="2">
        <f t="shared" si="31"/>
        <v>252759.57575849563</v>
      </c>
      <c r="M43" s="2">
        <f>I42*Params!$B$8</f>
        <v>13097.872382390078</v>
      </c>
      <c r="N43" s="2">
        <f t="shared" si="32"/>
        <v>344512.7676779941</v>
      </c>
      <c r="O43" s="2">
        <v>0</v>
      </c>
      <c r="P43" s="2">
        <f t="shared" si="24"/>
        <v>293366.33467421005</v>
      </c>
      <c r="Q43" s="2">
        <v>0</v>
      </c>
      <c r="R43" s="2">
        <f t="shared" si="1"/>
        <v>0</v>
      </c>
      <c r="S43" s="2">
        <f t="shared" si="25"/>
        <v>168366.33467420997</v>
      </c>
      <c r="T43" s="2">
        <f t="shared" si="2"/>
        <v>-344372.71851320827</v>
      </c>
      <c r="U43" s="31">
        <f>T43/Calcs!$B$4/Table!A43</f>
        <v>-6.4975984625133626E-2</v>
      </c>
      <c r="V43" s="2">
        <f>B43-K43-M43-O43</f>
        <v>52522.46825338417</v>
      </c>
      <c r="W43" s="2">
        <f>IF(V43&gt;0,V43*Params!$B$15,0)</f>
        <v>26261.234126692085</v>
      </c>
      <c r="X43" s="2">
        <f t="shared" si="26"/>
        <v>529027.43185727287</v>
      </c>
      <c r="Y43" s="2">
        <f>Y42*(1+Params!$B$3)+W43</f>
        <v>1829254.8794079875</v>
      </c>
      <c r="Z43" s="2">
        <f t="shared" si="3"/>
        <v>1300227.4475507145</v>
      </c>
      <c r="AA43" s="2">
        <f>T43+Z43</f>
        <v>955854.72903750627</v>
      </c>
      <c r="AB43" s="31">
        <f>AA43/Calcs!$B$4/A43</f>
        <v>0.18034994887500116</v>
      </c>
      <c r="AC43" s="31">
        <f t="shared" si="4"/>
        <v>0.19725143531468436</v>
      </c>
      <c r="AD43" s="2">
        <f>AA43-I43*Params!$B$23</f>
        <v>915578.77146165678</v>
      </c>
      <c r="AE43" s="7">
        <f t="shared" si="5"/>
        <v>40</v>
      </c>
      <c r="AF43" s="2">
        <f t="shared" si="6"/>
        <v>6286.9787435472344</v>
      </c>
      <c r="AG43" s="2">
        <f>(K43+M43+O43)/12</f>
        <v>1910.1063890985531</v>
      </c>
      <c r="AH43" s="8" t="str">
        <f t="shared" si="27"/>
        <v/>
      </c>
      <c r="AI43" s="8"/>
      <c r="AJ43" s="47">
        <f t="shared" si="7"/>
        <v>40</v>
      </c>
      <c r="AK43" s="2">
        <f>AK42*(1+Params!$B$20)</f>
        <v>4110.5835861463784</v>
      </c>
      <c r="AL43" s="2">
        <f>Params!$B$21*AK43</f>
        <v>46244.065344146758</v>
      </c>
      <c r="AM43" s="2">
        <f t="shared" si="28"/>
        <v>1404181.7549539385</v>
      </c>
      <c r="AN43" s="2">
        <f>Calcs!$B$5</f>
        <v>0</v>
      </c>
      <c r="AO43" s="2">
        <f t="shared" si="29"/>
        <v>0</v>
      </c>
      <c r="AP43" s="2">
        <f t="shared" si="8"/>
        <v>1059809.0364407303</v>
      </c>
      <c r="AQ43" s="31">
        <f>AP43/Calcs!$B$4/A43</f>
        <v>0.19996396913976044</v>
      </c>
      <c r="AR43" s="2">
        <f>F43</f>
        <v>1851615.6636949242</v>
      </c>
      <c r="AS43" s="31">
        <f>AR43/Calcs!$B$4/A43</f>
        <v>0.34936144598017438</v>
      </c>
      <c r="AT43" s="31">
        <f t="shared" si="9"/>
        <v>-0.14939747684041393</v>
      </c>
      <c r="AU43" s="31"/>
      <c r="AV43" s="2">
        <f>I43*Params!$B$23</f>
        <v>40275.957575849483</v>
      </c>
      <c r="AW43" s="49">
        <f>J43*Params!$B$24</f>
        <v>63189.893939623711</v>
      </c>
      <c r="AX43" s="49">
        <f t="shared" si="10"/>
        <v>103465.85151547319</v>
      </c>
      <c r="AY43" s="2">
        <f t="shared" si="11"/>
        <v>40275.957575849483</v>
      </c>
      <c r="AZ43" s="2">
        <f>AP43-AY43</f>
        <v>1019533.0788648808</v>
      </c>
      <c r="BA43" s="31">
        <f>AZ43/Calcs!$B$4/A43</f>
        <v>0.19236473186129827</v>
      </c>
      <c r="BB43" s="31">
        <f>BA43-AS43</f>
        <v>-0.15699671411887611</v>
      </c>
      <c r="BE43" s="7">
        <f t="shared" si="0"/>
        <v>40</v>
      </c>
      <c r="BF43" s="2">
        <f t="shared" si="12"/>
        <v>421265.95959749143</v>
      </c>
      <c r="BG43" s="2">
        <f t="shared" si="13"/>
        <v>-252759.57575849563</v>
      </c>
      <c r="BH43" s="2">
        <f t="shared" si="14"/>
        <v>-344512.7676779941</v>
      </c>
      <c r="BI43" s="2">
        <f t="shared" si="15"/>
        <v>-168366.33467420997</v>
      </c>
      <c r="BJ43" s="2">
        <f t="shared" si="16"/>
        <v>1404181.7549539385</v>
      </c>
      <c r="BK43" s="2">
        <f t="shared" si="17"/>
        <v>0</v>
      </c>
      <c r="BL43" s="2">
        <f t="shared" si="18"/>
        <v>-40275.957575849483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991F4-4798-4AFA-A8C8-BA43DEA88675}">
  <dimension ref="A1:X124"/>
  <sheetViews>
    <sheetView workbookViewId="0">
      <selection activeCell="Y1" sqref="Y1"/>
    </sheetView>
  </sheetViews>
  <sheetFormatPr defaultRowHeight="15"/>
  <sheetData>
    <row r="1" spans="1:24">
      <c r="A1" s="6"/>
      <c r="B1" s="6"/>
      <c r="C1" s="6"/>
      <c r="D1" s="6"/>
      <c r="E1" s="6"/>
      <c r="F1" s="6"/>
      <c r="G1" s="6"/>
      <c r="H1" s="6"/>
      <c r="I1" s="6"/>
      <c r="J1" s="6"/>
      <c r="K1" s="6"/>
      <c r="L1" s="6"/>
      <c r="M1" s="6"/>
      <c r="N1" s="6"/>
      <c r="O1" s="6"/>
      <c r="P1" s="6"/>
      <c r="Q1" s="6"/>
      <c r="R1" s="6"/>
      <c r="S1" s="6"/>
      <c r="T1" s="6"/>
      <c r="U1" s="6"/>
      <c r="V1" s="6"/>
      <c r="W1" s="6"/>
      <c r="X1" s="6"/>
    </row>
    <row r="2" spans="1:24">
      <c r="A2" s="6"/>
      <c r="B2" s="6"/>
      <c r="C2" s="6"/>
      <c r="D2" s="6"/>
      <c r="E2" s="6"/>
      <c r="F2" s="6"/>
      <c r="G2" s="6"/>
      <c r="H2" s="6"/>
      <c r="I2" s="6"/>
      <c r="J2" s="6"/>
      <c r="K2" s="6"/>
      <c r="L2" s="6"/>
      <c r="M2" s="6"/>
      <c r="N2" s="6"/>
      <c r="O2" s="6"/>
      <c r="P2" s="6"/>
      <c r="Q2" s="6"/>
      <c r="R2" s="6"/>
      <c r="S2" s="6"/>
      <c r="T2" s="6"/>
      <c r="U2" s="6"/>
      <c r="V2" s="6"/>
      <c r="W2" s="6"/>
      <c r="X2" s="6"/>
    </row>
    <row r="3" spans="1:24">
      <c r="A3" s="6"/>
      <c r="B3" s="6"/>
      <c r="C3" s="6"/>
      <c r="D3" s="6"/>
      <c r="E3" s="6"/>
      <c r="F3" s="6"/>
      <c r="G3" s="6"/>
      <c r="H3" s="6"/>
      <c r="I3" s="6"/>
      <c r="J3" s="6"/>
      <c r="K3" s="6"/>
      <c r="L3" s="6"/>
      <c r="M3" s="6"/>
      <c r="N3" s="6"/>
      <c r="O3" s="6"/>
      <c r="P3" s="6"/>
      <c r="Q3" s="6"/>
      <c r="R3" s="6"/>
      <c r="S3" s="6"/>
      <c r="T3" s="6"/>
      <c r="U3" s="6"/>
      <c r="V3" s="6"/>
      <c r="W3" s="6"/>
      <c r="X3" s="6"/>
    </row>
    <row r="4" spans="1:24">
      <c r="A4" s="6"/>
      <c r="B4" s="6"/>
      <c r="C4" s="6"/>
      <c r="D4" s="6"/>
      <c r="E4" s="6"/>
      <c r="F4" s="6"/>
      <c r="G4" s="6"/>
      <c r="H4" s="6"/>
      <c r="I4" s="6"/>
      <c r="J4" s="6"/>
      <c r="K4" s="6"/>
      <c r="L4" s="6"/>
      <c r="M4" s="6"/>
      <c r="N4" s="6"/>
      <c r="O4" s="6"/>
      <c r="P4" s="6"/>
      <c r="Q4" s="6"/>
      <c r="R4" s="6"/>
      <c r="S4" s="6"/>
      <c r="T4" s="6"/>
      <c r="U4" s="6"/>
      <c r="V4" s="6"/>
      <c r="W4" s="6"/>
      <c r="X4" s="6"/>
    </row>
    <row r="5" spans="1:24">
      <c r="A5" s="6"/>
      <c r="B5" s="6"/>
      <c r="C5" s="6"/>
      <c r="D5" s="6"/>
      <c r="E5" s="6"/>
      <c r="F5" s="6"/>
      <c r="G5" s="6"/>
      <c r="H5" s="6"/>
      <c r="I5" s="6"/>
      <c r="J5" s="6"/>
      <c r="K5" s="6"/>
      <c r="L5" s="6"/>
      <c r="M5" s="6"/>
      <c r="N5" s="6"/>
      <c r="O5" s="6"/>
      <c r="P5" s="6"/>
      <c r="Q5" s="6"/>
      <c r="R5" s="6"/>
      <c r="S5" s="6"/>
      <c r="T5" s="6"/>
      <c r="U5" s="6"/>
      <c r="V5" s="6"/>
      <c r="W5" s="6"/>
      <c r="X5" s="6"/>
    </row>
    <row r="6" spans="1:24">
      <c r="A6" s="6"/>
      <c r="B6" s="6"/>
      <c r="C6" s="6"/>
      <c r="D6" s="6"/>
      <c r="E6" s="6"/>
      <c r="F6" s="6"/>
      <c r="G6" s="6"/>
      <c r="H6" s="6"/>
      <c r="I6" s="6"/>
      <c r="J6" s="6"/>
      <c r="K6" s="6"/>
      <c r="L6" s="6"/>
      <c r="M6" s="6"/>
      <c r="N6" s="6"/>
      <c r="O6" s="6"/>
      <c r="P6" s="6"/>
      <c r="Q6" s="6"/>
      <c r="R6" s="6"/>
      <c r="S6" s="6"/>
      <c r="T6" s="6"/>
      <c r="U6" s="6"/>
      <c r="V6" s="6"/>
      <c r="W6" s="6"/>
      <c r="X6" s="6"/>
    </row>
    <row r="7" spans="1:24">
      <c r="A7" s="6"/>
      <c r="B7" s="6"/>
      <c r="C7" s="6"/>
      <c r="D7" s="6"/>
      <c r="E7" s="6"/>
      <c r="F7" s="6"/>
      <c r="G7" s="6"/>
      <c r="H7" s="6"/>
      <c r="I7" s="6"/>
      <c r="J7" s="6"/>
      <c r="K7" s="6"/>
      <c r="L7" s="6"/>
      <c r="M7" s="6"/>
      <c r="N7" s="6"/>
      <c r="O7" s="6"/>
      <c r="P7" s="6"/>
      <c r="Q7" s="6"/>
      <c r="R7" s="6"/>
      <c r="S7" s="6"/>
      <c r="T7" s="6"/>
      <c r="U7" s="6"/>
      <c r="V7" s="6"/>
      <c r="W7" s="6"/>
      <c r="X7" s="6"/>
    </row>
    <row r="8" spans="1:24">
      <c r="A8" s="6"/>
      <c r="B8" s="6"/>
      <c r="C8" s="6"/>
      <c r="D8" s="6"/>
      <c r="E8" s="6"/>
      <c r="F8" s="6"/>
      <c r="G8" s="6"/>
      <c r="H8" s="6"/>
      <c r="I8" s="6"/>
      <c r="J8" s="6"/>
      <c r="K8" s="6"/>
      <c r="L8" s="6"/>
      <c r="M8" s="6"/>
      <c r="N8" s="6"/>
      <c r="O8" s="6"/>
      <c r="P8" s="6"/>
      <c r="Q8" s="6"/>
      <c r="R8" s="6"/>
      <c r="S8" s="6"/>
      <c r="T8" s="6"/>
      <c r="U8" s="6"/>
      <c r="V8" s="6"/>
      <c r="W8" s="6"/>
      <c r="X8" s="6"/>
    </row>
    <row r="9" spans="1:24">
      <c r="A9" s="6"/>
      <c r="B9" s="6"/>
      <c r="C9" s="6"/>
      <c r="D9" s="6"/>
      <c r="E9" s="6"/>
      <c r="F9" s="6"/>
      <c r="G9" s="6"/>
      <c r="H9" s="6"/>
      <c r="I9" s="6"/>
      <c r="J9" s="6"/>
      <c r="K9" s="6"/>
      <c r="L9" s="6"/>
      <c r="M9" s="6"/>
      <c r="N9" s="6"/>
      <c r="O9" s="6"/>
      <c r="P9" s="6"/>
      <c r="Q9" s="6"/>
      <c r="R9" s="6"/>
      <c r="S9" s="6"/>
      <c r="T9" s="6"/>
      <c r="U9" s="6"/>
      <c r="V9" s="6"/>
      <c r="W9" s="6"/>
      <c r="X9" s="6"/>
    </row>
    <row r="10" spans="1:24">
      <c r="A10" s="6"/>
      <c r="B10" s="6"/>
      <c r="C10" s="6"/>
      <c r="D10" s="6"/>
      <c r="E10" s="6"/>
      <c r="F10" s="6"/>
      <c r="G10" s="6"/>
      <c r="H10" s="6"/>
      <c r="I10" s="6"/>
      <c r="J10" s="6"/>
      <c r="K10" s="6"/>
      <c r="L10" s="6"/>
      <c r="M10" s="6"/>
      <c r="N10" s="6"/>
      <c r="O10" s="6"/>
      <c r="P10" s="6"/>
      <c r="Q10" s="6"/>
      <c r="R10" s="6"/>
      <c r="S10" s="6"/>
      <c r="T10" s="6"/>
      <c r="U10" s="6"/>
      <c r="V10" s="6"/>
      <c r="W10" s="6"/>
      <c r="X10" s="6"/>
    </row>
    <row r="11" spans="1:24">
      <c r="A11" s="6"/>
      <c r="B11" s="6"/>
      <c r="C11" s="6"/>
      <c r="D11" s="6"/>
      <c r="E11" s="6"/>
      <c r="F11" s="6"/>
      <c r="G11" s="6"/>
      <c r="H11" s="6"/>
      <c r="I11" s="6"/>
      <c r="J11" s="6"/>
      <c r="K11" s="6"/>
      <c r="L11" s="6"/>
      <c r="M11" s="6"/>
      <c r="N11" s="6"/>
      <c r="O11" s="6"/>
      <c r="P11" s="6"/>
      <c r="Q11" s="6"/>
      <c r="R11" s="6"/>
      <c r="S11" s="6"/>
      <c r="T11" s="6"/>
      <c r="U11" s="6"/>
      <c r="V11" s="6"/>
      <c r="W11" s="6"/>
      <c r="X11" s="6"/>
    </row>
    <row r="12" spans="1:24">
      <c r="A12" s="6"/>
      <c r="B12" s="6"/>
      <c r="C12" s="6"/>
      <c r="D12" s="6"/>
      <c r="E12" s="6"/>
      <c r="F12" s="6"/>
      <c r="G12" s="6"/>
      <c r="H12" s="6"/>
      <c r="I12" s="6"/>
      <c r="J12" s="6"/>
      <c r="K12" s="6"/>
      <c r="L12" s="6"/>
      <c r="M12" s="6"/>
      <c r="N12" s="6"/>
      <c r="O12" s="6"/>
      <c r="P12" s="6"/>
      <c r="Q12" s="6"/>
      <c r="R12" s="6"/>
      <c r="S12" s="6"/>
      <c r="T12" s="6"/>
      <c r="U12" s="6"/>
      <c r="V12" s="6"/>
      <c r="W12" s="6"/>
      <c r="X12" s="6"/>
    </row>
    <row r="13" spans="1:24">
      <c r="A13" s="6"/>
      <c r="B13" s="6"/>
      <c r="C13" s="6"/>
      <c r="D13" s="6"/>
      <c r="E13" s="6"/>
      <c r="F13" s="6"/>
      <c r="G13" s="6"/>
      <c r="H13" s="6"/>
      <c r="I13" s="6"/>
      <c r="J13" s="6"/>
      <c r="K13" s="6"/>
      <c r="L13" s="6"/>
      <c r="M13" s="6"/>
      <c r="N13" s="6"/>
      <c r="O13" s="6"/>
      <c r="P13" s="6"/>
      <c r="Q13" s="6"/>
      <c r="R13" s="6"/>
      <c r="S13" s="6"/>
      <c r="T13" s="6"/>
      <c r="U13" s="6"/>
      <c r="V13" s="6"/>
      <c r="W13" s="6"/>
      <c r="X13" s="6"/>
    </row>
    <row r="14" spans="1:24">
      <c r="A14" s="6"/>
      <c r="B14" s="6"/>
      <c r="C14" s="6"/>
      <c r="D14" s="6"/>
      <c r="E14" s="6"/>
      <c r="F14" s="6"/>
      <c r="G14" s="6"/>
      <c r="H14" s="6"/>
      <c r="I14" s="6"/>
      <c r="J14" s="6"/>
      <c r="K14" s="6"/>
      <c r="L14" s="6"/>
      <c r="M14" s="6"/>
      <c r="N14" s="6"/>
      <c r="O14" s="6"/>
      <c r="P14" s="6"/>
      <c r="Q14" s="6"/>
      <c r="R14" s="6"/>
      <c r="S14" s="6"/>
      <c r="T14" s="6"/>
      <c r="U14" s="6"/>
      <c r="V14" s="6"/>
      <c r="W14" s="6"/>
      <c r="X14" s="6"/>
    </row>
    <row r="15" spans="1:24">
      <c r="A15" s="6"/>
      <c r="B15" s="6"/>
      <c r="C15" s="6"/>
      <c r="D15" s="6"/>
      <c r="E15" s="6"/>
      <c r="F15" s="6"/>
      <c r="G15" s="6"/>
      <c r="H15" s="6"/>
      <c r="I15" s="6"/>
      <c r="J15" s="6"/>
      <c r="K15" s="6"/>
      <c r="L15" s="6"/>
      <c r="M15" s="6"/>
      <c r="N15" s="6"/>
      <c r="O15" s="6"/>
      <c r="P15" s="6"/>
      <c r="Q15" s="6"/>
      <c r="R15" s="6"/>
      <c r="S15" s="6"/>
      <c r="T15" s="6"/>
      <c r="U15" s="6"/>
      <c r="V15" s="6"/>
      <c r="W15" s="6"/>
      <c r="X15" s="6"/>
    </row>
    <row r="16" spans="1:24">
      <c r="A16" s="6"/>
      <c r="B16" s="6"/>
      <c r="C16" s="6"/>
      <c r="D16" s="6"/>
      <c r="E16" s="6"/>
      <c r="F16" s="6"/>
      <c r="G16" s="6"/>
      <c r="H16" s="6"/>
      <c r="I16" s="6"/>
      <c r="J16" s="6"/>
      <c r="K16" s="6"/>
      <c r="L16" s="6"/>
      <c r="M16" s="6"/>
      <c r="N16" s="6"/>
      <c r="O16" s="6"/>
      <c r="P16" s="6"/>
      <c r="Q16" s="6"/>
      <c r="R16" s="6"/>
      <c r="S16" s="6"/>
      <c r="T16" s="6"/>
      <c r="U16" s="6"/>
      <c r="V16" s="6"/>
      <c r="W16" s="6"/>
      <c r="X16" s="6"/>
    </row>
    <row r="17" spans="1:24">
      <c r="A17" s="6"/>
      <c r="B17" s="6"/>
      <c r="C17" s="6"/>
      <c r="D17" s="6"/>
      <c r="E17" s="6"/>
      <c r="F17" s="6"/>
      <c r="G17" s="6"/>
      <c r="H17" s="6"/>
      <c r="I17" s="6"/>
      <c r="J17" s="6"/>
      <c r="K17" s="6"/>
      <c r="L17" s="6"/>
      <c r="M17" s="6"/>
      <c r="N17" s="6"/>
      <c r="O17" s="6"/>
      <c r="P17" s="6"/>
      <c r="Q17" s="6"/>
      <c r="R17" s="6"/>
      <c r="S17" s="6"/>
      <c r="T17" s="6"/>
      <c r="U17" s="6"/>
      <c r="V17" s="6"/>
      <c r="W17" s="6"/>
      <c r="X17" s="6"/>
    </row>
    <row r="18" spans="1:24">
      <c r="A18" s="6"/>
      <c r="B18" s="6"/>
      <c r="C18" s="6"/>
      <c r="D18" s="6"/>
      <c r="E18" s="6"/>
      <c r="F18" s="6"/>
      <c r="G18" s="6"/>
      <c r="H18" s="6"/>
      <c r="I18" s="6"/>
      <c r="J18" s="6"/>
      <c r="K18" s="6"/>
      <c r="L18" s="6"/>
      <c r="M18" s="6"/>
      <c r="N18" s="6"/>
      <c r="O18" s="6"/>
      <c r="P18" s="6"/>
      <c r="Q18" s="6"/>
      <c r="R18" s="6"/>
      <c r="S18" s="6"/>
      <c r="T18" s="6"/>
      <c r="U18" s="6"/>
      <c r="V18" s="6"/>
      <c r="W18" s="6"/>
      <c r="X18" s="6"/>
    </row>
    <row r="19" spans="1:24">
      <c r="A19" s="6"/>
      <c r="B19" s="6"/>
      <c r="C19" s="6"/>
      <c r="D19" s="6"/>
      <c r="E19" s="6"/>
      <c r="F19" s="6"/>
      <c r="G19" s="6"/>
      <c r="H19" s="6"/>
      <c r="I19" s="6"/>
      <c r="J19" s="6"/>
      <c r="K19" s="6"/>
      <c r="L19" s="6"/>
      <c r="M19" s="6"/>
      <c r="N19" s="6"/>
      <c r="O19" s="6"/>
      <c r="P19" s="6"/>
      <c r="Q19" s="6"/>
      <c r="R19" s="6"/>
      <c r="S19" s="6"/>
      <c r="T19" s="6"/>
      <c r="U19" s="6"/>
      <c r="V19" s="6"/>
      <c r="W19" s="6"/>
      <c r="X19" s="6"/>
    </row>
    <row r="20" spans="1:24">
      <c r="A20" s="6"/>
      <c r="B20" s="6"/>
      <c r="C20" s="6"/>
      <c r="D20" s="6"/>
      <c r="E20" s="6"/>
      <c r="F20" s="6"/>
      <c r="G20" s="6"/>
      <c r="H20" s="6"/>
      <c r="I20" s="6"/>
      <c r="J20" s="6"/>
      <c r="K20" s="6"/>
      <c r="L20" s="6"/>
      <c r="M20" s="6"/>
      <c r="N20" s="6"/>
      <c r="O20" s="6"/>
      <c r="P20" s="6"/>
      <c r="Q20" s="6"/>
      <c r="R20" s="6"/>
      <c r="S20" s="6"/>
      <c r="T20" s="6"/>
      <c r="U20" s="6"/>
      <c r="V20" s="6"/>
      <c r="W20" s="6"/>
      <c r="X20" s="6"/>
    </row>
    <row r="21" spans="1:24">
      <c r="A21" s="6"/>
      <c r="B21" s="6"/>
      <c r="C21" s="6"/>
      <c r="D21" s="6"/>
      <c r="E21" s="6"/>
      <c r="F21" s="6"/>
      <c r="G21" s="6"/>
      <c r="H21" s="6"/>
      <c r="I21" s="6"/>
      <c r="J21" s="6"/>
      <c r="K21" s="6"/>
      <c r="L21" s="6"/>
      <c r="M21" s="6"/>
      <c r="N21" s="6"/>
      <c r="O21" s="6"/>
      <c r="P21" s="6"/>
      <c r="Q21" s="6"/>
      <c r="R21" s="6"/>
      <c r="S21" s="6"/>
      <c r="T21" s="6"/>
      <c r="U21" s="6"/>
      <c r="V21" s="6"/>
      <c r="W21" s="6"/>
      <c r="X21" s="6"/>
    </row>
    <row r="22" spans="1:24">
      <c r="A22" s="6"/>
      <c r="B22" s="6"/>
      <c r="C22" s="6"/>
      <c r="D22" s="6"/>
      <c r="E22" s="6"/>
      <c r="F22" s="6"/>
      <c r="G22" s="6"/>
      <c r="H22" s="6"/>
      <c r="I22" s="6"/>
      <c r="J22" s="6"/>
      <c r="K22" s="6"/>
      <c r="L22" s="6"/>
      <c r="M22" s="6"/>
      <c r="N22" s="6"/>
      <c r="O22" s="6"/>
      <c r="P22" s="6"/>
      <c r="Q22" s="6"/>
      <c r="R22" s="6"/>
      <c r="S22" s="6"/>
      <c r="T22" s="6"/>
      <c r="U22" s="6"/>
      <c r="V22" s="6"/>
      <c r="W22" s="6"/>
      <c r="X22" s="6"/>
    </row>
    <row r="23" spans="1:24">
      <c r="A23" s="6"/>
      <c r="B23" s="6"/>
      <c r="C23" s="6"/>
      <c r="D23" s="6"/>
      <c r="E23" s="6"/>
      <c r="F23" s="6"/>
      <c r="G23" s="6"/>
      <c r="H23" s="6"/>
      <c r="I23" s="6"/>
      <c r="J23" s="6"/>
      <c r="K23" s="6"/>
      <c r="L23" s="6"/>
      <c r="M23" s="6"/>
      <c r="N23" s="6"/>
      <c r="O23" s="6"/>
      <c r="P23" s="6"/>
      <c r="Q23" s="6"/>
      <c r="R23" s="6"/>
      <c r="S23" s="6"/>
      <c r="T23" s="6"/>
      <c r="U23" s="6"/>
      <c r="V23" s="6"/>
      <c r="W23" s="6"/>
      <c r="X23" s="6"/>
    </row>
    <row r="24" spans="1:24">
      <c r="A24" s="6"/>
      <c r="B24" s="6"/>
      <c r="C24" s="6"/>
      <c r="D24" s="6"/>
      <c r="E24" s="6"/>
      <c r="F24" s="6"/>
      <c r="G24" s="6"/>
      <c r="H24" s="6"/>
      <c r="I24" s="6"/>
      <c r="J24" s="6"/>
      <c r="K24" s="6"/>
      <c r="L24" s="6"/>
      <c r="M24" s="6"/>
      <c r="N24" s="6"/>
      <c r="O24" s="6"/>
      <c r="P24" s="6"/>
      <c r="Q24" s="6"/>
      <c r="R24" s="6"/>
      <c r="S24" s="6"/>
      <c r="T24" s="6"/>
      <c r="U24" s="6"/>
      <c r="V24" s="6"/>
      <c r="W24" s="6"/>
      <c r="X24" s="6"/>
    </row>
    <row r="25" spans="1:24">
      <c r="A25" s="6"/>
      <c r="B25" s="6"/>
      <c r="C25" s="6"/>
      <c r="D25" s="6"/>
      <c r="E25" s="6"/>
      <c r="F25" s="6"/>
      <c r="G25" s="6"/>
      <c r="H25" s="6"/>
      <c r="I25" s="6"/>
      <c r="J25" s="6"/>
      <c r="K25" s="6"/>
      <c r="L25" s="6"/>
      <c r="M25" s="6"/>
      <c r="N25" s="6"/>
      <c r="O25" s="6"/>
      <c r="P25" s="6"/>
      <c r="Q25" s="6"/>
      <c r="R25" s="6"/>
      <c r="S25" s="6"/>
      <c r="T25" s="6"/>
      <c r="U25" s="6"/>
      <c r="V25" s="6"/>
      <c r="W25" s="6"/>
      <c r="X25" s="6"/>
    </row>
    <row r="26" spans="1:24">
      <c r="A26" s="6"/>
      <c r="B26" s="6"/>
      <c r="C26" s="6"/>
      <c r="D26" s="6"/>
      <c r="E26" s="6"/>
      <c r="F26" s="6"/>
      <c r="G26" s="6"/>
      <c r="H26" s="6"/>
      <c r="I26" s="6"/>
      <c r="J26" s="6"/>
      <c r="K26" s="6"/>
      <c r="L26" s="6"/>
      <c r="M26" s="6"/>
      <c r="N26" s="6"/>
      <c r="O26" s="6"/>
      <c r="P26" s="6"/>
      <c r="Q26" s="6"/>
      <c r="R26" s="6"/>
      <c r="S26" s="6"/>
      <c r="T26" s="6"/>
      <c r="U26" s="6"/>
      <c r="V26" s="6"/>
      <c r="W26" s="6"/>
      <c r="X26" s="6"/>
    </row>
    <row r="27" spans="1:24">
      <c r="A27" s="6"/>
      <c r="B27" s="6"/>
      <c r="C27" s="6"/>
      <c r="D27" s="6"/>
      <c r="E27" s="6"/>
      <c r="F27" s="6"/>
      <c r="G27" s="6"/>
      <c r="H27" s="6"/>
      <c r="I27" s="6"/>
      <c r="J27" s="6"/>
      <c r="K27" s="6"/>
      <c r="L27" s="6"/>
      <c r="M27" s="6"/>
      <c r="N27" s="6"/>
      <c r="O27" s="6"/>
      <c r="P27" s="6"/>
      <c r="Q27" s="6"/>
      <c r="R27" s="6"/>
      <c r="S27" s="6"/>
      <c r="T27" s="6"/>
      <c r="U27" s="6"/>
      <c r="V27" s="6"/>
      <c r="W27" s="6"/>
      <c r="X27" s="6"/>
    </row>
    <row r="28" spans="1:24">
      <c r="A28" s="6"/>
      <c r="B28" s="6"/>
      <c r="C28" s="6"/>
      <c r="D28" s="6"/>
      <c r="E28" s="6"/>
      <c r="F28" s="6"/>
      <c r="G28" s="6"/>
      <c r="H28" s="6"/>
      <c r="I28" s="6"/>
      <c r="J28" s="6"/>
      <c r="K28" s="6"/>
      <c r="L28" s="6"/>
      <c r="M28" s="6"/>
      <c r="N28" s="6"/>
      <c r="O28" s="6"/>
      <c r="P28" s="6"/>
      <c r="Q28" s="6"/>
      <c r="R28" s="6"/>
      <c r="S28" s="6"/>
      <c r="T28" s="6"/>
      <c r="U28" s="6"/>
      <c r="V28" s="6"/>
      <c r="W28" s="6"/>
      <c r="X28" s="6"/>
    </row>
    <row r="33" spans="1:24">
      <c r="A33" s="6"/>
      <c r="B33" s="6"/>
      <c r="C33" s="6"/>
      <c r="D33" s="6"/>
      <c r="E33" s="6"/>
      <c r="F33" s="6"/>
      <c r="G33" s="6"/>
      <c r="H33" s="6"/>
      <c r="I33" s="6"/>
      <c r="J33" s="6"/>
      <c r="K33" s="6"/>
      <c r="L33" s="6"/>
      <c r="M33" s="6"/>
      <c r="N33" s="6"/>
      <c r="O33" s="6"/>
      <c r="P33" s="6"/>
      <c r="Q33" s="6"/>
      <c r="R33" s="6"/>
      <c r="S33" s="6"/>
      <c r="T33" s="6"/>
      <c r="U33" s="6"/>
      <c r="V33" s="6"/>
      <c r="W33" s="6"/>
      <c r="X33" s="6"/>
    </row>
    <row r="34" spans="1:24">
      <c r="A34" s="6"/>
      <c r="B34" s="6"/>
      <c r="C34" s="6"/>
      <c r="D34" s="6"/>
      <c r="E34" s="6"/>
      <c r="F34" s="6"/>
      <c r="G34" s="6"/>
      <c r="H34" s="6"/>
      <c r="I34" s="6"/>
      <c r="J34" s="6"/>
      <c r="K34" s="6"/>
      <c r="L34" s="6"/>
      <c r="M34" s="6"/>
      <c r="N34" s="6"/>
      <c r="O34" s="6"/>
      <c r="P34" s="6"/>
      <c r="Q34" s="6"/>
      <c r="R34" s="6"/>
      <c r="S34" s="6"/>
      <c r="T34" s="6"/>
      <c r="U34" s="6"/>
      <c r="V34" s="6"/>
      <c r="W34" s="6"/>
      <c r="X34" s="6"/>
    </row>
    <row r="35" spans="1:24">
      <c r="A35" s="6"/>
      <c r="B35" s="6"/>
      <c r="C35" s="6"/>
      <c r="D35" s="6"/>
      <c r="E35" s="6"/>
      <c r="F35" s="6"/>
      <c r="G35" s="6"/>
      <c r="H35" s="6"/>
      <c r="I35" s="6"/>
      <c r="J35" s="6"/>
      <c r="K35" s="6"/>
      <c r="L35" s="6"/>
      <c r="M35" s="6"/>
      <c r="N35" s="6"/>
      <c r="O35" s="6"/>
      <c r="P35" s="6"/>
      <c r="Q35" s="6"/>
      <c r="R35" s="6"/>
      <c r="S35" s="6"/>
      <c r="T35" s="6"/>
      <c r="U35" s="6"/>
      <c r="V35" s="6"/>
      <c r="W35" s="6"/>
      <c r="X35" s="6"/>
    </row>
    <row r="36" spans="1:24">
      <c r="A36" s="6"/>
      <c r="B36" s="6"/>
      <c r="C36" s="6"/>
      <c r="D36" s="6"/>
      <c r="E36" s="6"/>
      <c r="F36" s="6"/>
      <c r="G36" s="6"/>
      <c r="H36" s="6"/>
      <c r="I36" s="6"/>
      <c r="J36" s="6"/>
      <c r="K36" s="6"/>
      <c r="L36" s="6"/>
      <c r="M36" s="6"/>
      <c r="N36" s="6"/>
      <c r="O36" s="6"/>
      <c r="P36" s="6"/>
      <c r="Q36" s="6"/>
      <c r="R36" s="6"/>
      <c r="S36" s="6"/>
      <c r="T36" s="6"/>
      <c r="U36" s="6"/>
      <c r="V36" s="6"/>
      <c r="W36" s="6"/>
      <c r="X36" s="6"/>
    </row>
    <row r="37" spans="1:24">
      <c r="A37" s="6"/>
      <c r="B37" s="6"/>
      <c r="C37" s="6"/>
      <c r="D37" s="6"/>
      <c r="E37" s="6"/>
      <c r="F37" s="6"/>
      <c r="G37" s="6"/>
      <c r="H37" s="6"/>
      <c r="I37" s="6"/>
      <c r="J37" s="6"/>
      <c r="K37" s="6"/>
      <c r="L37" s="6"/>
      <c r="M37" s="6"/>
      <c r="N37" s="6"/>
      <c r="O37" s="6"/>
      <c r="P37" s="6"/>
      <c r="Q37" s="6"/>
      <c r="R37" s="6"/>
      <c r="S37" s="6"/>
      <c r="T37" s="6"/>
      <c r="U37" s="6"/>
      <c r="V37" s="6"/>
      <c r="W37" s="6"/>
      <c r="X37" s="6"/>
    </row>
    <row r="38" spans="1:24">
      <c r="A38" s="6"/>
      <c r="B38" s="6"/>
      <c r="C38" s="6"/>
      <c r="D38" s="6"/>
      <c r="E38" s="6"/>
      <c r="F38" s="6"/>
      <c r="G38" s="6"/>
      <c r="H38" s="6"/>
      <c r="I38" s="6"/>
      <c r="J38" s="6"/>
      <c r="K38" s="6"/>
      <c r="L38" s="6"/>
      <c r="M38" s="6"/>
      <c r="N38" s="6"/>
      <c r="O38" s="6"/>
      <c r="P38" s="6"/>
      <c r="Q38" s="6"/>
      <c r="R38" s="6"/>
      <c r="S38" s="6"/>
      <c r="T38" s="6"/>
      <c r="U38" s="6"/>
      <c r="V38" s="6"/>
      <c r="W38" s="6"/>
      <c r="X38" s="6"/>
    </row>
    <row r="39" spans="1:24">
      <c r="A39" s="6"/>
      <c r="B39" s="6"/>
      <c r="C39" s="6"/>
      <c r="D39" s="6"/>
      <c r="E39" s="6"/>
      <c r="F39" s="6"/>
      <c r="G39" s="6"/>
      <c r="H39" s="6"/>
      <c r="I39" s="6"/>
      <c r="J39" s="6"/>
      <c r="K39" s="6"/>
      <c r="L39" s="6"/>
      <c r="M39" s="6"/>
      <c r="N39" s="6"/>
      <c r="O39" s="6"/>
      <c r="P39" s="6"/>
      <c r="Q39" s="6"/>
      <c r="R39" s="6"/>
      <c r="S39" s="6"/>
      <c r="T39" s="6"/>
      <c r="U39" s="6"/>
      <c r="V39" s="6"/>
      <c r="W39" s="6"/>
      <c r="X39" s="6"/>
    </row>
    <row r="40" spans="1:24">
      <c r="A40" s="6"/>
      <c r="B40" s="6"/>
      <c r="C40" s="6"/>
      <c r="D40" s="6"/>
      <c r="E40" s="6"/>
      <c r="F40" s="6"/>
      <c r="G40" s="6"/>
      <c r="H40" s="6"/>
      <c r="I40" s="6"/>
      <c r="J40" s="6"/>
      <c r="K40" s="6"/>
      <c r="L40" s="6"/>
      <c r="M40" s="6"/>
      <c r="N40" s="6"/>
      <c r="O40" s="6"/>
      <c r="P40" s="6"/>
      <c r="Q40" s="6"/>
      <c r="R40" s="6"/>
      <c r="S40" s="6"/>
      <c r="T40" s="6"/>
      <c r="U40" s="6"/>
      <c r="V40" s="6"/>
      <c r="W40" s="6"/>
      <c r="X40" s="6"/>
    </row>
    <row r="41" spans="1:24">
      <c r="A41" s="6"/>
      <c r="B41" s="6"/>
      <c r="C41" s="6"/>
      <c r="D41" s="6"/>
      <c r="E41" s="6"/>
      <c r="F41" s="6"/>
      <c r="G41" s="6"/>
      <c r="H41" s="6"/>
      <c r="I41" s="6"/>
      <c r="J41" s="6"/>
      <c r="K41" s="6"/>
      <c r="L41" s="6"/>
      <c r="M41" s="6"/>
      <c r="N41" s="6"/>
      <c r="O41" s="6"/>
      <c r="P41" s="6"/>
      <c r="Q41" s="6"/>
      <c r="R41" s="6"/>
      <c r="S41" s="6"/>
      <c r="T41" s="6"/>
      <c r="U41" s="6"/>
      <c r="V41" s="6"/>
      <c r="W41" s="6"/>
      <c r="X41" s="6"/>
    </row>
    <row r="42" spans="1:24">
      <c r="A42" s="6"/>
      <c r="B42" s="6"/>
      <c r="C42" s="6"/>
      <c r="D42" s="6"/>
      <c r="E42" s="6"/>
      <c r="F42" s="6"/>
      <c r="G42" s="6"/>
      <c r="H42" s="6"/>
      <c r="I42" s="6"/>
      <c r="J42" s="6"/>
      <c r="K42" s="6"/>
      <c r="L42" s="6"/>
      <c r="M42" s="6"/>
      <c r="N42" s="6"/>
      <c r="O42" s="6"/>
      <c r="P42" s="6"/>
      <c r="Q42" s="6"/>
      <c r="R42" s="6"/>
      <c r="S42" s="6"/>
      <c r="T42" s="6"/>
      <c r="U42" s="6"/>
      <c r="V42" s="6"/>
      <c r="W42" s="6"/>
      <c r="X42" s="6"/>
    </row>
    <row r="43" spans="1:24">
      <c r="A43" s="6"/>
      <c r="B43" s="6"/>
      <c r="C43" s="6"/>
      <c r="D43" s="6"/>
      <c r="E43" s="6"/>
      <c r="F43" s="6"/>
      <c r="G43" s="6"/>
      <c r="H43" s="6"/>
      <c r="I43" s="6"/>
      <c r="J43" s="6"/>
      <c r="K43" s="6"/>
      <c r="L43" s="6"/>
      <c r="M43" s="6"/>
      <c r="N43" s="6"/>
      <c r="O43" s="6"/>
      <c r="P43" s="6"/>
      <c r="Q43" s="6"/>
      <c r="R43" s="6"/>
      <c r="S43" s="6"/>
      <c r="T43" s="6"/>
      <c r="U43" s="6"/>
      <c r="V43" s="6"/>
      <c r="W43" s="6"/>
      <c r="X43" s="6"/>
    </row>
    <row r="44" spans="1:24">
      <c r="A44" s="6"/>
      <c r="B44" s="6"/>
      <c r="C44" s="6"/>
      <c r="D44" s="6"/>
      <c r="E44" s="6"/>
      <c r="F44" s="6"/>
      <c r="G44" s="6"/>
      <c r="H44" s="6"/>
      <c r="I44" s="6"/>
      <c r="J44" s="6"/>
      <c r="K44" s="6"/>
      <c r="L44" s="6"/>
      <c r="M44" s="6"/>
      <c r="N44" s="6"/>
      <c r="O44" s="6"/>
      <c r="P44" s="6"/>
      <c r="Q44" s="6"/>
      <c r="R44" s="6"/>
      <c r="S44" s="6"/>
      <c r="T44" s="6"/>
      <c r="U44" s="6"/>
      <c r="V44" s="6"/>
      <c r="W44" s="6"/>
      <c r="X44" s="6"/>
    </row>
    <row r="45" spans="1:24">
      <c r="A45" s="6"/>
      <c r="B45" s="6"/>
      <c r="C45" s="6"/>
      <c r="D45" s="6"/>
      <c r="E45" s="6"/>
      <c r="F45" s="6"/>
      <c r="G45" s="6"/>
      <c r="H45" s="6"/>
      <c r="I45" s="6"/>
      <c r="J45" s="6"/>
      <c r="K45" s="6"/>
      <c r="L45" s="6"/>
      <c r="M45" s="6"/>
      <c r="N45" s="6"/>
      <c r="O45" s="6"/>
      <c r="P45" s="6"/>
      <c r="Q45" s="6"/>
      <c r="R45" s="6"/>
      <c r="S45" s="6"/>
      <c r="T45" s="6"/>
      <c r="U45" s="6"/>
      <c r="V45" s="6"/>
      <c r="W45" s="6"/>
      <c r="X45" s="6"/>
    </row>
    <row r="46" spans="1:24">
      <c r="A46" s="6"/>
      <c r="B46" s="6"/>
      <c r="C46" s="6"/>
      <c r="D46" s="6"/>
      <c r="E46" s="6"/>
      <c r="F46" s="6"/>
      <c r="G46" s="6"/>
      <c r="H46" s="6"/>
      <c r="I46" s="6"/>
      <c r="J46" s="6"/>
      <c r="K46" s="6"/>
      <c r="L46" s="6"/>
      <c r="M46" s="6"/>
      <c r="N46" s="6"/>
      <c r="O46" s="6"/>
      <c r="P46" s="6"/>
      <c r="Q46" s="6"/>
      <c r="R46" s="6"/>
      <c r="S46" s="6"/>
      <c r="T46" s="6"/>
      <c r="U46" s="6"/>
      <c r="V46" s="6"/>
      <c r="W46" s="6"/>
      <c r="X46" s="6"/>
    </row>
    <row r="47" spans="1:24">
      <c r="A47" s="6"/>
      <c r="B47" s="6"/>
      <c r="C47" s="6"/>
      <c r="D47" s="6"/>
      <c r="E47" s="6"/>
      <c r="F47" s="6"/>
      <c r="G47" s="6"/>
      <c r="H47" s="6"/>
      <c r="I47" s="6"/>
      <c r="J47" s="6"/>
      <c r="K47" s="6"/>
      <c r="L47" s="6"/>
      <c r="M47" s="6"/>
      <c r="N47" s="6"/>
      <c r="O47" s="6"/>
      <c r="P47" s="6"/>
      <c r="Q47" s="6"/>
      <c r="R47" s="6"/>
      <c r="S47" s="6"/>
      <c r="T47" s="6"/>
      <c r="U47" s="6"/>
      <c r="V47" s="6"/>
      <c r="W47" s="6"/>
      <c r="X47" s="6"/>
    </row>
    <row r="48" spans="1:24">
      <c r="A48" s="6"/>
      <c r="B48" s="6"/>
      <c r="C48" s="6"/>
      <c r="D48" s="6"/>
      <c r="E48" s="6"/>
      <c r="F48" s="6"/>
      <c r="G48" s="6"/>
      <c r="H48" s="6"/>
      <c r="I48" s="6"/>
      <c r="J48" s="6"/>
      <c r="K48" s="6"/>
      <c r="L48" s="6"/>
      <c r="M48" s="6"/>
      <c r="N48" s="6"/>
      <c r="O48" s="6"/>
      <c r="P48" s="6"/>
      <c r="Q48" s="6"/>
      <c r="R48" s="6"/>
      <c r="S48" s="6"/>
      <c r="T48" s="6"/>
      <c r="U48" s="6"/>
      <c r="V48" s="6"/>
      <c r="W48" s="6"/>
      <c r="X48" s="6"/>
    </row>
    <row r="49" spans="1:24">
      <c r="A49" s="6"/>
      <c r="B49" s="6"/>
      <c r="C49" s="6"/>
      <c r="D49" s="6"/>
      <c r="E49" s="6"/>
      <c r="F49" s="6"/>
      <c r="G49" s="6"/>
      <c r="H49" s="6"/>
      <c r="I49" s="6"/>
      <c r="J49" s="6"/>
      <c r="K49" s="6"/>
      <c r="L49" s="6"/>
      <c r="M49" s="6"/>
      <c r="N49" s="6"/>
      <c r="O49" s="6"/>
      <c r="P49" s="6"/>
      <c r="Q49" s="6"/>
      <c r="R49" s="6"/>
      <c r="S49" s="6"/>
      <c r="T49" s="6"/>
      <c r="U49" s="6"/>
      <c r="V49" s="6"/>
      <c r="W49" s="6"/>
      <c r="X49" s="6"/>
    </row>
    <row r="50" spans="1:24">
      <c r="A50" s="6"/>
      <c r="B50" s="6"/>
      <c r="C50" s="6"/>
      <c r="D50" s="6"/>
      <c r="E50" s="6"/>
      <c r="F50" s="6"/>
      <c r="G50" s="6"/>
      <c r="H50" s="6"/>
      <c r="I50" s="6"/>
      <c r="J50" s="6"/>
      <c r="K50" s="6"/>
      <c r="L50" s="6"/>
      <c r="M50" s="6"/>
      <c r="N50" s="6"/>
      <c r="O50" s="6"/>
      <c r="P50" s="6"/>
      <c r="Q50" s="6"/>
      <c r="R50" s="6"/>
      <c r="S50" s="6"/>
      <c r="T50" s="6"/>
      <c r="U50" s="6"/>
      <c r="V50" s="6"/>
      <c r="W50" s="6"/>
      <c r="X50" s="6"/>
    </row>
    <row r="51" spans="1:24">
      <c r="A51" s="6"/>
      <c r="B51" s="6"/>
      <c r="C51" s="6"/>
      <c r="D51" s="6"/>
      <c r="E51" s="6"/>
      <c r="F51" s="6"/>
      <c r="G51" s="6"/>
      <c r="H51" s="6"/>
      <c r="I51" s="6"/>
      <c r="J51" s="6"/>
      <c r="K51" s="6"/>
      <c r="L51" s="6"/>
      <c r="M51" s="6"/>
      <c r="N51" s="6"/>
      <c r="O51" s="6"/>
      <c r="P51" s="6"/>
      <c r="Q51" s="6"/>
      <c r="R51" s="6"/>
      <c r="S51" s="6"/>
      <c r="T51" s="6"/>
      <c r="U51" s="6"/>
      <c r="V51" s="6"/>
      <c r="W51" s="6"/>
      <c r="X51" s="6"/>
    </row>
    <row r="52" spans="1:24">
      <c r="A52" s="6"/>
      <c r="B52" s="6"/>
      <c r="C52" s="6"/>
      <c r="D52" s="6"/>
      <c r="E52" s="6"/>
      <c r="F52" s="6"/>
      <c r="G52" s="6"/>
      <c r="H52" s="6"/>
      <c r="I52" s="6"/>
      <c r="J52" s="6"/>
      <c r="K52" s="6"/>
      <c r="L52" s="6"/>
      <c r="M52" s="6"/>
      <c r="N52" s="6"/>
      <c r="O52" s="6"/>
      <c r="P52" s="6"/>
      <c r="Q52" s="6"/>
      <c r="R52" s="6"/>
      <c r="S52" s="6"/>
      <c r="T52" s="6"/>
      <c r="U52" s="6"/>
      <c r="V52" s="6"/>
      <c r="W52" s="6"/>
      <c r="X52" s="6"/>
    </row>
    <row r="53" spans="1:24">
      <c r="A53" s="6"/>
      <c r="B53" s="6"/>
      <c r="C53" s="6"/>
      <c r="D53" s="6"/>
      <c r="E53" s="6"/>
      <c r="F53" s="6"/>
      <c r="G53" s="6"/>
      <c r="H53" s="6"/>
      <c r="I53" s="6"/>
      <c r="J53" s="6"/>
      <c r="K53" s="6"/>
      <c r="L53" s="6"/>
      <c r="M53" s="6"/>
      <c r="N53" s="6"/>
      <c r="O53" s="6"/>
      <c r="P53" s="6"/>
      <c r="Q53" s="6"/>
      <c r="R53" s="6"/>
      <c r="S53" s="6"/>
      <c r="T53" s="6"/>
      <c r="U53" s="6"/>
      <c r="V53" s="6"/>
      <c r="W53" s="6"/>
      <c r="X53" s="6"/>
    </row>
    <row r="54" spans="1:24">
      <c r="A54" s="6"/>
      <c r="B54" s="6"/>
      <c r="C54" s="6"/>
      <c r="D54" s="6"/>
      <c r="E54" s="6"/>
      <c r="F54" s="6"/>
      <c r="G54" s="6"/>
      <c r="H54" s="6"/>
      <c r="I54" s="6"/>
      <c r="J54" s="6"/>
      <c r="K54" s="6"/>
      <c r="L54" s="6"/>
      <c r="M54" s="6"/>
      <c r="N54" s="6"/>
      <c r="O54" s="6"/>
      <c r="P54" s="6"/>
      <c r="Q54" s="6"/>
      <c r="R54" s="6"/>
      <c r="S54" s="6"/>
      <c r="T54" s="6"/>
      <c r="U54" s="6"/>
      <c r="V54" s="6"/>
      <c r="W54" s="6"/>
      <c r="X54" s="6"/>
    </row>
    <row r="55" spans="1:24">
      <c r="A55" s="6"/>
      <c r="B55" s="6"/>
      <c r="C55" s="6"/>
      <c r="D55" s="6"/>
      <c r="E55" s="6"/>
      <c r="F55" s="6"/>
      <c r="G55" s="6"/>
      <c r="H55" s="6"/>
      <c r="I55" s="6"/>
      <c r="J55" s="6"/>
      <c r="K55" s="6"/>
      <c r="L55" s="6"/>
      <c r="M55" s="6"/>
      <c r="N55" s="6"/>
      <c r="O55" s="6"/>
      <c r="P55" s="6"/>
      <c r="Q55" s="6"/>
      <c r="R55" s="6"/>
      <c r="S55" s="6"/>
      <c r="T55" s="6"/>
      <c r="U55" s="6"/>
      <c r="V55" s="6"/>
      <c r="W55" s="6"/>
      <c r="X55" s="6"/>
    </row>
    <row r="56" spans="1:24">
      <c r="A56" s="6"/>
      <c r="B56" s="6"/>
      <c r="C56" s="6"/>
      <c r="D56" s="6"/>
      <c r="E56" s="6"/>
      <c r="F56" s="6"/>
      <c r="G56" s="6"/>
      <c r="H56" s="6"/>
      <c r="I56" s="6"/>
      <c r="J56" s="6"/>
      <c r="K56" s="6"/>
      <c r="L56" s="6"/>
      <c r="M56" s="6"/>
      <c r="N56" s="6"/>
      <c r="O56" s="6"/>
      <c r="P56" s="6"/>
      <c r="Q56" s="6"/>
      <c r="R56" s="6"/>
      <c r="S56" s="6"/>
      <c r="T56" s="6"/>
      <c r="U56" s="6"/>
      <c r="V56" s="6"/>
      <c r="W56" s="6"/>
      <c r="X56" s="6"/>
    </row>
    <row r="57" spans="1:24">
      <c r="A57" s="6"/>
      <c r="B57" s="6"/>
      <c r="C57" s="6"/>
      <c r="D57" s="6"/>
      <c r="E57" s="6"/>
      <c r="F57" s="6"/>
      <c r="G57" s="6"/>
      <c r="H57" s="6"/>
      <c r="I57" s="6"/>
      <c r="J57" s="6"/>
      <c r="K57" s="6"/>
      <c r="L57" s="6"/>
      <c r="M57" s="6"/>
      <c r="N57" s="6"/>
      <c r="O57" s="6"/>
      <c r="P57" s="6"/>
      <c r="Q57" s="6"/>
      <c r="R57" s="6"/>
      <c r="S57" s="6"/>
      <c r="T57" s="6"/>
      <c r="U57" s="6"/>
      <c r="V57" s="6"/>
      <c r="W57" s="6"/>
      <c r="X57" s="6"/>
    </row>
    <row r="58" spans="1:24">
      <c r="A58" s="6"/>
      <c r="B58" s="6"/>
      <c r="C58" s="6"/>
      <c r="D58" s="6"/>
      <c r="E58" s="6"/>
      <c r="F58" s="6"/>
      <c r="G58" s="6"/>
      <c r="H58" s="6"/>
      <c r="I58" s="6"/>
      <c r="J58" s="6"/>
      <c r="K58" s="6"/>
      <c r="L58" s="6"/>
      <c r="M58" s="6"/>
      <c r="N58" s="6"/>
      <c r="O58" s="6"/>
      <c r="P58" s="6"/>
      <c r="Q58" s="6"/>
      <c r="R58" s="6"/>
      <c r="S58" s="6"/>
      <c r="T58" s="6"/>
      <c r="U58" s="6"/>
      <c r="V58" s="6"/>
      <c r="W58" s="6"/>
      <c r="X58" s="6"/>
    </row>
    <row r="59" spans="1:24">
      <c r="A59" s="6"/>
      <c r="B59" s="6"/>
      <c r="C59" s="6"/>
      <c r="D59" s="6"/>
      <c r="E59" s="6"/>
      <c r="F59" s="6"/>
      <c r="G59" s="6"/>
      <c r="H59" s="6"/>
      <c r="I59" s="6"/>
      <c r="J59" s="6"/>
      <c r="K59" s="6"/>
      <c r="L59" s="6"/>
      <c r="M59" s="6"/>
      <c r="N59" s="6"/>
      <c r="O59" s="6"/>
      <c r="P59" s="6"/>
      <c r="Q59" s="6"/>
      <c r="R59" s="6"/>
      <c r="S59" s="6"/>
      <c r="T59" s="6"/>
      <c r="U59" s="6"/>
      <c r="V59" s="6"/>
      <c r="W59" s="6"/>
      <c r="X59" s="6"/>
    </row>
    <row r="60" spans="1:24">
      <c r="A60" s="6"/>
      <c r="B60" s="6"/>
      <c r="C60" s="6"/>
      <c r="D60" s="6"/>
      <c r="E60" s="6"/>
      <c r="F60" s="6"/>
      <c r="G60" s="6"/>
      <c r="H60" s="6"/>
      <c r="I60" s="6"/>
      <c r="J60" s="6"/>
      <c r="K60" s="6"/>
      <c r="L60" s="6"/>
      <c r="M60" s="6"/>
      <c r="N60" s="6"/>
      <c r="O60" s="6"/>
      <c r="P60" s="6"/>
      <c r="Q60" s="6"/>
      <c r="R60" s="6"/>
      <c r="S60" s="6"/>
      <c r="T60" s="6"/>
      <c r="U60" s="6"/>
      <c r="V60" s="6"/>
      <c r="W60" s="6"/>
      <c r="X60" s="6"/>
    </row>
    <row r="65" spans="1:24">
      <c r="A65" s="6"/>
      <c r="B65" s="6"/>
      <c r="C65" s="6"/>
      <c r="D65" s="6"/>
      <c r="E65" s="6"/>
      <c r="F65" s="6"/>
      <c r="G65" s="6"/>
      <c r="H65" s="6"/>
      <c r="I65" s="6"/>
      <c r="J65" s="6"/>
      <c r="K65" s="6"/>
      <c r="L65" s="6"/>
      <c r="M65" s="6"/>
      <c r="N65" s="6"/>
      <c r="O65" s="6"/>
      <c r="P65" s="6"/>
      <c r="Q65" s="6"/>
      <c r="R65" s="6"/>
      <c r="S65" s="6"/>
      <c r="T65" s="6"/>
      <c r="U65" s="6"/>
      <c r="V65" s="6"/>
      <c r="W65" s="6"/>
      <c r="X65" s="6"/>
    </row>
    <row r="66" spans="1:24">
      <c r="A66" s="6"/>
      <c r="B66" s="6"/>
      <c r="C66" s="6"/>
      <c r="D66" s="6"/>
      <c r="E66" s="6"/>
      <c r="F66" s="6"/>
      <c r="G66" s="6"/>
      <c r="H66" s="6"/>
      <c r="I66" s="6"/>
      <c r="J66" s="6"/>
      <c r="K66" s="6"/>
      <c r="L66" s="6"/>
      <c r="M66" s="6"/>
      <c r="N66" s="6"/>
      <c r="O66" s="6"/>
      <c r="P66" s="6"/>
      <c r="Q66" s="6"/>
      <c r="R66" s="6"/>
      <c r="S66" s="6"/>
      <c r="T66" s="6"/>
      <c r="U66" s="6"/>
      <c r="V66" s="6"/>
      <c r="W66" s="6"/>
      <c r="X66" s="6"/>
    </row>
    <row r="67" spans="1:24">
      <c r="A67" s="6"/>
      <c r="B67" s="6"/>
      <c r="C67" s="6"/>
      <c r="D67" s="6"/>
      <c r="E67" s="6"/>
      <c r="F67" s="6"/>
      <c r="G67" s="6"/>
      <c r="H67" s="6"/>
      <c r="I67" s="6"/>
      <c r="J67" s="6"/>
      <c r="K67" s="6"/>
      <c r="L67" s="6"/>
      <c r="M67" s="6"/>
      <c r="N67" s="6"/>
      <c r="O67" s="6"/>
      <c r="P67" s="6"/>
      <c r="Q67" s="6"/>
      <c r="R67" s="6"/>
      <c r="S67" s="6"/>
      <c r="T67" s="6"/>
      <c r="U67" s="6"/>
      <c r="V67" s="6"/>
      <c r="W67" s="6"/>
      <c r="X67" s="6"/>
    </row>
    <row r="68" spans="1:24">
      <c r="A68" s="6"/>
      <c r="B68" s="6"/>
      <c r="C68" s="6"/>
      <c r="D68" s="6"/>
      <c r="E68" s="6"/>
      <c r="F68" s="6"/>
      <c r="G68" s="6"/>
      <c r="H68" s="6"/>
      <c r="I68" s="6"/>
      <c r="J68" s="6"/>
      <c r="K68" s="6"/>
      <c r="L68" s="6"/>
      <c r="M68" s="6"/>
      <c r="N68" s="6"/>
      <c r="O68" s="6"/>
      <c r="P68" s="6"/>
      <c r="Q68" s="6"/>
      <c r="R68" s="6"/>
      <c r="S68" s="6"/>
      <c r="T68" s="6"/>
      <c r="U68" s="6"/>
      <c r="V68" s="6"/>
      <c r="W68" s="6"/>
      <c r="X68" s="6"/>
    </row>
    <row r="69" spans="1:24">
      <c r="A69" s="6"/>
      <c r="B69" s="6"/>
      <c r="C69" s="6"/>
      <c r="D69" s="6"/>
      <c r="E69" s="6"/>
      <c r="F69" s="6"/>
      <c r="G69" s="6"/>
      <c r="H69" s="6"/>
      <c r="I69" s="6"/>
      <c r="J69" s="6"/>
      <c r="K69" s="6"/>
      <c r="L69" s="6"/>
      <c r="M69" s="6"/>
      <c r="N69" s="6"/>
      <c r="O69" s="6"/>
      <c r="P69" s="6"/>
      <c r="Q69" s="6"/>
      <c r="R69" s="6"/>
      <c r="S69" s="6"/>
      <c r="T69" s="6"/>
      <c r="U69" s="6"/>
      <c r="V69" s="6"/>
      <c r="W69" s="6"/>
      <c r="X69" s="6"/>
    </row>
    <row r="70" spans="1:24">
      <c r="A70" s="6"/>
      <c r="B70" s="6"/>
      <c r="C70" s="6"/>
      <c r="D70" s="6"/>
      <c r="E70" s="6"/>
      <c r="F70" s="6"/>
      <c r="G70" s="6"/>
      <c r="H70" s="6"/>
      <c r="I70" s="6"/>
      <c r="J70" s="6"/>
      <c r="K70" s="6"/>
      <c r="L70" s="6"/>
      <c r="M70" s="6"/>
      <c r="N70" s="6"/>
      <c r="O70" s="6"/>
      <c r="P70" s="6"/>
      <c r="Q70" s="6"/>
      <c r="R70" s="6"/>
      <c r="S70" s="6"/>
      <c r="T70" s="6"/>
      <c r="U70" s="6"/>
      <c r="V70" s="6"/>
      <c r="W70" s="6"/>
      <c r="X70" s="6"/>
    </row>
    <row r="71" spans="1:24">
      <c r="A71" s="6"/>
      <c r="B71" s="6"/>
      <c r="C71" s="6"/>
      <c r="D71" s="6"/>
      <c r="E71" s="6"/>
      <c r="F71" s="6"/>
      <c r="G71" s="6"/>
      <c r="H71" s="6"/>
      <c r="I71" s="6"/>
      <c r="J71" s="6"/>
      <c r="K71" s="6"/>
      <c r="L71" s="6"/>
      <c r="M71" s="6"/>
      <c r="N71" s="6"/>
      <c r="O71" s="6"/>
      <c r="P71" s="6"/>
      <c r="Q71" s="6"/>
      <c r="R71" s="6"/>
      <c r="S71" s="6"/>
      <c r="T71" s="6"/>
      <c r="U71" s="6"/>
      <c r="V71" s="6"/>
      <c r="W71" s="6"/>
      <c r="X71" s="6"/>
    </row>
    <row r="72" spans="1:24">
      <c r="A72" s="6"/>
      <c r="B72" s="6"/>
      <c r="C72" s="6"/>
      <c r="D72" s="6"/>
      <c r="E72" s="6"/>
      <c r="F72" s="6"/>
      <c r="G72" s="6"/>
      <c r="H72" s="6"/>
      <c r="I72" s="6"/>
      <c r="J72" s="6"/>
      <c r="K72" s="6"/>
      <c r="L72" s="6"/>
      <c r="M72" s="6"/>
      <c r="N72" s="6"/>
      <c r="O72" s="6"/>
      <c r="P72" s="6"/>
      <c r="Q72" s="6"/>
      <c r="R72" s="6"/>
      <c r="S72" s="6"/>
      <c r="T72" s="6"/>
      <c r="U72" s="6"/>
      <c r="V72" s="6"/>
      <c r="W72" s="6"/>
      <c r="X72" s="6"/>
    </row>
    <row r="73" spans="1:24">
      <c r="A73" s="6"/>
      <c r="B73" s="6"/>
      <c r="C73" s="6"/>
      <c r="D73" s="6"/>
      <c r="E73" s="6"/>
      <c r="F73" s="6"/>
      <c r="G73" s="6"/>
      <c r="H73" s="6"/>
      <c r="I73" s="6"/>
      <c r="J73" s="6"/>
      <c r="K73" s="6"/>
      <c r="L73" s="6"/>
      <c r="M73" s="6"/>
      <c r="N73" s="6"/>
      <c r="O73" s="6"/>
      <c r="P73" s="6"/>
      <c r="Q73" s="6"/>
      <c r="R73" s="6"/>
      <c r="S73" s="6"/>
      <c r="T73" s="6"/>
      <c r="U73" s="6"/>
      <c r="V73" s="6"/>
      <c r="W73" s="6"/>
      <c r="X73" s="6"/>
    </row>
    <row r="74" spans="1:24">
      <c r="A74" s="6"/>
      <c r="B74" s="6"/>
      <c r="C74" s="6"/>
      <c r="D74" s="6"/>
      <c r="E74" s="6"/>
      <c r="F74" s="6"/>
      <c r="G74" s="6"/>
      <c r="H74" s="6"/>
      <c r="I74" s="6"/>
      <c r="J74" s="6"/>
      <c r="K74" s="6"/>
      <c r="L74" s="6"/>
      <c r="M74" s="6"/>
      <c r="N74" s="6"/>
      <c r="O74" s="6"/>
      <c r="P74" s="6"/>
      <c r="Q74" s="6"/>
      <c r="R74" s="6"/>
      <c r="S74" s="6"/>
      <c r="T74" s="6"/>
      <c r="U74" s="6"/>
      <c r="V74" s="6"/>
      <c r="W74" s="6"/>
      <c r="X74" s="6"/>
    </row>
    <row r="75" spans="1:24">
      <c r="A75" s="6"/>
      <c r="B75" s="6"/>
      <c r="C75" s="6"/>
      <c r="D75" s="6"/>
      <c r="E75" s="6"/>
      <c r="F75" s="6"/>
      <c r="G75" s="6"/>
      <c r="H75" s="6"/>
      <c r="I75" s="6"/>
      <c r="J75" s="6"/>
      <c r="K75" s="6"/>
      <c r="L75" s="6"/>
      <c r="M75" s="6"/>
      <c r="N75" s="6"/>
      <c r="O75" s="6"/>
      <c r="P75" s="6"/>
      <c r="Q75" s="6"/>
      <c r="R75" s="6"/>
      <c r="S75" s="6"/>
      <c r="T75" s="6"/>
      <c r="U75" s="6"/>
      <c r="V75" s="6"/>
      <c r="W75" s="6"/>
      <c r="X75" s="6"/>
    </row>
    <row r="76" spans="1:24">
      <c r="A76" s="6"/>
      <c r="B76" s="6"/>
      <c r="C76" s="6"/>
      <c r="D76" s="6"/>
      <c r="E76" s="6"/>
      <c r="F76" s="6"/>
      <c r="G76" s="6"/>
      <c r="H76" s="6"/>
      <c r="I76" s="6"/>
      <c r="J76" s="6"/>
      <c r="K76" s="6"/>
      <c r="L76" s="6"/>
      <c r="M76" s="6"/>
      <c r="N76" s="6"/>
      <c r="O76" s="6"/>
      <c r="P76" s="6"/>
      <c r="Q76" s="6"/>
      <c r="R76" s="6"/>
      <c r="S76" s="6"/>
      <c r="T76" s="6"/>
      <c r="U76" s="6"/>
      <c r="V76" s="6"/>
      <c r="W76" s="6"/>
      <c r="X76" s="6"/>
    </row>
    <row r="77" spans="1:24">
      <c r="A77" s="6"/>
      <c r="B77" s="6"/>
      <c r="C77" s="6"/>
      <c r="D77" s="6"/>
      <c r="E77" s="6"/>
      <c r="F77" s="6"/>
      <c r="G77" s="6"/>
      <c r="H77" s="6"/>
      <c r="I77" s="6"/>
      <c r="J77" s="6"/>
      <c r="K77" s="6"/>
      <c r="L77" s="6"/>
      <c r="M77" s="6"/>
      <c r="N77" s="6"/>
      <c r="O77" s="6"/>
      <c r="P77" s="6"/>
      <c r="Q77" s="6"/>
      <c r="R77" s="6"/>
      <c r="S77" s="6"/>
      <c r="T77" s="6"/>
      <c r="U77" s="6"/>
      <c r="V77" s="6"/>
      <c r="W77" s="6"/>
      <c r="X77" s="6"/>
    </row>
    <row r="78" spans="1:24">
      <c r="A78" s="6"/>
      <c r="B78" s="6"/>
      <c r="C78" s="6"/>
      <c r="D78" s="6"/>
      <c r="E78" s="6"/>
      <c r="F78" s="6"/>
      <c r="G78" s="6"/>
      <c r="H78" s="6"/>
      <c r="I78" s="6"/>
      <c r="J78" s="6"/>
      <c r="K78" s="6"/>
      <c r="L78" s="6"/>
      <c r="M78" s="6"/>
      <c r="N78" s="6"/>
      <c r="O78" s="6"/>
      <c r="P78" s="6"/>
      <c r="Q78" s="6"/>
      <c r="R78" s="6"/>
      <c r="S78" s="6"/>
      <c r="T78" s="6"/>
      <c r="U78" s="6"/>
      <c r="V78" s="6"/>
      <c r="W78" s="6"/>
      <c r="X78" s="6"/>
    </row>
    <row r="79" spans="1:24">
      <c r="A79" s="6"/>
      <c r="B79" s="6"/>
      <c r="C79" s="6"/>
      <c r="D79" s="6"/>
      <c r="E79" s="6"/>
      <c r="F79" s="6"/>
      <c r="G79" s="6"/>
      <c r="H79" s="6"/>
      <c r="I79" s="6"/>
      <c r="J79" s="6"/>
      <c r="K79" s="6"/>
      <c r="L79" s="6"/>
      <c r="M79" s="6"/>
      <c r="N79" s="6"/>
      <c r="O79" s="6"/>
      <c r="P79" s="6"/>
      <c r="Q79" s="6"/>
      <c r="R79" s="6"/>
      <c r="S79" s="6"/>
      <c r="T79" s="6"/>
      <c r="U79" s="6"/>
      <c r="V79" s="6"/>
      <c r="W79" s="6"/>
      <c r="X79" s="6"/>
    </row>
    <row r="80" spans="1:24">
      <c r="A80" s="6"/>
      <c r="B80" s="6"/>
      <c r="C80" s="6"/>
      <c r="D80" s="6"/>
      <c r="E80" s="6"/>
      <c r="F80" s="6"/>
      <c r="G80" s="6"/>
      <c r="H80" s="6"/>
      <c r="I80" s="6"/>
      <c r="J80" s="6"/>
      <c r="K80" s="6"/>
      <c r="L80" s="6"/>
      <c r="M80" s="6"/>
      <c r="N80" s="6"/>
      <c r="O80" s="6"/>
      <c r="P80" s="6"/>
      <c r="Q80" s="6"/>
      <c r="R80" s="6"/>
      <c r="S80" s="6"/>
      <c r="T80" s="6"/>
      <c r="U80" s="6"/>
      <c r="V80" s="6"/>
      <c r="W80" s="6"/>
      <c r="X80" s="6"/>
    </row>
    <row r="81" spans="1:24">
      <c r="A81" s="6"/>
      <c r="B81" s="6"/>
      <c r="C81" s="6"/>
      <c r="D81" s="6"/>
      <c r="E81" s="6"/>
      <c r="F81" s="6"/>
      <c r="G81" s="6"/>
      <c r="H81" s="6"/>
      <c r="I81" s="6"/>
      <c r="J81" s="6"/>
      <c r="K81" s="6"/>
      <c r="L81" s="6"/>
      <c r="M81" s="6"/>
      <c r="N81" s="6"/>
      <c r="O81" s="6"/>
      <c r="P81" s="6"/>
      <c r="Q81" s="6"/>
      <c r="R81" s="6"/>
      <c r="S81" s="6"/>
      <c r="T81" s="6"/>
      <c r="U81" s="6"/>
      <c r="V81" s="6"/>
      <c r="W81" s="6"/>
      <c r="X81" s="6"/>
    </row>
    <row r="82" spans="1:24">
      <c r="A82" s="6"/>
      <c r="B82" s="6"/>
      <c r="C82" s="6"/>
      <c r="D82" s="6"/>
      <c r="E82" s="6"/>
      <c r="F82" s="6"/>
      <c r="G82" s="6"/>
      <c r="H82" s="6"/>
      <c r="I82" s="6"/>
      <c r="J82" s="6"/>
      <c r="K82" s="6"/>
      <c r="L82" s="6"/>
      <c r="M82" s="6"/>
      <c r="N82" s="6"/>
      <c r="O82" s="6"/>
      <c r="P82" s="6"/>
      <c r="Q82" s="6"/>
      <c r="R82" s="6"/>
      <c r="S82" s="6"/>
      <c r="T82" s="6"/>
      <c r="U82" s="6"/>
      <c r="V82" s="6"/>
      <c r="W82" s="6"/>
      <c r="X82" s="6"/>
    </row>
    <row r="83" spans="1:24">
      <c r="A83" s="6"/>
      <c r="B83" s="6"/>
      <c r="C83" s="6"/>
      <c r="D83" s="6"/>
      <c r="E83" s="6"/>
      <c r="F83" s="6"/>
      <c r="G83" s="6"/>
      <c r="H83" s="6"/>
      <c r="I83" s="6"/>
      <c r="J83" s="6"/>
      <c r="K83" s="6"/>
      <c r="L83" s="6"/>
      <c r="M83" s="6"/>
      <c r="N83" s="6"/>
      <c r="O83" s="6"/>
      <c r="P83" s="6"/>
      <c r="Q83" s="6"/>
      <c r="R83" s="6"/>
      <c r="S83" s="6"/>
      <c r="T83" s="6"/>
      <c r="U83" s="6"/>
      <c r="V83" s="6"/>
      <c r="W83" s="6"/>
      <c r="X83" s="6"/>
    </row>
    <row r="84" spans="1:24">
      <c r="A84" s="6"/>
      <c r="B84" s="6"/>
      <c r="C84" s="6"/>
      <c r="D84" s="6"/>
      <c r="E84" s="6"/>
      <c r="F84" s="6"/>
      <c r="G84" s="6"/>
      <c r="H84" s="6"/>
      <c r="I84" s="6"/>
      <c r="J84" s="6"/>
      <c r="K84" s="6"/>
      <c r="L84" s="6"/>
      <c r="M84" s="6"/>
      <c r="N84" s="6"/>
      <c r="O84" s="6"/>
      <c r="P84" s="6"/>
      <c r="Q84" s="6"/>
      <c r="R84" s="6"/>
      <c r="S84" s="6"/>
      <c r="T84" s="6"/>
      <c r="U84" s="6"/>
      <c r="V84" s="6"/>
      <c r="W84" s="6"/>
      <c r="X84" s="6"/>
    </row>
    <row r="85" spans="1:24">
      <c r="A85" s="6"/>
      <c r="B85" s="6"/>
      <c r="C85" s="6"/>
      <c r="D85" s="6"/>
      <c r="E85" s="6"/>
      <c r="F85" s="6"/>
      <c r="G85" s="6"/>
      <c r="H85" s="6"/>
      <c r="I85" s="6"/>
      <c r="J85" s="6"/>
      <c r="K85" s="6"/>
      <c r="L85" s="6"/>
      <c r="M85" s="6"/>
      <c r="N85" s="6"/>
      <c r="O85" s="6"/>
      <c r="P85" s="6"/>
      <c r="Q85" s="6"/>
      <c r="R85" s="6"/>
      <c r="S85" s="6"/>
      <c r="T85" s="6"/>
      <c r="U85" s="6"/>
      <c r="V85" s="6"/>
      <c r="W85" s="6"/>
      <c r="X85" s="6"/>
    </row>
    <row r="86" spans="1:24">
      <c r="A86" s="6"/>
      <c r="B86" s="6"/>
      <c r="C86" s="6"/>
      <c r="D86" s="6"/>
      <c r="E86" s="6"/>
      <c r="F86" s="6"/>
      <c r="G86" s="6"/>
      <c r="H86" s="6"/>
      <c r="I86" s="6"/>
      <c r="J86" s="6"/>
      <c r="K86" s="6"/>
      <c r="L86" s="6"/>
      <c r="M86" s="6"/>
      <c r="N86" s="6"/>
      <c r="O86" s="6"/>
      <c r="P86" s="6"/>
      <c r="Q86" s="6"/>
      <c r="R86" s="6"/>
      <c r="S86" s="6"/>
      <c r="T86" s="6"/>
      <c r="U86" s="6"/>
      <c r="V86" s="6"/>
      <c r="W86" s="6"/>
      <c r="X86" s="6"/>
    </row>
    <row r="87" spans="1:24">
      <c r="A87" s="6"/>
      <c r="B87" s="6"/>
      <c r="C87" s="6"/>
      <c r="D87" s="6"/>
      <c r="E87" s="6"/>
      <c r="F87" s="6"/>
      <c r="G87" s="6"/>
      <c r="H87" s="6"/>
      <c r="I87" s="6"/>
      <c r="J87" s="6"/>
      <c r="K87" s="6"/>
      <c r="L87" s="6"/>
      <c r="M87" s="6"/>
      <c r="N87" s="6"/>
      <c r="O87" s="6"/>
      <c r="P87" s="6"/>
      <c r="Q87" s="6"/>
      <c r="R87" s="6"/>
      <c r="S87" s="6"/>
      <c r="T87" s="6"/>
      <c r="U87" s="6"/>
      <c r="V87" s="6"/>
      <c r="W87" s="6"/>
      <c r="X87" s="6"/>
    </row>
    <row r="88" spans="1:24">
      <c r="A88" s="6"/>
      <c r="B88" s="6"/>
      <c r="C88" s="6"/>
      <c r="D88" s="6"/>
      <c r="E88" s="6"/>
      <c r="F88" s="6"/>
      <c r="G88" s="6"/>
      <c r="H88" s="6"/>
      <c r="I88" s="6"/>
      <c r="J88" s="6"/>
      <c r="K88" s="6"/>
      <c r="L88" s="6"/>
      <c r="M88" s="6"/>
      <c r="N88" s="6"/>
      <c r="O88" s="6"/>
      <c r="P88" s="6"/>
      <c r="Q88" s="6"/>
      <c r="R88" s="6"/>
      <c r="S88" s="6"/>
      <c r="T88" s="6"/>
      <c r="U88" s="6"/>
      <c r="V88" s="6"/>
      <c r="W88" s="6"/>
      <c r="X88" s="6"/>
    </row>
    <row r="89" spans="1:24">
      <c r="A89" s="6"/>
      <c r="B89" s="6"/>
      <c r="C89" s="6"/>
      <c r="D89" s="6"/>
      <c r="E89" s="6"/>
      <c r="F89" s="6"/>
      <c r="G89" s="6"/>
      <c r="H89" s="6"/>
      <c r="I89" s="6"/>
      <c r="J89" s="6"/>
      <c r="K89" s="6"/>
      <c r="L89" s="6"/>
      <c r="M89" s="6"/>
      <c r="N89" s="6"/>
      <c r="O89" s="6"/>
      <c r="P89" s="6"/>
      <c r="Q89" s="6"/>
      <c r="R89" s="6"/>
      <c r="S89" s="6"/>
      <c r="T89" s="6"/>
      <c r="U89" s="6"/>
      <c r="V89" s="6"/>
      <c r="W89" s="6"/>
      <c r="X89" s="6"/>
    </row>
    <row r="90" spans="1:24">
      <c r="A90" s="6"/>
      <c r="B90" s="6"/>
      <c r="C90" s="6"/>
      <c r="D90" s="6"/>
      <c r="E90" s="6"/>
      <c r="F90" s="6"/>
      <c r="G90" s="6"/>
      <c r="H90" s="6"/>
      <c r="I90" s="6"/>
      <c r="J90" s="6"/>
      <c r="K90" s="6"/>
      <c r="L90" s="6"/>
      <c r="M90" s="6"/>
      <c r="N90" s="6"/>
      <c r="O90" s="6"/>
      <c r="P90" s="6"/>
      <c r="Q90" s="6"/>
      <c r="R90" s="6"/>
      <c r="S90" s="6"/>
      <c r="T90" s="6"/>
      <c r="U90" s="6"/>
      <c r="V90" s="6"/>
      <c r="W90" s="6"/>
      <c r="X90" s="6"/>
    </row>
    <row r="91" spans="1:24">
      <c r="A91" s="6"/>
      <c r="B91" s="6"/>
      <c r="C91" s="6"/>
      <c r="D91" s="6"/>
      <c r="E91" s="6"/>
      <c r="F91" s="6"/>
      <c r="G91" s="6"/>
      <c r="H91" s="6"/>
      <c r="I91" s="6"/>
      <c r="J91" s="6"/>
      <c r="K91" s="6"/>
      <c r="L91" s="6"/>
      <c r="M91" s="6"/>
      <c r="N91" s="6"/>
      <c r="O91" s="6"/>
      <c r="P91" s="6"/>
      <c r="Q91" s="6"/>
      <c r="R91" s="6"/>
      <c r="S91" s="6"/>
      <c r="T91" s="6"/>
      <c r="U91" s="6"/>
      <c r="V91" s="6"/>
      <c r="W91" s="6"/>
      <c r="X91" s="6"/>
    </row>
    <row r="92" spans="1:24">
      <c r="A92" s="6"/>
      <c r="B92" s="6"/>
      <c r="C92" s="6"/>
      <c r="D92" s="6"/>
      <c r="E92" s="6"/>
      <c r="F92" s="6"/>
      <c r="G92" s="6"/>
      <c r="H92" s="6"/>
      <c r="I92" s="6"/>
      <c r="J92" s="6"/>
      <c r="K92" s="6"/>
      <c r="L92" s="6"/>
      <c r="M92" s="6"/>
      <c r="N92" s="6"/>
      <c r="O92" s="6"/>
      <c r="P92" s="6"/>
      <c r="Q92" s="6"/>
      <c r="R92" s="6"/>
      <c r="S92" s="6"/>
      <c r="T92" s="6"/>
      <c r="U92" s="6"/>
      <c r="V92" s="6"/>
      <c r="W92" s="6"/>
      <c r="X92" s="6"/>
    </row>
    <row r="97" spans="1:24">
      <c r="A97" s="6"/>
      <c r="B97" s="6"/>
      <c r="C97" s="6"/>
      <c r="D97" s="6"/>
      <c r="E97" s="6"/>
      <c r="F97" s="6"/>
      <c r="G97" s="6"/>
      <c r="H97" s="6"/>
      <c r="I97" s="6"/>
      <c r="J97" s="6"/>
      <c r="K97" s="6"/>
      <c r="L97" s="6"/>
      <c r="M97" s="6"/>
      <c r="N97" s="6"/>
      <c r="O97" s="6"/>
      <c r="P97" s="6"/>
      <c r="Q97" s="6"/>
      <c r="R97" s="6"/>
      <c r="S97" s="6"/>
      <c r="T97" s="6"/>
      <c r="U97" s="6"/>
      <c r="V97" s="6"/>
      <c r="W97" s="6"/>
      <c r="X97" s="6"/>
    </row>
    <row r="98" spans="1:24">
      <c r="A98" s="6"/>
      <c r="B98" s="6"/>
      <c r="C98" s="6"/>
      <c r="D98" s="6"/>
      <c r="E98" s="6"/>
      <c r="F98" s="6"/>
      <c r="G98" s="6"/>
      <c r="H98" s="6"/>
      <c r="I98" s="6"/>
      <c r="J98" s="6"/>
      <c r="K98" s="6"/>
      <c r="L98" s="6"/>
      <c r="M98" s="6"/>
      <c r="N98" s="6"/>
      <c r="O98" s="6"/>
      <c r="P98" s="6"/>
      <c r="Q98" s="6"/>
      <c r="R98" s="6"/>
      <c r="S98" s="6"/>
      <c r="T98" s="6"/>
      <c r="U98" s="6"/>
      <c r="V98" s="6"/>
      <c r="W98" s="6"/>
      <c r="X98" s="6"/>
    </row>
    <row r="99" spans="1:24">
      <c r="A99" s="6"/>
      <c r="B99" s="6"/>
      <c r="C99" s="6"/>
      <c r="D99" s="6"/>
      <c r="E99" s="6"/>
      <c r="F99" s="6"/>
      <c r="G99" s="6"/>
      <c r="H99" s="6"/>
      <c r="I99" s="6"/>
      <c r="J99" s="6"/>
      <c r="K99" s="6"/>
      <c r="L99" s="6"/>
      <c r="M99" s="6"/>
      <c r="N99" s="6"/>
      <c r="O99" s="6"/>
      <c r="P99" s="6"/>
      <c r="Q99" s="6"/>
      <c r="R99" s="6"/>
      <c r="S99" s="6"/>
      <c r="T99" s="6"/>
      <c r="U99" s="6"/>
      <c r="V99" s="6"/>
      <c r="W99" s="6"/>
      <c r="X99" s="6"/>
    </row>
    <row r="100" spans="1:24">
      <c r="A100" s="6"/>
      <c r="B100" s="6"/>
      <c r="C100" s="6"/>
      <c r="D100" s="6"/>
      <c r="E100" s="6"/>
      <c r="F100" s="6"/>
      <c r="G100" s="6"/>
      <c r="H100" s="6"/>
      <c r="I100" s="6"/>
      <c r="J100" s="6"/>
      <c r="K100" s="6"/>
      <c r="L100" s="6"/>
      <c r="M100" s="6"/>
      <c r="N100" s="6"/>
      <c r="O100" s="6"/>
      <c r="P100" s="6"/>
      <c r="Q100" s="6"/>
      <c r="R100" s="6"/>
      <c r="S100" s="6"/>
      <c r="T100" s="6"/>
      <c r="U100" s="6"/>
      <c r="V100" s="6"/>
      <c r="W100" s="6"/>
      <c r="X100" s="6"/>
    </row>
    <row r="101" spans="1:24">
      <c r="A101" s="6"/>
      <c r="B101" s="6"/>
      <c r="C101" s="6"/>
      <c r="D101" s="6"/>
      <c r="E101" s="6"/>
      <c r="F101" s="6"/>
      <c r="G101" s="6"/>
      <c r="H101" s="6"/>
      <c r="I101" s="6"/>
      <c r="J101" s="6"/>
      <c r="K101" s="6"/>
      <c r="L101" s="6"/>
      <c r="M101" s="6"/>
      <c r="N101" s="6"/>
      <c r="O101" s="6"/>
      <c r="P101" s="6"/>
      <c r="Q101" s="6"/>
      <c r="R101" s="6"/>
      <c r="S101" s="6"/>
      <c r="T101" s="6"/>
      <c r="U101" s="6"/>
      <c r="V101" s="6"/>
      <c r="W101" s="6"/>
      <c r="X101" s="6"/>
    </row>
    <row r="102" spans="1:24">
      <c r="A102" s="6"/>
      <c r="B102" s="6"/>
      <c r="C102" s="6"/>
      <c r="D102" s="6"/>
      <c r="E102" s="6"/>
      <c r="F102" s="6"/>
      <c r="G102" s="6"/>
      <c r="H102" s="6"/>
      <c r="I102" s="6"/>
      <c r="J102" s="6"/>
      <c r="K102" s="6"/>
      <c r="L102" s="6"/>
      <c r="M102" s="6"/>
      <c r="N102" s="6"/>
      <c r="O102" s="6"/>
      <c r="P102" s="6"/>
      <c r="Q102" s="6"/>
      <c r="R102" s="6"/>
      <c r="S102" s="6"/>
      <c r="T102" s="6"/>
      <c r="U102" s="6"/>
      <c r="V102" s="6"/>
      <c r="W102" s="6"/>
      <c r="X102" s="6"/>
    </row>
    <row r="103" spans="1:24">
      <c r="A103" s="6"/>
      <c r="B103" s="6"/>
      <c r="C103" s="6"/>
      <c r="D103" s="6"/>
      <c r="E103" s="6"/>
      <c r="F103" s="6"/>
      <c r="G103" s="6"/>
      <c r="H103" s="6"/>
      <c r="I103" s="6"/>
      <c r="J103" s="6"/>
      <c r="K103" s="6"/>
      <c r="L103" s="6"/>
      <c r="M103" s="6"/>
      <c r="N103" s="6"/>
      <c r="O103" s="6"/>
      <c r="P103" s="6"/>
      <c r="Q103" s="6"/>
      <c r="R103" s="6"/>
      <c r="S103" s="6"/>
      <c r="T103" s="6"/>
      <c r="U103" s="6"/>
      <c r="V103" s="6"/>
      <c r="W103" s="6"/>
      <c r="X103" s="6"/>
    </row>
    <row r="104" spans="1:24">
      <c r="A104" s="6"/>
      <c r="B104" s="6"/>
      <c r="C104" s="6"/>
      <c r="D104" s="6"/>
      <c r="E104" s="6"/>
      <c r="F104" s="6"/>
      <c r="G104" s="6"/>
      <c r="H104" s="6"/>
      <c r="I104" s="6"/>
      <c r="J104" s="6"/>
      <c r="K104" s="6"/>
      <c r="L104" s="6"/>
      <c r="M104" s="6"/>
      <c r="N104" s="6"/>
      <c r="O104" s="6"/>
      <c r="P104" s="6"/>
      <c r="Q104" s="6"/>
      <c r="R104" s="6"/>
      <c r="S104" s="6"/>
      <c r="T104" s="6"/>
      <c r="U104" s="6"/>
      <c r="V104" s="6"/>
      <c r="W104" s="6"/>
      <c r="X104" s="6"/>
    </row>
    <row r="105" spans="1:24">
      <c r="A105" s="6"/>
      <c r="B105" s="6"/>
      <c r="C105" s="6"/>
      <c r="D105" s="6"/>
      <c r="E105" s="6"/>
      <c r="F105" s="6"/>
      <c r="G105" s="6"/>
      <c r="H105" s="6"/>
      <c r="I105" s="6"/>
      <c r="J105" s="6"/>
      <c r="K105" s="6"/>
      <c r="L105" s="6"/>
      <c r="M105" s="6"/>
      <c r="N105" s="6"/>
      <c r="O105" s="6"/>
      <c r="P105" s="6"/>
      <c r="Q105" s="6"/>
      <c r="R105" s="6"/>
      <c r="S105" s="6"/>
      <c r="T105" s="6"/>
      <c r="U105" s="6"/>
      <c r="V105" s="6"/>
      <c r="W105" s="6"/>
      <c r="X105" s="6"/>
    </row>
    <row r="106" spans="1:24">
      <c r="A106" s="6"/>
      <c r="B106" s="6"/>
      <c r="C106" s="6"/>
      <c r="D106" s="6"/>
      <c r="E106" s="6"/>
      <c r="F106" s="6"/>
      <c r="G106" s="6"/>
      <c r="H106" s="6"/>
      <c r="I106" s="6"/>
      <c r="J106" s="6"/>
      <c r="K106" s="6"/>
      <c r="L106" s="6"/>
      <c r="M106" s="6"/>
      <c r="N106" s="6"/>
      <c r="O106" s="6"/>
      <c r="P106" s="6"/>
      <c r="Q106" s="6"/>
      <c r="R106" s="6"/>
      <c r="S106" s="6"/>
      <c r="T106" s="6"/>
      <c r="U106" s="6"/>
      <c r="V106" s="6"/>
      <c r="W106" s="6"/>
      <c r="X106" s="6"/>
    </row>
    <row r="107" spans="1:24">
      <c r="A107" s="6"/>
      <c r="B107" s="6"/>
      <c r="C107" s="6"/>
      <c r="D107" s="6"/>
      <c r="E107" s="6"/>
      <c r="F107" s="6"/>
      <c r="G107" s="6"/>
      <c r="H107" s="6"/>
      <c r="I107" s="6"/>
      <c r="J107" s="6"/>
      <c r="K107" s="6"/>
      <c r="L107" s="6"/>
      <c r="M107" s="6"/>
      <c r="N107" s="6"/>
      <c r="O107" s="6"/>
      <c r="P107" s="6"/>
      <c r="Q107" s="6"/>
      <c r="R107" s="6"/>
      <c r="S107" s="6"/>
      <c r="T107" s="6"/>
      <c r="U107" s="6"/>
      <c r="V107" s="6"/>
      <c r="W107" s="6"/>
      <c r="X107" s="6"/>
    </row>
    <row r="108" spans="1:24">
      <c r="A108" s="6"/>
      <c r="B108" s="6"/>
      <c r="C108" s="6"/>
      <c r="D108" s="6"/>
      <c r="E108" s="6"/>
      <c r="F108" s="6"/>
      <c r="G108" s="6"/>
      <c r="H108" s="6"/>
      <c r="I108" s="6"/>
      <c r="J108" s="6"/>
      <c r="K108" s="6"/>
      <c r="L108" s="6"/>
      <c r="M108" s="6"/>
      <c r="N108" s="6"/>
      <c r="O108" s="6"/>
      <c r="P108" s="6"/>
      <c r="Q108" s="6"/>
      <c r="R108" s="6"/>
      <c r="S108" s="6"/>
      <c r="T108" s="6"/>
      <c r="U108" s="6"/>
      <c r="V108" s="6"/>
      <c r="W108" s="6"/>
      <c r="X108" s="6"/>
    </row>
    <row r="109" spans="1:24">
      <c r="A109" s="6"/>
      <c r="B109" s="6"/>
      <c r="C109" s="6"/>
      <c r="D109" s="6"/>
      <c r="E109" s="6"/>
      <c r="F109" s="6"/>
      <c r="G109" s="6"/>
      <c r="H109" s="6"/>
      <c r="I109" s="6"/>
      <c r="J109" s="6"/>
      <c r="K109" s="6"/>
      <c r="L109" s="6"/>
      <c r="M109" s="6"/>
      <c r="N109" s="6"/>
      <c r="O109" s="6"/>
      <c r="P109" s="6"/>
      <c r="Q109" s="6"/>
      <c r="R109" s="6"/>
      <c r="S109" s="6"/>
      <c r="T109" s="6"/>
      <c r="U109" s="6"/>
      <c r="V109" s="6"/>
      <c r="W109" s="6"/>
      <c r="X109" s="6"/>
    </row>
    <row r="110" spans="1:24">
      <c r="A110" s="6"/>
      <c r="B110" s="6"/>
      <c r="C110" s="6"/>
      <c r="D110" s="6"/>
      <c r="E110" s="6"/>
      <c r="F110" s="6"/>
      <c r="G110" s="6"/>
      <c r="H110" s="6"/>
      <c r="I110" s="6"/>
      <c r="J110" s="6"/>
      <c r="K110" s="6"/>
      <c r="L110" s="6"/>
      <c r="M110" s="6"/>
      <c r="N110" s="6"/>
      <c r="O110" s="6"/>
      <c r="P110" s="6"/>
      <c r="Q110" s="6"/>
      <c r="R110" s="6"/>
      <c r="S110" s="6"/>
      <c r="T110" s="6"/>
      <c r="U110" s="6"/>
      <c r="V110" s="6"/>
      <c r="W110" s="6"/>
      <c r="X110" s="6"/>
    </row>
    <row r="111" spans="1:24">
      <c r="A111" s="6"/>
      <c r="B111" s="6"/>
      <c r="C111" s="6"/>
      <c r="D111" s="6"/>
      <c r="E111" s="6"/>
      <c r="F111" s="6"/>
      <c r="G111" s="6"/>
      <c r="H111" s="6"/>
      <c r="I111" s="6"/>
      <c r="J111" s="6"/>
      <c r="K111" s="6"/>
      <c r="L111" s="6"/>
      <c r="M111" s="6"/>
      <c r="N111" s="6"/>
      <c r="O111" s="6"/>
      <c r="P111" s="6"/>
      <c r="Q111" s="6"/>
      <c r="R111" s="6"/>
      <c r="S111" s="6"/>
      <c r="T111" s="6"/>
      <c r="U111" s="6"/>
      <c r="V111" s="6"/>
      <c r="W111" s="6"/>
      <c r="X111" s="6"/>
    </row>
    <row r="112" spans="1:24">
      <c r="A112" s="6"/>
      <c r="B112" s="6"/>
      <c r="C112" s="6"/>
      <c r="D112" s="6"/>
      <c r="E112" s="6"/>
      <c r="F112" s="6"/>
      <c r="G112" s="6"/>
      <c r="H112" s="6"/>
      <c r="I112" s="6"/>
      <c r="J112" s="6"/>
      <c r="K112" s="6"/>
      <c r="L112" s="6"/>
      <c r="M112" s="6"/>
      <c r="N112" s="6"/>
      <c r="O112" s="6"/>
      <c r="P112" s="6"/>
      <c r="Q112" s="6"/>
      <c r="R112" s="6"/>
      <c r="S112" s="6"/>
      <c r="T112" s="6"/>
      <c r="U112" s="6"/>
      <c r="V112" s="6"/>
      <c r="W112" s="6"/>
      <c r="X112" s="6"/>
    </row>
    <row r="113" spans="1:24">
      <c r="A113" s="6"/>
      <c r="B113" s="6"/>
      <c r="C113" s="6"/>
      <c r="D113" s="6"/>
      <c r="E113" s="6"/>
      <c r="F113" s="6"/>
      <c r="G113" s="6"/>
      <c r="H113" s="6"/>
      <c r="I113" s="6"/>
      <c r="J113" s="6"/>
      <c r="K113" s="6"/>
      <c r="L113" s="6"/>
      <c r="M113" s="6"/>
      <c r="N113" s="6"/>
      <c r="O113" s="6"/>
      <c r="P113" s="6"/>
      <c r="Q113" s="6"/>
      <c r="R113" s="6"/>
      <c r="S113" s="6"/>
      <c r="T113" s="6"/>
      <c r="U113" s="6"/>
      <c r="V113" s="6"/>
      <c r="W113" s="6"/>
      <c r="X113" s="6"/>
    </row>
    <row r="114" spans="1:24">
      <c r="A114" s="6"/>
      <c r="B114" s="6"/>
      <c r="C114" s="6"/>
      <c r="D114" s="6"/>
      <c r="E114" s="6"/>
      <c r="F114" s="6"/>
      <c r="G114" s="6"/>
      <c r="H114" s="6"/>
      <c r="I114" s="6"/>
      <c r="J114" s="6"/>
      <c r="K114" s="6"/>
      <c r="L114" s="6"/>
      <c r="M114" s="6"/>
      <c r="N114" s="6"/>
      <c r="O114" s="6"/>
      <c r="P114" s="6"/>
      <c r="Q114" s="6"/>
      <c r="R114" s="6"/>
      <c r="S114" s="6"/>
      <c r="T114" s="6"/>
      <c r="U114" s="6"/>
      <c r="V114" s="6"/>
      <c r="W114" s="6"/>
      <c r="X114" s="6"/>
    </row>
    <row r="115" spans="1:24">
      <c r="A115" s="6"/>
      <c r="B115" s="6"/>
      <c r="C115" s="6"/>
      <c r="D115" s="6"/>
      <c r="E115" s="6"/>
      <c r="F115" s="6"/>
      <c r="G115" s="6"/>
      <c r="H115" s="6"/>
      <c r="I115" s="6"/>
      <c r="J115" s="6"/>
      <c r="K115" s="6"/>
      <c r="L115" s="6"/>
      <c r="M115" s="6"/>
      <c r="N115" s="6"/>
      <c r="O115" s="6"/>
      <c r="P115" s="6"/>
      <c r="Q115" s="6"/>
      <c r="R115" s="6"/>
      <c r="S115" s="6"/>
      <c r="T115" s="6"/>
      <c r="U115" s="6"/>
      <c r="V115" s="6"/>
      <c r="W115" s="6"/>
      <c r="X115" s="6"/>
    </row>
    <row r="116" spans="1:24">
      <c r="A116" s="6"/>
      <c r="B116" s="6"/>
      <c r="C116" s="6"/>
      <c r="D116" s="6"/>
      <c r="E116" s="6"/>
      <c r="F116" s="6"/>
      <c r="G116" s="6"/>
      <c r="H116" s="6"/>
      <c r="I116" s="6"/>
      <c r="J116" s="6"/>
      <c r="K116" s="6"/>
      <c r="L116" s="6"/>
      <c r="M116" s="6"/>
      <c r="N116" s="6"/>
      <c r="O116" s="6"/>
      <c r="P116" s="6"/>
      <c r="Q116" s="6"/>
      <c r="R116" s="6"/>
      <c r="S116" s="6"/>
      <c r="T116" s="6"/>
      <c r="U116" s="6"/>
      <c r="V116" s="6"/>
      <c r="W116" s="6"/>
      <c r="X116" s="6"/>
    </row>
    <row r="117" spans="1:24">
      <c r="A117" s="6"/>
      <c r="B117" s="6"/>
      <c r="C117" s="6"/>
      <c r="D117" s="6"/>
      <c r="E117" s="6"/>
      <c r="F117" s="6"/>
      <c r="G117" s="6"/>
      <c r="H117" s="6"/>
      <c r="I117" s="6"/>
      <c r="J117" s="6"/>
      <c r="K117" s="6"/>
      <c r="L117" s="6"/>
      <c r="M117" s="6"/>
      <c r="N117" s="6"/>
      <c r="O117" s="6"/>
      <c r="P117" s="6"/>
      <c r="Q117" s="6"/>
      <c r="R117" s="6"/>
      <c r="S117" s="6"/>
      <c r="T117" s="6"/>
      <c r="U117" s="6"/>
      <c r="V117" s="6"/>
      <c r="W117" s="6"/>
      <c r="X117" s="6"/>
    </row>
    <row r="118" spans="1:24">
      <c r="A118" s="6"/>
      <c r="B118" s="6"/>
      <c r="C118" s="6"/>
      <c r="D118" s="6"/>
      <c r="E118" s="6"/>
      <c r="F118" s="6"/>
      <c r="G118" s="6"/>
      <c r="H118" s="6"/>
      <c r="I118" s="6"/>
      <c r="J118" s="6"/>
      <c r="K118" s="6"/>
      <c r="L118" s="6"/>
      <c r="M118" s="6"/>
      <c r="N118" s="6"/>
      <c r="O118" s="6"/>
      <c r="P118" s="6"/>
      <c r="Q118" s="6"/>
      <c r="R118" s="6"/>
      <c r="S118" s="6"/>
      <c r="T118" s="6"/>
      <c r="U118" s="6"/>
      <c r="V118" s="6"/>
      <c r="W118" s="6"/>
      <c r="X118" s="6"/>
    </row>
    <row r="119" spans="1:24">
      <c r="A119" s="6"/>
      <c r="B119" s="6"/>
      <c r="C119" s="6"/>
      <c r="D119" s="6"/>
      <c r="E119" s="6"/>
      <c r="F119" s="6"/>
      <c r="G119" s="6"/>
      <c r="H119" s="6"/>
      <c r="I119" s="6"/>
      <c r="J119" s="6"/>
      <c r="K119" s="6"/>
      <c r="L119" s="6"/>
      <c r="M119" s="6"/>
      <c r="N119" s="6"/>
      <c r="O119" s="6"/>
      <c r="P119" s="6"/>
      <c r="Q119" s="6"/>
      <c r="R119" s="6"/>
      <c r="S119" s="6"/>
      <c r="T119" s="6"/>
      <c r="U119" s="6"/>
      <c r="V119" s="6"/>
      <c r="W119" s="6"/>
      <c r="X119" s="6"/>
    </row>
    <row r="120" spans="1:24">
      <c r="A120" s="6"/>
      <c r="B120" s="6"/>
      <c r="C120" s="6"/>
      <c r="D120" s="6"/>
      <c r="E120" s="6"/>
      <c r="F120" s="6"/>
      <c r="G120" s="6"/>
      <c r="H120" s="6"/>
      <c r="I120" s="6"/>
      <c r="J120" s="6"/>
      <c r="K120" s="6"/>
      <c r="L120" s="6"/>
      <c r="M120" s="6"/>
      <c r="N120" s="6"/>
      <c r="O120" s="6"/>
      <c r="P120" s="6"/>
      <c r="Q120" s="6"/>
      <c r="R120" s="6"/>
      <c r="S120" s="6"/>
      <c r="T120" s="6"/>
      <c r="U120" s="6"/>
      <c r="V120" s="6"/>
      <c r="W120" s="6"/>
      <c r="X120" s="6"/>
    </row>
    <row r="121" spans="1:24">
      <c r="A121" s="6"/>
      <c r="B121" s="6"/>
      <c r="C121" s="6"/>
      <c r="D121" s="6"/>
      <c r="E121" s="6"/>
      <c r="F121" s="6"/>
      <c r="G121" s="6"/>
      <c r="H121" s="6"/>
      <c r="I121" s="6"/>
      <c r="J121" s="6"/>
      <c r="K121" s="6"/>
      <c r="L121" s="6"/>
      <c r="M121" s="6"/>
      <c r="N121" s="6"/>
      <c r="O121" s="6"/>
      <c r="P121" s="6"/>
      <c r="Q121" s="6"/>
      <c r="R121" s="6"/>
      <c r="S121" s="6"/>
      <c r="T121" s="6"/>
      <c r="U121" s="6"/>
      <c r="V121" s="6"/>
      <c r="W121" s="6"/>
      <c r="X121" s="6"/>
    </row>
    <row r="122" spans="1:24">
      <c r="A122" s="6"/>
      <c r="B122" s="6"/>
      <c r="C122" s="6"/>
      <c r="D122" s="6"/>
      <c r="E122" s="6"/>
      <c r="F122" s="6"/>
      <c r="G122" s="6"/>
      <c r="H122" s="6"/>
      <c r="I122" s="6"/>
      <c r="J122" s="6"/>
      <c r="K122" s="6"/>
      <c r="L122" s="6"/>
      <c r="M122" s="6"/>
      <c r="N122" s="6"/>
      <c r="O122" s="6"/>
      <c r="P122" s="6"/>
      <c r="Q122" s="6"/>
      <c r="R122" s="6"/>
      <c r="S122" s="6"/>
      <c r="T122" s="6"/>
      <c r="U122" s="6"/>
      <c r="V122" s="6"/>
      <c r="W122" s="6"/>
      <c r="X122" s="6"/>
    </row>
    <row r="123" spans="1:24">
      <c r="A123" s="6"/>
      <c r="B123" s="6"/>
      <c r="C123" s="6"/>
      <c r="D123" s="6"/>
      <c r="E123" s="6"/>
      <c r="F123" s="6"/>
      <c r="G123" s="6"/>
      <c r="H123" s="6"/>
      <c r="I123" s="6"/>
      <c r="J123" s="6"/>
      <c r="K123" s="6"/>
      <c r="L123" s="6"/>
      <c r="M123" s="6"/>
      <c r="N123" s="6"/>
      <c r="O123" s="6"/>
      <c r="P123" s="6"/>
      <c r="Q123" s="6"/>
      <c r="R123" s="6"/>
      <c r="S123" s="6"/>
      <c r="T123" s="6"/>
      <c r="U123" s="6"/>
      <c r="V123" s="6"/>
      <c r="W123" s="6"/>
      <c r="X123" s="6"/>
    </row>
    <row r="124" spans="1:24">
      <c r="A124" s="6"/>
      <c r="B124" s="6"/>
      <c r="C124" s="6"/>
      <c r="D124" s="6"/>
      <c r="E124" s="6"/>
      <c r="F124" s="6"/>
      <c r="G124" s="6"/>
      <c r="H124" s="6"/>
      <c r="I124" s="6"/>
      <c r="J124" s="6"/>
      <c r="K124" s="6"/>
      <c r="L124" s="6"/>
      <c r="M124" s="6"/>
      <c r="N124" s="6"/>
      <c r="O124" s="6"/>
      <c r="P124" s="6"/>
      <c r="Q124" s="6"/>
      <c r="R124" s="6"/>
      <c r="S124" s="6"/>
      <c r="T124" s="6"/>
      <c r="U124" s="6"/>
      <c r="V124" s="6"/>
      <c r="W124" s="6"/>
      <c r="X124" s="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8BE11-6ED8-40B2-9DB3-578210E9C158}">
  <dimension ref="A1:X124"/>
  <sheetViews>
    <sheetView tabSelected="1" workbookViewId="0">
      <selection activeCell="Y1" sqref="Y1"/>
    </sheetView>
  </sheetViews>
  <sheetFormatPr defaultRowHeight="15"/>
  <sheetData>
    <row r="1" spans="1:24">
      <c r="A1" s="6"/>
      <c r="B1" s="6"/>
      <c r="C1" s="6"/>
      <c r="D1" s="6"/>
      <c r="E1" s="6"/>
      <c r="F1" s="6"/>
      <c r="G1" s="6"/>
      <c r="H1" s="6"/>
      <c r="I1" s="6"/>
      <c r="J1" s="6"/>
      <c r="K1" s="6"/>
      <c r="L1" s="6"/>
      <c r="M1" s="6"/>
      <c r="N1" s="6"/>
      <c r="O1" s="6"/>
      <c r="P1" s="6"/>
      <c r="Q1" s="6"/>
      <c r="R1" s="6"/>
      <c r="S1" s="6"/>
      <c r="T1" s="6"/>
      <c r="U1" s="6"/>
      <c r="V1" s="6"/>
      <c r="W1" s="6"/>
      <c r="X1" s="6"/>
    </row>
    <row r="2" spans="1:24">
      <c r="A2" s="6"/>
      <c r="B2" s="6"/>
      <c r="C2" s="6"/>
      <c r="D2" s="6"/>
      <c r="E2" s="6"/>
      <c r="F2" s="6"/>
      <c r="G2" s="6"/>
      <c r="H2" s="6"/>
      <c r="I2" s="6"/>
      <c r="J2" s="6"/>
      <c r="K2" s="6"/>
      <c r="L2" s="6"/>
      <c r="M2" s="6"/>
      <c r="N2" s="6"/>
      <c r="O2" s="6"/>
      <c r="P2" s="6"/>
      <c r="Q2" s="6"/>
      <c r="R2" s="6"/>
      <c r="S2" s="6"/>
      <c r="T2" s="6"/>
      <c r="U2" s="6"/>
      <c r="V2" s="6"/>
      <c r="W2" s="6"/>
      <c r="X2" s="6"/>
    </row>
    <row r="3" spans="1:24">
      <c r="A3" s="6"/>
      <c r="B3" s="6"/>
      <c r="C3" s="6"/>
      <c r="D3" s="6"/>
      <c r="E3" s="6"/>
      <c r="F3" s="6"/>
      <c r="G3" s="6"/>
      <c r="H3" s="6"/>
      <c r="I3" s="6"/>
      <c r="J3" s="6"/>
      <c r="K3" s="6"/>
      <c r="L3" s="6"/>
      <c r="M3" s="6"/>
      <c r="N3" s="6"/>
      <c r="O3" s="6"/>
      <c r="P3" s="6"/>
      <c r="Q3" s="6"/>
      <c r="R3" s="6"/>
      <c r="S3" s="6"/>
      <c r="T3" s="6"/>
      <c r="U3" s="6"/>
      <c r="V3" s="6"/>
      <c r="W3" s="6"/>
      <c r="X3" s="6"/>
    </row>
    <row r="4" spans="1:24">
      <c r="A4" s="6"/>
      <c r="B4" s="6"/>
      <c r="C4" s="6"/>
      <c r="D4" s="6"/>
      <c r="E4" s="6"/>
      <c r="F4" s="6"/>
      <c r="G4" s="6"/>
      <c r="H4" s="6"/>
      <c r="I4" s="6"/>
      <c r="J4" s="6"/>
      <c r="K4" s="6"/>
      <c r="L4" s="6"/>
      <c r="M4" s="6"/>
      <c r="N4" s="6"/>
      <c r="O4" s="6"/>
      <c r="P4" s="6"/>
      <c r="Q4" s="6"/>
      <c r="R4" s="6"/>
      <c r="S4" s="6"/>
      <c r="T4" s="6"/>
      <c r="U4" s="6"/>
      <c r="V4" s="6"/>
      <c r="W4" s="6"/>
      <c r="X4" s="6"/>
    </row>
    <row r="5" spans="1:24">
      <c r="A5" s="6"/>
      <c r="B5" s="6"/>
      <c r="C5" s="6"/>
      <c r="D5" s="6"/>
      <c r="E5" s="6"/>
      <c r="F5" s="6"/>
      <c r="G5" s="6"/>
      <c r="H5" s="6"/>
      <c r="I5" s="6"/>
      <c r="J5" s="6"/>
      <c r="K5" s="6"/>
      <c r="L5" s="6"/>
      <c r="M5" s="6"/>
      <c r="N5" s="6"/>
      <c r="O5" s="6"/>
      <c r="P5" s="6"/>
      <c r="Q5" s="6"/>
      <c r="R5" s="6"/>
      <c r="S5" s="6"/>
      <c r="T5" s="6"/>
      <c r="U5" s="6"/>
      <c r="V5" s="6"/>
      <c r="W5" s="6"/>
      <c r="X5" s="6"/>
    </row>
    <row r="6" spans="1:24">
      <c r="A6" s="6"/>
      <c r="B6" s="6"/>
      <c r="C6" s="6"/>
      <c r="D6" s="6"/>
      <c r="E6" s="6"/>
      <c r="F6" s="6"/>
      <c r="G6" s="6"/>
      <c r="H6" s="6"/>
      <c r="I6" s="6"/>
      <c r="J6" s="6"/>
      <c r="K6" s="6"/>
      <c r="L6" s="6"/>
      <c r="M6" s="6"/>
      <c r="N6" s="6"/>
      <c r="O6" s="6"/>
      <c r="P6" s="6"/>
      <c r="Q6" s="6"/>
      <c r="R6" s="6"/>
      <c r="S6" s="6"/>
      <c r="T6" s="6"/>
      <c r="U6" s="6"/>
      <c r="V6" s="6"/>
      <c r="W6" s="6"/>
      <c r="X6" s="6"/>
    </row>
    <row r="7" spans="1:24">
      <c r="A7" s="6"/>
      <c r="B7" s="6"/>
      <c r="C7" s="6"/>
      <c r="D7" s="6"/>
      <c r="E7" s="6"/>
      <c r="F7" s="6"/>
      <c r="G7" s="6"/>
      <c r="H7" s="6"/>
      <c r="I7" s="6"/>
      <c r="J7" s="6"/>
      <c r="K7" s="6"/>
      <c r="L7" s="6"/>
      <c r="M7" s="6"/>
      <c r="N7" s="6"/>
      <c r="O7" s="6"/>
      <c r="P7" s="6"/>
      <c r="Q7" s="6"/>
      <c r="R7" s="6"/>
      <c r="S7" s="6"/>
      <c r="T7" s="6"/>
      <c r="U7" s="6"/>
      <c r="V7" s="6"/>
      <c r="W7" s="6"/>
      <c r="X7" s="6"/>
    </row>
    <row r="8" spans="1:24">
      <c r="A8" s="6"/>
      <c r="B8" s="6"/>
      <c r="C8" s="6"/>
      <c r="D8" s="6"/>
      <c r="E8" s="6"/>
      <c r="F8" s="6"/>
      <c r="G8" s="6"/>
      <c r="H8" s="6"/>
      <c r="I8" s="6"/>
      <c r="J8" s="6"/>
      <c r="K8" s="6"/>
      <c r="L8" s="6"/>
      <c r="M8" s="6"/>
      <c r="N8" s="6"/>
      <c r="O8" s="6"/>
      <c r="P8" s="6"/>
      <c r="Q8" s="6"/>
      <c r="R8" s="6"/>
      <c r="S8" s="6"/>
      <c r="T8" s="6"/>
      <c r="U8" s="6"/>
      <c r="V8" s="6"/>
      <c r="W8" s="6"/>
      <c r="X8" s="6"/>
    </row>
    <row r="9" spans="1:24">
      <c r="A9" s="6"/>
      <c r="B9" s="6"/>
      <c r="C9" s="6"/>
      <c r="D9" s="6"/>
      <c r="E9" s="6"/>
      <c r="F9" s="6"/>
      <c r="G9" s="6"/>
      <c r="H9" s="6"/>
      <c r="I9" s="6"/>
      <c r="J9" s="6"/>
      <c r="K9" s="6"/>
      <c r="L9" s="6"/>
      <c r="M9" s="6"/>
      <c r="N9" s="6"/>
      <c r="O9" s="6"/>
      <c r="P9" s="6"/>
      <c r="Q9" s="6"/>
      <c r="R9" s="6"/>
      <c r="S9" s="6"/>
      <c r="T9" s="6"/>
      <c r="U9" s="6"/>
      <c r="V9" s="6"/>
      <c r="W9" s="6"/>
      <c r="X9" s="6"/>
    </row>
    <row r="10" spans="1:24">
      <c r="A10" s="6"/>
      <c r="B10" s="6"/>
      <c r="C10" s="6"/>
      <c r="D10" s="6"/>
      <c r="E10" s="6"/>
      <c r="F10" s="6"/>
      <c r="G10" s="6"/>
      <c r="H10" s="6"/>
      <c r="I10" s="6"/>
      <c r="J10" s="6"/>
      <c r="K10" s="6"/>
      <c r="L10" s="6"/>
      <c r="M10" s="6"/>
      <c r="N10" s="6"/>
      <c r="O10" s="6"/>
      <c r="P10" s="6"/>
      <c r="Q10" s="6"/>
      <c r="R10" s="6"/>
      <c r="S10" s="6"/>
      <c r="T10" s="6"/>
      <c r="U10" s="6"/>
      <c r="V10" s="6"/>
      <c r="W10" s="6"/>
      <c r="X10" s="6"/>
    </row>
    <row r="11" spans="1:24">
      <c r="A11" s="6"/>
      <c r="B11" s="6"/>
      <c r="C11" s="6"/>
      <c r="D11" s="6"/>
      <c r="E11" s="6"/>
      <c r="F11" s="6"/>
      <c r="G11" s="6"/>
      <c r="H11" s="6"/>
      <c r="I11" s="6"/>
      <c r="J11" s="6"/>
      <c r="K11" s="6"/>
      <c r="L11" s="6"/>
      <c r="M11" s="6"/>
      <c r="N11" s="6"/>
      <c r="O11" s="6"/>
      <c r="P11" s="6"/>
      <c r="Q11" s="6"/>
      <c r="R11" s="6"/>
      <c r="S11" s="6"/>
      <c r="T11" s="6"/>
      <c r="U11" s="6"/>
      <c r="V11" s="6"/>
      <c r="W11" s="6"/>
      <c r="X11" s="6"/>
    </row>
    <row r="12" spans="1:24">
      <c r="A12" s="6"/>
      <c r="B12" s="6"/>
      <c r="C12" s="6"/>
      <c r="D12" s="6"/>
      <c r="E12" s="6"/>
      <c r="F12" s="6"/>
      <c r="G12" s="6"/>
      <c r="H12" s="6"/>
      <c r="I12" s="6"/>
      <c r="J12" s="6"/>
      <c r="K12" s="6"/>
      <c r="L12" s="6"/>
      <c r="M12" s="6"/>
      <c r="N12" s="6"/>
      <c r="O12" s="6"/>
      <c r="P12" s="6"/>
      <c r="Q12" s="6"/>
      <c r="R12" s="6"/>
      <c r="S12" s="6"/>
      <c r="T12" s="6"/>
      <c r="U12" s="6"/>
      <c r="V12" s="6"/>
      <c r="W12" s="6"/>
      <c r="X12" s="6"/>
    </row>
    <row r="13" spans="1:24">
      <c r="A13" s="6"/>
      <c r="B13" s="6"/>
      <c r="C13" s="6"/>
      <c r="D13" s="6"/>
      <c r="E13" s="6"/>
      <c r="F13" s="6"/>
      <c r="G13" s="6"/>
      <c r="H13" s="6"/>
      <c r="I13" s="6"/>
      <c r="J13" s="6"/>
      <c r="K13" s="6"/>
      <c r="L13" s="6"/>
      <c r="M13" s="6"/>
      <c r="N13" s="6"/>
      <c r="O13" s="6"/>
      <c r="P13" s="6"/>
      <c r="Q13" s="6"/>
      <c r="R13" s="6"/>
      <c r="S13" s="6"/>
      <c r="T13" s="6"/>
      <c r="U13" s="6"/>
      <c r="V13" s="6"/>
      <c r="W13" s="6"/>
      <c r="X13" s="6"/>
    </row>
    <row r="14" spans="1:24">
      <c r="A14" s="6"/>
      <c r="B14" s="6"/>
      <c r="C14" s="6"/>
      <c r="D14" s="6"/>
      <c r="E14" s="6"/>
      <c r="F14" s="6"/>
      <c r="G14" s="6"/>
      <c r="H14" s="6"/>
      <c r="I14" s="6"/>
      <c r="J14" s="6"/>
      <c r="K14" s="6"/>
      <c r="L14" s="6"/>
      <c r="M14" s="6"/>
      <c r="N14" s="6"/>
      <c r="O14" s="6"/>
      <c r="P14" s="6"/>
      <c r="Q14" s="6"/>
      <c r="R14" s="6"/>
      <c r="S14" s="6"/>
      <c r="T14" s="6"/>
      <c r="U14" s="6"/>
      <c r="V14" s="6"/>
      <c r="W14" s="6"/>
      <c r="X14" s="6"/>
    </row>
    <row r="15" spans="1:24">
      <c r="A15" s="6"/>
      <c r="B15" s="6"/>
      <c r="C15" s="6"/>
      <c r="D15" s="6"/>
      <c r="E15" s="6"/>
      <c r="F15" s="6"/>
      <c r="G15" s="6"/>
      <c r="H15" s="6"/>
      <c r="I15" s="6"/>
      <c r="J15" s="6"/>
      <c r="K15" s="6"/>
      <c r="L15" s="6"/>
      <c r="M15" s="6"/>
      <c r="N15" s="6"/>
      <c r="O15" s="6"/>
      <c r="P15" s="6"/>
      <c r="Q15" s="6"/>
      <c r="R15" s="6"/>
      <c r="S15" s="6"/>
      <c r="T15" s="6"/>
      <c r="U15" s="6"/>
      <c r="V15" s="6"/>
      <c r="W15" s="6"/>
      <c r="X15" s="6"/>
    </row>
    <row r="16" spans="1:24">
      <c r="A16" s="6"/>
      <c r="B16" s="6"/>
      <c r="C16" s="6"/>
      <c r="D16" s="6"/>
      <c r="E16" s="6"/>
      <c r="F16" s="6"/>
      <c r="G16" s="6"/>
      <c r="H16" s="6"/>
      <c r="I16" s="6"/>
      <c r="J16" s="6"/>
      <c r="K16" s="6"/>
      <c r="L16" s="6"/>
      <c r="M16" s="6"/>
      <c r="N16" s="6"/>
      <c r="O16" s="6"/>
      <c r="P16" s="6"/>
      <c r="Q16" s="6"/>
      <c r="R16" s="6"/>
      <c r="S16" s="6"/>
      <c r="T16" s="6"/>
      <c r="U16" s="6"/>
      <c r="V16" s="6"/>
      <c r="W16" s="6"/>
      <c r="X16" s="6"/>
    </row>
    <row r="17" spans="1:24">
      <c r="A17" s="6"/>
      <c r="B17" s="6"/>
      <c r="C17" s="6"/>
      <c r="D17" s="6"/>
      <c r="E17" s="6"/>
      <c r="F17" s="6"/>
      <c r="G17" s="6"/>
      <c r="H17" s="6"/>
      <c r="I17" s="6"/>
      <c r="J17" s="6"/>
      <c r="K17" s="6"/>
      <c r="L17" s="6"/>
      <c r="M17" s="6"/>
      <c r="N17" s="6"/>
      <c r="O17" s="6"/>
      <c r="P17" s="6"/>
      <c r="Q17" s="6"/>
      <c r="R17" s="6"/>
      <c r="S17" s="6"/>
      <c r="T17" s="6"/>
      <c r="U17" s="6"/>
      <c r="V17" s="6"/>
      <c r="W17" s="6"/>
      <c r="X17" s="6"/>
    </row>
    <row r="18" spans="1:24">
      <c r="A18" s="6"/>
      <c r="B18" s="6"/>
      <c r="C18" s="6"/>
      <c r="D18" s="6"/>
      <c r="E18" s="6"/>
      <c r="F18" s="6"/>
      <c r="G18" s="6"/>
      <c r="H18" s="6"/>
      <c r="I18" s="6"/>
      <c r="J18" s="6"/>
      <c r="K18" s="6"/>
      <c r="L18" s="6"/>
      <c r="M18" s="6"/>
      <c r="N18" s="6"/>
      <c r="O18" s="6"/>
      <c r="P18" s="6"/>
      <c r="Q18" s="6"/>
      <c r="R18" s="6"/>
      <c r="S18" s="6"/>
      <c r="T18" s="6"/>
      <c r="U18" s="6"/>
      <c r="V18" s="6"/>
      <c r="W18" s="6"/>
      <c r="X18" s="6"/>
    </row>
    <row r="19" spans="1:24">
      <c r="A19" s="6"/>
      <c r="B19" s="6"/>
      <c r="C19" s="6"/>
      <c r="D19" s="6"/>
      <c r="E19" s="6"/>
      <c r="F19" s="6"/>
      <c r="G19" s="6"/>
      <c r="H19" s="6"/>
      <c r="I19" s="6"/>
      <c r="J19" s="6"/>
      <c r="K19" s="6"/>
      <c r="L19" s="6"/>
      <c r="M19" s="6"/>
      <c r="N19" s="6"/>
      <c r="O19" s="6"/>
      <c r="P19" s="6"/>
      <c r="Q19" s="6"/>
      <c r="R19" s="6"/>
      <c r="S19" s="6"/>
      <c r="T19" s="6"/>
      <c r="U19" s="6"/>
      <c r="V19" s="6"/>
      <c r="W19" s="6"/>
      <c r="X19" s="6"/>
    </row>
    <row r="20" spans="1:24">
      <c r="A20" s="6"/>
      <c r="B20" s="6"/>
      <c r="C20" s="6"/>
      <c r="D20" s="6"/>
      <c r="E20" s="6"/>
      <c r="F20" s="6"/>
      <c r="G20" s="6"/>
      <c r="H20" s="6"/>
      <c r="I20" s="6"/>
      <c r="J20" s="6"/>
      <c r="K20" s="6"/>
      <c r="L20" s="6"/>
      <c r="M20" s="6"/>
      <c r="N20" s="6"/>
      <c r="O20" s="6"/>
      <c r="P20" s="6"/>
      <c r="Q20" s="6"/>
      <c r="R20" s="6"/>
      <c r="S20" s="6"/>
      <c r="T20" s="6"/>
      <c r="U20" s="6"/>
      <c r="V20" s="6"/>
      <c r="W20" s="6"/>
      <c r="X20" s="6"/>
    </row>
    <row r="21" spans="1:24">
      <c r="A21" s="6"/>
      <c r="B21" s="6"/>
      <c r="C21" s="6"/>
      <c r="D21" s="6"/>
      <c r="E21" s="6"/>
      <c r="F21" s="6"/>
      <c r="G21" s="6"/>
      <c r="H21" s="6"/>
      <c r="I21" s="6"/>
      <c r="J21" s="6"/>
      <c r="K21" s="6"/>
      <c r="L21" s="6"/>
      <c r="M21" s="6"/>
      <c r="N21" s="6"/>
      <c r="O21" s="6"/>
      <c r="P21" s="6"/>
      <c r="Q21" s="6"/>
      <c r="R21" s="6"/>
      <c r="S21" s="6"/>
      <c r="T21" s="6"/>
      <c r="U21" s="6"/>
      <c r="V21" s="6"/>
      <c r="W21" s="6"/>
      <c r="X21" s="6"/>
    </row>
    <row r="22" spans="1:24">
      <c r="A22" s="6"/>
      <c r="B22" s="6"/>
      <c r="C22" s="6"/>
      <c r="D22" s="6"/>
      <c r="E22" s="6"/>
      <c r="F22" s="6"/>
      <c r="G22" s="6"/>
      <c r="H22" s="6"/>
      <c r="I22" s="6"/>
      <c r="J22" s="6"/>
      <c r="K22" s="6"/>
      <c r="L22" s="6"/>
      <c r="M22" s="6"/>
      <c r="N22" s="6"/>
      <c r="O22" s="6"/>
      <c r="P22" s="6"/>
      <c r="Q22" s="6"/>
      <c r="R22" s="6"/>
      <c r="S22" s="6"/>
      <c r="T22" s="6"/>
      <c r="U22" s="6"/>
      <c r="V22" s="6"/>
      <c r="W22" s="6"/>
      <c r="X22" s="6"/>
    </row>
    <row r="23" spans="1:24">
      <c r="A23" s="6"/>
      <c r="B23" s="6"/>
      <c r="C23" s="6"/>
      <c r="D23" s="6"/>
      <c r="E23" s="6"/>
      <c r="F23" s="6"/>
      <c r="G23" s="6"/>
      <c r="H23" s="6"/>
      <c r="I23" s="6"/>
      <c r="J23" s="6"/>
      <c r="K23" s="6"/>
      <c r="L23" s="6"/>
      <c r="M23" s="6"/>
      <c r="N23" s="6"/>
      <c r="O23" s="6"/>
      <c r="P23" s="6"/>
      <c r="Q23" s="6"/>
      <c r="R23" s="6"/>
      <c r="S23" s="6"/>
      <c r="T23" s="6"/>
      <c r="U23" s="6"/>
      <c r="V23" s="6"/>
      <c r="W23" s="6"/>
      <c r="X23" s="6"/>
    </row>
    <row r="24" spans="1:24">
      <c r="A24" s="6"/>
      <c r="B24" s="6"/>
      <c r="C24" s="6"/>
      <c r="D24" s="6"/>
      <c r="E24" s="6"/>
      <c r="F24" s="6"/>
      <c r="G24" s="6"/>
      <c r="H24" s="6"/>
      <c r="I24" s="6"/>
      <c r="J24" s="6"/>
      <c r="K24" s="6"/>
      <c r="L24" s="6"/>
      <c r="M24" s="6"/>
      <c r="N24" s="6"/>
      <c r="O24" s="6"/>
      <c r="P24" s="6"/>
      <c r="Q24" s="6"/>
      <c r="R24" s="6"/>
      <c r="S24" s="6"/>
      <c r="T24" s="6"/>
      <c r="U24" s="6"/>
      <c r="V24" s="6"/>
      <c r="W24" s="6"/>
      <c r="X24" s="6"/>
    </row>
    <row r="25" spans="1:24">
      <c r="A25" s="6"/>
      <c r="B25" s="6"/>
      <c r="C25" s="6"/>
      <c r="D25" s="6"/>
      <c r="E25" s="6"/>
      <c r="F25" s="6"/>
      <c r="G25" s="6"/>
      <c r="H25" s="6"/>
      <c r="I25" s="6"/>
      <c r="J25" s="6"/>
      <c r="K25" s="6"/>
      <c r="L25" s="6"/>
      <c r="M25" s="6"/>
      <c r="N25" s="6"/>
      <c r="O25" s="6"/>
      <c r="P25" s="6"/>
      <c r="Q25" s="6"/>
      <c r="R25" s="6"/>
      <c r="S25" s="6"/>
      <c r="T25" s="6"/>
      <c r="U25" s="6"/>
      <c r="V25" s="6"/>
      <c r="W25" s="6"/>
      <c r="X25" s="6"/>
    </row>
    <row r="26" spans="1:24">
      <c r="A26" s="6"/>
      <c r="B26" s="6"/>
      <c r="C26" s="6"/>
      <c r="D26" s="6"/>
      <c r="E26" s="6"/>
      <c r="F26" s="6"/>
      <c r="G26" s="6"/>
      <c r="H26" s="6"/>
      <c r="I26" s="6"/>
      <c r="J26" s="6"/>
      <c r="K26" s="6"/>
      <c r="L26" s="6"/>
      <c r="M26" s="6"/>
      <c r="N26" s="6"/>
      <c r="O26" s="6"/>
      <c r="P26" s="6"/>
      <c r="Q26" s="6"/>
      <c r="R26" s="6"/>
      <c r="S26" s="6"/>
      <c r="T26" s="6"/>
      <c r="U26" s="6"/>
      <c r="V26" s="6"/>
      <c r="W26" s="6"/>
      <c r="X26" s="6"/>
    </row>
    <row r="27" spans="1:24">
      <c r="A27" s="6"/>
      <c r="B27" s="6"/>
      <c r="C27" s="6"/>
      <c r="D27" s="6"/>
      <c r="E27" s="6"/>
      <c r="F27" s="6"/>
      <c r="G27" s="6"/>
      <c r="H27" s="6"/>
      <c r="I27" s="6"/>
      <c r="J27" s="6"/>
      <c r="K27" s="6"/>
      <c r="L27" s="6"/>
      <c r="M27" s="6"/>
      <c r="N27" s="6"/>
      <c r="O27" s="6"/>
      <c r="P27" s="6"/>
      <c r="Q27" s="6"/>
      <c r="R27" s="6"/>
      <c r="S27" s="6"/>
      <c r="T27" s="6"/>
      <c r="U27" s="6"/>
      <c r="V27" s="6"/>
      <c r="W27" s="6"/>
      <c r="X27" s="6"/>
    </row>
    <row r="28" spans="1:24">
      <c r="A28" s="6"/>
      <c r="B28" s="6"/>
      <c r="C28" s="6"/>
      <c r="D28" s="6"/>
      <c r="E28" s="6"/>
      <c r="F28" s="6"/>
      <c r="G28" s="6"/>
      <c r="H28" s="6"/>
      <c r="I28" s="6"/>
      <c r="J28" s="6"/>
      <c r="K28" s="6"/>
      <c r="L28" s="6"/>
      <c r="M28" s="6"/>
      <c r="N28" s="6"/>
      <c r="O28" s="6"/>
      <c r="P28" s="6"/>
      <c r="Q28" s="6"/>
      <c r="R28" s="6"/>
      <c r="S28" s="6"/>
      <c r="T28" s="6"/>
      <c r="U28" s="6"/>
      <c r="V28" s="6"/>
      <c r="W28" s="6"/>
      <c r="X28" s="6"/>
    </row>
    <row r="33" spans="1:24">
      <c r="A33" s="6"/>
      <c r="B33" s="6"/>
      <c r="C33" s="6"/>
      <c r="D33" s="6"/>
      <c r="E33" s="6"/>
      <c r="F33" s="6"/>
      <c r="G33" s="6"/>
      <c r="H33" s="6"/>
      <c r="I33" s="6"/>
      <c r="J33" s="6"/>
      <c r="K33" s="6"/>
      <c r="L33" s="6"/>
      <c r="M33" s="6"/>
      <c r="N33" s="6"/>
      <c r="O33" s="6"/>
      <c r="P33" s="6"/>
      <c r="Q33" s="6"/>
      <c r="R33" s="6"/>
      <c r="S33" s="6"/>
      <c r="T33" s="6"/>
      <c r="U33" s="6"/>
      <c r="V33" s="6"/>
      <c r="W33" s="6"/>
      <c r="X33" s="6"/>
    </row>
    <row r="34" spans="1:24">
      <c r="A34" s="6"/>
      <c r="B34" s="6"/>
      <c r="C34" s="6"/>
      <c r="D34" s="6"/>
      <c r="E34" s="6"/>
      <c r="F34" s="6"/>
      <c r="G34" s="6"/>
      <c r="H34" s="6"/>
      <c r="I34" s="6"/>
      <c r="J34" s="6"/>
      <c r="K34" s="6"/>
      <c r="L34" s="6"/>
      <c r="M34" s="6"/>
      <c r="N34" s="6"/>
      <c r="O34" s="6"/>
      <c r="P34" s="6"/>
      <c r="Q34" s="6"/>
      <c r="R34" s="6"/>
      <c r="S34" s="6"/>
      <c r="T34" s="6"/>
      <c r="U34" s="6"/>
      <c r="V34" s="6"/>
      <c r="W34" s="6"/>
      <c r="X34" s="6"/>
    </row>
    <row r="35" spans="1:24">
      <c r="A35" s="6"/>
      <c r="B35" s="6"/>
      <c r="C35" s="6"/>
      <c r="D35" s="6"/>
      <c r="E35" s="6"/>
      <c r="F35" s="6"/>
      <c r="G35" s="6"/>
      <c r="H35" s="6"/>
      <c r="I35" s="6"/>
      <c r="J35" s="6"/>
      <c r="K35" s="6"/>
      <c r="L35" s="6"/>
      <c r="M35" s="6"/>
      <c r="N35" s="6"/>
      <c r="O35" s="6"/>
      <c r="P35" s="6"/>
      <c r="Q35" s="6"/>
      <c r="R35" s="6"/>
      <c r="S35" s="6"/>
      <c r="T35" s="6"/>
      <c r="U35" s="6"/>
      <c r="V35" s="6"/>
      <c r="W35" s="6"/>
      <c r="X35" s="6"/>
    </row>
    <row r="36" spans="1:24">
      <c r="A36" s="6"/>
      <c r="B36" s="6"/>
      <c r="C36" s="6"/>
      <c r="D36" s="6"/>
      <c r="E36" s="6"/>
      <c r="F36" s="6"/>
      <c r="G36" s="6"/>
      <c r="H36" s="6"/>
      <c r="I36" s="6"/>
      <c r="J36" s="6"/>
      <c r="K36" s="6"/>
      <c r="L36" s="6"/>
      <c r="M36" s="6"/>
      <c r="N36" s="6"/>
      <c r="O36" s="6"/>
      <c r="P36" s="6"/>
      <c r="Q36" s="6"/>
      <c r="R36" s="6"/>
      <c r="S36" s="6"/>
      <c r="T36" s="6"/>
      <c r="U36" s="6"/>
      <c r="V36" s="6"/>
      <c r="W36" s="6"/>
      <c r="X36" s="6"/>
    </row>
    <row r="37" spans="1:24">
      <c r="A37" s="6"/>
      <c r="B37" s="6"/>
      <c r="C37" s="6"/>
      <c r="D37" s="6"/>
      <c r="E37" s="6"/>
      <c r="F37" s="6"/>
      <c r="G37" s="6"/>
      <c r="H37" s="6"/>
      <c r="I37" s="6"/>
      <c r="J37" s="6"/>
      <c r="K37" s="6"/>
      <c r="L37" s="6"/>
      <c r="M37" s="6"/>
      <c r="N37" s="6"/>
      <c r="O37" s="6"/>
      <c r="P37" s="6"/>
      <c r="Q37" s="6"/>
      <c r="R37" s="6"/>
      <c r="S37" s="6"/>
      <c r="T37" s="6"/>
      <c r="U37" s="6"/>
      <c r="V37" s="6"/>
      <c r="W37" s="6"/>
      <c r="X37" s="6"/>
    </row>
    <row r="38" spans="1:24">
      <c r="A38" s="6"/>
      <c r="B38" s="6"/>
      <c r="C38" s="6"/>
      <c r="D38" s="6"/>
      <c r="E38" s="6"/>
      <c r="F38" s="6"/>
      <c r="G38" s="6"/>
      <c r="H38" s="6"/>
      <c r="I38" s="6"/>
      <c r="J38" s="6"/>
      <c r="K38" s="6"/>
      <c r="L38" s="6"/>
      <c r="M38" s="6"/>
      <c r="N38" s="6"/>
      <c r="O38" s="6"/>
      <c r="P38" s="6"/>
      <c r="Q38" s="6"/>
      <c r="R38" s="6"/>
      <c r="S38" s="6"/>
      <c r="T38" s="6"/>
      <c r="U38" s="6"/>
      <c r="V38" s="6"/>
      <c r="W38" s="6"/>
      <c r="X38" s="6"/>
    </row>
    <row r="39" spans="1:24">
      <c r="A39" s="6"/>
      <c r="B39" s="6"/>
      <c r="C39" s="6"/>
      <c r="D39" s="6"/>
      <c r="E39" s="6"/>
      <c r="F39" s="6"/>
      <c r="G39" s="6"/>
      <c r="H39" s="6"/>
      <c r="I39" s="6"/>
      <c r="J39" s="6"/>
      <c r="K39" s="6"/>
      <c r="L39" s="6"/>
      <c r="M39" s="6"/>
      <c r="N39" s="6"/>
      <c r="O39" s="6"/>
      <c r="P39" s="6"/>
      <c r="Q39" s="6"/>
      <c r="R39" s="6"/>
      <c r="S39" s="6"/>
      <c r="T39" s="6"/>
      <c r="U39" s="6"/>
      <c r="V39" s="6"/>
      <c r="W39" s="6"/>
      <c r="X39" s="6"/>
    </row>
    <row r="40" spans="1:24">
      <c r="A40" s="6"/>
      <c r="B40" s="6"/>
      <c r="C40" s="6"/>
      <c r="D40" s="6"/>
      <c r="E40" s="6"/>
      <c r="F40" s="6"/>
      <c r="G40" s="6"/>
      <c r="H40" s="6"/>
      <c r="I40" s="6"/>
      <c r="J40" s="6"/>
      <c r="K40" s="6"/>
      <c r="L40" s="6"/>
      <c r="M40" s="6"/>
      <c r="N40" s="6"/>
      <c r="O40" s="6"/>
      <c r="P40" s="6"/>
      <c r="Q40" s="6"/>
      <c r="R40" s="6"/>
      <c r="S40" s="6"/>
      <c r="T40" s="6"/>
      <c r="U40" s="6"/>
      <c r="V40" s="6"/>
      <c r="W40" s="6"/>
      <c r="X40" s="6"/>
    </row>
    <row r="41" spans="1:24">
      <c r="A41" s="6"/>
      <c r="B41" s="6"/>
      <c r="C41" s="6"/>
      <c r="D41" s="6"/>
      <c r="E41" s="6"/>
      <c r="F41" s="6"/>
      <c r="G41" s="6"/>
      <c r="H41" s="6"/>
      <c r="I41" s="6"/>
      <c r="J41" s="6"/>
      <c r="K41" s="6"/>
      <c r="L41" s="6"/>
      <c r="M41" s="6"/>
      <c r="N41" s="6"/>
      <c r="O41" s="6"/>
      <c r="P41" s="6"/>
      <c r="Q41" s="6"/>
      <c r="R41" s="6"/>
      <c r="S41" s="6"/>
      <c r="T41" s="6"/>
      <c r="U41" s="6"/>
      <c r="V41" s="6"/>
      <c r="W41" s="6"/>
      <c r="X41" s="6"/>
    </row>
    <row r="42" spans="1:24">
      <c r="A42" s="6"/>
      <c r="B42" s="6"/>
      <c r="C42" s="6"/>
      <c r="D42" s="6"/>
      <c r="E42" s="6"/>
      <c r="F42" s="6"/>
      <c r="G42" s="6"/>
      <c r="H42" s="6"/>
      <c r="I42" s="6"/>
      <c r="J42" s="6"/>
      <c r="K42" s="6"/>
      <c r="L42" s="6"/>
      <c r="M42" s="6"/>
      <c r="N42" s="6"/>
      <c r="O42" s="6"/>
      <c r="P42" s="6"/>
      <c r="Q42" s="6"/>
      <c r="R42" s="6"/>
      <c r="S42" s="6"/>
      <c r="T42" s="6"/>
      <c r="U42" s="6"/>
      <c r="V42" s="6"/>
      <c r="W42" s="6"/>
      <c r="X42" s="6"/>
    </row>
    <row r="43" spans="1:24">
      <c r="A43" s="6"/>
      <c r="B43" s="6"/>
      <c r="C43" s="6"/>
      <c r="D43" s="6"/>
      <c r="E43" s="6"/>
      <c r="F43" s="6"/>
      <c r="G43" s="6"/>
      <c r="H43" s="6"/>
      <c r="I43" s="6"/>
      <c r="J43" s="6"/>
      <c r="K43" s="6"/>
      <c r="L43" s="6"/>
      <c r="M43" s="6"/>
      <c r="N43" s="6"/>
      <c r="O43" s="6"/>
      <c r="P43" s="6"/>
      <c r="Q43" s="6"/>
      <c r="R43" s="6"/>
      <c r="S43" s="6"/>
      <c r="T43" s="6"/>
      <c r="U43" s="6"/>
      <c r="V43" s="6"/>
      <c r="W43" s="6"/>
      <c r="X43" s="6"/>
    </row>
    <row r="44" spans="1:24">
      <c r="A44" s="6"/>
      <c r="B44" s="6"/>
      <c r="C44" s="6"/>
      <c r="D44" s="6"/>
      <c r="E44" s="6"/>
      <c r="F44" s="6"/>
      <c r="G44" s="6"/>
      <c r="H44" s="6"/>
      <c r="I44" s="6"/>
      <c r="J44" s="6"/>
      <c r="K44" s="6"/>
      <c r="L44" s="6"/>
      <c r="M44" s="6"/>
      <c r="N44" s="6"/>
      <c r="O44" s="6"/>
      <c r="P44" s="6"/>
      <c r="Q44" s="6"/>
      <c r="R44" s="6"/>
      <c r="S44" s="6"/>
      <c r="T44" s="6"/>
      <c r="U44" s="6"/>
      <c r="V44" s="6"/>
      <c r="W44" s="6"/>
      <c r="X44" s="6"/>
    </row>
    <row r="45" spans="1:24">
      <c r="A45" s="6"/>
      <c r="B45" s="6"/>
      <c r="C45" s="6"/>
      <c r="D45" s="6"/>
      <c r="E45" s="6"/>
      <c r="F45" s="6"/>
      <c r="G45" s="6"/>
      <c r="H45" s="6"/>
      <c r="I45" s="6"/>
      <c r="J45" s="6"/>
      <c r="K45" s="6"/>
      <c r="L45" s="6"/>
      <c r="M45" s="6"/>
      <c r="N45" s="6"/>
      <c r="O45" s="6"/>
      <c r="P45" s="6"/>
      <c r="Q45" s="6"/>
      <c r="R45" s="6"/>
      <c r="S45" s="6"/>
      <c r="T45" s="6"/>
      <c r="U45" s="6"/>
      <c r="V45" s="6"/>
      <c r="W45" s="6"/>
      <c r="X45" s="6"/>
    </row>
    <row r="46" spans="1:24">
      <c r="A46" s="6"/>
      <c r="B46" s="6"/>
      <c r="C46" s="6"/>
      <c r="D46" s="6"/>
      <c r="E46" s="6"/>
      <c r="F46" s="6"/>
      <c r="G46" s="6"/>
      <c r="H46" s="6"/>
      <c r="I46" s="6"/>
      <c r="J46" s="6"/>
      <c r="K46" s="6"/>
      <c r="L46" s="6"/>
      <c r="M46" s="6"/>
      <c r="N46" s="6"/>
      <c r="O46" s="6"/>
      <c r="P46" s="6"/>
      <c r="Q46" s="6"/>
      <c r="R46" s="6"/>
      <c r="S46" s="6"/>
      <c r="T46" s="6"/>
      <c r="U46" s="6"/>
      <c r="V46" s="6"/>
      <c r="W46" s="6"/>
      <c r="X46" s="6"/>
    </row>
    <row r="47" spans="1:24">
      <c r="A47" s="6"/>
      <c r="B47" s="6"/>
      <c r="C47" s="6"/>
      <c r="D47" s="6"/>
      <c r="E47" s="6"/>
      <c r="F47" s="6"/>
      <c r="G47" s="6"/>
      <c r="H47" s="6"/>
      <c r="I47" s="6"/>
      <c r="J47" s="6"/>
      <c r="K47" s="6"/>
      <c r="L47" s="6"/>
      <c r="M47" s="6"/>
      <c r="N47" s="6"/>
      <c r="O47" s="6"/>
      <c r="P47" s="6"/>
      <c r="Q47" s="6"/>
      <c r="R47" s="6"/>
      <c r="S47" s="6"/>
      <c r="T47" s="6"/>
      <c r="U47" s="6"/>
      <c r="V47" s="6"/>
      <c r="W47" s="6"/>
      <c r="X47" s="6"/>
    </row>
    <row r="48" spans="1:24">
      <c r="A48" s="6"/>
      <c r="B48" s="6"/>
      <c r="C48" s="6"/>
      <c r="D48" s="6"/>
      <c r="E48" s="6"/>
      <c r="F48" s="6"/>
      <c r="G48" s="6"/>
      <c r="H48" s="6"/>
      <c r="I48" s="6"/>
      <c r="J48" s="6"/>
      <c r="K48" s="6"/>
      <c r="L48" s="6"/>
      <c r="M48" s="6"/>
      <c r="N48" s="6"/>
      <c r="O48" s="6"/>
      <c r="P48" s="6"/>
      <c r="Q48" s="6"/>
      <c r="R48" s="6"/>
      <c r="S48" s="6"/>
      <c r="T48" s="6"/>
      <c r="U48" s="6"/>
      <c r="V48" s="6"/>
      <c r="W48" s="6"/>
      <c r="X48" s="6"/>
    </row>
    <row r="49" spans="1:24">
      <c r="A49" s="6"/>
      <c r="B49" s="6"/>
      <c r="C49" s="6"/>
      <c r="D49" s="6"/>
      <c r="E49" s="6"/>
      <c r="F49" s="6"/>
      <c r="G49" s="6"/>
      <c r="H49" s="6"/>
      <c r="I49" s="6"/>
      <c r="J49" s="6"/>
      <c r="K49" s="6"/>
      <c r="L49" s="6"/>
      <c r="M49" s="6"/>
      <c r="N49" s="6"/>
      <c r="O49" s="6"/>
      <c r="P49" s="6"/>
      <c r="Q49" s="6"/>
      <c r="R49" s="6"/>
      <c r="S49" s="6"/>
      <c r="T49" s="6"/>
      <c r="U49" s="6"/>
      <c r="V49" s="6"/>
      <c r="W49" s="6"/>
      <c r="X49" s="6"/>
    </row>
    <row r="50" spans="1:24">
      <c r="A50" s="6"/>
      <c r="B50" s="6"/>
      <c r="C50" s="6"/>
      <c r="D50" s="6"/>
      <c r="E50" s="6"/>
      <c r="F50" s="6"/>
      <c r="G50" s="6"/>
      <c r="H50" s="6"/>
      <c r="I50" s="6"/>
      <c r="J50" s="6"/>
      <c r="K50" s="6"/>
      <c r="L50" s="6"/>
      <c r="M50" s="6"/>
      <c r="N50" s="6"/>
      <c r="O50" s="6"/>
      <c r="P50" s="6"/>
      <c r="Q50" s="6"/>
      <c r="R50" s="6"/>
      <c r="S50" s="6"/>
      <c r="T50" s="6"/>
      <c r="U50" s="6"/>
      <c r="V50" s="6"/>
      <c r="W50" s="6"/>
      <c r="X50" s="6"/>
    </row>
    <row r="51" spans="1:24">
      <c r="A51" s="6"/>
      <c r="B51" s="6"/>
      <c r="C51" s="6"/>
      <c r="D51" s="6"/>
      <c r="E51" s="6"/>
      <c r="F51" s="6"/>
      <c r="G51" s="6"/>
      <c r="H51" s="6"/>
      <c r="I51" s="6"/>
      <c r="J51" s="6"/>
      <c r="K51" s="6"/>
      <c r="L51" s="6"/>
      <c r="M51" s="6"/>
      <c r="N51" s="6"/>
      <c r="O51" s="6"/>
      <c r="P51" s="6"/>
      <c r="Q51" s="6"/>
      <c r="R51" s="6"/>
      <c r="S51" s="6"/>
      <c r="T51" s="6"/>
      <c r="U51" s="6"/>
      <c r="V51" s="6"/>
      <c r="W51" s="6"/>
      <c r="X51" s="6"/>
    </row>
    <row r="52" spans="1:24">
      <c r="A52" s="6"/>
      <c r="B52" s="6"/>
      <c r="C52" s="6"/>
      <c r="D52" s="6"/>
      <c r="E52" s="6"/>
      <c r="F52" s="6"/>
      <c r="G52" s="6"/>
      <c r="H52" s="6"/>
      <c r="I52" s="6"/>
      <c r="J52" s="6"/>
      <c r="K52" s="6"/>
      <c r="L52" s="6"/>
      <c r="M52" s="6"/>
      <c r="N52" s="6"/>
      <c r="O52" s="6"/>
      <c r="P52" s="6"/>
      <c r="Q52" s="6"/>
      <c r="R52" s="6"/>
      <c r="S52" s="6"/>
      <c r="T52" s="6"/>
      <c r="U52" s="6"/>
      <c r="V52" s="6"/>
      <c r="W52" s="6"/>
      <c r="X52" s="6"/>
    </row>
    <row r="53" spans="1:24">
      <c r="A53" s="6"/>
      <c r="B53" s="6"/>
      <c r="C53" s="6"/>
      <c r="D53" s="6"/>
      <c r="E53" s="6"/>
      <c r="F53" s="6"/>
      <c r="G53" s="6"/>
      <c r="H53" s="6"/>
      <c r="I53" s="6"/>
      <c r="J53" s="6"/>
      <c r="K53" s="6"/>
      <c r="L53" s="6"/>
      <c r="M53" s="6"/>
      <c r="N53" s="6"/>
      <c r="O53" s="6"/>
      <c r="P53" s="6"/>
      <c r="Q53" s="6"/>
      <c r="R53" s="6"/>
      <c r="S53" s="6"/>
      <c r="T53" s="6"/>
      <c r="U53" s="6"/>
      <c r="V53" s="6"/>
      <c r="W53" s="6"/>
      <c r="X53" s="6"/>
    </row>
    <row r="54" spans="1:24">
      <c r="A54" s="6"/>
      <c r="B54" s="6"/>
      <c r="C54" s="6"/>
      <c r="D54" s="6"/>
      <c r="E54" s="6"/>
      <c r="F54" s="6"/>
      <c r="G54" s="6"/>
      <c r="H54" s="6"/>
      <c r="I54" s="6"/>
      <c r="J54" s="6"/>
      <c r="K54" s="6"/>
      <c r="L54" s="6"/>
      <c r="M54" s="6"/>
      <c r="N54" s="6"/>
      <c r="O54" s="6"/>
      <c r="P54" s="6"/>
      <c r="Q54" s="6"/>
      <c r="R54" s="6"/>
      <c r="S54" s="6"/>
      <c r="T54" s="6"/>
      <c r="U54" s="6"/>
      <c r="V54" s="6"/>
      <c r="W54" s="6"/>
      <c r="X54" s="6"/>
    </row>
    <row r="55" spans="1:24">
      <c r="A55" s="6"/>
      <c r="B55" s="6"/>
      <c r="C55" s="6"/>
      <c r="D55" s="6"/>
      <c r="E55" s="6"/>
      <c r="F55" s="6"/>
      <c r="G55" s="6"/>
      <c r="H55" s="6"/>
      <c r="I55" s="6"/>
      <c r="J55" s="6"/>
      <c r="K55" s="6"/>
      <c r="L55" s="6"/>
      <c r="M55" s="6"/>
      <c r="N55" s="6"/>
      <c r="O55" s="6"/>
      <c r="P55" s="6"/>
      <c r="Q55" s="6"/>
      <c r="R55" s="6"/>
      <c r="S55" s="6"/>
      <c r="T55" s="6"/>
      <c r="U55" s="6"/>
      <c r="V55" s="6"/>
      <c r="W55" s="6"/>
      <c r="X55" s="6"/>
    </row>
    <row r="56" spans="1:24">
      <c r="A56" s="6"/>
      <c r="B56" s="6"/>
      <c r="C56" s="6"/>
      <c r="D56" s="6"/>
      <c r="E56" s="6"/>
      <c r="F56" s="6"/>
      <c r="G56" s="6"/>
      <c r="H56" s="6"/>
      <c r="I56" s="6"/>
      <c r="J56" s="6"/>
      <c r="K56" s="6"/>
      <c r="L56" s="6"/>
      <c r="M56" s="6"/>
      <c r="N56" s="6"/>
      <c r="O56" s="6"/>
      <c r="P56" s="6"/>
      <c r="Q56" s="6"/>
      <c r="R56" s="6"/>
      <c r="S56" s="6"/>
      <c r="T56" s="6"/>
      <c r="U56" s="6"/>
      <c r="V56" s="6"/>
      <c r="W56" s="6"/>
      <c r="X56" s="6"/>
    </row>
    <row r="57" spans="1:24">
      <c r="A57" s="6"/>
      <c r="B57" s="6"/>
      <c r="C57" s="6"/>
      <c r="D57" s="6"/>
      <c r="E57" s="6"/>
      <c r="F57" s="6"/>
      <c r="G57" s="6"/>
      <c r="H57" s="6"/>
      <c r="I57" s="6"/>
      <c r="J57" s="6"/>
      <c r="K57" s="6"/>
      <c r="L57" s="6"/>
      <c r="M57" s="6"/>
      <c r="N57" s="6"/>
      <c r="O57" s="6"/>
      <c r="P57" s="6"/>
      <c r="Q57" s="6"/>
      <c r="R57" s="6"/>
      <c r="S57" s="6"/>
      <c r="T57" s="6"/>
      <c r="U57" s="6"/>
      <c r="V57" s="6"/>
      <c r="W57" s="6"/>
      <c r="X57" s="6"/>
    </row>
    <row r="58" spans="1:24">
      <c r="A58" s="6"/>
      <c r="B58" s="6"/>
      <c r="C58" s="6"/>
      <c r="D58" s="6"/>
      <c r="E58" s="6"/>
      <c r="F58" s="6"/>
      <c r="G58" s="6"/>
      <c r="H58" s="6"/>
      <c r="I58" s="6"/>
      <c r="J58" s="6"/>
      <c r="K58" s="6"/>
      <c r="L58" s="6"/>
      <c r="M58" s="6"/>
      <c r="N58" s="6"/>
      <c r="O58" s="6"/>
      <c r="P58" s="6"/>
      <c r="Q58" s="6"/>
      <c r="R58" s="6"/>
      <c r="S58" s="6"/>
      <c r="T58" s="6"/>
      <c r="U58" s="6"/>
      <c r="V58" s="6"/>
      <c r="W58" s="6"/>
      <c r="X58" s="6"/>
    </row>
    <row r="59" spans="1:24">
      <c r="A59" s="6"/>
      <c r="B59" s="6"/>
      <c r="C59" s="6"/>
      <c r="D59" s="6"/>
      <c r="E59" s="6"/>
      <c r="F59" s="6"/>
      <c r="G59" s="6"/>
      <c r="H59" s="6"/>
      <c r="I59" s="6"/>
      <c r="J59" s="6"/>
      <c r="K59" s="6"/>
      <c r="L59" s="6"/>
      <c r="M59" s="6"/>
      <c r="N59" s="6"/>
      <c r="O59" s="6"/>
      <c r="P59" s="6"/>
      <c r="Q59" s="6"/>
      <c r="R59" s="6"/>
      <c r="S59" s="6"/>
      <c r="T59" s="6"/>
      <c r="U59" s="6"/>
      <c r="V59" s="6"/>
      <c r="W59" s="6"/>
      <c r="X59" s="6"/>
    </row>
    <row r="60" spans="1:24">
      <c r="A60" s="6"/>
      <c r="B60" s="6"/>
      <c r="C60" s="6"/>
      <c r="D60" s="6"/>
      <c r="E60" s="6"/>
      <c r="F60" s="6"/>
      <c r="G60" s="6"/>
      <c r="H60" s="6"/>
      <c r="I60" s="6"/>
      <c r="J60" s="6"/>
      <c r="K60" s="6"/>
      <c r="L60" s="6"/>
      <c r="M60" s="6"/>
      <c r="N60" s="6"/>
      <c r="O60" s="6"/>
      <c r="P60" s="6"/>
      <c r="Q60" s="6"/>
      <c r="R60" s="6"/>
      <c r="S60" s="6"/>
      <c r="T60" s="6"/>
      <c r="U60" s="6"/>
      <c r="V60" s="6"/>
      <c r="W60" s="6"/>
      <c r="X60" s="6"/>
    </row>
    <row r="65" spans="1:24">
      <c r="A65" s="6"/>
      <c r="B65" s="6"/>
      <c r="C65" s="6"/>
      <c r="D65" s="6"/>
      <c r="E65" s="6"/>
      <c r="F65" s="6"/>
      <c r="G65" s="6"/>
      <c r="H65" s="6"/>
      <c r="I65" s="6"/>
      <c r="J65" s="6"/>
      <c r="K65" s="6"/>
      <c r="L65" s="6"/>
      <c r="M65" s="6"/>
      <c r="N65" s="6"/>
      <c r="O65" s="6"/>
      <c r="P65" s="6"/>
      <c r="Q65" s="6"/>
      <c r="R65" s="6"/>
      <c r="S65" s="6"/>
      <c r="T65" s="6"/>
      <c r="U65" s="6"/>
      <c r="V65" s="6"/>
      <c r="W65" s="6"/>
      <c r="X65" s="6"/>
    </row>
    <row r="66" spans="1:24">
      <c r="A66" s="6"/>
      <c r="B66" s="6"/>
      <c r="C66" s="6"/>
      <c r="D66" s="6"/>
      <c r="E66" s="6"/>
      <c r="F66" s="6"/>
      <c r="G66" s="6"/>
      <c r="H66" s="6"/>
      <c r="I66" s="6"/>
      <c r="J66" s="6"/>
      <c r="K66" s="6"/>
      <c r="L66" s="6"/>
      <c r="M66" s="6"/>
      <c r="N66" s="6"/>
      <c r="O66" s="6"/>
      <c r="P66" s="6"/>
      <c r="Q66" s="6"/>
      <c r="R66" s="6"/>
      <c r="S66" s="6"/>
      <c r="T66" s="6"/>
      <c r="U66" s="6"/>
      <c r="V66" s="6"/>
      <c r="W66" s="6"/>
      <c r="X66" s="6"/>
    </row>
    <row r="67" spans="1:24">
      <c r="A67" s="6"/>
      <c r="B67" s="6"/>
      <c r="C67" s="6"/>
      <c r="D67" s="6"/>
      <c r="E67" s="6"/>
      <c r="F67" s="6"/>
      <c r="G67" s="6"/>
      <c r="H67" s="6"/>
      <c r="I67" s="6"/>
      <c r="J67" s="6"/>
      <c r="K67" s="6"/>
      <c r="L67" s="6"/>
      <c r="M67" s="6"/>
      <c r="N67" s="6"/>
      <c r="O67" s="6"/>
      <c r="P67" s="6"/>
      <c r="Q67" s="6"/>
      <c r="R67" s="6"/>
      <c r="S67" s="6"/>
      <c r="T67" s="6"/>
      <c r="U67" s="6"/>
      <c r="V67" s="6"/>
      <c r="W67" s="6"/>
      <c r="X67" s="6"/>
    </row>
    <row r="68" spans="1:24">
      <c r="A68" s="6"/>
      <c r="B68" s="6"/>
      <c r="C68" s="6"/>
      <c r="D68" s="6"/>
      <c r="E68" s="6"/>
      <c r="F68" s="6"/>
      <c r="G68" s="6"/>
      <c r="H68" s="6"/>
      <c r="I68" s="6"/>
      <c r="J68" s="6"/>
      <c r="K68" s="6"/>
      <c r="L68" s="6"/>
      <c r="M68" s="6"/>
      <c r="N68" s="6"/>
      <c r="O68" s="6"/>
      <c r="P68" s="6"/>
      <c r="Q68" s="6"/>
      <c r="R68" s="6"/>
      <c r="S68" s="6"/>
      <c r="T68" s="6"/>
      <c r="U68" s="6"/>
      <c r="V68" s="6"/>
      <c r="W68" s="6"/>
      <c r="X68" s="6"/>
    </row>
    <row r="69" spans="1:24">
      <c r="A69" s="6"/>
      <c r="B69" s="6"/>
      <c r="C69" s="6"/>
      <c r="D69" s="6"/>
      <c r="E69" s="6"/>
      <c r="F69" s="6"/>
      <c r="G69" s="6"/>
      <c r="H69" s="6"/>
      <c r="I69" s="6"/>
      <c r="J69" s="6"/>
      <c r="K69" s="6"/>
      <c r="L69" s="6"/>
      <c r="M69" s="6"/>
      <c r="N69" s="6"/>
      <c r="O69" s="6"/>
      <c r="P69" s="6"/>
      <c r="Q69" s="6"/>
      <c r="R69" s="6"/>
      <c r="S69" s="6"/>
      <c r="T69" s="6"/>
      <c r="U69" s="6"/>
      <c r="V69" s="6"/>
      <c r="W69" s="6"/>
      <c r="X69" s="6"/>
    </row>
    <row r="70" spans="1:24">
      <c r="A70" s="6"/>
      <c r="B70" s="6"/>
      <c r="C70" s="6"/>
      <c r="D70" s="6"/>
      <c r="E70" s="6"/>
      <c r="F70" s="6"/>
      <c r="G70" s="6"/>
      <c r="H70" s="6"/>
      <c r="I70" s="6"/>
      <c r="J70" s="6"/>
      <c r="K70" s="6"/>
      <c r="L70" s="6"/>
      <c r="M70" s="6"/>
      <c r="N70" s="6"/>
      <c r="O70" s="6"/>
      <c r="P70" s="6"/>
      <c r="Q70" s="6"/>
      <c r="R70" s="6"/>
      <c r="S70" s="6"/>
      <c r="T70" s="6"/>
      <c r="U70" s="6"/>
      <c r="V70" s="6"/>
      <c r="W70" s="6"/>
      <c r="X70" s="6"/>
    </row>
    <row r="71" spans="1:24">
      <c r="A71" s="6"/>
      <c r="B71" s="6"/>
      <c r="C71" s="6"/>
      <c r="D71" s="6"/>
      <c r="E71" s="6"/>
      <c r="F71" s="6"/>
      <c r="G71" s="6"/>
      <c r="H71" s="6"/>
      <c r="I71" s="6"/>
      <c r="J71" s="6"/>
      <c r="K71" s="6"/>
      <c r="L71" s="6"/>
      <c r="M71" s="6"/>
      <c r="N71" s="6"/>
      <c r="O71" s="6"/>
      <c r="P71" s="6"/>
      <c r="Q71" s="6"/>
      <c r="R71" s="6"/>
      <c r="S71" s="6"/>
      <c r="T71" s="6"/>
      <c r="U71" s="6"/>
      <c r="V71" s="6"/>
      <c r="W71" s="6"/>
      <c r="X71" s="6"/>
    </row>
    <row r="72" spans="1:24">
      <c r="A72" s="6"/>
      <c r="B72" s="6"/>
      <c r="C72" s="6"/>
      <c r="D72" s="6"/>
      <c r="E72" s="6"/>
      <c r="F72" s="6"/>
      <c r="G72" s="6"/>
      <c r="H72" s="6"/>
      <c r="I72" s="6"/>
      <c r="J72" s="6"/>
      <c r="K72" s="6"/>
      <c r="L72" s="6"/>
      <c r="M72" s="6"/>
      <c r="N72" s="6"/>
      <c r="O72" s="6"/>
      <c r="P72" s="6"/>
      <c r="Q72" s="6"/>
      <c r="R72" s="6"/>
      <c r="S72" s="6"/>
      <c r="T72" s="6"/>
      <c r="U72" s="6"/>
      <c r="V72" s="6"/>
      <c r="W72" s="6"/>
      <c r="X72" s="6"/>
    </row>
    <row r="73" spans="1:24">
      <c r="A73" s="6"/>
      <c r="B73" s="6"/>
      <c r="C73" s="6"/>
      <c r="D73" s="6"/>
      <c r="E73" s="6"/>
      <c r="F73" s="6"/>
      <c r="G73" s="6"/>
      <c r="H73" s="6"/>
      <c r="I73" s="6"/>
      <c r="J73" s="6"/>
      <c r="K73" s="6"/>
      <c r="L73" s="6"/>
      <c r="M73" s="6"/>
      <c r="N73" s="6"/>
      <c r="O73" s="6"/>
      <c r="P73" s="6"/>
      <c r="Q73" s="6"/>
      <c r="R73" s="6"/>
      <c r="S73" s="6"/>
      <c r="T73" s="6"/>
      <c r="U73" s="6"/>
      <c r="V73" s="6"/>
      <c r="W73" s="6"/>
      <c r="X73" s="6"/>
    </row>
    <row r="74" spans="1:24">
      <c r="A74" s="6"/>
      <c r="B74" s="6"/>
      <c r="C74" s="6"/>
      <c r="D74" s="6"/>
      <c r="E74" s="6"/>
      <c r="F74" s="6"/>
      <c r="G74" s="6"/>
      <c r="H74" s="6"/>
      <c r="I74" s="6"/>
      <c r="J74" s="6"/>
      <c r="K74" s="6"/>
      <c r="L74" s="6"/>
      <c r="M74" s="6"/>
      <c r="N74" s="6"/>
      <c r="O74" s="6"/>
      <c r="P74" s="6"/>
      <c r="Q74" s="6"/>
      <c r="R74" s="6"/>
      <c r="S74" s="6"/>
      <c r="T74" s="6"/>
      <c r="U74" s="6"/>
      <c r="V74" s="6"/>
      <c r="W74" s="6"/>
      <c r="X74" s="6"/>
    </row>
    <row r="75" spans="1:24">
      <c r="A75" s="6"/>
      <c r="B75" s="6"/>
      <c r="C75" s="6"/>
      <c r="D75" s="6"/>
      <c r="E75" s="6"/>
      <c r="F75" s="6"/>
      <c r="G75" s="6"/>
      <c r="H75" s="6"/>
      <c r="I75" s="6"/>
      <c r="J75" s="6"/>
      <c r="K75" s="6"/>
      <c r="L75" s="6"/>
      <c r="M75" s="6"/>
      <c r="N75" s="6"/>
      <c r="O75" s="6"/>
      <c r="P75" s="6"/>
      <c r="Q75" s="6"/>
      <c r="R75" s="6"/>
      <c r="S75" s="6"/>
      <c r="T75" s="6"/>
      <c r="U75" s="6"/>
      <c r="V75" s="6"/>
      <c r="W75" s="6"/>
      <c r="X75" s="6"/>
    </row>
    <row r="76" spans="1:24">
      <c r="A76" s="6"/>
      <c r="B76" s="6"/>
      <c r="C76" s="6"/>
      <c r="D76" s="6"/>
      <c r="E76" s="6"/>
      <c r="F76" s="6"/>
      <c r="G76" s="6"/>
      <c r="H76" s="6"/>
      <c r="I76" s="6"/>
      <c r="J76" s="6"/>
      <c r="K76" s="6"/>
      <c r="L76" s="6"/>
      <c r="M76" s="6"/>
      <c r="N76" s="6"/>
      <c r="O76" s="6"/>
      <c r="P76" s="6"/>
      <c r="Q76" s="6"/>
      <c r="R76" s="6"/>
      <c r="S76" s="6"/>
      <c r="T76" s="6"/>
      <c r="U76" s="6"/>
      <c r="V76" s="6"/>
      <c r="W76" s="6"/>
      <c r="X76" s="6"/>
    </row>
    <row r="77" spans="1:24">
      <c r="A77" s="6"/>
      <c r="B77" s="6"/>
      <c r="C77" s="6"/>
      <c r="D77" s="6"/>
      <c r="E77" s="6"/>
      <c r="F77" s="6"/>
      <c r="G77" s="6"/>
      <c r="H77" s="6"/>
      <c r="I77" s="6"/>
      <c r="J77" s="6"/>
      <c r="K77" s="6"/>
      <c r="L77" s="6"/>
      <c r="M77" s="6"/>
      <c r="N77" s="6"/>
      <c r="O77" s="6"/>
      <c r="P77" s="6"/>
      <c r="Q77" s="6"/>
      <c r="R77" s="6"/>
      <c r="S77" s="6"/>
      <c r="T77" s="6"/>
      <c r="U77" s="6"/>
      <c r="V77" s="6"/>
      <c r="W77" s="6"/>
      <c r="X77" s="6"/>
    </row>
    <row r="78" spans="1:24">
      <c r="A78" s="6"/>
      <c r="B78" s="6"/>
      <c r="C78" s="6"/>
      <c r="D78" s="6"/>
      <c r="E78" s="6"/>
      <c r="F78" s="6"/>
      <c r="G78" s="6"/>
      <c r="H78" s="6"/>
      <c r="I78" s="6"/>
      <c r="J78" s="6"/>
      <c r="K78" s="6"/>
      <c r="L78" s="6"/>
      <c r="M78" s="6"/>
      <c r="N78" s="6"/>
      <c r="O78" s="6"/>
      <c r="P78" s="6"/>
      <c r="Q78" s="6"/>
      <c r="R78" s="6"/>
      <c r="S78" s="6"/>
      <c r="T78" s="6"/>
      <c r="U78" s="6"/>
      <c r="V78" s="6"/>
      <c r="W78" s="6"/>
      <c r="X78" s="6"/>
    </row>
    <row r="79" spans="1:24">
      <c r="A79" s="6"/>
      <c r="B79" s="6"/>
      <c r="C79" s="6"/>
      <c r="D79" s="6"/>
      <c r="E79" s="6"/>
      <c r="F79" s="6"/>
      <c r="G79" s="6"/>
      <c r="H79" s="6"/>
      <c r="I79" s="6"/>
      <c r="J79" s="6"/>
      <c r="K79" s="6"/>
      <c r="L79" s="6"/>
      <c r="M79" s="6"/>
      <c r="N79" s="6"/>
      <c r="O79" s="6"/>
      <c r="P79" s="6"/>
      <c r="Q79" s="6"/>
      <c r="R79" s="6"/>
      <c r="S79" s="6"/>
      <c r="T79" s="6"/>
      <c r="U79" s="6"/>
      <c r="V79" s="6"/>
      <c r="W79" s="6"/>
      <c r="X79" s="6"/>
    </row>
    <row r="80" spans="1:24">
      <c r="A80" s="6"/>
      <c r="B80" s="6"/>
      <c r="C80" s="6"/>
      <c r="D80" s="6"/>
      <c r="E80" s="6"/>
      <c r="F80" s="6"/>
      <c r="G80" s="6"/>
      <c r="H80" s="6"/>
      <c r="I80" s="6"/>
      <c r="J80" s="6"/>
      <c r="K80" s="6"/>
      <c r="L80" s="6"/>
      <c r="M80" s="6"/>
      <c r="N80" s="6"/>
      <c r="O80" s="6"/>
      <c r="P80" s="6"/>
      <c r="Q80" s="6"/>
      <c r="R80" s="6"/>
      <c r="S80" s="6"/>
      <c r="T80" s="6"/>
      <c r="U80" s="6"/>
      <c r="V80" s="6"/>
      <c r="W80" s="6"/>
      <c r="X80" s="6"/>
    </row>
    <row r="81" spans="1:24">
      <c r="A81" s="6"/>
      <c r="B81" s="6"/>
      <c r="C81" s="6"/>
      <c r="D81" s="6"/>
      <c r="E81" s="6"/>
      <c r="F81" s="6"/>
      <c r="G81" s="6"/>
      <c r="H81" s="6"/>
      <c r="I81" s="6"/>
      <c r="J81" s="6"/>
      <c r="K81" s="6"/>
      <c r="L81" s="6"/>
      <c r="M81" s="6"/>
      <c r="N81" s="6"/>
      <c r="O81" s="6"/>
      <c r="P81" s="6"/>
      <c r="Q81" s="6"/>
      <c r="R81" s="6"/>
      <c r="S81" s="6"/>
      <c r="T81" s="6"/>
      <c r="U81" s="6"/>
      <c r="V81" s="6"/>
      <c r="W81" s="6"/>
      <c r="X81" s="6"/>
    </row>
    <row r="82" spans="1:24">
      <c r="A82" s="6"/>
      <c r="B82" s="6"/>
      <c r="C82" s="6"/>
      <c r="D82" s="6"/>
      <c r="E82" s="6"/>
      <c r="F82" s="6"/>
      <c r="G82" s="6"/>
      <c r="H82" s="6"/>
      <c r="I82" s="6"/>
      <c r="J82" s="6"/>
      <c r="K82" s="6"/>
      <c r="L82" s="6"/>
      <c r="M82" s="6"/>
      <c r="N82" s="6"/>
      <c r="O82" s="6"/>
      <c r="P82" s="6"/>
      <c r="Q82" s="6"/>
      <c r="R82" s="6"/>
      <c r="S82" s="6"/>
      <c r="T82" s="6"/>
      <c r="U82" s="6"/>
      <c r="V82" s="6"/>
      <c r="W82" s="6"/>
      <c r="X82" s="6"/>
    </row>
    <row r="83" spans="1:24">
      <c r="A83" s="6"/>
      <c r="B83" s="6"/>
      <c r="C83" s="6"/>
      <c r="D83" s="6"/>
      <c r="E83" s="6"/>
      <c r="F83" s="6"/>
      <c r="G83" s="6"/>
      <c r="H83" s="6"/>
      <c r="I83" s="6"/>
      <c r="J83" s="6"/>
      <c r="K83" s="6"/>
      <c r="L83" s="6"/>
      <c r="M83" s="6"/>
      <c r="N83" s="6"/>
      <c r="O83" s="6"/>
      <c r="P83" s="6"/>
      <c r="Q83" s="6"/>
      <c r="R83" s="6"/>
      <c r="S83" s="6"/>
      <c r="T83" s="6"/>
      <c r="U83" s="6"/>
      <c r="V83" s="6"/>
      <c r="W83" s="6"/>
      <c r="X83" s="6"/>
    </row>
    <row r="84" spans="1:24">
      <c r="A84" s="6"/>
      <c r="B84" s="6"/>
      <c r="C84" s="6"/>
      <c r="D84" s="6"/>
      <c r="E84" s="6"/>
      <c r="F84" s="6"/>
      <c r="G84" s="6"/>
      <c r="H84" s="6"/>
      <c r="I84" s="6"/>
      <c r="J84" s="6"/>
      <c r="K84" s="6"/>
      <c r="L84" s="6"/>
      <c r="M84" s="6"/>
      <c r="N84" s="6"/>
      <c r="O84" s="6"/>
      <c r="P84" s="6"/>
      <c r="Q84" s="6"/>
      <c r="R84" s="6"/>
      <c r="S84" s="6"/>
      <c r="T84" s="6"/>
      <c r="U84" s="6"/>
      <c r="V84" s="6"/>
      <c r="W84" s="6"/>
      <c r="X84" s="6"/>
    </row>
    <row r="85" spans="1:24">
      <c r="A85" s="6"/>
      <c r="B85" s="6"/>
      <c r="C85" s="6"/>
      <c r="D85" s="6"/>
      <c r="E85" s="6"/>
      <c r="F85" s="6"/>
      <c r="G85" s="6"/>
      <c r="H85" s="6"/>
      <c r="I85" s="6"/>
      <c r="J85" s="6"/>
      <c r="K85" s="6"/>
      <c r="L85" s="6"/>
      <c r="M85" s="6"/>
      <c r="N85" s="6"/>
      <c r="O85" s="6"/>
      <c r="P85" s="6"/>
      <c r="Q85" s="6"/>
      <c r="R85" s="6"/>
      <c r="S85" s="6"/>
      <c r="T85" s="6"/>
      <c r="U85" s="6"/>
      <c r="V85" s="6"/>
      <c r="W85" s="6"/>
      <c r="X85" s="6"/>
    </row>
    <row r="86" spans="1:24">
      <c r="A86" s="6"/>
      <c r="B86" s="6"/>
      <c r="C86" s="6"/>
      <c r="D86" s="6"/>
      <c r="E86" s="6"/>
      <c r="F86" s="6"/>
      <c r="G86" s="6"/>
      <c r="H86" s="6"/>
      <c r="I86" s="6"/>
      <c r="J86" s="6"/>
      <c r="K86" s="6"/>
      <c r="L86" s="6"/>
      <c r="M86" s="6"/>
      <c r="N86" s="6"/>
      <c r="O86" s="6"/>
      <c r="P86" s="6"/>
      <c r="Q86" s="6"/>
      <c r="R86" s="6"/>
      <c r="S86" s="6"/>
      <c r="T86" s="6"/>
      <c r="U86" s="6"/>
      <c r="V86" s="6"/>
      <c r="W86" s="6"/>
      <c r="X86" s="6"/>
    </row>
    <row r="87" spans="1:24">
      <c r="A87" s="6"/>
      <c r="B87" s="6"/>
      <c r="C87" s="6"/>
      <c r="D87" s="6"/>
      <c r="E87" s="6"/>
      <c r="F87" s="6"/>
      <c r="G87" s="6"/>
      <c r="H87" s="6"/>
      <c r="I87" s="6"/>
      <c r="J87" s="6"/>
      <c r="K87" s="6"/>
      <c r="L87" s="6"/>
      <c r="M87" s="6"/>
      <c r="N87" s="6"/>
      <c r="O87" s="6"/>
      <c r="P87" s="6"/>
      <c r="Q87" s="6"/>
      <c r="R87" s="6"/>
      <c r="S87" s="6"/>
      <c r="T87" s="6"/>
      <c r="U87" s="6"/>
      <c r="V87" s="6"/>
      <c r="W87" s="6"/>
      <c r="X87" s="6"/>
    </row>
    <row r="88" spans="1:24">
      <c r="A88" s="6"/>
      <c r="B88" s="6"/>
      <c r="C88" s="6"/>
      <c r="D88" s="6"/>
      <c r="E88" s="6"/>
      <c r="F88" s="6"/>
      <c r="G88" s="6"/>
      <c r="H88" s="6"/>
      <c r="I88" s="6"/>
      <c r="J88" s="6"/>
      <c r="K88" s="6"/>
      <c r="L88" s="6"/>
      <c r="M88" s="6"/>
      <c r="N88" s="6"/>
      <c r="O88" s="6"/>
      <c r="P88" s="6"/>
      <c r="Q88" s="6"/>
      <c r="R88" s="6"/>
      <c r="S88" s="6"/>
      <c r="T88" s="6"/>
      <c r="U88" s="6"/>
      <c r="V88" s="6"/>
      <c r="W88" s="6"/>
      <c r="X88" s="6"/>
    </row>
    <row r="89" spans="1:24">
      <c r="A89" s="6"/>
      <c r="B89" s="6"/>
      <c r="C89" s="6"/>
      <c r="D89" s="6"/>
      <c r="E89" s="6"/>
      <c r="F89" s="6"/>
      <c r="G89" s="6"/>
      <c r="H89" s="6"/>
      <c r="I89" s="6"/>
      <c r="J89" s="6"/>
      <c r="K89" s="6"/>
      <c r="L89" s="6"/>
      <c r="M89" s="6"/>
      <c r="N89" s="6"/>
      <c r="O89" s="6"/>
      <c r="P89" s="6"/>
      <c r="Q89" s="6"/>
      <c r="R89" s="6"/>
      <c r="S89" s="6"/>
      <c r="T89" s="6"/>
      <c r="U89" s="6"/>
      <c r="V89" s="6"/>
      <c r="W89" s="6"/>
      <c r="X89" s="6"/>
    </row>
    <row r="90" spans="1:24">
      <c r="A90" s="6"/>
      <c r="B90" s="6"/>
      <c r="C90" s="6"/>
      <c r="D90" s="6"/>
      <c r="E90" s="6"/>
      <c r="F90" s="6"/>
      <c r="G90" s="6"/>
      <c r="H90" s="6"/>
      <c r="I90" s="6"/>
      <c r="J90" s="6"/>
      <c r="K90" s="6"/>
      <c r="L90" s="6"/>
      <c r="M90" s="6"/>
      <c r="N90" s="6"/>
      <c r="O90" s="6"/>
      <c r="P90" s="6"/>
      <c r="Q90" s="6"/>
      <c r="R90" s="6"/>
      <c r="S90" s="6"/>
      <c r="T90" s="6"/>
      <c r="U90" s="6"/>
      <c r="V90" s="6"/>
      <c r="W90" s="6"/>
      <c r="X90" s="6"/>
    </row>
    <row r="91" spans="1:24">
      <c r="A91" s="6"/>
      <c r="B91" s="6"/>
      <c r="C91" s="6"/>
      <c r="D91" s="6"/>
      <c r="E91" s="6"/>
      <c r="F91" s="6"/>
      <c r="G91" s="6"/>
      <c r="H91" s="6"/>
      <c r="I91" s="6"/>
      <c r="J91" s="6"/>
      <c r="K91" s="6"/>
      <c r="L91" s="6"/>
      <c r="M91" s="6"/>
      <c r="N91" s="6"/>
      <c r="O91" s="6"/>
      <c r="P91" s="6"/>
      <c r="Q91" s="6"/>
      <c r="R91" s="6"/>
      <c r="S91" s="6"/>
      <c r="T91" s="6"/>
      <c r="U91" s="6"/>
      <c r="V91" s="6"/>
      <c r="W91" s="6"/>
      <c r="X91" s="6"/>
    </row>
    <row r="92" spans="1:24">
      <c r="A92" s="6"/>
      <c r="B92" s="6"/>
      <c r="C92" s="6"/>
      <c r="D92" s="6"/>
      <c r="E92" s="6"/>
      <c r="F92" s="6"/>
      <c r="G92" s="6"/>
      <c r="H92" s="6"/>
      <c r="I92" s="6"/>
      <c r="J92" s="6"/>
      <c r="K92" s="6"/>
      <c r="L92" s="6"/>
      <c r="M92" s="6"/>
      <c r="N92" s="6"/>
      <c r="O92" s="6"/>
      <c r="P92" s="6"/>
      <c r="Q92" s="6"/>
      <c r="R92" s="6"/>
      <c r="S92" s="6"/>
      <c r="T92" s="6"/>
      <c r="U92" s="6"/>
      <c r="V92" s="6"/>
      <c r="W92" s="6"/>
      <c r="X92" s="6"/>
    </row>
    <row r="97" spans="1:24">
      <c r="A97" s="6"/>
      <c r="B97" s="6"/>
      <c r="C97" s="6"/>
      <c r="D97" s="6"/>
      <c r="E97" s="6"/>
      <c r="F97" s="6"/>
      <c r="G97" s="6"/>
      <c r="H97" s="6"/>
      <c r="I97" s="6"/>
      <c r="J97" s="6"/>
      <c r="K97" s="6"/>
      <c r="L97" s="6"/>
      <c r="M97" s="6"/>
      <c r="N97" s="6"/>
      <c r="O97" s="6"/>
      <c r="P97" s="6"/>
      <c r="Q97" s="6"/>
      <c r="R97" s="6"/>
      <c r="S97" s="6"/>
      <c r="T97" s="6"/>
      <c r="U97" s="6"/>
      <c r="V97" s="6"/>
      <c r="W97" s="6"/>
      <c r="X97" s="6"/>
    </row>
    <row r="98" spans="1:24">
      <c r="A98" s="6"/>
      <c r="B98" s="6"/>
      <c r="C98" s="6"/>
      <c r="D98" s="6"/>
      <c r="E98" s="6"/>
      <c r="F98" s="6"/>
      <c r="G98" s="6"/>
      <c r="H98" s="6"/>
      <c r="I98" s="6"/>
      <c r="J98" s="6"/>
      <c r="K98" s="6"/>
      <c r="L98" s="6"/>
      <c r="M98" s="6"/>
      <c r="N98" s="6"/>
      <c r="O98" s="6"/>
      <c r="P98" s="6"/>
      <c r="Q98" s="6"/>
      <c r="R98" s="6"/>
      <c r="S98" s="6"/>
      <c r="T98" s="6"/>
      <c r="U98" s="6"/>
      <c r="V98" s="6"/>
      <c r="W98" s="6"/>
      <c r="X98" s="6"/>
    </row>
    <row r="99" spans="1:24">
      <c r="A99" s="6"/>
      <c r="B99" s="6"/>
      <c r="C99" s="6"/>
      <c r="D99" s="6"/>
      <c r="E99" s="6"/>
      <c r="F99" s="6"/>
      <c r="G99" s="6"/>
      <c r="H99" s="6"/>
      <c r="I99" s="6"/>
      <c r="J99" s="6"/>
      <c r="K99" s="6"/>
      <c r="L99" s="6"/>
      <c r="M99" s="6"/>
      <c r="N99" s="6"/>
      <c r="O99" s="6"/>
      <c r="P99" s="6"/>
      <c r="Q99" s="6"/>
      <c r="R99" s="6"/>
      <c r="S99" s="6"/>
      <c r="T99" s="6"/>
      <c r="U99" s="6"/>
      <c r="V99" s="6"/>
      <c r="W99" s="6"/>
      <c r="X99" s="6"/>
    </row>
    <row r="100" spans="1:24">
      <c r="A100" s="6"/>
      <c r="B100" s="6"/>
      <c r="C100" s="6"/>
      <c r="D100" s="6"/>
      <c r="E100" s="6"/>
      <c r="F100" s="6"/>
      <c r="G100" s="6"/>
      <c r="H100" s="6"/>
      <c r="I100" s="6"/>
      <c r="J100" s="6"/>
      <c r="K100" s="6"/>
      <c r="L100" s="6"/>
      <c r="M100" s="6"/>
      <c r="N100" s="6"/>
      <c r="O100" s="6"/>
      <c r="P100" s="6"/>
      <c r="Q100" s="6"/>
      <c r="R100" s="6"/>
      <c r="S100" s="6"/>
      <c r="T100" s="6"/>
      <c r="U100" s="6"/>
      <c r="V100" s="6"/>
      <c r="W100" s="6"/>
      <c r="X100" s="6"/>
    </row>
    <row r="101" spans="1:24">
      <c r="A101" s="6"/>
      <c r="B101" s="6"/>
      <c r="C101" s="6"/>
      <c r="D101" s="6"/>
      <c r="E101" s="6"/>
      <c r="F101" s="6"/>
      <c r="G101" s="6"/>
      <c r="H101" s="6"/>
      <c r="I101" s="6"/>
      <c r="J101" s="6"/>
      <c r="K101" s="6"/>
      <c r="L101" s="6"/>
      <c r="M101" s="6"/>
      <c r="N101" s="6"/>
      <c r="O101" s="6"/>
      <c r="P101" s="6"/>
      <c r="Q101" s="6"/>
      <c r="R101" s="6"/>
      <c r="S101" s="6"/>
      <c r="T101" s="6"/>
      <c r="U101" s="6"/>
      <c r="V101" s="6"/>
      <c r="W101" s="6"/>
      <c r="X101" s="6"/>
    </row>
    <row r="102" spans="1:24">
      <c r="A102" s="6"/>
      <c r="B102" s="6"/>
      <c r="C102" s="6"/>
      <c r="D102" s="6"/>
      <c r="E102" s="6"/>
      <c r="F102" s="6"/>
      <c r="G102" s="6"/>
      <c r="H102" s="6"/>
      <c r="I102" s="6"/>
      <c r="J102" s="6"/>
      <c r="K102" s="6"/>
      <c r="L102" s="6"/>
      <c r="M102" s="6"/>
      <c r="N102" s="6"/>
      <c r="O102" s="6"/>
      <c r="P102" s="6"/>
      <c r="Q102" s="6"/>
      <c r="R102" s="6"/>
      <c r="S102" s="6"/>
      <c r="T102" s="6"/>
      <c r="U102" s="6"/>
      <c r="V102" s="6"/>
      <c r="W102" s="6"/>
      <c r="X102" s="6"/>
    </row>
    <row r="103" spans="1:24">
      <c r="A103" s="6"/>
      <c r="B103" s="6"/>
      <c r="C103" s="6"/>
      <c r="D103" s="6"/>
      <c r="E103" s="6"/>
      <c r="F103" s="6"/>
      <c r="G103" s="6"/>
      <c r="H103" s="6"/>
      <c r="I103" s="6"/>
      <c r="J103" s="6"/>
      <c r="K103" s="6"/>
      <c r="L103" s="6"/>
      <c r="M103" s="6"/>
      <c r="N103" s="6"/>
      <c r="O103" s="6"/>
      <c r="P103" s="6"/>
      <c r="Q103" s="6"/>
      <c r="R103" s="6"/>
      <c r="S103" s="6"/>
      <c r="T103" s="6"/>
      <c r="U103" s="6"/>
      <c r="V103" s="6"/>
      <c r="W103" s="6"/>
      <c r="X103" s="6"/>
    </row>
    <row r="104" spans="1:24">
      <c r="A104" s="6"/>
      <c r="B104" s="6"/>
      <c r="C104" s="6"/>
      <c r="D104" s="6"/>
      <c r="E104" s="6"/>
      <c r="F104" s="6"/>
      <c r="G104" s="6"/>
      <c r="H104" s="6"/>
      <c r="I104" s="6"/>
      <c r="J104" s="6"/>
      <c r="K104" s="6"/>
      <c r="L104" s="6"/>
      <c r="M104" s="6"/>
      <c r="N104" s="6"/>
      <c r="O104" s="6"/>
      <c r="P104" s="6"/>
      <c r="Q104" s="6"/>
      <c r="R104" s="6"/>
      <c r="S104" s="6"/>
      <c r="T104" s="6"/>
      <c r="U104" s="6"/>
      <c r="V104" s="6"/>
      <c r="W104" s="6"/>
      <c r="X104" s="6"/>
    </row>
    <row r="105" spans="1:24">
      <c r="A105" s="6"/>
      <c r="B105" s="6"/>
      <c r="C105" s="6"/>
      <c r="D105" s="6"/>
      <c r="E105" s="6"/>
      <c r="F105" s="6"/>
      <c r="G105" s="6"/>
      <c r="H105" s="6"/>
      <c r="I105" s="6"/>
      <c r="J105" s="6"/>
      <c r="K105" s="6"/>
      <c r="L105" s="6"/>
      <c r="M105" s="6"/>
      <c r="N105" s="6"/>
      <c r="O105" s="6"/>
      <c r="P105" s="6"/>
      <c r="Q105" s="6"/>
      <c r="R105" s="6"/>
      <c r="S105" s="6"/>
      <c r="T105" s="6"/>
      <c r="U105" s="6"/>
      <c r="V105" s="6"/>
      <c r="W105" s="6"/>
      <c r="X105" s="6"/>
    </row>
    <row r="106" spans="1:24">
      <c r="A106" s="6"/>
      <c r="B106" s="6"/>
      <c r="C106" s="6"/>
      <c r="D106" s="6"/>
      <c r="E106" s="6"/>
      <c r="F106" s="6"/>
      <c r="G106" s="6"/>
      <c r="H106" s="6"/>
      <c r="I106" s="6"/>
      <c r="J106" s="6"/>
      <c r="K106" s="6"/>
      <c r="L106" s="6"/>
      <c r="M106" s="6"/>
      <c r="N106" s="6"/>
      <c r="O106" s="6"/>
      <c r="P106" s="6"/>
      <c r="Q106" s="6"/>
      <c r="R106" s="6"/>
      <c r="S106" s="6"/>
      <c r="T106" s="6"/>
      <c r="U106" s="6"/>
      <c r="V106" s="6"/>
      <c r="W106" s="6"/>
      <c r="X106" s="6"/>
    </row>
    <row r="107" spans="1:24">
      <c r="A107" s="6"/>
      <c r="B107" s="6"/>
      <c r="C107" s="6"/>
      <c r="D107" s="6"/>
      <c r="E107" s="6"/>
      <c r="F107" s="6"/>
      <c r="G107" s="6"/>
      <c r="H107" s="6"/>
      <c r="I107" s="6"/>
      <c r="J107" s="6"/>
      <c r="K107" s="6"/>
      <c r="L107" s="6"/>
      <c r="M107" s="6"/>
      <c r="N107" s="6"/>
      <c r="O107" s="6"/>
      <c r="P107" s="6"/>
      <c r="Q107" s="6"/>
      <c r="R107" s="6"/>
      <c r="S107" s="6"/>
      <c r="T107" s="6"/>
      <c r="U107" s="6"/>
      <c r="V107" s="6"/>
      <c r="W107" s="6"/>
      <c r="X107" s="6"/>
    </row>
    <row r="108" spans="1:24">
      <c r="A108" s="6"/>
      <c r="B108" s="6"/>
      <c r="C108" s="6"/>
      <c r="D108" s="6"/>
      <c r="E108" s="6"/>
      <c r="F108" s="6"/>
      <c r="G108" s="6"/>
      <c r="H108" s="6"/>
      <c r="I108" s="6"/>
      <c r="J108" s="6"/>
      <c r="K108" s="6"/>
      <c r="L108" s="6"/>
      <c r="M108" s="6"/>
      <c r="N108" s="6"/>
      <c r="O108" s="6"/>
      <c r="P108" s="6"/>
      <c r="Q108" s="6"/>
      <c r="R108" s="6"/>
      <c r="S108" s="6"/>
      <c r="T108" s="6"/>
      <c r="U108" s="6"/>
      <c r="V108" s="6"/>
      <c r="W108" s="6"/>
      <c r="X108" s="6"/>
    </row>
    <row r="109" spans="1:24">
      <c r="A109" s="6"/>
      <c r="B109" s="6"/>
      <c r="C109" s="6"/>
      <c r="D109" s="6"/>
      <c r="E109" s="6"/>
      <c r="F109" s="6"/>
      <c r="G109" s="6"/>
      <c r="H109" s="6"/>
      <c r="I109" s="6"/>
      <c r="J109" s="6"/>
      <c r="K109" s="6"/>
      <c r="L109" s="6"/>
      <c r="M109" s="6"/>
      <c r="N109" s="6"/>
      <c r="O109" s="6"/>
      <c r="P109" s="6"/>
      <c r="Q109" s="6"/>
      <c r="R109" s="6"/>
      <c r="S109" s="6"/>
      <c r="T109" s="6"/>
      <c r="U109" s="6"/>
      <c r="V109" s="6"/>
      <c r="W109" s="6"/>
      <c r="X109" s="6"/>
    </row>
    <row r="110" spans="1:24">
      <c r="A110" s="6"/>
      <c r="B110" s="6"/>
      <c r="C110" s="6"/>
      <c r="D110" s="6"/>
      <c r="E110" s="6"/>
      <c r="F110" s="6"/>
      <c r="G110" s="6"/>
      <c r="H110" s="6"/>
      <c r="I110" s="6"/>
      <c r="J110" s="6"/>
      <c r="K110" s="6"/>
      <c r="L110" s="6"/>
      <c r="M110" s="6"/>
      <c r="N110" s="6"/>
      <c r="O110" s="6"/>
      <c r="P110" s="6"/>
      <c r="Q110" s="6"/>
      <c r="R110" s="6"/>
      <c r="S110" s="6"/>
      <c r="T110" s="6"/>
      <c r="U110" s="6"/>
      <c r="V110" s="6"/>
      <c r="W110" s="6"/>
      <c r="X110" s="6"/>
    </row>
    <row r="111" spans="1:24">
      <c r="A111" s="6"/>
      <c r="B111" s="6"/>
      <c r="C111" s="6"/>
      <c r="D111" s="6"/>
      <c r="E111" s="6"/>
      <c r="F111" s="6"/>
      <c r="G111" s="6"/>
      <c r="H111" s="6"/>
      <c r="I111" s="6"/>
      <c r="J111" s="6"/>
      <c r="K111" s="6"/>
      <c r="L111" s="6"/>
      <c r="M111" s="6"/>
      <c r="N111" s="6"/>
      <c r="O111" s="6"/>
      <c r="P111" s="6"/>
      <c r="Q111" s="6"/>
      <c r="R111" s="6"/>
      <c r="S111" s="6"/>
      <c r="T111" s="6"/>
      <c r="U111" s="6"/>
      <c r="V111" s="6"/>
      <c r="W111" s="6"/>
      <c r="X111" s="6"/>
    </row>
    <row r="112" spans="1:24">
      <c r="A112" s="6"/>
      <c r="B112" s="6"/>
      <c r="C112" s="6"/>
      <c r="D112" s="6"/>
      <c r="E112" s="6"/>
      <c r="F112" s="6"/>
      <c r="G112" s="6"/>
      <c r="H112" s="6"/>
      <c r="I112" s="6"/>
      <c r="J112" s="6"/>
      <c r="K112" s="6"/>
      <c r="L112" s="6"/>
      <c r="M112" s="6"/>
      <c r="N112" s="6"/>
      <c r="O112" s="6"/>
      <c r="P112" s="6"/>
      <c r="Q112" s="6"/>
      <c r="R112" s="6"/>
      <c r="S112" s="6"/>
      <c r="T112" s="6"/>
      <c r="U112" s="6"/>
      <c r="V112" s="6"/>
      <c r="W112" s="6"/>
      <c r="X112" s="6"/>
    </row>
    <row r="113" spans="1:24">
      <c r="A113" s="6"/>
      <c r="B113" s="6"/>
      <c r="C113" s="6"/>
      <c r="D113" s="6"/>
      <c r="E113" s="6"/>
      <c r="F113" s="6"/>
      <c r="G113" s="6"/>
      <c r="H113" s="6"/>
      <c r="I113" s="6"/>
      <c r="J113" s="6"/>
      <c r="K113" s="6"/>
      <c r="L113" s="6"/>
      <c r="M113" s="6"/>
      <c r="N113" s="6"/>
      <c r="O113" s="6"/>
      <c r="P113" s="6"/>
      <c r="Q113" s="6"/>
      <c r="R113" s="6"/>
      <c r="S113" s="6"/>
      <c r="T113" s="6"/>
      <c r="U113" s="6"/>
      <c r="V113" s="6"/>
      <c r="W113" s="6"/>
      <c r="X113" s="6"/>
    </row>
    <row r="114" spans="1:24">
      <c r="A114" s="6"/>
      <c r="B114" s="6"/>
      <c r="C114" s="6"/>
      <c r="D114" s="6"/>
      <c r="E114" s="6"/>
      <c r="F114" s="6"/>
      <c r="G114" s="6"/>
      <c r="H114" s="6"/>
      <c r="I114" s="6"/>
      <c r="J114" s="6"/>
      <c r="K114" s="6"/>
      <c r="L114" s="6"/>
      <c r="M114" s="6"/>
      <c r="N114" s="6"/>
      <c r="O114" s="6"/>
      <c r="P114" s="6"/>
      <c r="Q114" s="6"/>
      <c r="R114" s="6"/>
      <c r="S114" s="6"/>
      <c r="T114" s="6"/>
      <c r="U114" s="6"/>
      <c r="V114" s="6"/>
      <c r="W114" s="6"/>
      <c r="X114" s="6"/>
    </row>
    <row r="115" spans="1:24">
      <c r="A115" s="6"/>
      <c r="B115" s="6"/>
      <c r="C115" s="6"/>
      <c r="D115" s="6"/>
      <c r="E115" s="6"/>
      <c r="F115" s="6"/>
      <c r="G115" s="6"/>
      <c r="H115" s="6"/>
      <c r="I115" s="6"/>
      <c r="J115" s="6"/>
      <c r="K115" s="6"/>
      <c r="L115" s="6"/>
      <c r="M115" s="6"/>
      <c r="N115" s="6"/>
      <c r="O115" s="6"/>
      <c r="P115" s="6"/>
      <c r="Q115" s="6"/>
      <c r="R115" s="6"/>
      <c r="S115" s="6"/>
      <c r="T115" s="6"/>
      <c r="U115" s="6"/>
      <c r="V115" s="6"/>
      <c r="W115" s="6"/>
      <c r="X115" s="6"/>
    </row>
    <row r="116" spans="1:24">
      <c r="A116" s="6"/>
      <c r="B116" s="6"/>
      <c r="C116" s="6"/>
      <c r="D116" s="6"/>
      <c r="E116" s="6"/>
      <c r="F116" s="6"/>
      <c r="G116" s="6"/>
      <c r="H116" s="6"/>
      <c r="I116" s="6"/>
      <c r="J116" s="6"/>
      <c r="K116" s="6"/>
      <c r="L116" s="6"/>
      <c r="M116" s="6"/>
      <c r="N116" s="6"/>
      <c r="O116" s="6"/>
      <c r="P116" s="6"/>
      <c r="Q116" s="6"/>
      <c r="R116" s="6"/>
      <c r="S116" s="6"/>
      <c r="T116" s="6"/>
      <c r="U116" s="6"/>
      <c r="V116" s="6"/>
      <c r="W116" s="6"/>
      <c r="X116" s="6"/>
    </row>
    <row r="117" spans="1:24">
      <c r="A117" s="6"/>
      <c r="B117" s="6"/>
      <c r="C117" s="6"/>
      <c r="D117" s="6"/>
      <c r="E117" s="6"/>
      <c r="F117" s="6"/>
      <c r="G117" s="6"/>
      <c r="H117" s="6"/>
      <c r="I117" s="6"/>
      <c r="J117" s="6"/>
      <c r="K117" s="6"/>
      <c r="L117" s="6"/>
      <c r="M117" s="6"/>
      <c r="N117" s="6"/>
      <c r="O117" s="6"/>
      <c r="P117" s="6"/>
      <c r="Q117" s="6"/>
      <c r="R117" s="6"/>
      <c r="S117" s="6"/>
      <c r="T117" s="6"/>
      <c r="U117" s="6"/>
      <c r="V117" s="6"/>
      <c r="W117" s="6"/>
      <c r="X117" s="6"/>
    </row>
    <row r="118" spans="1:24">
      <c r="A118" s="6"/>
      <c r="B118" s="6"/>
      <c r="C118" s="6"/>
      <c r="D118" s="6"/>
      <c r="E118" s="6"/>
      <c r="F118" s="6"/>
      <c r="G118" s="6"/>
      <c r="H118" s="6"/>
      <c r="I118" s="6"/>
      <c r="J118" s="6"/>
      <c r="K118" s="6"/>
      <c r="L118" s="6"/>
      <c r="M118" s="6"/>
      <c r="N118" s="6"/>
      <c r="O118" s="6"/>
      <c r="P118" s="6"/>
      <c r="Q118" s="6"/>
      <c r="R118" s="6"/>
      <c r="S118" s="6"/>
      <c r="T118" s="6"/>
      <c r="U118" s="6"/>
      <c r="V118" s="6"/>
      <c r="W118" s="6"/>
      <c r="X118" s="6"/>
    </row>
    <row r="119" spans="1:24">
      <c r="A119" s="6"/>
      <c r="B119" s="6"/>
      <c r="C119" s="6"/>
      <c r="D119" s="6"/>
      <c r="E119" s="6"/>
      <c r="F119" s="6"/>
      <c r="G119" s="6"/>
      <c r="H119" s="6"/>
      <c r="I119" s="6"/>
      <c r="J119" s="6"/>
      <c r="K119" s="6"/>
      <c r="L119" s="6"/>
      <c r="M119" s="6"/>
      <c r="N119" s="6"/>
      <c r="O119" s="6"/>
      <c r="P119" s="6"/>
      <c r="Q119" s="6"/>
      <c r="R119" s="6"/>
      <c r="S119" s="6"/>
      <c r="T119" s="6"/>
      <c r="U119" s="6"/>
      <c r="V119" s="6"/>
      <c r="W119" s="6"/>
      <c r="X119" s="6"/>
    </row>
    <row r="120" spans="1:24">
      <c r="A120" s="6"/>
      <c r="B120" s="6"/>
      <c r="C120" s="6"/>
      <c r="D120" s="6"/>
      <c r="E120" s="6"/>
      <c r="F120" s="6"/>
      <c r="G120" s="6"/>
      <c r="H120" s="6"/>
      <c r="I120" s="6"/>
      <c r="J120" s="6"/>
      <c r="K120" s="6"/>
      <c r="L120" s="6"/>
      <c r="M120" s="6"/>
      <c r="N120" s="6"/>
      <c r="O120" s="6"/>
      <c r="P120" s="6"/>
      <c r="Q120" s="6"/>
      <c r="R120" s="6"/>
      <c r="S120" s="6"/>
      <c r="T120" s="6"/>
      <c r="U120" s="6"/>
      <c r="V120" s="6"/>
      <c r="W120" s="6"/>
      <c r="X120" s="6"/>
    </row>
    <row r="121" spans="1:24">
      <c r="A121" s="6"/>
      <c r="B121" s="6"/>
      <c r="C121" s="6"/>
      <c r="D121" s="6"/>
      <c r="E121" s="6"/>
      <c r="F121" s="6"/>
      <c r="G121" s="6"/>
      <c r="H121" s="6"/>
      <c r="I121" s="6"/>
      <c r="J121" s="6"/>
      <c r="K121" s="6"/>
      <c r="L121" s="6"/>
      <c r="M121" s="6"/>
      <c r="N121" s="6"/>
      <c r="O121" s="6"/>
      <c r="P121" s="6"/>
      <c r="Q121" s="6"/>
      <c r="R121" s="6"/>
      <c r="S121" s="6"/>
      <c r="T121" s="6"/>
      <c r="U121" s="6"/>
      <c r="V121" s="6"/>
      <c r="W121" s="6"/>
      <c r="X121" s="6"/>
    </row>
    <row r="122" spans="1:24">
      <c r="A122" s="6"/>
      <c r="B122" s="6"/>
      <c r="C122" s="6"/>
      <c r="D122" s="6"/>
      <c r="E122" s="6"/>
      <c r="F122" s="6"/>
      <c r="G122" s="6"/>
      <c r="H122" s="6"/>
      <c r="I122" s="6"/>
      <c r="J122" s="6"/>
      <c r="K122" s="6"/>
      <c r="L122" s="6"/>
      <c r="M122" s="6"/>
      <c r="N122" s="6"/>
      <c r="O122" s="6"/>
      <c r="P122" s="6"/>
      <c r="Q122" s="6"/>
      <c r="R122" s="6"/>
      <c r="S122" s="6"/>
      <c r="T122" s="6"/>
      <c r="U122" s="6"/>
      <c r="V122" s="6"/>
      <c r="W122" s="6"/>
      <c r="X122" s="6"/>
    </row>
    <row r="123" spans="1:24">
      <c r="A123" s="6"/>
      <c r="B123" s="6"/>
      <c r="C123" s="6"/>
      <c r="D123" s="6"/>
      <c r="E123" s="6"/>
      <c r="F123" s="6"/>
      <c r="G123" s="6"/>
      <c r="H123" s="6"/>
      <c r="I123" s="6"/>
      <c r="J123" s="6"/>
      <c r="K123" s="6"/>
      <c r="L123" s="6"/>
      <c r="M123" s="6"/>
      <c r="N123" s="6"/>
      <c r="O123" s="6"/>
      <c r="P123" s="6"/>
      <c r="Q123" s="6"/>
      <c r="R123" s="6"/>
      <c r="S123" s="6"/>
      <c r="T123" s="6"/>
      <c r="U123" s="6"/>
      <c r="V123" s="6"/>
      <c r="W123" s="6"/>
      <c r="X123" s="6"/>
    </row>
    <row r="124" spans="1:24">
      <c r="A124" s="6"/>
      <c r="B124" s="6"/>
      <c r="C124" s="6"/>
      <c r="D124" s="6"/>
      <c r="E124" s="6"/>
      <c r="F124" s="6"/>
      <c r="G124" s="6"/>
      <c r="H124" s="6"/>
      <c r="I124" s="6"/>
      <c r="J124" s="6"/>
      <c r="K124" s="6"/>
      <c r="L124" s="6"/>
      <c r="M124" s="6"/>
      <c r="N124" s="6"/>
      <c r="O124" s="6"/>
      <c r="P124" s="6"/>
      <c r="Q124" s="6"/>
      <c r="R124" s="6"/>
      <c r="S124" s="6"/>
      <c r="T124" s="6"/>
      <c r="U124" s="6"/>
      <c r="V124" s="6"/>
      <c r="W124" s="6"/>
      <c r="X124" s="6"/>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70679-C697-40D5-BF04-3BC462A047A8}">
  <dimension ref="A1:X124"/>
  <sheetViews>
    <sheetView workbookViewId="0">
      <selection activeCell="Y1" sqref="Y1"/>
    </sheetView>
  </sheetViews>
  <sheetFormatPr defaultRowHeight="15"/>
  <sheetData>
    <row r="1" spans="1:24">
      <c r="A1" s="6"/>
      <c r="B1" s="6"/>
      <c r="C1" s="6"/>
      <c r="D1" s="6"/>
      <c r="E1" s="6"/>
      <c r="F1" s="6"/>
      <c r="G1" s="6"/>
      <c r="H1" s="6"/>
      <c r="I1" s="6"/>
      <c r="J1" s="6"/>
      <c r="K1" s="6"/>
      <c r="L1" s="6"/>
      <c r="M1" s="6"/>
      <c r="N1" s="6"/>
      <c r="O1" s="6"/>
      <c r="P1" s="6"/>
      <c r="Q1" s="6"/>
      <c r="R1" s="6"/>
      <c r="S1" s="6"/>
      <c r="T1" s="6"/>
      <c r="U1" s="6"/>
      <c r="V1" s="6"/>
      <c r="W1" s="6"/>
      <c r="X1" s="6"/>
    </row>
    <row r="2" spans="1:24">
      <c r="A2" s="6"/>
      <c r="B2" s="6"/>
      <c r="C2" s="6"/>
      <c r="D2" s="6"/>
      <c r="E2" s="6"/>
      <c r="F2" s="6"/>
      <c r="G2" s="6"/>
      <c r="H2" s="6"/>
      <c r="I2" s="6"/>
      <c r="J2" s="6"/>
      <c r="K2" s="6"/>
      <c r="L2" s="6"/>
      <c r="M2" s="6"/>
      <c r="N2" s="6"/>
      <c r="O2" s="6"/>
      <c r="P2" s="6"/>
      <c r="Q2" s="6"/>
      <c r="R2" s="6"/>
      <c r="S2" s="6"/>
      <c r="T2" s="6"/>
      <c r="U2" s="6"/>
      <c r="V2" s="6"/>
      <c r="W2" s="6"/>
      <c r="X2" s="6"/>
    </row>
    <row r="3" spans="1:24">
      <c r="A3" s="6"/>
      <c r="B3" s="6"/>
      <c r="C3" s="6"/>
      <c r="D3" s="6"/>
      <c r="E3" s="6"/>
      <c r="F3" s="6"/>
      <c r="G3" s="6"/>
      <c r="H3" s="6"/>
      <c r="I3" s="6"/>
      <c r="J3" s="6"/>
      <c r="K3" s="6"/>
      <c r="L3" s="6"/>
      <c r="M3" s="6"/>
      <c r="N3" s="6"/>
      <c r="O3" s="6"/>
      <c r="P3" s="6"/>
      <c r="Q3" s="6"/>
      <c r="R3" s="6"/>
      <c r="S3" s="6"/>
      <c r="T3" s="6"/>
      <c r="U3" s="6"/>
      <c r="V3" s="6"/>
      <c r="W3" s="6"/>
      <c r="X3" s="6"/>
    </row>
    <row r="4" spans="1:24">
      <c r="A4" s="6"/>
      <c r="B4" s="6"/>
      <c r="C4" s="6"/>
      <c r="D4" s="6"/>
      <c r="E4" s="6"/>
      <c r="F4" s="6"/>
      <c r="G4" s="6"/>
      <c r="H4" s="6"/>
      <c r="I4" s="6"/>
      <c r="J4" s="6"/>
      <c r="K4" s="6"/>
      <c r="L4" s="6"/>
      <c r="M4" s="6"/>
      <c r="N4" s="6"/>
      <c r="O4" s="6"/>
      <c r="P4" s="6"/>
      <c r="Q4" s="6"/>
      <c r="R4" s="6"/>
      <c r="S4" s="6"/>
      <c r="T4" s="6"/>
      <c r="U4" s="6"/>
      <c r="V4" s="6"/>
      <c r="W4" s="6"/>
      <c r="X4" s="6"/>
    </row>
    <row r="5" spans="1:24">
      <c r="A5" s="6"/>
      <c r="B5" s="6"/>
      <c r="C5" s="6"/>
      <c r="D5" s="6"/>
      <c r="E5" s="6"/>
      <c r="F5" s="6"/>
      <c r="G5" s="6"/>
      <c r="H5" s="6"/>
      <c r="I5" s="6"/>
      <c r="J5" s="6"/>
      <c r="K5" s="6"/>
      <c r="L5" s="6"/>
      <c r="M5" s="6"/>
      <c r="N5" s="6"/>
      <c r="O5" s="6"/>
      <c r="P5" s="6"/>
      <c r="Q5" s="6"/>
      <c r="R5" s="6"/>
      <c r="S5" s="6"/>
      <c r="T5" s="6"/>
      <c r="U5" s="6"/>
      <c r="V5" s="6"/>
      <c r="W5" s="6"/>
      <c r="X5" s="6"/>
    </row>
    <row r="6" spans="1:24">
      <c r="A6" s="6"/>
      <c r="B6" s="6"/>
      <c r="C6" s="6"/>
      <c r="D6" s="6"/>
      <c r="E6" s="6"/>
      <c r="F6" s="6"/>
      <c r="G6" s="6"/>
      <c r="H6" s="6"/>
      <c r="I6" s="6"/>
      <c r="J6" s="6"/>
      <c r="K6" s="6"/>
      <c r="L6" s="6"/>
      <c r="M6" s="6"/>
      <c r="N6" s="6"/>
      <c r="O6" s="6"/>
      <c r="P6" s="6"/>
      <c r="Q6" s="6"/>
      <c r="R6" s="6"/>
      <c r="S6" s="6"/>
      <c r="T6" s="6"/>
      <c r="U6" s="6"/>
      <c r="V6" s="6"/>
      <c r="W6" s="6"/>
      <c r="X6" s="6"/>
    </row>
    <row r="7" spans="1:24">
      <c r="A7" s="6"/>
      <c r="B7" s="6"/>
      <c r="C7" s="6"/>
      <c r="D7" s="6"/>
      <c r="E7" s="6"/>
      <c r="F7" s="6"/>
      <c r="G7" s="6"/>
      <c r="H7" s="6"/>
      <c r="I7" s="6"/>
      <c r="J7" s="6"/>
      <c r="K7" s="6"/>
      <c r="L7" s="6"/>
      <c r="M7" s="6"/>
      <c r="N7" s="6"/>
      <c r="O7" s="6"/>
      <c r="P7" s="6"/>
      <c r="Q7" s="6"/>
      <c r="R7" s="6"/>
      <c r="S7" s="6"/>
      <c r="T7" s="6"/>
      <c r="U7" s="6"/>
      <c r="V7" s="6"/>
      <c r="W7" s="6"/>
      <c r="X7" s="6"/>
    </row>
    <row r="8" spans="1:24">
      <c r="A8" s="6"/>
      <c r="B8" s="6"/>
      <c r="C8" s="6"/>
      <c r="D8" s="6"/>
      <c r="E8" s="6"/>
      <c r="F8" s="6"/>
      <c r="G8" s="6"/>
      <c r="H8" s="6"/>
      <c r="I8" s="6"/>
      <c r="J8" s="6"/>
      <c r="K8" s="6"/>
      <c r="L8" s="6"/>
      <c r="M8" s="6"/>
      <c r="N8" s="6"/>
      <c r="O8" s="6"/>
      <c r="P8" s="6"/>
      <c r="Q8" s="6"/>
      <c r="R8" s="6"/>
      <c r="S8" s="6"/>
      <c r="T8" s="6"/>
      <c r="U8" s="6"/>
      <c r="V8" s="6"/>
      <c r="W8" s="6"/>
      <c r="X8" s="6"/>
    </row>
    <row r="9" spans="1:24">
      <c r="A9" s="6"/>
      <c r="B9" s="6"/>
      <c r="C9" s="6"/>
      <c r="D9" s="6"/>
      <c r="E9" s="6"/>
      <c r="F9" s="6"/>
      <c r="G9" s="6"/>
      <c r="H9" s="6"/>
      <c r="I9" s="6"/>
      <c r="J9" s="6"/>
      <c r="K9" s="6"/>
      <c r="L9" s="6"/>
      <c r="M9" s="6"/>
      <c r="N9" s="6"/>
      <c r="O9" s="6"/>
      <c r="P9" s="6"/>
      <c r="Q9" s="6"/>
      <c r="R9" s="6"/>
      <c r="S9" s="6"/>
      <c r="T9" s="6"/>
      <c r="U9" s="6"/>
      <c r="V9" s="6"/>
      <c r="W9" s="6"/>
      <c r="X9" s="6"/>
    </row>
    <row r="10" spans="1:24">
      <c r="A10" s="6"/>
      <c r="B10" s="6"/>
      <c r="C10" s="6"/>
      <c r="D10" s="6"/>
      <c r="E10" s="6"/>
      <c r="F10" s="6"/>
      <c r="G10" s="6"/>
      <c r="H10" s="6"/>
      <c r="I10" s="6"/>
      <c r="J10" s="6"/>
      <c r="K10" s="6"/>
      <c r="L10" s="6"/>
      <c r="M10" s="6"/>
      <c r="N10" s="6"/>
      <c r="O10" s="6"/>
      <c r="P10" s="6"/>
      <c r="Q10" s="6"/>
      <c r="R10" s="6"/>
      <c r="S10" s="6"/>
      <c r="T10" s="6"/>
      <c r="U10" s="6"/>
      <c r="V10" s="6"/>
      <c r="W10" s="6"/>
      <c r="X10" s="6"/>
    </row>
    <row r="11" spans="1:24">
      <c r="A11" s="6"/>
      <c r="B11" s="6"/>
      <c r="C11" s="6"/>
      <c r="D11" s="6"/>
      <c r="E11" s="6"/>
      <c r="F11" s="6"/>
      <c r="G11" s="6"/>
      <c r="H11" s="6"/>
      <c r="I11" s="6"/>
      <c r="J11" s="6"/>
      <c r="K11" s="6"/>
      <c r="L11" s="6"/>
      <c r="M11" s="6"/>
      <c r="N11" s="6"/>
      <c r="O11" s="6"/>
      <c r="P11" s="6"/>
      <c r="Q11" s="6"/>
      <c r="R11" s="6"/>
      <c r="S11" s="6"/>
      <c r="T11" s="6"/>
      <c r="U11" s="6"/>
      <c r="V11" s="6"/>
      <c r="W11" s="6"/>
      <c r="X11" s="6"/>
    </row>
    <row r="12" spans="1:24">
      <c r="A12" s="6"/>
      <c r="B12" s="6"/>
      <c r="C12" s="6"/>
      <c r="D12" s="6"/>
      <c r="E12" s="6"/>
      <c r="F12" s="6"/>
      <c r="G12" s="6"/>
      <c r="H12" s="6"/>
      <c r="I12" s="6"/>
      <c r="J12" s="6"/>
      <c r="K12" s="6"/>
      <c r="L12" s="6"/>
      <c r="M12" s="6"/>
      <c r="N12" s="6"/>
      <c r="O12" s="6"/>
      <c r="P12" s="6"/>
      <c r="Q12" s="6"/>
      <c r="R12" s="6"/>
      <c r="S12" s="6"/>
      <c r="T12" s="6"/>
      <c r="U12" s="6"/>
      <c r="V12" s="6"/>
      <c r="W12" s="6"/>
      <c r="X12" s="6"/>
    </row>
    <row r="13" spans="1:24">
      <c r="A13" s="6"/>
      <c r="B13" s="6"/>
      <c r="C13" s="6"/>
      <c r="D13" s="6"/>
      <c r="E13" s="6"/>
      <c r="F13" s="6"/>
      <c r="G13" s="6"/>
      <c r="H13" s="6"/>
      <c r="I13" s="6"/>
      <c r="J13" s="6"/>
      <c r="K13" s="6"/>
      <c r="L13" s="6"/>
      <c r="M13" s="6"/>
      <c r="N13" s="6"/>
      <c r="O13" s="6"/>
      <c r="P13" s="6"/>
      <c r="Q13" s="6"/>
      <c r="R13" s="6"/>
      <c r="S13" s="6"/>
      <c r="T13" s="6"/>
      <c r="U13" s="6"/>
      <c r="V13" s="6"/>
      <c r="W13" s="6"/>
      <c r="X13" s="6"/>
    </row>
    <row r="14" spans="1:24">
      <c r="A14" s="6"/>
      <c r="B14" s="6"/>
      <c r="C14" s="6"/>
      <c r="D14" s="6"/>
      <c r="E14" s="6"/>
      <c r="F14" s="6"/>
      <c r="G14" s="6"/>
      <c r="H14" s="6"/>
      <c r="I14" s="6"/>
      <c r="J14" s="6"/>
      <c r="K14" s="6"/>
      <c r="L14" s="6"/>
      <c r="M14" s="6"/>
      <c r="N14" s="6"/>
      <c r="O14" s="6"/>
      <c r="P14" s="6"/>
      <c r="Q14" s="6"/>
      <c r="R14" s="6"/>
      <c r="S14" s="6"/>
      <c r="T14" s="6"/>
      <c r="U14" s="6"/>
      <c r="V14" s="6"/>
      <c r="W14" s="6"/>
      <c r="X14" s="6"/>
    </row>
    <row r="15" spans="1:24">
      <c r="A15" s="6"/>
      <c r="B15" s="6"/>
      <c r="C15" s="6"/>
      <c r="D15" s="6"/>
      <c r="E15" s="6"/>
      <c r="F15" s="6"/>
      <c r="G15" s="6"/>
      <c r="H15" s="6"/>
      <c r="I15" s="6"/>
      <c r="J15" s="6"/>
      <c r="K15" s="6"/>
      <c r="L15" s="6"/>
      <c r="M15" s="6"/>
      <c r="N15" s="6"/>
      <c r="O15" s="6"/>
      <c r="P15" s="6"/>
      <c r="Q15" s="6"/>
      <c r="R15" s="6"/>
      <c r="S15" s="6"/>
      <c r="T15" s="6"/>
      <c r="U15" s="6"/>
      <c r="V15" s="6"/>
      <c r="W15" s="6"/>
      <c r="X15" s="6"/>
    </row>
    <row r="16" spans="1:24">
      <c r="A16" s="6"/>
      <c r="B16" s="6"/>
      <c r="C16" s="6"/>
      <c r="D16" s="6"/>
      <c r="E16" s="6"/>
      <c r="F16" s="6"/>
      <c r="G16" s="6"/>
      <c r="H16" s="6"/>
      <c r="I16" s="6"/>
      <c r="J16" s="6"/>
      <c r="K16" s="6"/>
      <c r="L16" s="6"/>
      <c r="M16" s="6"/>
      <c r="N16" s="6"/>
      <c r="O16" s="6"/>
      <c r="P16" s="6"/>
      <c r="Q16" s="6"/>
      <c r="R16" s="6"/>
      <c r="S16" s="6"/>
      <c r="T16" s="6"/>
      <c r="U16" s="6"/>
      <c r="V16" s="6"/>
      <c r="W16" s="6"/>
      <c r="X16" s="6"/>
    </row>
    <row r="17" spans="1:24">
      <c r="A17" s="6"/>
      <c r="B17" s="6"/>
      <c r="C17" s="6"/>
      <c r="D17" s="6"/>
      <c r="E17" s="6"/>
      <c r="F17" s="6"/>
      <c r="G17" s="6"/>
      <c r="H17" s="6"/>
      <c r="I17" s="6"/>
      <c r="J17" s="6"/>
      <c r="K17" s="6"/>
      <c r="L17" s="6"/>
      <c r="M17" s="6"/>
      <c r="N17" s="6"/>
      <c r="O17" s="6"/>
      <c r="P17" s="6"/>
      <c r="Q17" s="6"/>
      <c r="R17" s="6"/>
      <c r="S17" s="6"/>
      <c r="T17" s="6"/>
      <c r="U17" s="6"/>
      <c r="V17" s="6"/>
      <c r="W17" s="6"/>
      <c r="X17" s="6"/>
    </row>
    <row r="18" spans="1:24">
      <c r="A18" s="6"/>
      <c r="B18" s="6"/>
      <c r="C18" s="6"/>
      <c r="D18" s="6"/>
      <c r="E18" s="6"/>
      <c r="F18" s="6"/>
      <c r="G18" s="6"/>
      <c r="H18" s="6"/>
      <c r="I18" s="6"/>
      <c r="J18" s="6"/>
      <c r="K18" s="6"/>
      <c r="L18" s="6"/>
      <c r="M18" s="6"/>
      <c r="N18" s="6"/>
      <c r="O18" s="6"/>
      <c r="P18" s="6"/>
      <c r="Q18" s="6"/>
      <c r="R18" s="6"/>
      <c r="S18" s="6"/>
      <c r="T18" s="6"/>
      <c r="U18" s="6"/>
      <c r="V18" s="6"/>
      <c r="W18" s="6"/>
      <c r="X18" s="6"/>
    </row>
    <row r="19" spans="1:24">
      <c r="A19" s="6"/>
      <c r="B19" s="6"/>
      <c r="C19" s="6"/>
      <c r="D19" s="6"/>
      <c r="E19" s="6"/>
      <c r="F19" s="6"/>
      <c r="G19" s="6"/>
      <c r="H19" s="6"/>
      <c r="I19" s="6"/>
      <c r="J19" s="6"/>
      <c r="K19" s="6"/>
      <c r="L19" s="6"/>
      <c r="M19" s="6"/>
      <c r="N19" s="6"/>
      <c r="O19" s="6"/>
      <c r="P19" s="6"/>
      <c r="Q19" s="6"/>
      <c r="R19" s="6"/>
      <c r="S19" s="6"/>
      <c r="T19" s="6"/>
      <c r="U19" s="6"/>
      <c r="V19" s="6"/>
      <c r="W19" s="6"/>
      <c r="X19" s="6"/>
    </row>
    <row r="20" spans="1:24">
      <c r="A20" s="6"/>
      <c r="B20" s="6"/>
      <c r="C20" s="6"/>
      <c r="D20" s="6"/>
      <c r="E20" s="6"/>
      <c r="F20" s="6"/>
      <c r="G20" s="6"/>
      <c r="H20" s="6"/>
      <c r="I20" s="6"/>
      <c r="J20" s="6"/>
      <c r="K20" s="6"/>
      <c r="L20" s="6"/>
      <c r="M20" s="6"/>
      <c r="N20" s="6"/>
      <c r="O20" s="6"/>
      <c r="P20" s="6"/>
      <c r="Q20" s="6"/>
      <c r="R20" s="6"/>
      <c r="S20" s="6"/>
      <c r="T20" s="6"/>
      <c r="U20" s="6"/>
      <c r="V20" s="6"/>
      <c r="W20" s="6"/>
      <c r="X20" s="6"/>
    </row>
    <row r="21" spans="1:24">
      <c r="A21" s="6"/>
      <c r="B21" s="6"/>
      <c r="C21" s="6"/>
      <c r="D21" s="6"/>
      <c r="E21" s="6"/>
      <c r="F21" s="6"/>
      <c r="G21" s="6"/>
      <c r="H21" s="6"/>
      <c r="I21" s="6"/>
      <c r="J21" s="6"/>
      <c r="K21" s="6"/>
      <c r="L21" s="6"/>
      <c r="M21" s="6"/>
      <c r="N21" s="6"/>
      <c r="O21" s="6"/>
      <c r="P21" s="6"/>
      <c r="Q21" s="6"/>
      <c r="R21" s="6"/>
      <c r="S21" s="6"/>
      <c r="T21" s="6"/>
      <c r="U21" s="6"/>
      <c r="V21" s="6"/>
      <c r="W21" s="6"/>
      <c r="X21" s="6"/>
    </row>
    <row r="22" spans="1:24">
      <c r="A22" s="6"/>
      <c r="B22" s="6"/>
      <c r="C22" s="6"/>
      <c r="D22" s="6"/>
      <c r="E22" s="6"/>
      <c r="F22" s="6"/>
      <c r="G22" s="6"/>
      <c r="H22" s="6"/>
      <c r="I22" s="6"/>
      <c r="J22" s="6"/>
      <c r="K22" s="6"/>
      <c r="L22" s="6"/>
      <c r="M22" s="6"/>
      <c r="N22" s="6"/>
      <c r="O22" s="6"/>
      <c r="P22" s="6"/>
      <c r="Q22" s="6"/>
      <c r="R22" s="6"/>
      <c r="S22" s="6"/>
      <c r="T22" s="6"/>
      <c r="U22" s="6"/>
      <c r="V22" s="6"/>
      <c r="W22" s="6"/>
      <c r="X22" s="6"/>
    </row>
    <row r="23" spans="1:24">
      <c r="A23" s="6"/>
      <c r="B23" s="6"/>
      <c r="C23" s="6"/>
      <c r="D23" s="6"/>
      <c r="E23" s="6"/>
      <c r="F23" s="6"/>
      <c r="G23" s="6"/>
      <c r="H23" s="6"/>
      <c r="I23" s="6"/>
      <c r="J23" s="6"/>
      <c r="K23" s="6"/>
      <c r="L23" s="6"/>
      <c r="M23" s="6"/>
      <c r="N23" s="6"/>
      <c r="O23" s="6"/>
      <c r="P23" s="6"/>
      <c r="Q23" s="6"/>
      <c r="R23" s="6"/>
      <c r="S23" s="6"/>
      <c r="T23" s="6"/>
      <c r="U23" s="6"/>
      <c r="V23" s="6"/>
      <c r="W23" s="6"/>
      <c r="X23" s="6"/>
    </row>
    <row r="24" spans="1:24">
      <c r="A24" s="6"/>
      <c r="B24" s="6"/>
      <c r="C24" s="6"/>
      <c r="D24" s="6"/>
      <c r="E24" s="6"/>
      <c r="F24" s="6"/>
      <c r="G24" s="6"/>
      <c r="H24" s="6"/>
      <c r="I24" s="6"/>
      <c r="J24" s="6"/>
      <c r="K24" s="6"/>
      <c r="L24" s="6"/>
      <c r="M24" s="6"/>
      <c r="N24" s="6"/>
      <c r="O24" s="6"/>
      <c r="P24" s="6"/>
      <c r="Q24" s="6"/>
      <c r="R24" s="6"/>
      <c r="S24" s="6"/>
      <c r="T24" s="6"/>
      <c r="U24" s="6"/>
      <c r="V24" s="6"/>
      <c r="W24" s="6"/>
      <c r="X24" s="6"/>
    </row>
    <row r="25" spans="1:24">
      <c r="A25" s="6"/>
      <c r="B25" s="6"/>
      <c r="C25" s="6"/>
      <c r="D25" s="6"/>
      <c r="E25" s="6"/>
      <c r="F25" s="6"/>
      <c r="G25" s="6"/>
      <c r="H25" s="6"/>
      <c r="I25" s="6"/>
      <c r="J25" s="6"/>
      <c r="K25" s="6"/>
      <c r="L25" s="6"/>
      <c r="M25" s="6"/>
      <c r="N25" s="6"/>
      <c r="O25" s="6"/>
      <c r="P25" s="6"/>
      <c r="Q25" s="6"/>
      <c r="R25" s="6"/>
      <c r="S25" s="6"/>
      <c r="T25" s="6"/>
      <c r="U25" s="6"/>
      <c r="V25" s="6"/>
      <c r="W25" s="6"/>
      <c r="X25" s="6"/>
    </row>
    <row r="26" spans="1:24">
      <c r="A26" s="6"/>
      <c r="B26" s="6"/>
      <c r="C26" s="6"/>
      <c r="D26" s="6"/>
      <c r="E26" s="6"/>
      <c r="F26" s="6"/>
      <c r="G26" s="6"/>
      <c r="H26" s="6"/>
      <c r="I26" s="6"/>
      <c r="J26" s="6"/>
      <c r="K26" s="6"/>
      <c r="L26" s="6"/>
      <c r="M26" s="6"/>
      <c r="N26" s="6"/>
      <c r="O26" s="6"/>
      <c r="P26" s="6"/>
      <c r="Q26" s="6"/>
      <c r="R26" s="6"/>
      <c r="S26" s="6"/>
      <c r="T26" s="6"/>
      <c r="U26" s="6"/>
      <c r="V26" s="6"/>
      <c r="W26" s="6"/>
      <c r="X26" s="6"/>
    </row>
    <row r="27" spans="1:24">
      <c r="A27" s="6"/>
      <c r="B27" s="6"/>
      <c r="C27" s="6"/>
      <c r="D27" s="6"/>
      <c r="E27" s="6"/>
      <c r="F27" s="6"/>
      <c r="G27" s="6"/>
      <c r="H27" s="6"/>
      <c r="I27" s="6"/>
      <c r="J27" s="6"/>
      <c r="K27" s="6"/>
      <c r="L27" s="6"/>
      <c r="M27" s="6"/>
      <c r="N27" s="6"/>
      <c r="O27" s="6"/>
      <c r="P27" s="6"/>
      <c r="Q27" s="6"/>
      <c r="R27" s="6"/>
      <c r="S27" s="6"/>
      <c r="T27" s="6"/>
      <c r="U27" s="6"/>
      <c r="V27" s="6"/>
      <c r="W27" s="6"/>
      <c r="X27" s="6"/>
    </row>
    <row r="28" spans="1:24">
      <c r="A28" s="6"/>
      <c r="B28" s="6"/>
      <c r="C28" s="6"/>
      <c r="D28" s="6"/>
      <c r="E28" s="6"/>
      <c r="F28" s="6"/>
      <c r="G28" s="6"/>
      <c r="H28" s="6"/>
      <c r="I28" s="6"/>
      <c r="J28" s="6"/>
      <c r="K28" s="6"/>
      <c r="L28" s="6"/>
      <c r="M28" s="6"/>
      <c r="N28" s="6"/>
      <c r="O28" s="6"/>
      <c r="P28" s="6"/>
      <c r="Q28" s="6"/>
      <c r="R28" s="6"/>
      <c r="S28" s="6"/>
      <c r="T28" s="6"/>
      <c r="U28" s="6"/>
      <c r="V28" s="6"/>
      <c r="W28" s="6"/>
      <c r="X28" s="6"/>
    </row>
    <row r="33" spans="1:24">
      <c r="A33" s="6"/>
      <c r="B33" s="6"/>
      <c r="C33" s="6"/>
      <c r="D33" s="6"/>
      <c r="E33" s="6"/>
      <c r="F33" s="6"/>
      <c r="G33" s="6"/>
      <c r="H33" s="6"/>
      <c r="I33" s="6"/>
      <c r="J33" s="6"/>
      <c r="K33" s="6"/>
      <c r="L33" s="6"/>
      <c r="M33" s="6"/>
      <c r="N33" s="6"/>
      <c r="O33" s="6"/>
      <c r="P33" s="6"/>
      <c r="Q33" s="6"/>
      <c r="R33" s="6"/>
      <c r="S33" s="6"/>
      <c r="T33" s="6"/>
      <c r="U33" s="6"/>
      <c r="V33" s="6"/>
      <c r="W33" s="6"/>
      <c r="X33" s="6"/>
    </row>
    <row r="34" spans="1:24">
      <c r="A34" s="6"/>
      <c r="B34" s="6"/>
      <c r="C34" s="6"/>
      <c r="D34" s="6"/>
      <c r="E34" s="6"/>
      <c r="F34" s="6"/>
      <c r="G34" s="6"/>
      <c r="H34" s="6"/>
      <c r="I34" s="6"/>
      <c r="J34" s="6"/>
      <c r="K34" s="6"/>
      <c r="L34" s="6"/>
      <c r="M34" s="6"/>
      <c r="N34" s="6"/>
      <c r="O34" s="6"/>
      <c r="P34" s="6"/>
      <c r="Q34" s="6"/>
      <c r="R34" s="6"/>
      <c r="S34" s="6"/>
      <c r="T34" s="6"/>
      <c r="U34" s="6"/>
      <c r="V34" s="6"/>
      <c r="W34" s="6"/>
      <c r="X34" s="6"/>
    </row>
    <row r="35" spans="1:24">
      <c r="A35" s="6"/>
      <c r="B35" s="6"/>
      <c r="C35" s="6"/>
      <c r="D35" s="6"/>
      <c r="E35" s="6"/>
      <c r="F35" s="6"/>
      <c r="G35" s="6"/>
      <c r="H35" s="6"/>
      <c r="I35" s="6"/>
      <c r="J35" s="6"/>
      <c r="K35" s="6"/>
      <c r="L35" s="6"/>
      <c r="M35" s="6"/>
      <c r="N35" s="6"/>
      <c r="O35" s="6"/>
      <c r="P35" s="6"/>
      <c r="Q35" s="6"/>
      <c r="R35" s="6"/>
      <c r="S35" s="6"/>
      <c r="T35" s="6"/>
      <c r="U35" s="6"/>
      <c r="V35" s="6"/>
      <c r="W35" s="6"/>
      <c r="X35" s="6"/>
    </row>
    <row r="36" spans="1:24">
      <c r="A36" s="6"/>
      <c r="B36" s="6"/>
      <c r="C36" s="6"/>
      <c r="D36" s="6"/>
      <c r="E36" s="6"/>
      <c r="F36" s="6"/>
      <c r="G36" s="6"/>
      <c r="H36" s="6"/>
      <c r="I36" s="6"/>
      <c r="J36" s="6"/>
      <c r="K36" s="6"/>
      <c r="L36" s="6"/>
      <c r="M36" s="6"/>
      <c r="N36" s="6"/>
      <c r="O36" s="6"/>
      <c r="P36" s="6"/>
      <c r="Q36" s="6"/>
      <c r="R36" s="6"/>
      <c r="S36" s="6"/>
      <c r="T36" s="6"/>
      <c r="U36" s="6"/>
      <c r="V36" s="6"/>
      <c r="W36" s="6"/>
      <c r="X36" s="6"/>
    </row>
    <row r="37" spans="1:24">
      <c r="A37" s="6"/>
      <c r="B37" s="6"/>
      <c r="C37" s="6"/>
      <c r="D37" s="6"/>
      <c r="E37" s="6"/>
      <c r="F37" s="6"/>
      <c r="G37" s="6"/>
      <c r="H37" s="6"/>
      <c r="I37" s="6"/>
      <c r="J37" s="6"/>
      <c r="K37" s="6"/>
      <c r="L37" s="6"/>
      <c r="M37" s="6"/>
      <c r="N37" s="6"/>
      <c r="O37" s="6"/>
      <c r="P37" s="6"/>
      <c r="Q37" s="6"/>
      <c r="R37" s="6"/>
      <c r="S37" s="6"/>
      <c r="T37" s="6"/>
      <c r="U37" s="6"/>
      <c r="V37" s="6"/>
      <c r="W37" s="6"/>
      <c r="X37" s="6"/>
    </row>
    <row r="38" spans="1:24">
      <c r="A38" s="6"/>
      <c r="B38" s="6"/>
      <c r="C38" s="6"/>
      <c r="D38" s="6"/>
      <c r="E38" s="6"/>
      <c r="F38" s="6"/>
      <c r="G38" s="6"/>
      <c r="H38" s="6"/>
      <c r="I38" s="6"/>
      <c r="J38" s="6"/>
      <c r="K38" s="6"/>
      <c r="L38" s="6"/>
      <c r="M38" s="6"/>
      <c r="N38" s="6"/>
      <c r="O38" s="6"/>
      <c r="P38" s="6"/>
      <c r="Q38" s="6"/>
      <c r="R38" s="6"/>
      <c r="S38" s="6"/>
      <c r="T38" s="6"/>
      <c r="U38" s="6"/>
      <c r="V38" s="6"/>
      <c r="W38" s="6"/>
      <c r="X38" s="6"/>
    </row>
    <row r="39" spans="1:24">
      <c r="A39" s="6"/>
      <c r="B39" s="6"/>
      <c r="C39" s="6"/>
      <c r="D39" s="6"/>
      <c r="E39" s="6"/>
      <c r="F39" s="6"/>
      <c r="G39" s="6"/>
      <c r="H39" s="6"/>
      <c r="I39" s="6"/>
      <c r="J39" s="6"/>
      <c r="K39" s="6"/>
      <c r="L39" s="6"/>
      <c r="M39" s="6"/>
      <c r="N39" s="6"/>
      <c r="O39" s="6"/>
      <c r="P39" s="6"/>
      <c r="Q39" s="6"/>
      <c r="R39" s="6"/>
      <c r="S39" s="6"/>
      <c r="T39" s="6"/>
      <c r="U39" s="6"/>
      <c r="V39" s="6"/>
      <c r="W39" s="6"/>
      <c r="X39" s="6"/>
    </row>
    <row r="40" spans="1:24">
      <c r="A40" s="6"/>
      <c r="B40" s="6"/>
      <c r="C40" s="6"/>
      <c r="D40" s="6"/>
      <c r="E40" s="6"/>
      <c r="F40" s="6"/>
      <c r="G40" s="6"/>
      <c r="H40" s="6"/>
      <c r="I40" s="6"/>
      <c r="J40" s="6"/>
      <c r="K40" s="6"/>
      <c r="L40" s="6"/>
      <c r="M40" s="6"/>
      <c r="N40" s="6"/>
      <c r="O40" s="6"/>
      <c r="P40" s="6"/>
      <c r="Q40" s="6"/>
      <c r="R40" s="6"/>
      <c r="S40" s="6"/>
      <c r="T40" s="6"/>
      <c r="U40" s="6"/>
      <c r="V40" s="6"/>
      <c r="W40" s="6"/>
      <c r="X40" s="6"/>
    </row>
    <row r="41" spans="1:24">
      <c r="A41" s="6"/>
      <c r="B41" s="6"/>
      <c r="C41" s="6"/>
      <c r="D41" s="6"/>
      <c r="E41" s="6"/>
      <c r="F41" s="6"/>
      <c r="G41" s="6"/>
      <c r="H41" s="6"/>
      <c r="I41" s="6"/>
      <c r="J41" s="6"/>
      <c r="K41" s="6"/>
      <c r="L41" s="6"/>
      <c r="M41" s="6"/>
      <c r="N41" s="6"/>
      <c r="O41" s="6"/>
      <c r="P41" s="6"/>
      <c r="Q41" s="6"/>
      <c r="R41" s="6"/>
      <c r="S41" s="6"/>
      <c r="T41" s="6"/>
      <c r="U41" s="6"/>
      <c r="V41" s="6"/>
      <c r="W41" s="6"/>
      <c r="X41" s="6"/>
    </row>
    <row r="42" spans="1:24">
      <c r="A42" s="6"/>
      <c r="B42" s="6"/>
      <c r="C42" s="6"/>
      <c r="D42" s="6"/>
      <c r="E42" s="6"/>
      <c r="F42" s="6"/>
      <c r="G42" s="6"/>
      <c r="H42" s="6"/>
      <c r="I42" s="6"/>
      <c r="J42" s="6"/>
      <c r="K42" s="6"/>
      <c r="L42" s="6"/>
      <c r="M42" s="6"/>
      <c r="N42" s="6"/>
      <c r="O42" s="6"/>
      <c r="P42" s="6"/>
      <c r="Q42" s="6"/>
      <c r="R42" s="6"/>
      <c r="S42" s="6"/>
      <c r="T42" s="6"/>
      <c r="U42" s="6"/>
      <c r="V42" s="6"/>
      <c r="W42" s="6"/>
      <c r="X42" s="6"/>
    </row>
    <row r="43" spans="1:24">
      <c r="A43" s="6"/>
      <c r="B43" s="6"/>
      <c r="C43" s="6"/>
      <c r="D43" s="6"/>
      <c r="E43" s="6"/>
      <c r="F43" s="6"/>
      <c r="G43" s="6"/>
      <c r="H43" s="6"/>
      <c r="I43" s="6"/>
      <c r="J43" s="6"/>
      <c r="K43" s="6"/>
      <c r="L43" s="6"/>
      <c r="M43" s="6"/>
      <c r="N43" s="6"/>
      <c r="O43" s="6"/>
      <c r="P43" s="6"/>
      <c r="Q43" s="6"/>
      <c r="R43" s="6"/>
      <c r="S43" s="6"/>
      <c r="T43" s="6"/>
      <c r="U43" s="6"/>
      <c r="V43" s="6"/>
      <c r="W43" s="6"/>
      <c r="X43" s="6"/>
    </row>
    <row r="44" spans="1:24">
      <c r="A44" s="6"/>
      <c r="B44" s="6"/>
      <c r="C44" s="6"/>
      <c r="D44" s="6"/>
      <c r="E44" s="6"/>
      <c r="F44" s="6"/>
      <c r="G44" s="6"/>
      <c r="H44" s="6"/>
      <c r="I44" s="6"/>
      <c r="J44" s="6"/>
      <c r="K44" s="6"/>
      <c r="L44" s="6"/>
      <c r="M44" s="6"/>
      <c r="N44" s="6"/>
      <c r="O44" s="6"/>
      <c r="P44" s="6"/>
      <c r="Q44" s="6"/>
      <c r="R44" s="6"/>
      <c r="S44" s="6"/>
      <c r="T44" s="6"/>
      <c r="U44" s="6"/>
      <c r="V44" s="6"/>
      <c r="W44" s="6"/>
      <c r="X44" s="6"/>
    </row>
    <row r="45" spans="1:24">
      <c r="A45" s="6"/>
      <c r="B45" s="6"/>
      <c r="C45" s="6"/>
      <c r="D45" s="6"/>
      <c r="E45" s="6"/>
      <c r="F45" s="6"/>
      <c r="G45" s="6"/>
      <c r="H45" s="6"/>
      <c r="I45" s="6"/>
      <c r="J45" s="6"/>
      <c r="K45" s="6"/>
      <c r="L45" s="6"/>
      <c r="M45" s="6"/>
      <c r="N45" s="6"/>
      <c r="O45" s="6"/>
      <c r="P45" s="6"/>
      <c r="Q45" s="6"/>
      <c r="R45" s="6"/>
      <c r="S45" s="6"/>
      <c r="T45" s="6"/>
      <c r="U45" s="6"/>
      <c r="V45" s="6"/>
      <c r="W45" s="6"/>
      <c r="X45" s="6"/>
    </row>
    <row r="46" spans="1:24">
      <c r="A46" s="6"/>
      <c r="B46" s="6"/>
      <c r="C46" s="6"/>
      <c r="D46" s="6"/>
      <c r="E46" s="6"/>
      <c r="F46" s="6"/>
      <c r="G46" s="6"/>
      <c r="H46" s="6"/>
      <c r="I46" s="6"/>
      <c r="J46" s="6"/>
      <c r="K46" s="6"/>
      <c r="L46" s="6"/>
      <c r="M46" s="6"/>
      <c r="N46" s="6"/>
      <c r="O46" s="6"/>
      <c r="P46" s="6"/>
      <c r="Q46" s="6"/>
      <c r="R46" s="6"/>
      <c r="S46" s="6"/>
      <c r="T46" s="6"/>
      <c r="U46" s="6"/>
      <c r="V46" s="6"/>
      <c r="W46" s="6"/>
      <c r="X46" s="6"/>
    </row>
    <row r="47" spans="1:24">
      <c r="A47" s="6"/>
      <c r="B47" s="6"/>
      <c r="C47" s="6"/>
      <c r="D47" s="6"/>
      <c r="E47" s="6"/>
      <c r="F47" s="6"/>
      <c r="G47" s="6"/>
      <c r="H47" s="6"/>
      <c r="I47" s="6"/>
      <c r="J47" s="6"/>
      <c r="K47" s="6"/>
      <c r="L47" s="6"/>
      <c r="M47" s="6"/>
      <c r="N47" s="6"/>
      <c r="O47" s="6"/>
      <c r="P47" s="6"/>
      <c r="Q47" s="6"/>
      <c r="R47" s="6"/>
      <c r="S47" s="6"/>
      <c r="T47" s="6"/>
      <c r="U47" s="6"/>
      <c r="V47" s="6"/>
      <c r="W47" s="6"/>
      <c r="X47" s="6"/>
    </row>
    <row r="48" spans="1:24">
      <c r="A48" s="6"/>
      <c r="B48" s="6"/>
      <c r="C48" s="6"/>
      <c r="D48" s="6"/>
      <c r="E48" s="6"/>
      <c r="F48" s="6"/>
      <c r="G48" s="6"/>
      <c r="H48" s="6"/>
      <c r="I48" s="6"/>
      <c r="J48" s="6"/>
      <c r="K48" s="6"/>
      <c r="L48" s="6"/>
      <c r="M48" s="6"/>
      <c r="N48" s="6"/>
      <c r="O48" s="6"/>
      <c r="P48" s="6"/>
      <c r="Q48" s="6"/>
      <c r="R48" s="6"/>
      <c r="S48" s="6"/>
      <c r="T48" s="6"/>
      <c r="U48" s="6"/>
      <c r="V48" s="6"/>
      <c r="W48" s="6"/>
      <c r="X48" s="6"/>
    </row>
    <row r="49" spans="1:24">
      <c r="A49" s="6"/>
      <c r="B49" s="6"/>
      <c r="C49" s="6"/>
      <c r="D49" s="6"/>
      <c r="E49" s="6"/>
      <c r="F49" s="6"/>
      <c r="G49" s="6"/>
      <c r="H49" s="6"/>
      <c r="I49" s="6"/>
      <c r="J49" s="6"/>
      <c r="K49" s="6"/>
      <c r="L49" s="6"/>
      <c r="M49" s="6"/>
      <c r="N49" s="6"/>
      <c r="O49" s="6"/>
      <c r="P49" s="6"/>
      <c r="Q49" s="6"/>
      <c r="R49" s="6"/>
      <c r="S49" s="6"/>
      <c r="T49" s="6"/>
      <c r="U49" s="6"/>
      <c r="V49" s="6"/>
      <c r="W49" s="6"/>
      <c r="X49" s="6"/>
    </row>
    <row r="50" spans="1:24">
      <c r="A50" s="6"/>
      <c r="B50" s="6"/>
      <c r="C50" s="6"/>
      <c r="D50" s="6"/>
      <c r="E50" s="6"/>
      <c r="F50" s="6"/>
      <c r="G50" s="6"/>
      <c r="H50" s="6"/>
      <c r="I50" s="6"/>
      <c r="J50" s="6"/>
      <c r="K50" s="6"/>
      <c r="L50" s="6"/>
      <c r="M50" s="6"/>
      <c r="N50" s="6"/>
      <c r="O50" s="6"/>
      <c r="P50" s="6"/>
      <c r="Q50" s="6"/>
      <c r="R50" s="6"/>
      <c r="S50" s="6"/>
      <c r="T50" s="6"/>
      <c r="U50" s="6"/>
      <c r="V50" s="6"/>
      <c r="W50" s="6"/>
      <c r="X50" s="6"/>
    </row>
    <row r="51" spans="1:24">
      <c r="A51" s="6"/>
      <c r="B51" s="6"/>
      <c r="C51" s="6"/>
      <c r="D51" s="6"/>
      <c r="E51" s="6"/>
      <c r="F51" s="6"/>
      <c r="G51" s="6"/>
      <c r="H51" s="6"/>
      <c r="I51" s="6"/>
      <c r="J51" s="6"/>
      <c r="K51" s="6"/>
      <c r="L51" s="6"/>
      <c r="M51" s="6"/>
      <c r="N51" s="6"/>
      <c r="O51" s="6"/>
      <c r="P51" s="6"/>
      <c r="Q51" s="6"/>
      <c r="R51" s="6"/>
      <c r="S51" s="6"/>
      <c r="T51" s="6"/>
      <c r="U51" s="6"/>
      <c r="V51" s="6"/>
      <c r="W51" s="6"/>
      <c r="X51" s="6"/>
    </row>
    <row r="52" spans="1:24">
      <c r="A52" s="6"/>
      <c r="B52" s="6"/>
      <c r="C52" s="6"/>
      <c r="D52" s="6"/>
      <c r="E52" s="6"/>
      <c r="F52" s="6"/>
      <c r="G52" s="6"/>
      <c r="H52" s="6"/>
      <c r="I52" s="6"/>
      <c r="J52" s="6"/>
      <c r="K52" s="6"/>
      <c r="L52" s="6"/>
      <c r="M52" s="6"/>
      <c r="N52" s="6"/>
      <c r="O52" s="6"/>
      <c r="P52" s="6"/>
      <c r="Q52" s="6"/>
      <c r="R52" s="6"/>
      <c r="S52" s="6"/>
      <c r="T52" s="6"/>
      <c r="U52" s="6"/>
      <c r="V52" s="6"/>
      <c r="W52" s="6"/>
      <c r="X52" s="6"/>
    </row>
    <row r="53" spans="1:24">
      <c r="A53" s="6"/>
      <c r="B53" s="6"/>
      <c r="C53" s="6"/>
      <c r="D53" s="6"/>
      <c r="E53" s="6"/>
      <c r="F53" s="6"/>
      <c r="G53" s="6"/>
      <c r="H53" s="6"/>
      <c r="I53" s="6"/>
      <c r="J53" s="6"/>
      <c r="K53" s="6"/>
      <c r="L53" s="6"/>
      <c r="M53" s="6"/>
      <c r="N53" s="6"/>
      <c r="O53" s="6"/>
      <c r="P53" s="6"/>
      <c r="Q53" s="6"/>
      <c r="R53" s="6"/>
      <c r="S53" s="6"/>
      <c r="T53" s="6"/>
      <c r="U53" s="6"/>
      <c r="V53" s="6"/>
      <c r="W53" s="6"/>
      <c r="X53" s="6"/>
    </row>
    <row r="54" spans="1:24">
      <c r="A54" s="6"/>
      <c r="B54" s="6"/>
      <c r="C54" s="6"/>
      <c r="D54" s="6"/>
      <c r="E54" s="6"/>
      <c r="F54" s="6"/>
      <c r="G54" s="6"/>
      <c r="H54" s="6"/>
      <c r="I54" s="6"/>
      <c r="J54" s="6"/>
      <c r="K54" s="6"/>
      <c r="L54" s="6"/>
      <c r="M54" s="6"/>
      <c r="N54" s="6"/>
      <c r="O54" s="6"/>
      <c r="P54" s="6"/>
      <c r="Q54" s="6"/>
      <c r="R54" s="6"/>
      <c r="S54" s="6"/>
      <c r="T54" s="6"/>
      <c r="U54" s="6"/>
      <c r="V54" s="6"/>
      <c r="W54" s="6"/>
      <c r="X54" s="6"/>
    </row>
    <row r="55" spans="1:24">
      <c r="A55" s="6"/>
      <c r="B55" s="6"/>
      <c r="C55" s="6"/>
      <c r="D55" s="6"/>
      <c r="E55" s="6"/>
      <c r="F55" s="6"/>
      <c r="G55" s="6"/>
      <c r="H55" s="6"/>
      <c r="I55" s="6"/>
      <c r="J55" s="6"/>
      <c r="K55" s="6"/>
      <c r="L55" s="6"/>
      <c r="M55" s="6"/>
      <c r="N55" s="6"/>
      <c r="O55" s="6"/>
      <c r="P55" s="6"/>
      <c r="Q55" s="6"/>
      <c r="R55" s="6"/>
      <c r="S55" s="6"/>
      <c r="T55" s="6"/>
      <c r="U55" s="6"/>
      <c r="V55" s="6"/>
      <c r="W55" s="6"/>
      <c r="X55" s="6"/>
    </row>
    <row r="56" spans="1:24">
      <c r="A56" s="6"/>
      <c r="B56" s="6"/>
      <c r="C56" s="6"/>
      <c r="D56" s="6"/>
      <c r="E56" s="6"/>
      <c r="F56" s="6"/>
      <c r="G56" s="6"/>
      <c r="H56" s="6"/>
      <c r="I56" s="6"/>
      <c r="J56" s="6"/>
      <c r="K56" s="6"/>
      <c r="L56" s="6"/>
      <c r="M56" s="6"/>
      <c r="N56" s="6"/>
      <c r="O56" s="6"/>
      <c r="P56" s="6"/>
      <c r="Q56" s="6"/>
      <c r="R56" s="6"/>
      <c r="S56" s="6"/>
      <c r="T56" s="6"/>
      <c r="U56" s="6"/>
      <c r="V56" s="6"/>
      <c r="W56" s="6"/>
      <c r="X56" s="6"/>
    </row>
    <row r="57" spans="1:24">
      <c r="A57" s="6"/>
      <c r="B57" s="6"/>
      <c r="C57" s="6"/>
      <c r="D57" s="6"/>
      <c r="E57" s="6"/>
      <c r="F57" s="6"/>
      <c r="G57" s="6"/>
      <c r="H57" s="6"/>
      <c r="I57" s="6"/>
      <c r="J57" s="6"/>
      <c r="K57" s="6"/>
      <c r="L57" s="6"/>
      <c r="M57" s="6"/>
      <c r="N57" s="6"/>
      <c r="O57" s="6"/>
      <c r="P57" s="6"/>
      <c r="Q57" s="6"/>
      <c r="R57" s="6"/>
      <c r="S57" s="6"/>
      <c r="T57" s="6"/>
      <c r="U57" s="6"/>
      <c r="V57" s="6"/>
      <c r="W57" s="6"/>
      <c r="X57" s="6"/>
    </row>
    <row r="58" spans="1:24">
      <c r="A58" s="6"/>
      <c r="B58" s="6"/>
      <c r="C58" s="6"/>
      <c r="D58" s="6"/>
      <c r="E58" s="6"/>
      <c r="F58" s="6"/>
      <c r="G58" s="6"/>
      <c r="H58" s="6"/>
      <c r="I58" s="6"/>
      <c r="J58" s="6"/>
      <c r="K58" s="6"/>
      <c r="L58" s="6"/>
      <c r="M58" s="6"/>
      <c r="N58" s="6"/>
      <c r="O58" s="6"/>
      <c r="P58" s="6"/>
      <c r="Q58" s="6"/>
      <c r="R58" s="6"/>
      <c r="S58" s="6"/>
      <c r="T58" s="6"/>
      <c r="U58" s="6"/>
      <c r="V58" s="6"/>
      <c r="W58" s="6"/>
      <c r="X58" s="6"/>
    </row>
    <row r="59" spans="1:24">
      <c r="A59" s="6"/>
      <c r="B59" s="6"/>
      <c r="C59" s="6"/>
      <c r="D59" s="6"/>
      <c r="E59" s="6"/>
      <c r="F59" s="6"/>
      <c r="G59" s="6"/>
      <c r="H59" s="6"/>
      <c r="I59" s="6"/>
      <c r="J59" s="6"/>
      <c r="K59" s="6"/>
      <c r="L59" s="6"/>
      <c r="M59" s="6"/>
      <c r="N59" s="6"/>
      <c r="O59" s="6"/>
      <c r="P59" s="6"/>
      <c r="Q59" s="6"/>
      <c r="R59" s="6"/>
      <c r="S59" s="6"/>
      <c r="T59" s="6"/>
      <c r="U59" s="6"/>
      <c r="V59" s="6"/>
      <c r="W59" s="6"/>
      <c r="X59" s="6"/>
    </row>
    <row r="60" spans="1:24">
      <c r="A60" s="6"/>
      <c r="B60" s="6"/>
      <c r="C60" s="6"/>
      <c r="D60" s="6"/>
      <c r="E60" s="6"/>
      <c r="F60" s="6"/>
      <c r="G60" s="6"/>
      <c r="H60" s="6"/>
      <c r="I60" s="6"/>
      <c r="J60" s="6"/>
      <c r="K60" s="6"/>
      <c r="L60" s="6"/>
      <c r="M60" s="6"/>
      <c r="N60" s="6"/>
      <c r="O60" s="6"/>
      <c r="P60" s="6"/>
      <c r="Q60" s="6"/>
      <c r="R60" s="6"/>
      <c r="S60" s="6"/>
      <c r="T60" s="6"/>
      <c r="U60" s="6"/>
      <c r="V60" s="6"/>
      <c r="W60" s="6"/>
      <c r="X60" s="6"/>
    </row>
    <row r="65" spans="1:24">
      <c r="A65" s="6"/>
      <c r="B65" s="6"/>
      <c r="C65" s="6"/>
      <c r="D65" s="6"/>
      <c r="E65" s="6"/>
      <c r="F65" s="6"/>
      <c r="G65" s="6"/>
      <c r="H65" s="6"/>
      <c r="I65" s="6"/>
      <c r="J65" s="6"/>
      <c r="K65" s="6"/>
      <c r="L65" s="6"/>
      <c r="M65" s="6"/>
      <c r="N65" s="6"/>
      <c r="O65" s="6"/>
      <c r="P65" s="6"/>
      <c r="Q65" s="6"/>
      <c r="R65" s="6"/>
      <c r="S65" s="6"/>
      <c r="T65" s="6"/>
      <c r="U65" s="6"/>
      <c r="V65" s="6"/>
      <c r="W65" s="6"/>
      <c r="X65" s="6"/>
    </row>
    <row r="66" spans="1:24">
      <c r="A66" s="6"/>
      <c r="B66" s="6"/>
      <c r="C66" s="6"/>
      <c r="D66" s="6"/>
      <c r="E66" s="6"/>
      <c r="F66" s="6"/>
      <c r="G66" s="6"/>
      <c r="H66" s="6"/>
      <c r="I66" s="6"/>
      <c r="J66" s="6"/>
      <c r="K66" s="6"/>
      <c r="L66" s="6"/>
      <c r="M66" s="6"/>
      <c r="N66" s="6"/>
      <c r="O66" s="6"/>
      <c r="P66" s="6"/>
      <c r="Q66" s="6"/>
      <c r="R66" s="6"/>
      <c r="S66" s="6"/>
      <c r="T66" s="6"/>
      <c r="U66" s="6"/>
      <c r="V66" s="6"/>
      <c r="W66" s="6"/>
      <c r="X66" s="6"/>
    </row>
    <row r="67" spans="1:24">
      <c r="A67" s="6"/>
      <c r="B67" s="6"/>
      <c r="C67" s="6"/>
      <c r="D67" s="6"/>
      <c r="E67" s="6"/>
      <c r="F67" s="6"/>
      <c r="G67" s="6"/>
      <c r="H67" s="6"/>
      <c r="I67" s="6"/>
      <c r="J67" s="6"/>
      <c r="K67" s="6"/>
      <c r="L67" s="6"/>
      <c r="M67" s="6"/>
      <c r="N67" s="6"/>
      <c r="O67" s="6"/>
      <c r="P67" s="6"/>
      <c r="Q67" s="6"/>
      <c r="R67" s="6"/>
      <c r="S67" s="6"/>
      <c r="T67" s="6"/>
      <c r="U67" s="6"/>
      <c r="V67" s="6"/>
      <c r="W67" s="6"/>
      <c r="X67" s="6"/>
    </row>
    <row r="68" spans="1:24">
      <c r="A68" s="6"/>
      <c r="B68" s="6"/>
      <c r="C68" s="6"/>
      <c r="D68" s="6"/>
      <c r="E68" s="6"/>
      <c r="F68" s="6"/>
      <c r="G68" s="6"/>
      <c r="H68" s="6"/>
      <c r="I68" s="6"/>
      <c r="J68" s="6"/>
      <c r="K68" s="6"/>
      <c r="L68" s="6"/>
      <c r="M68" s="6"/>
      <c r="N68" s="6"/>
      <c r="O68" s="6"/>
      <c r="P68" s="6"/>
      <c r="Q68" s="6"/>
      <c r="R68" s="6"/>
      <c r="S68" s="6"/>
      <c r="T68" s="6"/>
      <c r="U68" s="6"/>
      <c r="V68" s="6"/>
      <c r="W68" s="6"/>
      <c r="X68" s="6"/>
    </row>
    <row r="69" spans="1:24">
      <c r="A69" s="6"/>
      <c r="B69" s="6"/>
      <c r="C69" s="6"/>
      <c r="D69" s="6"/>
      <c r="E69" s="6"/>
      <c r="F69" s="6"/>
      <c r="G69" s="6"/>
      <c r="H69" s="6"/>
      <c r="I69" s="6"/>
      <c r="J69" s="6"/>
      <c r="K69" s="6"/>
      <c r="L69" s="6"/>
      <c r="M69" s="6"/>
      <c r="N69" s="6"/>
      <c r="O69" s="6"/>
      <c r="P69" s="6"/>
      <c r="Q69" s="6"/>
      <c r="R69" s="6"/>
      <c r="S69" s="6"/>
      <c r="T69" s="6"/>
      <c r="U69" s="6"/>
      <c r="V69" s="6"/>
      <c r="W69" s="6"/>
      <c r="X69" s="6"/>
    </row>
    <row r="70" spans="1:24">
      <c r="A70" s="6"/>
      <c r="B70" s="6"/>
      <c r="C70" s="6"/>
      <c r="D70" s="6"/>
      <c r="E70" s="6"/>
      <c r="F70" s="6"/>
      <c r="G70" s="6"/>
      <c r="H70" s="6"/>
      <c r="I70" s="6"/>
      <c r="J70" s="6"/>
      <c r="K70" s="6"/>
      <c r="L70" s="6"/>
      <c r="M70" s="6"/>
      <c r="N70" s="6"/>
      <c r="O70" s="6"/>
      <c r="P70" s="6"/>
      <c r="Q70" s="6"/>
      <c r="R70" s="6"/>
      <c r="S70" s="6"/>
      <c r="T70" s="6"/>
      <c r="U70" s="6"/>
      <c r="V70" s="6"/>
      <c r="W70" s="6"/>
      <c r="X70" s="6"/>
    </row>
    <row r="71" spans="1:24">
      <c r="A71" s="6"/>
      <c r="B71" s="6"/>
      <c r="C71" s="6"/>
      <c r="D71" s="6"/>
      <c r="E71" s="6"/>
      <c r="F71" s="6"/>
      <c r="G71" s="6"/>
      <c r="H71" s="6"/>
      <c r="I71" s="6"/>
      <c r="J71" s="6"/>
      <c r="K71" s="6"/>
      <c r="L71" s="6"/>
      <c r="M71" s="6"/>
      <c r="N71" s="6"/>
      <c r="O71" s="6"/>
      <c r="P71" s="6"/>
      <c r="Q71" s="6"/>
      <c r="R71" s="6"/>
      <c r="S71" s="6"/>
      <c r="T71" s="6"/>
      <c r="U71" s="6"/>
      <c r="V71" s="6"/>
      <c r="W71" s="6"/>
      <c r="X71" s="6"/>
    </row>
    <row r="72" spans="1:24">
      <c r="A72" s="6"/>
      <c r="B72" s="6"/>
      <c r="C72" s="6"/>
      <c r="D72" s="6"/>
      <c r="E72" s="6"/>
      <c r="F72" s="6"/>
      <c r="G72" s="6"/>
      <c r="H72" s="6"/>
      <c r="I72" s="6"/>
      <c r="J72" s="6"/>
      <c r="K72" s="6"/>
      <c r="L72" s="6"/>
      <c r="M72" s="6"/>
      <c r="N72" s="6"/>
      <c r="O72" s="6"/>
      <c r="P72" s="6"/>
      <c r="Q72" s="6"/>
      <c r="R72" s="6"/>
      <c r="S72" s="6"/>
      <c r="T72" s="6"/>
      <c r="U72" s="6"/>
      <c r="V72" s="6"/>
      <c r="W72" s="6"/>
      <c r="X72" s="6"/>
    </row>
    <row r="73" spans="1:24">
      <c r="A73" s="6"/>
      <c r="B73" s="6"/>
      <c r="C73" s="6"/>
      <c r="D73" s="6"/>
      <c r="E73" s="6"/>
      <c r="F73" s="6"/>
      <c r="G73" s="6"/>
      <c r="H73" s="6"/>
      <c r="I73" s="6"/>
      <c r="J73" s="6"/>
      <c r="K73" s="6"/>
      <c r="L73" s="6"/>
      <c r="M73" s="6"/>
      <c r="N73" s="6"/>
      <c r="O73" s="6"/>
      <c r="P73" s="6"/>
      <c r="Q73" s="6"/>
      <c r="R73" s="6"/>
      <c r="S73" s="6"/>
      <c r="T73" s="6"/>
      <c r="U73" s="6"/>
      <c r="V73" s="6"/>
      <c r="W73" s="6"/>
      <c r="X73" s="6"/>
    </row>
    <row r="74" spans="1:24">
      <c r="A74" s="6"/>
      <c r="B74" s="6"/>
      <c r="C74" s="6"/>
      <c r="D74" s="6"/>
      <c r="E74" s="6"/>
      <c r="F74" s="6"/>
      <c r="G74" s="6"/>
      <c r="H74" s="6"/>
      <c r="I74" s="6"/>
      <c r="J74" s="6"/>
      <c r="K74" s="6"/>
      <c r="L74" s="6"/>
      <c r="M74" s="6"/>
      <c r="N74" s="6"/>
      <c r="O74" s="6"/>
      <c r="P74" s="6"/>
      <c r="Q74" s="6"/>
      <c r="R74" s="6"/>
      <c r="S74" s="6"/>
      <c r="T74" s="6"/>
      <c r="U74" s="6"/>
      <c r="V74" s="6"/>
      <c r="W74" s="6"/>
      <c r="X74" s="6"/>
    </row>
    <row r="75" spans="1:24">
      <c r="A75" s="6"/>
      <c r="B75" s="6"/>
      <c r="C75" s="6"/>
      <c r="D75" s="6"/>
      <c r="E75" s="6"/>
      <c r="F75" s="6"/>
      <c r="G75" s="6"/>
      <c r="H75" s="6"/>
      <c r="I75" s="6"/>
      <c r="J75" s="6"/>
      <c r="K75" s="6"/>
      <c r="L75" s="6"/>
      <c r="M75" s="6"/>
      <c r="N75" s="6"/>
      <c r="O75" s="6"/>
      <c r="P75" s="6"/>
      <c r="Q75" s="6"/>
      <c r="R75" s="6"/>
      <c r="S75" s="6"/>
      <c r="T75" s="6"/>
      <c r="U75" s="6"/>
      <c r="V75" s="6"/>
      <c r="W75" s="6"/>
      <c r="X75" s="6"/>
    </row>
    <row r="76" spans="1:24">
      <c r="A76" s="6"/>
      <c r="B76" s="6"/>
      <c r="C76" s="6"/>
      <c r="D76" s="6"/>
      <c r="E76" s="6"/>
      <c r="F76" s="6"/>
      <c r="G76" s="6"/>
      <c r="H76" s="6"/>
      <c r="I76" s="6"/>
      <c r="J76" s="6"/>
      <c r="K76" s="6"/>
      <c r="L76" s="6"/>
      <c r="M76" s="6"/>
      <c r="N76" s="6"/>
      <c r="O76" s="6"/>
      <c r="P76" s="6"/>
      <c r="Q76" s="6"/>
      <c r="R76" s="6"/>
      <c r="S76" s="6"/>
      <c r="T76" s="6"/>
      <c r="U76" s="6"/>
      <c r="V76" s="6"/>
      <c r="W76" s="6"/>
      <c r="X76" s="6"/>
    </row>
    <row r="77" spans="1:24">
      <c r="A77" s="6"/>
      <c r="B77" s="6"/>
      <c r="C77" s="6"/>
      <c r="D77" s="6"/>
      <c r="E77" s="6"/>
      <c r="F77" s="6"/>
      <c r="G77" s="6"/>
      <c r="H77" s="6"/>
      <c r="I77" s="6"/>
      <c r="J77" s="6"/>
      <c r="K77" s="6"/>
      <c r="L77" s="6"/>
      <c r="M77" s="6"/>
      <c r="N77" s="6"/>
      <c r="O77" s="6"/>
      <c r="P77" s="6"/>
      <c r="Q77" s="6"/>
      <c r="R77" s="6"/>
      <c r="S77" s="6"/>
      <c r="T77" s="6"/>
      <c r="U77" s="6"/>
      <c r="V77" s="6"/>
      <c r="W77" s="6"/>
      <c r="X77" s="6"/>
    </row>
    <row r="78" spans="1:24">
      <c r="A78" s="6"/>
      <c r="B78" s="6"/>
      <c r="C78" s="6"/>
      <c r="D78" s="6"/>
      <c r="E78" s="6"/>
      <c r="F78" s="6"/>
      <c r="G78" s="6"/>
      <c r="H78" s="6"/>
      <c r="I78" s="6"/>
      <c r="J78" s="6"/>
      <c r="K78" s="6"/>
      <c r="L78" s="6"/>
      <c r="M78" s="6"/>
      <c r="N78" s="6"/>
      <c r="O78" s="6"/>
      <c r="P78" s="6"/>
      <c r="Q78" s="6"/>
      <c r="R78" s="6"/>
      <c r="S78" s="6"/>
      <c r="T78" s="6"/>
      <c r="U78" s="6"/>
      <c r="V78" s="6"/>
      <c r="W78" s="6"/>
      <c r="X78" s="6"/>
    </row>
    <row r="79" spans="1:24">
      <c r="A79" s="6"/>
      <c r="B79" s="6"/>
      <c r="C79" s="6"/>
      <c r="D79" s="6"/>
      <c r="E79" s="6"/>
      <c r="F79" s="6"/>
      <c r="G79" s="6"/>
      <c r="H79" s="6"/>
      <c r="I79" s="6"/>
      <c r="J79" s="6"/>
      <c r="K79" s="6"/>
      <c r="L79" s="6"/>
      <c r="M79" s="6"/>
      <c r="N79" s="6"/>
      <c r="O79" s="6"/>
      <c r="P79" s="6"/>
      <c r="Q79" s="6"/>
      <c r="R79" s="6"/>
      <c r="S79" s="6"/>
      <c r="T79" s="6"/>
      <c r="U79" s="6"/>
      <c r="V79" s="6"/>
      <c r="W79" s="6"/>
      <c r="X79" s="6"/>
    </row>
    <row r="80" spans="1:24">
      <c r="A80" s="6"/>
      <c r="B80" s="6"/>
      <c r="C80" s="6"/>
      <c r="D80" s="6"/>
      <c r="E80" s="6"/>
      <c r="F80" s="6"/>
      <c r="G80" s="6"/>
      <c r="H80" s="6"/>
      <c r="I80" s="6"/>
      <c r="J80" s="6"/>
      <c r="K80" s="6"/>
      <c r="L80" s="6"/>
      <c r="M80" s="6"/>
      <c r="N80" s="6"/>
      <c r="O80" s="6"/>
      <c r="P80" s="6"/>
      <c r="Q80" s="6"/>
      <c r="R80" s="6"/>
      <c r="S80" s="6"/>
      <c r="T80" s="6"/>
      <c r="U80" s="6"/>
      <c r="V80" s="6"/>
      <c r="W80" s="6"/>
      <c r="X80" s="6"/>
    </row>
    <row r="81" spans="1:24">
      <c r="A81" s="6"/>
      <c r="B81" s="6"/>
      <c r="C81" s="6"/>
      <c r="D81" s="6"/>
      <c r="E81" s="6"/>
      <c r="F81" s="6"/>
      <c r="G81" s="6"/>
      <c r="H81" s="6"/>
      <c r="I81" s="6"/>
      <c r="J81" s="6"/>
      <c r="K81" s="6"/>
      <c r="L81" s="6"/>
      <c r="M81" s="6"/>
      <c r="N81" s="6"/>
      <c r="O81" s="6"/>
      <c r="P81" s="6"/>
      <c r="Q81" s="6"/>
      <c r="R81" s="6"/>
      <c r="S81" s="6"/>
      <c r="T81" s="6"/>
      <c r="U81" s="6"/>
      <c r="V81" s="6"/>
      <c r="W81" s="6"/>
      <c r="X81" s="6"/>
    </row>
    <row r="82" spans="1:24">
      <c r="A82" s="6"/>
      <c r="B82" s="6"/>
      <c r="C82" s="6"/>
      <c r="D82" s="6"/>
      <c r="E82" s="6"/>
      <c r="F82" s="6"/>
      <c r="G82" s="6"/>
      <c r="H82" s="6"/>
      <c r="I82" s="6"/>
      <c r="J82" s="6"/>
      <c r="K82" s="6"/>
      <c r="L82" s="6"/>
      <c r="M82" s="6"/>
      <c r="N82" s="6"/>
      <c r="O82" s="6"/>
      <c r="P82" s="6"/>
      <c r="Q82" s="6"/>
      <c r="R82" s="6"/>
      <c r="S82" s="6"/>
      <c r="T82" s="6"/>
      <c r="U82" s="6"/>
      <c r="V82" s="6"/>
      <c r="W82" s="6"/>
      <c r="X82" s="6"/>
    </row>
    <row r="83" spans="1:24">
      <c r="A83" s="6"/>
      <c r="B83" s="6"/>
      <c r="C83" s="6"/>
      <c r="D83" s="6"/>
      <c r="E83" s="6"/>
      <c r="F83" s="6"/>
      <c r="G83" s="6"/>
      <c r="H83" s="6"/>
      <c r="I83" s="6"/>
      <c r="J83" s="6"/>
      <c r="K83" s="6"/>
      <c r="L83" s="6"/>
      <c r="M83" s="6"/>
      <c r="N83" s="6"/>
      <c r="O83" s="6"/>
      <c r="P83" s="6"/>
      <c r="Q83" s="6"/>
      <c r="R83" s="6"/>
      <c r="S83" s="6"/>
      <c r="T83" s="6"/>
      <c r="U83" s="6"/>
      <c r="V83" s="6"/>
      <c r="W83" s="6"/>
      <c r="X83" s="6"/>
    </row>
    <row r="84" spans="1:24">
      <c r="A84" s="6"/>
      <c r="B84" s="6"/>
      <c r="C84" s="6"/>
      <c r="D84" s="6"/>
      <c r="E84" s="6"/>
      <c r="F84" s="6"/>
      <c r="G84" s="6"/>
      <c r="H84" s="6"/>
      <c r="I84" s="6"/>
      <c r="J84" s="6"/>
      <c r="K84" s="6"/>
      <c r="L84" s="6"/>
      <c r="M84" s="6"/>
      <c r="N84" s="6"/>
      <c r="O84" s="6"/>
      <c r="P84" s="6"/>
      <c r="Q84" s="6"/>
      <c r="R84" s="6"/>
      <c r="S84" s="6"/>
      <c r="T84" s="6"/>
      <c r="U84" s="6"/>
      <c r="V84" s="6"/>
      <c r="W84" s="6"/>
      <c r="X84" s="6"/>
    </row>
    <row r="85" spans="1:24">
      <c r="A85" s="6"/>
      <c r="B85" s="6"/>
      <c r="C85" s="6"/>
      <c r="D85" s="6"/>
      <c r="E85" s="6"/>
      <c r="F85" s="6"/>
      <c r="G85" s="6"/>
      <c r="H85" s="6"/>
      <c r="I85" s="6"/>
      <c r="J85" s="6"/>
      <c r="K85" s="6"/>
      <c r="L85" s="6"/>
      <c r="M85" s="6"/>
      <c r="N85" s="6"/>
      <c r="O85" s="6"/>
      <c r="P85" s="6"/>
      <c r="Q85" s="6"/>
      <c r="R85" s="6"/>
      <c r="S85" s="6"/>
      <c r="T85" s="6"/>
      <c r="U85" s="6"/>
      <c r="V85" s="6"/>
      <c r="W85" s="6"/>
      <c r="X85" s="6"/>
    </row>
    <row r="86" spans="1:24">
      <c r="A86" s="6"/>
      <c r="B86" s="6"/>
      <c r="C86" s="6"/>
      <c r="D86" s="6"/>
      <c r="E86" s="6"/>
      <c r="F86" s="6"/>
      <c r="G86" s="6"/>
      <c r="H86" s="6"/>
      <c r="I86" s="6"/>
      <c r="J86" s="6"/>
      <c r="K86" s="6"/>
      <c r="L86" s="6"/>
      <c r="M86" s="6"/>
      <c r="N86" s="6"/>
      <c r="O86" s="6"/>
      <c r="P86" s="6"/>
      <c r="Q86" s="6"/>
      <c r="R86" s="6"/>
      <c r="S86" s="6"/>
      <c r="T86" s="6"/>
      <c r="U86" s="6"/>
      <c r="V86" s="6"/>
      <c r="W86" s="6"/>
      <c r="X86" s="6"/>
    </row>
    <row r="87" spans="1:24">
      <c r="A87" s="6"/>
      <c r="B87" s="6"/>
      <c r="C87" s="6"/>
      <c r="D87" s="6"/>
      <c r="E87" s="6"/>
      <c r="F87" s="6"/>
      <c r="G87" s="6"/>
      <c r="H87" s="6"/>
      <c r="I87" s="6"/>
      <c r="J87" s="6"/>
      <c r="K87" s="6"/>
      <c r="L87" s="6"/>
      <c r="M87" s="6"/>
      <c r="N87" s="6"/>
      <c r="O87" s="6"/>
      <c r="P87" s="6"/>
      <c r="Q87" s="6"/>
      <c r="R87" s="6"/>
      <c r="S87" s="6"/>
      <c r="T87" s="6"/>
      <c r="U87" s="6"/>
      <c r="V87" s="6"/>
      <c r="W87" s="6"/>
      <c r="X87" s="6"/>
    </row>
    <row r="88" spans="1:24">
      <c r="A88" s="6"/>
      <c r="B88" s="6"/>
      <c r="C88" s="6"/>
      <c r="D88" s="6"/>
      <c r="E88" s="6"/>
      <c r="F88" s="6"/>
      <c r="G88" s="6"/>
      <c r="H88" s="6"/>
      <c r="I88" s="6"/>
      <c r="J88" s="6"/>
      <c r="K88" s="6"/>
      <c r="L88" s="6"/>
      <c r="M88" s="6"/>
      <c r="N88" s="6"/>
      <c r="O88" s="6"/>
      <c r="P88" s="6"/>
      <c r="Q88" s="6"/>
      <c r="R88" s="6"/>
      <c r="S88" s="6"/>
      <c r="T88" s="6"/>
      <c r="U88" s="6"/>
      <c r="V88" s="6"/>
      <c r="W88" s="6"/>
      <c r="X88" s="6"/>
    </row>
    <row r="89" spans="1:24">
      <c r="A89" s="6"/>
      <c r="B89" s="6"/>
      <c r="C89" s="6"/>
      <c r="D89" s="6"/>
      <c r="E89" s="6"/>
      <c r="F89" s="6"/>
      <c r="G89" s="6"/>
      <c r="H89" s="6"/>
      <c r="I89" s="6"/>
      <c r="J89" s="6"/>
      <c r="K89" s="6"/>
      <c r="L89" s="6"/>
      <c r="M89" s="6"/>
      <c r="N89" s="6"/>
      <c r="O89" s="6"/>
      <c r="P89" s="6"/>
      <c r="Q89" s="6"/>
      <c r="R89" s="6"/>
      <c r="S89" s="6"/>
      <c r="T89" s="6"/>
      <c r="U89" s="6"/>
      <c r="V89" s="6"/>
      <c r="W89" s="6"/>
      <c r="X89" s="6"/>
    </row>
    <row r="90" spans="1:24">
      <c r="A90" s="6"/>
      <c r="B90" s="6"/>
      <c r="C90" s="6"/>
      <c r="D90" s="6"/>
      <c r="E90" s="6"/>
      <c r="F90" s="6"/>
      <c r="G90" s="6"/>
      <c r="H90" s="6"/>
      <c r="I90" s="6"/>
      <c r="J90" s="6"/>
      <c r="K90" s="6"/>
      <c r="L90" s="6"/>
      <c r="M90" s="6"/>
      <c r="N90" s="6"/>
      <c r="O90" s="6"/>
      <c r="P90" s="6"/>
      <c r="Q90" s="6"/>
      <c r="R90" s="6"/>
      <c r="S90" s="6"/>
      <c r="T90" s="6"/>
      <c r="U90" s="6"/>
      <c r="V90" s="6"/>
      <c r="W90" s="6"/>
      <c r="X90" s="6"/>
    </row>
    <row r="91" spans="1:24">
      <c r="A91" s="6"/>
      <c r="B91" s="6"/>
      <c r="C91" s="6"/>
      <c r="D91" s="6"/>
      <c r="E91" s="6"/>
      <c r="F91" s="6"/>
      <c r="G91" s="6"/>
      <c r="H91" s="6"/>
      <c r="I91" s="6"/>
      <c r="J91" s="6"/>
      <c r="K91" s="6"/>
      <c r="L91" s="6"/>
      <c r="M91" s="6"/>
      <c r="N91" s="6"/>
      <c r="O91" s="6"/>
      <c r="P91" s="6"/>
      <c r="Q91" s="6"/>
      <c r="R91" s="6"/>
      <c r="S91" s="6"/>
      <c r="T91" s="6"/>
      <c r="U91" s="6"/>
      <c r="V91" s="6"/>
      <c r="W91" s="6"/>
      <c r="X91" s="6"/>
    </row>
    <row r="92" spans="1:24">
      <c r="A92" s="6"/>
      <c r="B92" s="6"/>
      <c r="C92" s="6"/>
      <c r="D92" s="6"/>
      <c r="E92" s="6"/>
      <c r="F92" s="6"/>
      <c r="G92" s="6"/>
      <c r="H92" s="6"/>
      <c r="I92" s="6"/>
      <c r="J92" s="6"/>
      <c r="K92" s="6"/>
      <c r="L92" s="6"/>
      <c r="M92" s="6"/>
      <c r="N92" s="6"/>
      <c r="O92" s="6"/>
      <c r="P92" s="6"/>
      <c r="Q92" s="6"/>
      <c r="R92" s="6"/>
      <c r="S92" s="6"/>
      <c r="T92" s="6"/>
      <c r="U92" s="6"/>
      <c r="V92" s="6"/>
      <c r="W92" s="6"/>
      <c r="X92" s="6"/>
    </row>
    <row r="97" spans="1:24">
      <c r="A97" s="6"/>
      <c r="B97" s="6"/>
      <c r="C97" s="6"/>
      <c r="D97" s="6"/>
      <c r="E97" s="6"/>
      <c r="F97" s="6"/>
      <c r="G97" s="6"/>
      <c r="H97" s="6"/>
      <c r="I97" s="6"/>
      <c r="J97" s="6"/>
      <c r="K97" s="6"/>
      <c r="L97" s="6"/>
      <c r="M97" s="6"/>
      <c r="N97" s="6"/>
      <c r="O97" s="6"/>
      <c r="P97" s="6"/>
      <c r="Q97" s="6"/>
      <c r="R97" s="6"/>
      <c r="S97" s="6"/>
      <c r="T97" s="6"/>
      <c r="U97" s="6"/>
      <c r="V97" s="6"/>
      <c r="W97" s="6"/>
      <c r="X97" s="6"/>
    </row>
    <row r="98" spans="1:24">
      <c r="A98" s="6"/>
      <c r="B98" s="6"/>
      <c r="C98" s="6"/>
      <c r="D98" s="6"/>
      <c r="E98" s="6"/>
      <c r="F98" s="6"/>
      <c r="G98" s="6"/>
      <c r="H98" s="6"/>
      <c r="I98" s="6"/>
      <c r="J98" s="6"/>
      <c r="K98" s="6"/>
      <c r="L98" s="6"/>
      <c r="M98" s="6"/>
      <c r="N98" s="6"/>
      <c r="O98" s="6"/>
      <c r="P98" s="6"/>
      <c r="Q98" s="6"/>
      <c r="R98" s="6"/>
      <c r="S98" s="6"/>
      <c r="T98" s="6"/>
      <c r="U98" s="6"/>
      <c r="V98" s="6"/>
      <c r="W98" s="6"/>
      <c r="X98" s="6"/>
    </row>
    <row r="99" spans="1:24">
      <c r="A99" s="6"/>
      <c r="B99" s="6"/>
      <c r="C99" s="6"/>
      <c r="D99" s="6"/>
      <c r="E99" s="6"/>
      <c r="F99" s="6"/>
      <c r="G99" s="6"/>
      <c r="H99" s="6"/>
      <c r="I99" s="6"/>
      <c r="J99" s="6"/>
      <c r="K99" s="6"/>
      <c r="L99" s="6"/>
      <c r="M99" s="6"/>
      <c r="N99" s="6"/>
      <c r="O99" s="6"/>
      <c r="P99" s="6"/>
      <c r="Q99" s="6"/>
      <c r="R99" s="6"/>
      <c r="S99" s="6"/>
      <c r="T99" s="6"/>
      <c r="U99" s="6"/>
      <c r="V99" s="6"/>
      <c r="W99" s="6"/>
      <c r="X99" s="6"/>
    </row>
    <row r="100" spans="1:24">
      <c r="A100" s="6"/>
      <c r="B100" s="6"/>
      <c r="C100" s="6"/>
      <c r="D100" s="6"/>
      <c r="E100" s="6"/>
      <c r="F100" s="6"/>
      <c r="G100" s="6"/>
      <c r="H100" s="6"/>
      <c r="I100" s="6"/>
      <c r="J100" s="6"/>
      <c r="K100" s="6"/>
      <c r="L100" s="6"/>
      <c r="M100" s="6"/>
      <c r="N100" s="6"/>
      <c r="O100" s="6"/>
      <c r="P100" s="6"/>
      <c r="Q100" s="6"/>
      <c r="R100" s="6"/>
      <c r="S100" s="6"/>
      <c r="T100" s="6"/>
      <c r="U100" s="6"/>
      <c r="V100" s="6"/>
      <c r="W100" s="6"/>
      <c r="X100" s="6"/>
    </row>
    <row r="101" spans="1:24">
      <c r="A101" s="6"/>
      <c r="B101" s="6"/>
      <c r="C101" s="6"/>
      <c r="D101" s="6"/>
      <c r="E101" s="6"/>
      <c r="F101" s="6"/>
      <c r="G101" s="6"/>
      <c r="H101" s="6"/>
      <c r="I101" s="6"/>
      <c r="J101" s="6"/>
      <c r="K101" s="6"/>
      <c r="L101" s="6"/>
      <c r="M101" s="6"/>
      <c r="N101" s="6"/>
      <c r="O101" s="6"/>
      <c r="P101" s="6"/>
      <c r="Q101" s="6"/>
      <c r="R101" s="6"/>
      <c r="S101" s="6"/>
      <c r="T101" s="6"/>
      <c r="U101" s="6"/>
      <c r="V101" s="6"/>
      <c r="W101" s="6"/>
      <c r="X101" s="6"/>
    </row>
    <row r="102" spans="1:24">
      <c r="A102" s="6"/>
      <c r="B102" s="6"/>
      <c r="C102" s="6"/>
      <c r="D102" s="6"/>
      <c r="E102" s="6"/>
      <c r="F102" s="6"/>
      <c r="G102" s="6"/>
      <c r="H102" s="6"/>
      <c r="I102" s="6"/>
      <c r="J102" s="6"/>
      <c r="K102" s="6"/>
      <c r="L102" s="6"/>
      <c r="M102" s="6"/>
      <c r="N102" s="6"/>
      <c r="O102" s="6"/>
      <c r="P102" s="6"/>
      <c r="Q102" s="6"/>
      <c r="R102" s="6"/>
      <c r="S102" s="6"/>
      <c r="T102" s="6"/>
      <c r="U102" s="6"/>
      <c r="V102" s="6"/>
      <c r="W102" s="6"/>
      <c r="X102" s="6"/>
    </row>
    <row r="103" spans="1:24">
      <c r="A103" s="6"/>
      <c r="B103" s="6"/>
      <c r="C103" s="6"/>
      <c r="D103" s="6"/>
      <c r="E103" s="6"/>
      <c r="F103" s="6"/>
      <c r="G103" s="6"/>
      <c r="H103" s="6"/>
      <c r="I103" s="6"/>
      <c r="J103" s="6"/>
      <c r="K103" s="6"/>
      <c r="L103" s="6"/>
      <c r="M103" s="6"/>
      <c r="N103" s="6"/>
      <c r="O103" s="6"/>
      <c r="P103" s="6"/>
      <c r="Q103" s="6"/>
      <c r="R103" s="6"/>
      <c r="S103" s="6"/>
      <c r="T103" s="6"/>
      <c r="U103" s="6"/>
      <c r="V103" s="6"/>
      <c r="W103" s="6"/>
      <c r="X103" s="6"/>
    </row>
    <row r="104" spans="1:24">
      <c r="A104" s="6"/>
      <c r="B104" s="6"/>
      <c r="C104" s="6"/>
      <c r="D104" s="6"/>
      <c r="E104" s="6"/>
      <c r="F104" s="6"/>
      <c r="G104" s="6"/>
      <c r="H104" s="6"/>
      <c r="I104" s="6"/>
      <c r="J104" s="6"/>
      <c r="K104" s="6"/>
      <c r="L104" s="6"/>
      <c r="M104" s="6"/>
      <c r="N104" s="6"/>
      <c r="O104" s="6"/>
      <c r="P104" s="6"/>
      <c r="Q104" s="6"/>
      <c r="R104" s="6"/>
      <c r="S104" s="6"/>
      <c r="T104" s="6"/>
      <c r="U104" s="6"/>
      <c r="V104" s="6"/>
      <c r="W104" s="6"/>
      <c r="X104" s="6"/>
    </row>
    <row r="105" spans="1:24">
      <c r="A105" s="6"/>
      <c r="B105" s="6"/>
      <c r="C105" s="6"/>
      <c r="D105" s="6"/>
      <c r="E105" s="6"/>
      <c r="F105" s="6"/>
      <c r="G105" s="6"/>
      <c r="H105" s="6"/>
      <c r="I105" s="6"/>
      <c r="J105" s="6"/>
      <c r="K105" s="6"/>
      <c r="L105" s="6"/>
      <c r="M105" s="6"/>
      <c r="N105" s="6"/>
      <c r="O105" s="6"/>
      <c r="P105" s="6"/>
      <c r="Q105" s="6"/>
      <c r="R105" s="6"/>
      <c r="S105" s="6"/>
      <c r="T105" s="6"/>
      <c r="U105" s="6"/>
      <c r="V105" s="6"/>
      <c r="W105" s="6"/>
      <c r="X105" s="6"/>
    </row>
    <row r="106" spans="1:24">
      <c r="A106" s="6"/>
      <c r="B106" s="6"/>
      <c r="C106" s="6"/>
      <c r="D106" s="6"/>
      <c r="E106" s="6"/>
      <c r="F106" s="6"/>
      <c r="G106" s="6"/>
      <c r="H106" s="6"/>
      <c r="I106" s="6"/>
      <c r="J106" s="6"/>
      <c r="K106" s="6"/>
      <c r="L106" s="6"/>
      <c r="M106" s="6"/>
      <c r="N106" s="6"/>
      <c r="O106" s="6"/>
      <c r="P106" s="6"/>
      <c r="Q106" s="6"/>
      <c r="R106" s="6"/>
      <c r="S106" s="6"/>
      <c r="T106" s="6"/>
      <c r="U106" s="6"/>
      <c r="V106" s="6"/>
      <c r="W106" s="6"/>
      <c r="X106" s="6"/>
    </row>
    <row r="107" spans="1:24">
      <c r="A107" s="6"/>
      <c r="B107" s="6"/>
      <c r="C107" s="6"/>
      <c r="D107" s="6"/>
      <c r="E107" s="6"/>
      <c r="F107" s="6"/>
      <c r="G107" s="6"/>
      <c r="H107" s="6"/>
      <c r="I107" s="6"/>
      <c r="J107" s="6"/>
      <c r="K107" s="6"/>
      <c r="L107" s="6"/>
      <c r="M107" s="6"/>
      <c r="N107" s="6"/>
      <c r="O107" s="6"/>
      <c r="P107" s="6"/>
      <c r="Q107" s="6"/>
      <c r="R107" s="6"/>
      <c r="S107" s="6"/>
      <c r="T107" s="6"/>
      <c r="U107" s="6"/>
      <c r="V107" s="6"/>
      <c r="W107" s="6"/>
      <c r="X107" s="6"/>
    </row>
    <row r="108" spans="1:24">
      <c r="A108" s="6"/>
      <c r="B108" s="6"/>
      <c r="C108" s="6"/>
      <c r="D108" s="6"/>
      <c r="E108" s="6"/>
      <c r="F108" s="6"/>
      <c r="G108" s="6"/>
      <c r="H108" s="6"/>
      <c r="I108" s="6"/>
      <c r="J108" s="6"/>
      <c r="K108" s="6"/>
      <c r="L108" s="6"/>
      <c r="M108" s="6"/>
      <c r="N108" s="6"/>
      <c r="O108" s="6"/>
      <c r="P108" s="6"/>
      <c r="Q108" s="6"/>
      <c r="R108" s="6"/>
      <c r="S108" s="6"/>
      <c r="T108" s="6"/>
      <c r="U108" s="6"/>
      <c r="V108" s="6"/>
      <c r="W108" s="6"/>
      <c r="X108" s="6"/>
    </row>
    <row r="109" spans="1:24">
      <c r="A109" s="6"/>
      <c r="B109" s="6"/>
      <c r="C109" s="6"/>
      <c r="D109" s="6"/>
      <c r="E109" s="6"/>
      <c r="F109" s="6"/>
      <c r="G109" s="6"/>
      <c r="H109" s="6"/>
      <c r="I109" s="6"/>
      <c r="J109" s="6"/>
      <c r="K109" s="6"/>
      <c r="L109" s="6"/>
      <c r="M109" s="6"/>
      <c r="N109" s="6"/>
      <c r="O109" s="6"/>
      <c r="P109" s="6"/>
      <c r="Q109" s="6"/>
      <c r="R109" s="6"/>
      <c r="S109" s="6"/>
      <c r="T109" s="6"/>
      <c r="U109" s="6"/>
      <c r="V109" s="6"/>
      <c r="W109" s="6"/>
      <c r="X109" s="6"/>
    </row>
    <row r="110" spans="1:24">
      <c r="A110" s="6"/>
      <c r="B110" s="6"/>
      <c r="C110" s="6"/>
      <c r="D110" s="6"/>
      <c r="E110" s="6"/>
      <c r="F110" s="6"/>
      <c r="G110" s="6"/>
      <c r="H110" s="6"/>
      <c r="I110" s="6"/>
      <c r="J110" s="6"/>
      <c r="K110" s="6"/>
      <c r="L110" s="6"/>
      <c r="M110" s="6"/>
      <c r="N110" s="6"/>
      <c r="O110" s="6"/>
      <c r="P110" s="6"/>
      <c r="Q110" s="6"/>
      <c r="R110" s="6"/>
      <c r="S110" s="6"/>
      <c r="T110" s="6"/>
      <c r="U110" s="6"/>
      <c r="V110" s="6"/>
      <c r="W110" s="6"/>
      <c r="X110" s="6"/>
    </row>
    <row r="111" spans="1:24">
      <c r="A111" s="6"/>
      <c r="B111" s="6"/>
      <c r="C111" s="6"/>
      <c r="D111" s="6"/>
      <c r="E111" s="6"/>
      <c r="F111" s="6"/>
      <c r="G111" s="6"/>
      <c r="H111" s="6"/>
      <c r="I111" s="6"/>
      <c r="J111" s="6"/>
      <c r="K111" s="6"/>
      <c r="L111" s="6"/>
      <c r="M111" s="6"/>
      <c r="N111" s="6"/>
      <c r="O111" s="6"/>
      <c r="P111" s="6"/>
      <c r="Q111" s="6"/>
      <c r="R111" s="6"/>
      <c r="S111" s="6"/>
      <c r="T111" s="6"/>
      <c r="U111" s="6"/>
      <c r="V111" s="6"/>
      <c r="W111" s="6"/>
      <c r="X111" s="6"/>
    </row>
    <row r="112" spans="1:24">
      <c r="A112" s="6"/>
      <c r="B112" s="6"/>
      <c r="C112" s="6"/>
      <c r="D112" s="6"/>
      <c r="E112" s="6"/>
      <c r="F112" s="6"/>
      <c r="G112" s="6"/>
      <c r="H112" s="6"/>
      <c r="I112" s="6"/>
      <c r="J112" s="6"/>
      <c r="K112" s="6"/>
      <c r="L112" s="6"/>
      <c r="M112" s="6"/>
      <c r="N112" s="6"/>
      <c r="O112" s="6"/>
      <c r="P112" s="6"/>
      <c r="Q112" s="6"/>
      <c r="R112" s="6"/>
      <c r="S112" s="6"/>
      <c r="T112" s="6"/>
      <c r="U112" s="6"/>
      <c r="V112" s="6"/>
      <c r="W112" s="6"/>
      <c r="X112" s="6"/>
    </row>
    <row r="113" spans="1:24">
      <c r="A113" s="6"/>
      <c r="B113" s="6"/>
      <c r="C113" s="6"/>
      <c r="D113" s="6"/>
      <c r="E113" s="6"/>
      <c r="F113" s="6"/>
      <c r="G113" s="6"/>
      <c r="H113" s="6"/>
      <c r="I113" s="6"/>
      <c r="J113" s="6"/>
      <c r="K113" s="6"/>
      <c r="L113" s="6"/>
      <c r="M113" s="6"/>
      <c r="N113" s="6"/>
      <c r="O113" s="6"/>
      <c r="P113" s="6"/>
      <c r="Q113" s="6"/>
      <c r="R113" s="6"/>
      <c r="S113" s="6"/>
      <c r="T113" s="6"/>
      <c r="U113" s="6"/>
      <c r="V113" s="6"/>
      <c r="W113" s="6"/>
      <c r="X113" s="6"/>
    </row>
    <row r="114" spans="1:24">
      <c r="A114" s="6"/>
      <c r="B114" s="6"/>
      <c r="C114" s="6"/>
      <c r="D114" s="6"/>
      <c r="E114" s="6"/>
      <c r="F114" s="6"/>
      <c r="G114" s="6"/>
      <c r="H114" s="6"/>
      <c r="I114" s="6"/>
      <c r="J114" s="6"/>
      <c r="K114" s="6"/>
      <c r="L114" s="6"/>
      <c r="M114" s="6"/>
      <c r="N114" s="6"/>
      <c r="O114" s="6"/>
      <c r="P114" s="6"/>
      <c r="Q114" s="6"/>
      <c r="R114" s="6"/>
      <c r="S114" s="6"/>
      <c r="T114" s="6"/>
      <c r="U114" s="6"/>
      <c r="V114" s="6"/>
      <c r="W114" s="6"/>
      <c r="X114" s="6"/>
    </row>
    <row r="115" spans="1:24">
      <c r="A115" s="6"/>
      <c r="B115" s="6"/>
      <c r="C115" s="6"/>
      <c r="D115" s="6"/>
      <c r="E115" s="6"/>
      <c r="F115" s="6"/>
      <c r="G115" s="6"/>
      <c r="H115" s="6"/>
      <c r="I115" s="6"/>
      <c r="J115" s="6"/>
      <c r="K115" s="6"/>
      <c r="L115" s="6"/>
      <c r="M115" s="6"/>
      <c r="N115" s="6"/>
      <c r="O115" s="6"/>
      <c r="P115" s="6"/>
      <c r="Q115" s="6"/>
      <c r="R115" s="6"/>
      <c r="S115" s="6"/>
      <c r="T115" s="6"/>
      <c r="U115" s="6"/>
      <c r="V115" s="6"/>
      <c r="W115" s="6"/>
      <c r="X115" s="6"/>
    </row>
    <row r="116" spans="1:24">
      <c r="A116" s="6"/>
      <c r="B116" s="6"/>
      <c r="C116" s="6"/>
      <c r="D116" s="6"/>
      <c r="E116" s="6"/>
      <c r="F116" s="6"/>
      <c r="G116" s="6"/>
      <c r="H116" s="6"/>
      <c r="I116" s="6"/>
      <c r="J116" s="6"/>
      <c r="K116" s="6"/>
      <c r="L116" s="6"/>
      <c r="M116" s="6"/>
      <c r="N116" s="6"/>
      <c r="O116" s="6"/>
      <c r="P116" s="6"/>
      <c r="Q116" s="6"/>
      <c r="R116" s="6"/>
      <c r="S116" s="6"/>
      <c r="T116" s="6"/>
      <c r="U116" s="6"/>
      <c r="V116" s="6"/>
      <c r="W116" s="6"/>
      <c r="X116" s="6"/>
    </row>
    <row r="117" spans="1:24">
      <c r="A117" s="6"/>
      <c r="B117" s="6"/>
      <c r="C117" s="6"/>
      <c r="D117" s="6"/>
      <c r="E117" s="6"/>
      <c r="F117" s="6"/>
      <c r="G117" s="6"/>
      <c r="H117" s="6"/>
      <c r="I117" s="6"/>
      <c r="J117" s="6"/>
      <c r="K117" s="6"/>
      <c r="L117" s="6"/>
      <c r="M117" s="6"/>
      <c r="N117" s="6"/>
      <c r="O117" s="6"/>
      <c r="P117" s="6"/>
      <c r="Q117" s="6"/>
      <c r="R117" s="6"/>
      <c r="S117" s="6"/>
      <c r="T117" s="6"/>
      <c r="U117" s="6"/>
      <c r="V117" s="6"/>
      <c r="W117" s="6"/>
      <c r="X117" s="6"/>
    </row>
    <row r="118" spans="1:24">
      <c r="A118" s="6"/>
      <c r="B118" s="6"/>
      <c r="C118" s="6"/>
      <c r="D118" s="6"/>
      <c r="E118" s="6"/>
      <c r="F118" s="6"/>
      <c r="G118" s="6"/>
      <c r="H118" s="6"/>
      <c r="I118" s="6"/>
      <c r="J118" s="6"/>
      <c r="K118" s="6"/>
      <c r="L118" s="6"/>
      <c r="M118" s="6"/>
      <c r="N118" s="6"/>
      <c r="O118" s="6"/>
      <c r="P118" s="6"/>
      <c r="Q118" s="6"/>
      <c r="R118" s="6"/>
      <c r="S118" s="6"/>
      <c r="T118" s="6"/>
      <c r="U118" s="6"/>
      <c r="V118" s="6"/>
      <c r="W118" s="6"/>
      <c r="X118" s="6"/>
    </row>
    <row r="119" spans="1:24">
      <c r="A119" s="6"/>
      <c r="B119" s="6"/>
      <c r="C119" s="6"/>
      <c r="D119" s="6"/>
      <c r="E119" s="6"/>
      <c r="F119" s="6"/>
      <c r="G119" s="6"/>
      <c r="H119" s="6"/>
      <c r="I119" s="6"/>
      <c r="J119" s="6"/>
      <c r="K119" s="6"/>
      <c r="L119" s="6"/>
      <c r="M119" s="6"/>
      <c r="N119" s="6"/>
      <c r="O119" s="6"/>
      <c r="P119" s="6"/>
      <c r="Q119" s="6"/>
      <c r="R119" s="6"/>
      <c r="S119" s="6"/>
      <c r="T119" s="6"/>
      <c r="U119" s="6"/>
      <c r="V119" s="6"/>
      <c r="W119" s="6"/>
      <c r="X119" s="6"/>
    </row>
    <row r="120" spans="1:24">
      <c r="A120" s="6"/>
      <c r="B120" s="6"/>
      <c r="C120" s="6"/>
      <c r="D120" s="6"/>
      <c r="E120" s="6"/>
      <c r="F120" s="6"/>
      <c r="G120" s="6"/>
      <c r="H120" s="6"/>
      <c r="I120" s="6"/>
      <c r="J120" s="6"/>
      <c r="K120" s="6"/>
      <c r="L120" s="6"/>
      <c r="M120" s="6"/>
      <c r="N120" s="6"/>
      <c r="O120" s="6"/>
      <c r="P120" s="6"/>
      <c r="Q120" s="6"/>
      <c r="R120" s="6"/>
      <c r="S120" s="6"/>
      <c r="T120" s="6"/>
      <c r="U120" s="6"/>
      <c r="V120" s="6"/>
      <c r="W120" s="6"/>
      <c r="X120" s="6"/>
    </row>
    <row r="121" spans="1:24">
      <c r="A121" s="6"/>
      <c r="B121" s="6"/>
      <c r="C121" s="6"/>
      <c r="D121" s="6"/>
      <c r="E121" s="6"/>
      <c r="F121" s="6"/>
      <c r="G121" s="6"/>
      <c r="H121" s="6"/>
      <c r="I121" s="6"/>
      <c r="J121" s="6"/>
      <c r="K121" s="6"/>
      <c r="L121" s="6"/>
      <c r="M121" s="6"/>
      <c r="N121" s="6"/>
      <c r="O121" s="6"/>
      <c r="P121" s="6"/>
      <c r="Q121" s="6"/>
      <c r="R121" s="6"/>
      <c r="S121" s="6"/>
      <c r="T121" s="6"/>
      <c r="U121" s="6"/>
      <c r="V121" s="6"/>
      <c r="W121" s="6"/>
      <c r="X121" s="6"/>
    </row>
    <row r="122" spans="1:24">
      <c r="A122" s="6"/>
      <c r="B122" s="6"/>
      <c r="C122" s="6"/>
      <c r="D122" s="6"/>
      <c r="E122" s="6"/>
      <c r="F122" s="6"/>
      <c r="G122" s="6"/>
      <c r="H122" s="6"/>
      <c r="I122" s="6"/>
      <c r="J122" s="6"/>
      <c r="K122" s="6"/>
      <c r="L122" s="6"/>
      <c r="M122" s="6"/>
      <c r="N122" s="6"/>
      <c r="O122" s="6"/>
      <c r="P122" s="6"/>
      <c r="Q122" s="6"/>
      <c r="R122" s="6"/>
      <c r="S122" s="6"/>
      <c r="T122" s="6"/>
      <c r="U122" s="6"/>
      <c r="V122" s="6"/>
      <c r="W122" s="6"/>
      <c r="X122" s="6"/>
    </row>
    <row r="123" spans="1:24">
      <c r="A123" s="6"/>
      <c r="B123" s="6"/>
      <c r="C123" s="6"/>
      <c r="D123" s="6"/>
      <c r="E123" s="6"/>
      <c r="F123" s="6"/>
      <c r="G123" s="6"/>
      <c r="H123" s="6"/>
      <c r="I123" s="6"/>
      <c r="J123" s="6"/>
      <c r="K123" s="6"/>
      <c r="L123" s="6"/>
      <c r="M123" s="6"/>
      <c r="N123" s="6"/>
      <c r="O123" s="6"/>
      <c r="P123" s="6"/>
      <c r="Q123" s="6"/>
      <c r="R123" s="6"/>
      <c r="S123" s="6"/>
      <c r="T123" s="6"/>
      <c r="U123" s="6"/>
      <c r="V123" s="6"/>
      <c r="W123" s="6"/>
      <c r="X123" s="6"/>
    </row>
    <row r="124" spans="1:24">
      <c r="A124" s="6"/>
      <c r="B124" s="6"/>
      <c r="C124" s="6"/>
      <c r="D124" s="6"/>
      <c r="E124" s="6"/>
      <c r="F124" s="6"/>
      <c r="G124" s="6"/>
      <c r="H124" s="6"/>
      <c r="I124" s="6"/>
      <c r="J124" s="6"/>
      <c r="K124" s="6"/>
      <c r="L124" s="6"/>
      <c r="M124" s="6"/>
      <c r="N124" s="6"/>
      <c r="O124" s="6"/>
      <c r="P124" s="6"/>
      <c r="Q124" s="6"/>
      <c r="R124" s="6"/>
      <c r="S124" s="6"/>
      <c r="T124" s="6"/>
      <c r="U124" s="6"/>
      <c r="V124" s="6"/>
      <c r="W124" s="6"/>
      <c r="X124" s="6"/>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6D10D-5CDA-48D9-8128-975D5EE22EBB}">
  <dimension ref="A1:X124"/>
  <sheetViews>
    <sheetView workbookViewId="0">
      <selection activeCell="Y1" sqref="Y1"/>
    </sheetView>
  </sheetViews>
  <sheetFormatPr defaultRowHeight="15"/>
  <sheetData>
    <row r="1" spans="1:24">
      <c r="A1" s="6"/>
      <c r="B1" s="6"/>
      <c r="C1" s="6"/>
      <c r="D1" s="6"/>
      <c r="E1" s="6"/>
      <c r="F1" s="6"/>
      <c r="G1" s="6"/>
      <c r="H1" s="6"/>
      <c r="I1" s="6"/>
      <c r="J1" s="6"/>
      <c r="K1" s="6"/>
      <c r="L1" s="6"/>
      <c r="M1" s="6"/>
      <c r="N1" s="6"/>
      <c r="O1" s="6"/>
      <c r="P1" s="6"/>
      <c r="Q1" s="6"/>
      <c r="R1" s="6"/>
      <c r="S1" s="6"/>
      <c r="T1" s="6"/>
      <c r="U1" s="6"/>
      <c r="V1" s="6"/>
      <c r="W1" s="6"/>
      <c r="X1" s="6"/>
    </row>
    <row r="2" spans="1:24">
      <c r="A2" s="6"/>
      <c r="B2" s="6"/>
      <c r="C2" s="6"/>
      <c r="D2" s="6"/>
      <c r="E2" s="6"/>
      <c r="F2" s="6"/>
      <c r="G2" s="6"/>
      <c r="H2" s="6"/>
      <c r="I2" s="6"/>
      <c r="J2" s="6"/>
      <c r="K2" s="6"/>
      <c r="L2" s="6"/>
      <c r="M2" s="6"/>
      <c r="N2" s="6"/>
      <c r="O2" s="6"/>
      <c r="P2" s="6"/>
      <c r="Q2" s="6"/>
      <c r="R2" s="6"/>
      <c r="S2" s="6"/>
      <c r="T2" s="6"/>
      <c r="U2" s="6"/>
      <c r="V2" s="6"/>
      <c r="W2" s="6"/>
      <c r="X2" s="6"/>
    </row>
    <row r="3" spans="1:24">
      <c r="A3" s="6"/>
      <c r="B3" s="6"/>
      <c r="C3" s="6"/>
      <c r="D3" s="6"/>
      <c r="E3" s="6"/>
      <c r="F3" s="6"/>
      <c r="G3" s="6"/>
      <c r="H3" s="6"/>
      <c r="I3" s="6"/>
      <c r="J3" s="6"/>
      <c r="K3" s="6"/>
      <c r="L3" s="6"/>
      <c r="M3" s="6"/>
      <c r="N3" s="6"/>
      <c r="O3" s="6"/>
      <c r="P3" s="6"/>
      <c r="Q3" s="6"/>
      <c r="R3" s="6"/>
      <c r="S3" s="6"/>
      <c r="T3" s="6"/>
      <c r="U3" s="6"/>
      <c r="V3" s="6"/>
      <c r="W3" s="6"/>
      <c r="X3" s="6"/>
    </row>
    <row r="4" spans="1:24">
      <c r="A4" s="6"/>
      <c r="B4" s="6"/>
      <c r="C4" s="6"/>
      <c r="D4" s="6"/>
      <c r="E4" s="6"/>
      <c r="F4" s="6"/>
      <c r="G4" s="6"/>
      <c r="H4" s="6"/>
      <c r="I4" s="6"/>
      <c r="J4" s="6"/>
      <c r="K4" s="6"/>
      <c r="L4" s="6"/>
      <c r="M4" s="6"/>
      <c r="N4" s="6"/>
      <c r="O4" s="6"/>
      <c r="P4" s="6"/>
      <c r="Q4" s="6"/>
      <c r="R4" s="6"/>
      <c r="S4" s="6"/>
      <c r="T4" s="6"/>
      <c r="U4" s="6"/>
      <c r="V4" s="6"/>
      <c r="W4" s="6"/>
      <c r="X4" s="6"/>
    </row>
    <row r="5" spans="1:24">
      <c r="A5" s="6"/>
      <c r="B5" s="6"/>
      <c r="C5" s="6"/>
      <c r="D5" s="6"/>
      <c r="E5" s="6"/>
      <c r="F5" s="6"/>
      <c r="G5" s="6"/>
      <c r="H5" s="6"/>
      <c r="I5" s="6"/>
      <c r="J5" s="6"/>
      <c r="K5" s="6"/>
      <c r="L5" s="6"/>
      <c r="M5" s="6"/>
      <c r="N5" s="6"/>
      <c r="O5" s="6"/>
      <c r="P5" s="6"/>
      <c r="Q5" s="6"/>
      <c r="R5" s="6"/>
      <c r="S5" s="6"/>
      <c r="T5" s="6"/>
      <c r="U5" s="6"/>
      <c r="V5" s="6"/>
      <c r="W5" s="6"/>
      <c r="X5" s="6"/>
    </row>
    <row r="6" spans="1:24">
      <c r="A6" s="6"/>
      <c r="B6" s="6"/>
      <c r="C6" s="6"/>
      <c r="D6" s="6"/>
      <c r="E6" s="6"/>
      <c r="F6" s="6"/>
      <c r="G6" s="6"/>
      <c r="H6" s="6"/>
      <c r="I6" s="6"/>
      <c r="J6" s="6"/>
      <c r="K6" s="6"/>
      <c r="L6" s="6"/>
      <c r="M6" s="6"/>
      <c r="N6" s="6"/>
      <c r="O6" s="6"/>
      <c r="P6" s="6"/>
      <c r="Q6" s="6"/>
      <c r="R6" s="6"/>
      <c r="S6" s="6"/>
      <c r="T6" s="6"/>
      <c r="U6" s="6"/>
      <c r="V6" s="6"/>
      <c r="W6" s="6"/>
      <c r="X6" s="6"/>
    </row>
    <row r="7" spans="1:24">
      <c r="A7" s="6"/>
      <c r="B7" s="6"/>
      <c r="C7" s="6"/>
      <c r="D7" s="6"/>
      <c r="E7" s="6"/>
      <c r="F7" s="6"/>
      <c r="G7" s="6"/>
      <c r="H7" s="6"/>
      <c r="I7" s="6"/>
      <c r="J7" s="6"/>
      <c r="K7" s="6"/>
      <c r="L7" s="6"/>
      <c r="M7" s="6"/>
      <c r="N7" s="6"/>
      <c r="O7" s="6"/>
      <c r="P7" s="6"/>
      <c r="Q7" s="6"/>
      <c r="R7" s="6"/>
      <c r="S7" s="6"/>
      <c r="T7" s="6"/>
      <c r="U7" s="6"/>
      <c r="V7" s="6"/>
      <c r="W7" s="6"/>
      <c r="X7" s="6"/>
    </row>
    <row r="8" spans="1:24">
      <c r="A8" s="6"/>
      <c r="B8" s="6"/>
      <c r="C8" s="6"/>
      <c r="D8" s="6"/>
      <c r="E8" s="6"/>
      <c r="F8" s="6"/>
      <c r="G8" s="6"/>
      <c r="H8" s="6"/>
      <c r="I8" s="6"/>
      <c r="J8" s="6"/>
      <c r="K8" s="6"/>
      <c r="L8" s="6"/>
      <c r="M8" s="6"/>
      <c r="N8" s="6"/>
      <c r="O8" s="6"/>
      <c r="P8" s="6"/>
      <c r="Q8" s="6"/>
      <c r="R8" s="6"/>
      <c r="S8" s="6"/>
      <c r="T8" s="6"/>
      <c r="U8" s="6"/>
      <c r="V8" s="6"/>
      <c r="W8" s="6"/>
      <c r="X8" s="6"/>
    </row>
    <row r="9" spans="1:24">
      <c r="A9" s="6"/>
      <c r="B9" s="6"/>
      <c r="C9" s="6"/>
      <c r="D9" s="6"/>
      <c r="E9" s="6"/>
      <c r="F9" s="6"/>
      <c r="G9" s="6"/>
      <c r="H9" s="6"/>
      <c r="I9" s="6"/>
      <c r="J9" s="6"/>
      <c r="K9" s="6"/>
      <c r="L9" s="6"/>
      <c r="M9" s="6"/>
      <c r="N9" s="6"/>
      <c r="O9" s="6"/>
      <c r="P9" s="6"/>
      <c r="Q9" s="6"/>
      <c r="R9" s="6"/>
      <c r="S9" s="6"/>
      <c r="T9" s="6"/>
      <c r="U9" s="6"/>
      <c r="V9" s="6"/>
      <c r="W9" s="6"/>
      <c r="X9" s="6"/>
    </row>
    <row r="10" spans="1:24">
      <c r="A10" s="6"/>
      <c r="B10" s="6"/>
      <c r="C10" s="6"/>
      <c r="D10" s="6"/>
      <c r="E10" s="6"/>
      <c r="F10" s="6"/>
      <c r="G10" s="6"/>
      <c r="H10" s="6"/>
      <c r="I10" s="6"/>
      <c r="J10" s="6"/>
      <c r="K10" s="6"/>
      <c r="L10" s="6"/>
      <c r="M10" s="6"/>
      <c r="N10" s="6"/>
      <c r="O10" s="6"/>
      <c r="P10" s="6"/>
      <c r="Q10" s="6"/>
      <c r="R10" s="6"/>
      <c r="S10" s="6"/>
      <c r="T10" s="6"/>
      <c r="U10" s="6"/>
      <c r="V10" s="6"/>
      <c r="W10" s="6"/>
      <c r="X10" s="6"/>
    </row>
    <row r="11" spans="1:24">
      <c r="A11" s="6"/>
      <c r="B11" s="6"/>
      <c r="C11" s="6"/>
      <c r="D11" s="6"/>
      <c r="E11" s="6"/>
      <c r="F11" s="6"/>
      <c r="G11" s="6"/>
      <c r="H11" s="6"/>
      <c r="I11" s="6"/>
      <c r="J11" s="6"/>
      <c r="K11" s="6"/>
      <c r="L11" s="6"/>
      <c r="M11" s="6"/>
      <c r="N11" s="6"/>
      <c r="O11" s="6"/>
      <c r="P11" s="6"/>
      <c r="Q11" s="6"/>
      <c r="R11" s="6"/>
      <c r="S11" s="6"/>
      <c r="T11" s="6"/>
      <c r="U11" s="6"/>
      <c r="V11" s="6"/>
      <c r="W11" s="6"/>
      <c r="X11" s="6"/>
    </row>
    <row r="12" spans="1:24">
      <c r="A12" s="6"/>
      <c r="B12" s="6"/>
      <c r="C12" s="6"/>
      <c r="D12" s="6"/>
      <c r="E12" s="6"/>
      <c r="F12" s="6"/>
      <c r="G12" s="6"/>
      <c r="H12" s="6"/>
      <c r="I12" s="6"/>
      <c r="J12" s="6"/>
      <c r="K12" s="6"/>
      <c r="L12" s="6"/>
      <c r="M12" s="6"/>
      <c r="N12" s="6"/>
      <c r="O12" s="6"/>
      <c r="P12" s="6"/>
      <c r="Q12" s="6"/>
      <c r="R12" s="6"/>
      <c r="S12" s="6"/>
      <c r="T12" s="6"/>
      <c r="U12" s="6"/>
      <c r="V12" s="6"/>
      <c r="W12" s="6"/>
      <c r="X12" s="6"/>
    </row>
    <row r="13" spans="1:24">
      <c r="A13" s="6"/>
      <c r="B13" s="6"/>
      <c r="C13" s="6"/>
      <c r="D13" s="6"/>
      <c r="E13" s="6"/>
      <c r="F13" s="6"/>
      <c r="G13" s="6"/>
      <c r="H13" s="6"/>
      <c r="I13" s="6"/>
      <c r="J13" s="6"/>
      <c r="K13" s="6"/>
      <c r="L13" s="6"/>
      <c r="M13" s="6"/>
      <c r="N13" s="6"/>
      <c r="O13" s="6"/>
      <c r="P13" s="6"/>
      <c r="Q13" s="6"/>
      <c r="R13" s="6"/>
      <c r="S13" s="6"/>
      <c r="T13" s="6"/>
      <c r="U13" s="6"/>
      <c r="V13" s="6"/>
      <c r="W13" s="6"/>
      <c r="X13" s="6"/>
    </row>
    <row r="14" spans="1:24">
      <c r="A14" s="6"/>
      <c r="B14" s="6"/>
      <c r="C14" s="6"/>
      <c r="D14" s="6"/>
      <c r="E14" s="6"/>
      <c r="F14" s="6"/>
      <c r="G14" s="6"/>
      <c r="H14" s="6"/>
      <c r="I14" s="6"/>
      <c r="J14" s="6"/>
      <c r="K14" s="6"/>
      <c r="L14" s="6"/>
      <c r="M14" s="6"/>
      <c r="N14" s="6"/>
      <c r="O14" s="6"/>
      <c r="P14" s="6"/>
      <c r="Q14" s="6"/>
      <c r="R14" s="6"/>
      <c r="S14" s="6"/>
      <c r="T14" s="6"/>
      <c r="U14" s="6"/>
      <c r="V14" s="6"/>
      <c r="W14" s="6"/>
      <c r="X14" s="6"/>
    </row>
    <row r="15" spans="1:24">
      <c r="A15" s="6"/>
      <c r="B15" s="6"/>
      <c r="C15" s="6"/>
      <c r="D15" s="6"/>
      <c r="E15" s="6"/>
      <c r="F15" s="6"/>
      <c r="G15" s="6"/>
      <c r="H15" s="6"/>
      <c r="I15" s="6"/>
      <c r="J15" s="6"/>
      <c r="K15" s="6"/>
      <c r="L15" s="6"/>
      <c r="M15" s="6"/>
      <c r="N15" s="6"/>
      <c r="O15" s="6"/>
      <c r="P15" s="6"/>
      <c r="Q15" s="6"/>
      <c r="R15" s="6"/>
      <c r="S15" s="6"/>
      <c r="T15" s="6"/>
      <c r="U15" s="6"/>
      <c r="V15" s="6"/>
      <c r="W15" s="6"/>
      <c r="X15" s="6"/>
    </row>
    <row r="16" spans="1:24">
      <c r="A16" s="6"/>
      <c r="B16" s="6"/>
      <c r="C16" s="6"/>
      <c r="D16" s="6"/>
      <c r="E16" s="6"/>
      <c r="F16" s="6"/>
      <c r="G16" s="6"/>
      <c r="H16" s="6"/>
      <c r="I16" s="6"/>
      <c r="J16" s="6"/>
      <c r="K16" s="6"/>
      <c r="L16" s="6"/>
      <c r="M16" s="6"/>
      <c r="N16" s="6"/>
      <c r="O16" s="6"/>
      <c r="P16" s="6"/>
      <c r="Q16" s="6"/>
      <c r="R16" s="6"/>
      <c r="S16" s="6"/>
      <c r="T16" s="6"/>
      <c r="U16" s="6"/>
      <c r="V16" s="6"/>
      <c r="W16" s="6"/>
      <c r="X16" s="6"/>
    </row>
    <row r="17" spans="1:24">
      <c r="A17" s="6"/>
      <c r="B17" s="6"/>
      <c r="C17" s="6"/>
      <c r="D17" s="6"/>
      <c r="E17" s="6"/>
      <c r="F17" s="6"/>
      <c r="G17" s="6"/>
      <c r="H17" s="6"/>
      <c r="I17" s="6"/>
      <c r="J17" s="6"/>
      <c r="K17" s="6"/>
      <c r="L17" s="6"/>
      <c r="M17" s="6"/>
      <c r="N17" s="6"/>
      <c r="O17" s="6"/>
      <c r="P17" s="6"/>
      <c r="Q17" s="6"/>
      <c r="R17" s="6"/>
      <c r="S17" s="6"/>
      <c r="T17" s="6"/>
      <c r="U17" s="6"/>
      <c r="V17" s="6"/>
      <c r="W17" s="6"/>
      <c r="X17" s="6"/>
    </row>
    <row r="18" spans="1:24">
      <c r="A18" s="6"/>
      <c r="B18" s="6"/>
      <c r="C18" s="6"/>
      <c r="D18" s="6"/>
      <c r="E18" s="6"/>
      <c r="F18" s="6"/>
      <c r="G18" s="6"/>
      <c r="H18" s="6"/>
      <c r="I18" s="6"/>
      <c r="J18" s="6"/>
      <c r="K18" s="6"/>
      <c r="L18" s="6"/>
      <c r="M18" s="6"/>
      <c r="N18" s="6"/>
      <c r="O18" s="6"/>
      <c r="P18" s="6"/>
      <c r="Q18" s="6"/>
      <c r="R18" s="6"/>
      <c r="S18" s="6"/>
      <c r="T18" s="6"/>
      <c r="U18" s="6"/>
      <c r="V18" s="6"/>
      <c r="W18" s="6"/>
      <c r="X18" s="6"/>
    </row>
    <row r="19" spans="1:24">
      <c r="A19" s="6"/>
      <c r="B19" s="6"/>
      <c r="C19" s="6"/>
      <c r="D19" s="6"/>
      <c r="E19" s="6"/>
      <c r="F19" s="6"/>
      <c r="G19" s="6"/>
      <c r="H19" s="6"/>
      <c r="I19" s="6"/>
      <c r="J19" s="6"/>
      <c r="K19" s="6"/>
      <c r="L19" s="6"/>
      <c r="M19" s="6"/>
      <c r="N19" s="6"/>
      <c r="O19" s="6"/>
      <c r="P19" s="6"/>
      <c r="Q19" s="6"/>
      <c r="R19" s="6"/>
      <c r="S19" s="6"/>
      <c r="T19" s="6"/>
      <c r="U19" s="6"/>
      <c r="V19" s="6"/>
      <c r="W19" s="6"/>
      <c r="X19" s="6"/>
    </row>
    <row r="20" spans="1:24">
      <c r="A20" s="6"/>
      <c r="B20" s="6"/>
      <c r="C20" s="6"/>
      <c r="D20" s="6"/>
      <c r="E20" s="6"/>
      <c r="F20" s="6"/>
      <c r="G20" s="6"/>
      <c r="H20" s="6"/>
      <c r="I20" s="6"/>
      <c r="J20" s="6"/>
      <c r="K20" s="6"/>
      <c r="L20" s="6"/>
      <c r="M20" s="6"/>
      <c r="N20" s="6"/>
      <c r="O20" s="6"/>
      <c r="P20" s="6"/>
      <c r="Q20" s="6"/>
      <c r="R20" s="6"/>
      <c r="S20" s="6"/>
      <c r="T20" s="6"/>
      <c r="U20" s="6"/>
      <c r="V20" s="6"/>
      <c r="W20" s="6"/>
      <c r="X20" s="6"/>
    </row>
    <row r="21" spans="1:24">
      <c r="A21" s="6"/>
      <c r="B21" s="6"/>
      <c r="C21" s="6"/>
      <c r="D21" s="6"/>
      <c r="E21" s="6"/>
      <c r="F21" s="6"/>
      <c r="G21" s="6"/>
      <c r="H21" s="6"/>
      <c r="I21" s="6"/>
      <c r="J21" s="6"/>
      <c r="K21" s="6"/>
      <c r="L21" s="6"/>
      <c r="M21" s="6"/>
      <c r="N21" s="6"/>
      <c r="O21" s="6"/>
      <c r="P21" s="6"/>
      <c r="Q21" s="6"/>
      <c r="R21" s="6"/>
      <c r="S21" s="6"/>
      <c r="T21" s="6"/>
      <c r="U21" s="6"/>
      <c r="V21" s="6"/>
      <c r="W21" s="6"/>
      <c r="X21" s="6"/>
    </row>
    <row r="22" spans="1:24">
      <c r="A22" s="6"/>
      <c r="B22" s="6"/>
      <c r="C22" s="6"/>
      <c r="D22" s="6"/>
      <c r="E22" s="6"/>
      <c r="F22" s="6"/>
      <c r="G22" s="6"/>
      <c r="H22" s="6"/>
      <c r="I22" s="6"/>
      <c r="J22" s="6"/>
      <c r="K22" s="6"/>
      <c r="L22" s="6"/>
      <c r="M22" s="6"/>
      <c r="N22" s="6"/>
      <c r="O22" s="6"/>
      <c r="P22" s="6"/>
      <c r="Q22" s="6"/>
      <c r="R22" s="6"/>
      <c r="S22" s="6"/>
      <c r="T22" s="6"/>
      <c r="U22" s="6"/>
      <c r="V22" s="6"/>
      <c r="W22" s="6"/>
      <c r="X22" s="6"/>
    </row>
    <row r="23" spans="1:24">
      <c r="A23" s="6"/>
      <c r="B23" s="6"/>
      <c r="C23" s="6"/>
      <c r="D23" s="6"/>
      <c r="E23" s="6"/>
      <c r="F23" s="6"/>
      <c r="G23" s="6"/>
      <c r="H23" s="6"/>
      <c r="I23" s="6"/>
      <c r="J23" s="6"/>
      <c r="K23" s="6"/>
      <c r="L23" s="6"/>
      <c r="M23" s="6"/>
      <c r="N23" s="6"/>
      <c r="O23" s="6"/>
      <c r="P23" s="6"/>
      <c r="Q23" s="6"/>
      <c r="R23" s="6"/>
      <c r="S23" s="6"/>
      <c r="T23" s="6"/>
      <c r="U23" s="6"/>
      <c r="V23" s="6"/>
      <c r="W23" s="6"/>
      <c r="X23" s="6"/>
    </row>
    <row r="24" spans="1:24">
      <c r="A24" s="6"/>
      <c r="B24" s="6"/>
      <c r="C24" s="6"/>
      <c r="D24" s="6"/>
      <c r="E24" s="6"/>
      <c r="F24" s="6"/>
      <c r="G24" s="6"/>
      <c r="H24" s="6"/>
      <c r="I24" s="6"/>
      <c r="J24" s="6"/>
      <c r="K24" s="6"/>
      <c r="L24" s="6"/>
      <c r="M24" s="6"/>
      <c r="N24" s="6"/>
      <c r="O24" s="6"/>
      <c r="P24" s="6"/>
      <c r="Q24" s="6"/>
      <c r="R24" s="6"/>
      <c r="S24" s="6"/>
      <c r="T24" s="6"/>
      <c r="U24" s="6"/>
      <c r="V24" s="6"/>
      <c r="W24" s="6"/>
      <c r="X24" s="6"/>
    </row>
    <row r="25" spans="1:24">
      <c r="A25" s="6"/>
      <c r="B25" s="6"/>
      <c r="C25" s="6"/>
      <c r="D25" s="6"/>
      <c r="E25" s="6"/>
      <c r="F25" s="6"/>
      <c r="G25" s="6"/>
      <c r="H25" s="6"/>
      <c r="I25" s="6"/>
      <c r="J25" s="6"/>
      <c r="K25" s="6"/>
      <c r="L25" s="6"/>
      <c r="M25" s="6"/>
      <c r="N25" s="6"/>
      <c r="O25" s="6"/>
      <c r="P25" s="6"/>
      <c r="Q25" s="6"/>
      <c r="R25" s="6"/>
      <c r="S25" s="6"/>
      <c r="T25" s="6"/>
      <c r="U25" s="6"/>
      <c r="V25" s="6"/>
      <c r="W25" s="6"/>
      <c r="X25" s="6"/>
    </row>
    <row r="26" spans="1:24">
      <c r="A26" s="6"/>
      <c r="B26" s="6"/>
      <c r="C26" s="6"/>
      <c r="D26" s="6"/>
      <c r="E26" s="6"/>
      <c r="F26" s="6"/>
      <c r="G26" s="6"/>
      <c r="H26" s="6"/>
      <c r="I26" s="6"/>
      <c r="J26" s="6"/>
      <c r="K26" s="6"/>
      <c r="L26" s="6"/>
      <c r="M26" s="6"/>
      <c r="N26" s="6"/>
      <c r="O26" s="6"/>
      <c r="P26" s="6"/>
      <c r="Q26" s="6"/>
      <c r="R26" s="6"/>
      <c r="S26" s="6"/>
      <c r="T26" s="6"/>
      <c r="U26" s="6"/>
      <c r="V26" s="6"/>
      <c r="W26" s="6"/>
      <c r="X26" s="6"/>
    </row>
    <row r="27" spans="1:24">
      <c r="A27" s="6"/>
      <c r="B27" s="6"/>
      <c r="C27" s="6"/>
      <c r="D27" s="6"/>
      <c r="E27" s="6"/>
      <c r="F27" s="6"/>
      <c r="G27" s="6"/>
      <c r="H27" s="6"/>
      <c r="I27" s="6"/>
      <c r="J27" s="6"/>
      <c r="K27" s="6"/>
      <c r="L27" s="6"/>
      <c r="M27" s="6"/>
      <c r="N27" s="6"/>
      <c r="O27" s="6"/>
      <c r="P27" s="6"/>
      <c r="Q27" s="6"/>
      <c r="R27" s="6"/>
      <c r="S27" s="6"/>
      <c r="T27" s="6"/>
      <c r="U27" s="6"/>
      <c r="V27" s="6"/>
      <c r="W27" s="6"/>
      <c r="X27" s="6"/>
    </row>
    <row r="28" spans="1:24">
      <c r="A28" s="6"/>
      <c r="B28" s="6"/>
      <c r="C28" s="6"/>
      <c r="D28" s="6"/>
      <c r="E28" s="6"/>
      <c r="F28" s="6"/>
      <c r="G28" s="6"/>
      <c r="H28" s="6"/>
      <c r="I28" s="6"/>
      <c r="J28" s="6"/>
      <c r="K28" s="6"/>
      <c r="L28" s="6"/>
      <c r="M28" s="6"/>
      <c r="N28" s="6"/>
      <c r="O28" s="6"/>
      <c r="P28" s="6"/>
      <c r="Q28" s="6"/>
      <c r="R28" s="6"/>
      <c r="S28" s="6"/>
      <c r="T28" s="6"/>
      <c r="U28" s="6"/>
      <c r="V28" s="6"/>
      <c r="W28" s="6"/>
      <c r="X28" s="6"/>
    </row>
    <row r="33" spans="1:24">
      <c r="A33" s="6"/>
      <c r="B33" s="6"/>
      <c r="C33" s="6"/>
      <c r="D33" s="6"/>
      <c r="E33" s="6"/>
      <c r="F33" s="6"/>
      <c r="G33" s="6"/>
      <c r="H33" s="6"/>
      <c r="I33" s="6"/>
      <c r="J33" s="6"/>
      <c r="K33" s="6"/>
      <c r="L33" s="6"/>
      <c r="M33" s="6"/>
      <c r="N33" s="6"/>
      <c r="O33" s="6"/>
      <c r="P33" s="6"/>
      <c r="Q33" s="6"/>
      <c r="R33" s="6"/>
      <c r="S33" s="6"/>
      <c r="T33" s="6"/>
      <c r="U33" s="6"/>
      <c r="V33" s="6"/>
      <c r="W33" s="6"/>
      <c r="X33" s="6"/>
    </row>
    <row r="34" spans="1:24">
      <c r="A34" s="6"/>
      <c r="B34" s="6"/>
      <c r="C34" s="6"/>
      <c r="D34" s="6"/>
      <c r="E34" s="6"/>
      <c r="F34" s="6"/>
      <c r="G34" s="6"/>
      <c r="H34" s="6"/>
      <c r="I34" s="6"/>
      <c r="J34" s="6"/>
      <c r="K34" s="6"/>
      <c r="L34" s="6"/>
      <c r="M34" s="6"/>
      <c r="N34" s="6"/>
      <c r="O34" s="6"/>
      <c r="P34" s="6"/>
      <c r="Q34" s="6"/>
      <c r="R34" s="6"/>
      <c r="S34" s="6"/>
      <c r="T34" s="6"/>
      <c r="U34" s="6"/>
      <c r="V34" s="6"/>
      <c r="W34" s="6"/>
      <c r="X34" s="6"/>
    </row>
    <row r="35" spans="1:24">
      <c r="A35" s="6"/>
      <c r="B35" s="6"/>
      <c r="C35" s="6"/>
      <c r="D35" s="6"/>
      <c r="E35" s="6"/>
      <c r="F35" s="6"/>
      <c r="G35" s="6"/>
      <c r="H35" s="6"/>
      <c r="I35" s="6"/>
      <c r="J35" s="6"/>
      <c r="K35" s="6"/>
      <c r="L35" s="6"/>
      <c r="M35" s="6"/>
      <c r="N35" s="6"/>
      <c r="O35" s="6"/>
      <c r="P35" s="6"/>
      <c r="Q35" s="6"/>
      <c r="R35" s="6"/>
      <c r="S35" s="6"/>
      <c r="T35" s="6"/>
      <c r="U35" s="6"/>
      <c r="V35" s="6"/>
      <c r="W35" s="6"/>
      <c r="X35" s="6"/>
    </row>
    <row r="36" spans="1:24">
      <c r="A36" s="6"/>
      <c r="B36" s="6"/>
      <c r="C36" s="6"/>
      <c r="D36" s="6"/>
      <c r="E36" s="6"/>
      <c r="F36" s="6"/>
      <c r="G36" s="6"/>
      <c r="H36" s="6"/>
      <c r="I36" s="6"/>
      <c r="J36" s="6"/>
      <c r="K36" s="6"/>
      <c r="L36" s="6"/>
      <c r="M36" s="6"/>
      <c r="N36" s="6"/>
      <c r="O36" s="6"/>
      <c r="P36" s="6"/>
      <c r="Q36" s="6"/>
      <c r="R36" s="6"/>
      <c r="S36" s="6"/>
      <c r="T36" s="6"/>
      <c r="U36" s="6"/>
      <c r="V36" s="6"/>
      <c r="W36" s="6"/>
      <c r="X36" s="6"/>
    </row>
    <row r="37" spans="1:24">
      <c r="A37" s="6"/>
      <c r="B37" s="6"/>
      <c r="C37" s="6"/>
      <c r="D37" s="6"/>
      <c r="E37" s="6"/>
      <c r="F37" s="6"/>
      <c r="G37" s="6"/>
      <c r="H37" s="6"/>
      <c r="I37" s="6"/>
      <c r="J37" s="6"/>
      <c r="K37" s="6"/>
      <c r="L37" s="6"/>
      <c r="M37" s="6"/>
      <c r="N37" s="6"/>
      <c r="O37" s="6"/>
      <c r="P37" s="6"/>
      <c r="Q37" s="6"/>
      <c r="R37" s="6"/>
      <c r="S37" s="6"/>
      <c r="T37" s="6"/>
      <c r="U37" s="6"/>
      <c r="V37" s="6"/>
      <c r="W37" s="6"/>
      <c r="X37" s="6"/>
    </row>
    <row r="38" spans="1:24">
      <c r="A38" s="6"/>
      <c r="B38" s="6"/>
      <c r="C38" s="6"/>
      <c r="D38" s="6"/>
      <c r="E38" s="6"/>
      <c r="F38" s="6"/>
      <c r="G38" s="6"/>
      <c r="H38" s="6"/>
      <c r="I38" s="6"/>
      <c r="J38" s="6"/>
      <c r="K38" s="6"/>
      <c r="L38" s="6"/>
      <c r="M38" s="6"/>
      <c r="N38" s="6"/>
      <c r="O38" s="6"/>
      <c r="P38" s="6"/>
      <c r="Q38" s="6"/>
      <c r="R38" s="6"/>
      <c r="S38" s="6"/>
      <c r="T38" s="6"/>
      <c r="U38" s="6"/>
      <c r="V38" s="6"/>
      <c r="W38" s="6"/>
      <c r="X38" s="6"/>
    </row>
    <row r="39" spans="1:24">
      <c r="A39" s="6"/>
      <c r="B39" s="6"/>
      <c r="C39" s="6"/>
      <c r="D39" s="6"/>
      <c r="E39" s="6"/>
      <c r="F39" s="6"/>
      <c r="G39" s="6"/>
      <c r="H39" s="6"/>
      <c r="I39" s="6"/>
      <c r="J39" s="6"/>
      <c r="K39" s="6"/>
      <c r="L39" s="6"/>
      <c r="M39" s="6"/>
      <c r="N39" s="6"/>
      <c r="O39" s="6"/>
      <c r="P39" s="6"/>
      <c r="Q39" s="6"/>
      <c r="R39" s="6"/>
      <c r="S39" s="6"/>
      <c r="T39" s="6"/>
      <c r="U39" s="6"/>
      <c r="V39" s="6"/>
      <c r="W39" s="6"/>
      <c r="X39" s="6"/>
    </row>
    <row r="40" spans="1:24">
      <c r="A40" s="6"/>
      <c r="B40" s="6"/>
      <c r="C40" s="6"/>
      <c r="D40" s="6"/>
      <c r="E40" s="6"/>
      <c r="F40" s="6"/>
      <c r="G40" s="6"/>
      <c r="H40" s="6"/>
      <c r="I40" s="6"/>
      <c r="J40" s="6"/>
      <c r="K40" s="6"/>
      <c r="L40" s="6"/>
      <c r="M40" s="6"/>
      <c r="N40" s="6"/>
      <c r="O40" s="6"/>
      <c r="P40" s="6"/>
      <c r="Q40" s="6"/>
      <c r="R40" s="6"/>
      <c r="S40" s="6"/>
      <c r="T40" s="6"/>
      <c r="U40" s="6"/>
      <c r="V40" s="6"/>
      <c r="W40" s="6"/>
      <c r="X40" s="6"/>
    </row>
    <row r="41" spans="1:24">
      <c r="A41" s="6"/>
      <c r="B41" s="6"/>
      <c r="C41" s="6"/>
      <c r="D41" s="6"/>
      <c r="E41" s="6"/>
      <c r="F41" s="6"/>
      <c r="G41" s="6"/>
      <c r="H41" s="6"/>
      <c r="I41" s="6"/>
      <c r="J41" s="6"/>
      <c r="K41" s="6"/>
      <c r="L41" s="6"/>
      <c r="M41" s="6"/>
      <c r="N41" s="6"/>
      <c r="O41" s="6"/>
      <c r="P41" s="6"/>
      <c r="Q41" s="6"/>
      <c r="R41" s="6"/>
      <c r="S41" s="6"/>
      <c r="T41" s="6"/>
      <c r="U41" s="6"/>
      <c r="V41" s="6"/>
      <c r="W41" s="6"/>
      <c r="X41" s="6"/>
    </row>
    <row r="42" spans="1:24">
      <c r="A42" s="6"/>
      <c r="B42" s="6"/>
      <c r="C42" s="6"/>
      <c r="D42" s="6"/>
      <c r="E42" s="6"/>
      <c r="F42" s="6"/>
      <c r="G42" s="6"/>
      <c r="H42" s="6"/>
      <c r="I42" s="6"/>
      <c r="J42" s="6"/>
      <c r="K42" s="6"/>
      <c r="L42" s="6"/>
      <c r="M42" s="6"/>
      <c r="N42" s="6"/>
      <c r="O42" s="6"/>
      <c r="P42" s="6"/>
      <c r="Q42" s="6"/>
      <c r="R42" s="6"/>
      <c r="S42" s="6"/>
      <c r="T42" s="6"/>
      <c r="U42" s="6"/>
      <c r="V42" s="6"/>
      <c r="W42" s="6"/>
      <c r="X42" s="6"/>
    </row>
    <row r="43" spans="1:24">
      <c r="A43" s="6"/>
      <c r="B43" s="6"/>
      <c r="C43" s="6"/>
      <c r="D43" s="6"/>
      <c r="E43" s="6"/>
      <c r="F43" s="6"/>
      <c r="G43" s="6"/>
      <c r="H43" s="6"/>
      <c r="I43" s="6"/>
      <c r="J43" s="6"/>
      <c r="K43" s="6"/>
      <c r="L43" s="6"/>
      <c r="M43" s="6"/>
      <c r="N43" s="6"/>
      <c r="O43" s="6"/>
      <c r="P43" s="6"/>
      <c r="Q43" s="6"/>
      <c r="R43" s="6"/>
      <c r="S43" s="6"/>
      <c r="T43" s="6"/>
      <c r="U43" s="6"/>
      <c r="V43" s="6"/>
      <c r="W43" s="6"/>
      <c r="X43" s="6"/>
    </row>
    <row r="44" spans="1:24">
      <c r="A44" s="6"/>
      <c r="B44" s="6"/>
      <c r="C44" s="6"/>
      <c r="D44" s="6"/>
      <c r="E44" s="6"/>
      <c r="F44" s="6"/>
      <c r="G44" s="6"/>
      <c r="H44" s="6"/>
      <c r="I44" s="6"/>
      <c r="J44" s="6"/>
      <c r="K44" s="6"/>
      <c r="L44" s="6"/>
      <c r="M44" s="6"/>
      <c r="N44" s="6"/>
      <c r="O44" s="6"/>
      <c r="P44" s="6"/>
      <c r="Q44" s="6"/>
      <c r="R44" s="6"/>
      <c r="S44" s="6"/>
      <c r="T44" s="6"/>
      <c r="U44" s="6"/>
      <c r="V44" s="6"/>
      <c r="W44" s="6"/>
      <c r="X44" s="6"/>
    </row>
    <row r="45" spans="1:24">
      <c r="A45" s="6"/>
      <c r="B45" s="6"/>
      <c r="C45" s="6"/>
      <c r="D45" s="6"/>
      <c r="E45" s="6"/>
      <c r="F45" s="6"/>
      <c r="G45" s="6"/>
      <c r="H45" s="6"/>
      <c r="I45" s="6"/>
      <c r="J45" s="6"/>
      <c r="K45" s="6"/>
      <c r="L45" s="6"/>
      <c r="M45" s="6"/>
      <c r="N45" s="6"/>
      <c r="O45" s="6"/>
      <c r="P45" s="6"/>
      <c r="Q45" s="6"/>
      <c r="R45" s="6"/>
      <c r="S45" s="6"/>
      <c r="T45" s="6"/>
      <c r="U45" s="6"/>
      <c r="V45" s="6"/>
      <c r="W45" s="6"/>
      <c r="X45" s="6"/>
    </row>
    <row r="46" spans="1:24">
      <c r="A46" s="6"/>
      <c r="B46" s="6"/>
      <c r="C46" s="6"/>
      <c r="D46" s="6"/>
      <c r="E46" s="6"/>
      <c r="F46" s="6"/>
      <c r="G46" s="6"/>
      <c r="H46" s="6"/>
      <c r="I46" s="6"/>
      <c r="J46" s="6"/>
      <c r="K46" s="6"/>
      <c r="L46" s="6"/>
      <c r="M46" s="6"/>
      <c r="N46" s="6"/>
      <c r="O46" s="6"/>
      <c r="P46" s="6"/>
      <c r="Q46" s="6"/>
      <c r="R46" s="6"/>
      <c r="S46" s="6"/>
      <c r="T46" s="6"/>
      <c r="U46" s="6"/>
      <c r="V46" s="6"/>
      <c r="W46" s="6"/>
      <c r="X46" s="6"/>
    </row>
    <row r="47" spans="1:24">
      <c r="A47" s="6"/>
      <c r="B47" s="6"/>
      <c r="C47" s="6"/>
      <c r="D47" s="6"/>
      <c r="E47" s="6"/>
      <c r="F47" s="6"/>
      <c r="G47" s="6"/>
      <c r="H47" s="6"/>
      <c r="I47" s="6"/>
      <c r="J47" s="6"/>
      <c r="K47" s="6"/>
      <c r="L47" s="6"/>
      <c r="M47" s="6"/>
      <c r="N47" s="6"/>
      <c r="O47" s="6"/>
      <c r="P47" s="6"/>
      <c r="Q47" s="6"/>
      <c r="R47" s="6"/>
      <c r="S47" s="6"/>
      <c r="T47" s="6"/>
      <c r="U47" s="6"/>
      <c r="V47" s="6"/>
      <c r="W47" s="6"/>
      <c r="X47" s="6"/>
    </row>
    <row r="48" spans="1:24">
      <c r="A48" s="6"/>
      <c r="B48" s="6"/>
      <c r="C48" s="6"/>
      <c r="D48" s="6"/>
      <c r="E48" s="6"/>
      <c r="F48" s="6"/>
      <c r="G48" s="6"/>
      <c r="H48" s="6"/>
      <c r="I48" s="6"/>
      <c r="J48" s="6"/>
      <c r="K48" s="6"/>
      <c r="L48" s="6"/>
      <c r="M48" s="6"/>
      <c r="N48" s="6"/>
      <c r="O48" s="6"/>
      <c r="P48" s="6"/>
      <c r="Q48" s="6"/>
      <c r="R48" s="6"/>
      <c r="S48" s="6"/>
      <c r="T48" s="6"/>
      <c r="U48" s="6"/>
      <c r="V48" s="6"/>
      <c r="W48" s="6"/>
      <c r="X48" s="6"/>
    </row>
    <row r="49" spans="1:24">
      <c r="A49" s="6"/>
      <c r="B49" s="6"/>
      <c r="C49" s="6"/>
      <c r="D49" s="6"/>
      <c r="E49" s="6"/>
      <c r="F49" s="6"/>
      <c r="G49" s="6"/>
      <c r="H49" s="6"/>
      <c r="I49" s="6"/>
      <c r="J49" s="6"/>
      <c r="K49" s="6"/>
      <c r="L49" s="6"/>
      <c r="M49" s="6"/>
      <c r="N49" s="6"/>
      <c r="O49" s="6"/>
      <c r="P49" s="6"/>
      <c r="Q49" s="6"/>
      <c r="R49" s="6"/>
      <c r="S49" s="6"/>
      <c r="T49" s="6"/>
      <c r="U49" s="6"/>
      <c r="V49" s="6"/>
      <c r="W49" s="6"/>
      <c r="X49" s="6"/>
    </row>
    <row r="50" spans="1:24">
      <c r="A50" s="6"/>
      <c r="B50" s="6"/>
      <c r="C50" s="6"/>
      <c r="D50" s="6"/>
      <c r="E50" s="6"/>
      <c r="F50" s="6"/>
      <c r="G50" s="6"/>
      <c r="H50" s="6"/>
      <c r="I50" s="6"/>
      <c r="J50" s="6"/>
      <c r="K50" s="6"/>
      <c r="L50" s="6"/>
      <c r="M50" s="6"/>
      <c r="N50" s="6"/>
      <c r="O50" s="6"/>
      <c r="P50" s="6"/>
      <c r="Q50" s="6"/>
      <c r="R50" s="6"/>
      <c r="S50" s="6"/>
      <c r="T50" s="6"/>
      <c r="U50" s="6"/>
      <c r="V50" s="6"/>
      <c r="W50" s="6"/>
      <c r="X50" s="6"/>
    </row>
    <row r="51" spans="1:24">
      <c r="A51" s="6"/>
      <c r="B51" s="6"/>
      <c r="C51" s="6"/>
      <c r="D51" s="6"/>
      <c r="E51" s="6"/>
      <c r="F51" s="6"/>
      <c r="G51" s="6"/>
      <c r="H51" s="6"/>
      <c r="I51" s="6"/>
      <c r="J51" s="6"/>
      <c r="K51" s="6"/>
      <c r="L51" s="6"/>
      <c r="M51" s="6"/>
      <c r="N51" s="6"/>
      <c r="O51" s="6"/>
      <c r="P51" s="6"/>
      <c r="Q51" s="6"/>
      <c r="R51" s="6"/>
      <c r="S51" s="6"/>
      <c r="T51" s="6"/>
      <c r="U51" s="6"/>
      <c r="V51" s="6"/>
      <c r="W51" s="6"/>
      <c r="X51" s="6"/>
    </row>
    <row r="52" spans="1:24">
      <c r="A52" s="6"/>
      <c r="B52" s="6"/>
      <c r="C52" s="6"/>
      <c r="D52" s="6"/>
      <c r="E52" s="6"/>
      <c r="F52" s="6"/>
      <c r="G52" s="6"/>
      <c r="H52" s="6"/>
      <c r="I52" s="6"/>
      <c r="J52" s="6"/>
      <c r="K52" s="6"/>
      <c r="L52" s="6"/>
      <c r="M52" s="6"/>
      <c r="N52" s="6"/>
      <c r="O52" s="6"/>
      <c r="P52" s="6"/>
      <c r="Q52" s="6"/>
      <c r="R52" s="6"/>
      <c r="S52" s="6"/>
      <c r="T52" s="6"/>
      <c r="U52" s="6"/>
      <c r="V52" s="6"/>
      <c r="W52" s="6"/>
      <c r="X52" s="6"/>
    </row>
    <row r="53" spans="1:24">
      <c r="A53" s="6"/>
      <c r="B53" s="6"/>
      <c r="C53" s="6"/>
      <c r="D53" s="6"/>
      <c r="E53" s="6"/>
      <c r="F53" s="6"/>
      <c r="G53" s="6"/>
      <c r="H53" s="6"/>
      <c r="I53" s="6"/>
      <c r="J53" s="6"/>
      <c r="K53" s="6"/>
      <c r="L53" s="6"/>
      <c r="M53" s="6"/>
      <c r="N53" s="6"/>
      <c r="O53" s="6"/>
      <c r="P53" s="6"/>
      <c r="Q53" s="6"/>
      <c r="R53" s="6"/>
      <c r="S53" s="6"/>
      <c r="T53" s="6"/>
      <c r="U53" s="6"/>
      <c r="V53" s="6"/>
      <c r="W53" s="6"/>
      <c r="X53" s="6"/>
    </row>
    <row r="54" spans="1:24">
      <c r="A54" s="6"/>
      <c r="B54" s="6"/>
      <c r="C54" s="6"/>
      <c r="D54" s="6"/>
      <c r="E54" s="6"/>
      <c r="F54" s="6"/>
      <c r="G54" s="6"/>
      <c r="H54" s="6"/>
      <c r="I54" s="6"/>
      <c r="J54" s="6"/>
      <c r="K54" s="6"/>
      <c r="L54" s="6"/>
      <c r="M54" s="6"/>
      <c r="N54" s="6"/>
      <c r="O54" s="6"/>
      <c r="P54" s="6"/>
      <c r="Q54" s="6"/>
      <c r="R54" s="6"/>
      <c r="S54" s="6"/>
      <c r="T54" s="6"/>
      <c r="U54" s="6"/>
      <c r="V54" s="6"/>
      <c r="W54" s="6"/>
      <c r="X54" s="6"/>
    </row>
    <row r="55" spans="1:24">
      <c r="A55" s="6"/>
      <c r="B55" s="6"/>
      <c r="C55" s="6"/>
      <c r="D55" s="6"/>
      <c r="E55" s="6"/>
      <c r="F55" s="6"/>
      <c r="G55" s="6"/>
      <c r="H55" s="6"/>
      <c r="I55" s="6"/>
      <c r="J55" s="6"/>
      <c r="K55" s="6"/>
      <c r="L55" s="6"/>
      <c r="M55" s="6"/>
      <c r="N55" s="6"/>
      <c r="O55" s="6"/>
      <c r="P55" s="6"/>
      <c r="Q55" s="6"/>
      <c r="R55" s="6"/>
      <c r="S55" s="6"/>
      <c r="T55" s="6"/>
      <c r="U55" s="6"/>
      <c r="V55" s="6"/>
      <c r="W55" s="6"/>
      <c r="X55" s="6"/>
    </row>
    <row r="56" spans="1:24">
      <c r="A56" s="6"/>
      <c r="B56" s="6"/>
      <c r="C56" s="6"/>
      <c r="D56" s="6"/>
      <c r="E56" s="6"/>
      <c r="F56" s="6"/>
      <c r="G56" s="6"/>
      <c r="H56" s="6"/>
      <c r="I56" s="6"/>
      <c r="J56" s="6"/>
      <c r="K56" s="6"/>
      <c r="L56" s="6"/>
      <c r="M56" s="6"/>
      <c r="N56" s="6"/>
      <c r="O56" s="6"/>
      <c r="P56" s="6"/>
      <c r="Q56" s="6"/>
      <c r="R56" s="6"/>
      <c r="S56" s="6"/>
      <c r="T56" s="6"/>
      <c r="U56" s="6"/>
      <c r="V56" s="6"/>
      <c r="W56" s="6"/>
      <c r="X56" s="6"/>
    </row>
    <row r="57" spans="1:24">
      <c r="A57" s="6"/>
      <c r="B57" s="6"/>
      <c r="C57" s="6"/>
      <c r="D57" s="6"/>
      <c r="E57" s="6"/>
      <c r="F57" s="6"/>
      <c r="G57" s="6"/>
      <c r="H57" s="6"/>
      <c r="I57" s="6"/>
      <c r="J57" s="6"/>
      <c r="K57" s="6"/>
      <c r="L57" s="6"/>
      <c r="M57" s="6"/>
      <c r="N57" s="6"/>
      <c r="O57" s="6"/>
      <c r="P57" s="6"/>
      <c r="Q57" s="6"/>
      <c r="R57" s="6"/>
      <c r="S57" s="6"/>
      <c r="T57" s="6"/>
      <c r="U57" s="6"/>
      <c r="V57" s="6"/>
      <c r="W57" s="6"/>
      <c r="X57" s="6"/>
    </row>
    <row r="58" spans="1:24">
      <c r="A58" s="6"/>
      <c r="B58" s="6"/>
      <c r="C58" s="6"/>
      <c r="D58" s="6"/>
      <c r="E58" s="6"/>
      <c r="F58" s="6"/>
      <c r="G58" s="6"/>
      <c r="H58" s="6"/>
      <c r="I58" s="6"/>
      <c r="J58" s="6"/>
      <c r="K58" s="6"/>
      <c r="L58" s="6"/>
      <c r="M58" s="6"/>
      <c r="N58" s="6"/>
      <c r="O58" s="6"/>
      <c r="P58" s="6"/>
      <c r="Q58" s="6"/>
      <c r="R58" s="6"/>
      <c r="S58" s="6"/>
      <c r="T58" s="6"/>
      <c r="U58" s="6"/>
      <c r="V58" s="6"/>
      <c r="W58" s="6"/>
      <c r="X58" s="6"/>
    </row>
    <row r="59" spans="1:24">
      <c r="A59" s="6"/>
      <c r="B59" s="6"/>
      <c r="C59" s="6"/>
      <c r="D59" s="6"/>
      <c r="E59" s="6"/>
      <c r="F59" s="6"/>
      <c r="G59" s="6"/>
      <c r="H59" s="6"/>
      <c r="I59" s="6"/>
      <c r="J59" s="6"/>
      <c r="K59" s="6"/>
      <c r="L59" s="6"/>
      <c r="M59" s="6"/>
      <c r="N59" s="6"/>
      <c r="O59" s="6"/>
      <c r="P59" s="6"/>
      <c r="Q59" s="6"/>
      <c r="R59" s="6"/>
      <c r="S59" s="6"/>
      <c r="T59" s="6"/>
      <c r="U59" s="6"/>
      <c r="V59" s="6"/>
      <c r="W59" s="6"/>
      <c r="X59" s="6"/>
    </row>
    <row r="60" spans="1:24">
      <c r="A60" s="6"/>
      <c r="B60" s="6"/>
      <c r="C60" s="6"/>
      <c r="D60" s="6"/>
      <c r="E60" s="6"/>
      <c r="F60" s="6"/>
      <c r="G60" s="6"/>
      <c r="H60" s="6"/>
      <c r="I60" s="6"/>
      <c r="J60" s="6"/>
      <c r="K60" s="6"/>
      <c r="L60" s="6"/>
      <c r="M60" s="6"/>
      <c r="N60" s="6"/>
      <c r="O60" s="6"/>
      <c r="P60" s="6"/>
      <c r="Q60" s="6"/>
      <c r="R60" s="6"/>
      <c r="S60" s="6"/>
      <c r="T60" s="6"/>
      <c r="U60" s="6"/>
      <c r="V60" s="6"/>
      <c r="W60" s="6"/>
      <c r="X60" s="6"/>
    </row>
    <row r="65" spans="1:24">
      <c r="A65" s="6"/>
      <c r="B65" s="6"/>
      <c r="C65" s="6"/>
      <c r="D65" s="6"/>
      <c r="E65" s="6"/>
      <c r="F65" s="6"/>
      <c r="G65" s="6"/>
      <c r="H65" s="6"/>
      <c r="I65" s="6"/>
      <c r="J65" s="6"/>
      <c r="K65" s="6"/>
      <c r="L65" s="6"/>
      <c r="M65" s="6"/>
      <c r="N65" s="6"/>
      <c r="O65" s="6"/>
      <c r="P65" s="6"/>
      <c r="Q65" s="6"/>
      <c r="R65" s="6"/>
      <c r="S65" s="6"/>
      <c r="T65" s="6"/>
      <c r="U65" s="6"/>
      <c r="V65" s="6"/>
      <c r="W65" s="6"/>
      <c r="X65" s="6"/>
    </row>
    <row r="66" spans="1:24">
      <c r="A66" s="6"/>
      <c r="B66" s="6"/>
      <c r="C66" s="6"/>
      <c r="D66" s="6"/>
      <c r="E66" s="6"/>
      <c r="F66" s="6"/>
      <c r="G66" s="6"/>
      <c r="H66" s="6"/>
      <c r="I66" s="6"/>
      <c r="J66" s="6"/>
      <c r="K66" s="6"/>
      <c r="L66" s="6"/>
      <c r="M66" s="6"/>
      <c r="N66" s="6"/>
      <c r="O66" s="6"/>
      <c r="P66" s="6"/>
      <c r="Q66" s="6"/>
      <c r="R66" s="6"/>
      <c r="S66" s="6"/>
      <c r="T66" s="6"/>
      <c r="U66" s="6"/>
      <c r="V66" s="6"/>
      <c r="W66" s="6"/>
      <c r="X66" s="6"/>
    </row>
    <row r="67" spans="1:24">
      <c r="A67" s="6"/>
      <c r="B67" s="6"/>
      <c r="C67" s="6"/>
      <c r="D67" s="6"/>
      <c r="E67" s="6"/>
      <c r="F67" s="6"/>
      <c r="G67" s="6"/>
      <c r="H67" s="6"/>
      <c r="I67" s="6"/>
      <c r="J67" s="6"/>
      <c r="K67" s="6"/>
      <c r="L67" s="6"/>
      <c r="M67" s="6"/>
      <c r="N67" s="6"/>
      <c r="O67" s="6"/>
      <c r="P67" s="6"/>
      <c r="Q67" s="6"/>
      <c r="R67" s="6"/>
      <c r="S67" s="6"/>
      <c r="T67" s="6"/>
      <c r="U67" s="6"/>
      <c r="V67" s="6"/>
      <c r="W67" s="6"/>
      <c r="X67" s="6"/>
    </row>
    <row r="68" spans="1:24">
      <c r="A68" s="6"/>
      <c r="B68" s="6"/>
      <c r="C68" s="6"/>
      <c r="D68" s="6"/>
      <c r="E68" s="6"/>
      <c r="F68" s="6"/>
      <c r="G68" s="6"/>
      <c r="H68" s="6"/>
      <c r="I68" s="6"/>
      <c r="J68" s="6"/>
      <c r="K68" s="6"/>
      <c r="L68" s="6"/>
      <c r="M68" s="6"/>
      <c r="N68" s="6"/>
      <c r="O68" s="6"/>
      <c r="P68" s="6"/>
      <c r="Q68" s="6"/>
      <c r="R68" s="6"/>
      <c r="S68" s="6"/>
      <c r="T68" s="6"/>
      <c r="U68" s="6"/>
      <c r="V68" s="6"/>
      <c r="W68" s="6"/>
      <c r="X68" s="6"/>
    </row>
    <row r="69" spans="1:24">
      <c r="A69" s="6"/>
      <c r="B69" s="6"/>
      <c r="C69" s="6"/>
      <c r="D69" s="6"/>
      <c r="E69" s="6"/>
      <c r="F69" s="6"/>
      <c r="G69" s="6"/>
      <c r="H69" s="6"/>
      <c r="I69" s="6"/>
      <c r="J69" s="6"/>
      <c r="K69" s="6"/>
      <c r="L69" s="6"/>
      <c r="M69" s="6"/>
      <c r="N69" s="6"/>
      <c r="O69" s="6"/>
      <c r="P69" s="6"/>
      <c r="Q69" s="6"/>
      <c r="R69" s="6"/>
      <c r="S69" s="6"/>
      <c r="T69" s="6"/>
      <c r="U69" s="6"/>
      <c r="V69" s="6"/>
      <c r="W69" s="6"/>
      <c r="X69" s="6"/>
    </row>
    <row r="70" spans="1:24">
      <c r="A70" s="6"/>
      <c r="B70" s="6"/>
      <c r="C70" s="6"/>
      <c r="D70" s="6"/>
      <c r="E70" s="6"/>
      <c r="F70" s="6"/>
      <c r="G70" s="6"/>
      <c r="H70" s="6"/>
      <c r="I70" s="6"/>
      <c r="J70" s="6"/>
      <c r="K70" s="6"/>
      <c r="L70" s="6"/>
      <c r="M70" s="6"/>
      <c r="N70" s="6"/>
      <c r="O70" s="6"/>
      <c r="P70" s="6"/>
      <c r="Q70" s="6"/>
      <c r="R70" s="6"/>
      <c r="S70" s="6"/>
      <c r="T70" s="6"/>
      <c r="U70" s="6"/>
      <c r="V70" s="6"/>
      <c r="W70" s="6"/>
      <c r="X70" s="6"/>
    </row>
    <row r="71" spans="1:24">
      <c r="A71" s="6"/>
      <c r="B71" s="6"/>
      <c r="C71" s="6"/>
      <c r="D71" s="6"/>
      <c r="E71" s="6"/>
      <c r="F71" s="6"/>
      <c r="G71" s="6"/>
      <c r="H71" s="6"/>
      <c r="I71" s="6"/>
      <c r="J71" s="6"/>
      <c r="K71" s="6"/>
      <c r="L71" s="6"/>
      <c r="M71" s="6"/>
      <c r="N71" s="6"/>
      <c r="O71" s="6"/>
      <c r="P71" s="6"/>
      <c r="Q71" s="6"/>
      <c r="R71" s="6"/>
      <c r="S71" s="6"/>
      <c r="T71" s="6"/>
      <c r="U71" s="6"/>
      <c r="V71" s="6"/>
      <c r="W71" s="6"/>
      <c r="X71" s="6"/>
    </row>
    <row r="72" spans="1:24">
      <c r="A72" s="6"/>
      <c r="B72" s="6"/>
      <c r="C72" s="6"/>
      <c r="D72" s="6"/>
      <c r="E72" s="6"/>
      <c r="F72" s="6"/>
      <c r="G72" s="6"/>
      <c r="H72" s="6"/>
      <c r="I72" s="6"/>
      <c r="J72" s="6"/>
      <c r="K72" s="6"/>
      <c r="L72" s="6"/>
      <c r="M72" s="6"/>
      <c r="N72" s="6"/>
      <c r="O72" s="6"/>
      <c r="P72" s="6"/>
      <c r="Q72" s="6"/>
      <c r="R72" s="6"/>
      <c r="S72" s="6"/>
      <c r="T72" s="6"/>
      <c r="U72" s="6"/>
      <c r="V72" s="6"/>
      <c r="W72" s="6"/>
      <c r="X72" s="6"/>
    </row>
    <row r="73" spans="1:24">
      <c r="A73" s="6"/>
      <c r="B73" s="6"/>
      <c r="C73" s="6"/>
      <c r="D73" s="6"/>
      <c r="E73" s="6"/>
      <c r="F73" s="6"/>
      <c r="G73" s="6"/>
      <c r="H73" s="6"/>
      <c r="I73" s="6"/>
      <c r="J73" s="6"/>
      <c r="K73" s="6"/>
      <c r="L73" s="6"/>
      <c r="M73" s="6"/>
      <c r="N73" s="6"/>
      <c r="O73" s="6"/>
      <c r="P73" s="6"/>
      <c r="Q73" s="6"/>
      <c r="R73" s="6"/>
      <c r="S73" s="6"/>
      <c r="T73" s="6"/>
      <c r="U73" s="6"/>
      <c r="V73" s="6"/>
      <c r="W73" s="6"/>
      <c r="X73" s="6"/>
    </row>
    <row r="74" spans="1:24">
      <c r="A74" s="6"/>
      <c r="B74" s="6"/>
      <c r="C74" s="6"/>
      <c r="D74" s="6"/>
      <c r="E74" s="6"/>
      <c r="F74" s="6"/>
      <c r="G74" s="6"/>
      <c r="H74" s="6"/>
      <c r="I74" s="6"/>
      <c r="J74" s="6"/>
      <c r="K74" s="6"/>
      <c r="L74" s="6"/>
      <c r="M74" s="6"/>
      <c r="N74" s="6"/>
      <c r="O74" s="6"/>
      <c r="P74" s="6"/>
      <c r="Q74" s="6"/>
      <c r="R74" s="6"/>
      <c r="S74" s="6"/>
      <c r="T74" s="6"/>
      <c r="U74" s="6"/>
      <c r="V74" s="6"/>
      <c r="W74" s="6"/>
      <c r="X74" s="6"/>
    </row>
    <row r="75" spans="1:24">
      <c r="A75" s="6"/>
      <c r="B75" s="6"/>
      <c r="C75" s="6"/>
      <c r="D75" s="6"/>
      <c r="E75" s="6"/>
      <c r="F75" s="6"/>
      <c r="G75" s="6"/>
      <c r="H75" s="6"/>
      <c r="I75" s="6"/>
      <c r="J75" s="6"/>
      <c r="K75" s="6"/>
      <c r="L75" s="6"/>
      <c r="M75" s="6"/>
      <c r="N75" s="6"/>
      <c r="O75" s="6"/>
      <c r="P75" s="6"/>
      <c r="Q75" s="6"/>
      <c r="R75" s="6"/>
      <c r="S75" s="6"/>
      <c r="T75" s="6"/>
      <c r="U75" s="6"/>
      <c r="V75" s="6"/>
      <c r="W75" s="6"/>
      <c r="X75" s="6"/>
    </row>
    <row r="76" spans="1:24">
      <c r="A76" s="6"/>
      <c r="B76" s="6"/>
      <c r="C76" s="6"/>
      <c r="D76" s="6"/>
      <c r="E76" s="6"/>
      <c r="F76" s="6"/>
      <c r="G76" s="6"/>
      <c r="H76" s="6"/>
      <c r="I76" s="6"/>
      <c r="J76" s="6"/>
      <c r="K76" s="6"/>
      <c r="L76" s="6"/>
      <c r="M76" s="6"/>
      <c r="N76" s="6"/>
      <c r="O76" s="6"/>
      <c r="P76" s="6"/>
      <c r="Q76" s="6"/>
      <c r="R76" s="6"/>
      <c r="S76" s="6"/>
      <c r="T76" s="6"/>
      <c r="U76" s="6"/>
      <c r="V76" s="6"/>
      <c r="W76" s="6"/>
      <c r="X76" s="6"/>
    </row>
    <row r="77" spans="1:24">
      <c r="A77" s="6"/>
      <c r="B77" s="6"/>
      <c r="C77" s="6"/>
      <c r="D77" s="6"/>
      <c r="E77" s="6"/>
      <c r="F77" s="6"/>
      <c r="G77" s="6"/>
      <c r="H77" s="6"/>
      <c r="I77" s="6"/>
      <c r="J77" s="6"/>
      <c r="K77" s="6"/>
      <c r="L77" s="6"/>
      <c r="M77" s="6"/>
      <c r="N77" s="6"/>
      <c r="O77" s="6"/>
      <c r="P77" s="6"/>
      <c r="Q77" s="6"/>
      <c r="R77" s="6"/>
      <c r="S77" s="6"/>
      <c r="T77" s="6"/>
      <c r="U77" s="6"/>
      <c r="V77" s="6"/>
      <c r="W77" s="6"/>
      <c r="X77" s="6"/>
    </row>
    <row r="78" spans="1:24">
      <c r="A78" s="6"/>
      <c r="B78" s="6"/>
      <c r="C78" s="6"/>
      <c r="D78" s="6"/>
      <c r="E78" s="6"/>
      <c r="F78" s="6"/>
      <c r="G78" s="6"/>
      <c r="H78" s="6"/>
      <c r="I78" s="6"/>
      <c r="J78" s="6"/>
      <c r="K78" s="6"/>
      <c r="L78" s="6"/>
      <c r="M78" s="6"/>
      <c r="N78" s="6"/>
      <c r="O78" s="6"/>
      <c r="P78" s="6"/>
      <c r="Q78" s="6"/>
      <c r="R78" s="6"/>
      <c r="S78" s="6"/>
      <c r="T78" s="6"/>
      <c r="U78" s="6"/>
      <c r="V78" s="6"/>
      <c r="W78" s="6"/>
      <c r="X78" s="6"/>
    </row>
    <row r="79" spans="1:24">
      <c r="A79" s="6"/>
      <c r="B79" s="6"/>
      <c r="C79" s="6"/>
      <c r="D79" s="6"/>
      <c r="E79" s="6"/>
      <c r="F79" s="6"/>
      <c r="G79" s="6"/>
      <c r="H79" s="6"/>
      <c r="I79" s="6"/>
      <c r="J79" s="6"/>
      <c r="K79" s="6"/>
      <c r="L79" s="6"/>
      <c r="M79" s="6"/>
      <c r="N79" s="6"/>
      <c r="O79" s="6"/>
      <c r="P79" s="6"/>
      <c r="Q79" s="6"/>
      <c r="R79" s="6"/>
      <c r="S79" s="6"/>
      <c r="T79" s="6"/>
      <c r="U79" s="6"/>
      <c r="V79" s="6"/>
      <c r="W79" s="6"/>
      <c r="X79" s="6"/>
    </row>
    <row r="80" spans="1:24">
      <c r="A80" s="6"/>
      <c r="B80" s="6"/>
      <c r="C80" s="6"/>
      <c r="D80" s="6"/>
      <c r="E80" s="6"/>
      <c r="F80" s="6"/>
      <c r="G80" s="6"/>
      <c r="H80" s="6"/>
      <c r="I80" s="6"/>
      <c r="J80" s="6"/>
      <c r="K80" s="6"/>
      <c r="L80" s="6"/>
      <c r="M80" s="6"/>
      <c r="N80" s="6"/>
      <c r="O80" s="6"/>
      <c r="P80" s="6"/>
      <c r="Q80" s="6"/>
      <c r="R80" s="6"/>
      <c r="S80" s="6"/>
      <c r="T80" s="6"/>
      <c r="U80" s="6"/>
      <c r="V80" s="6"/>
      <c r="W80" s="6"/>
      <c r="X80" s="6"/>
    </row>
    <row r="81" spans="1:24">
      <c r="A81" s="6"/>
      <c r="B81" s="6"/>
      <c r="C81" s="6"/>
      <c r="D81" s="6"/>
      <c r="E81" s="6"/>
      <c r="F81" s="6"/>
      <c r="G81" s="6"/>
      <c r="H81" s="6"/>
      <c r="I81" s="6"/>
      <c r="J81" s="6"/>
      <c r="K81" s="6"/>
      <c r="L81" s="6"/>
      <c r="M81" s="6"/>
      <c r="N81" s="6"/>
      <c r="O81" s="6"/>
      <c r="P81" s="6"/>
      <c r="Q81" s="6"/>
      <c r="R81" s="6"/>
      <c r="S81" s="6"/>
      <c r="T81" s="6"/>
      <c r="U81" s="6"/>
      <c r="V81" s="6"/>
      <c r="W81" s="6"/>
      <c r="X81" s="6"/>
    </row>
    <row r="82" spans="1:24">
      <c r="A82" s="6"/>
      <c r="B82" s="6"/>
      <c r="C82" s="6"/>
      <c r="D82" s="6"/>
      <c r="E82" s="6"/>
      <c r="F82" s="6"/>
      <c r="G82" s="6"/>
      <c r="H82" s="6"/>
      <c r="I82" s="6"/>
      <c r="J82" s="6"/>
      <c r="K82" s="6"/>
      <c r="L82" s="6"/>
      <c r="M82" s="6"/>
      <c r="N82" s="6"/>
      <c r="O82" s="6"/>
      <c r="P82" s="6"/>
      <c r="Q82" s="6"/>
      <c r="R82" s="6"/>
      <c r="S82" s="6"/>
      <c r="T82" s="6"/>
      <c r="U82" s="6"/>
      <c r="V82" s="6"/>
      <c r="W82" s="6"/>
      <c r="X82" s="6"/>
    </row>
    <row r="83" spans="1:24">
      <c r="A83" s="6"/>
      <c r="B83" s="6"/>
      <c r="C83" s="6"/>
      <c r="D83" s="6"/>
      <c r="E83" s="6"/>
      <c r="F83" s="6"/>
      <c r="G83" s="6"/>
      <c r="H83" s="6"/>
      <c r="I83" s="6"/>
      <c r="J83" s="6"/>
      <c r="K83" s="6"/>
      <c r="L83" s="6"/>
      <c r="M83" s="6"/>
      <c r="N83" s="6"/>
      <c r="O83" s="6"/>
      <c r="P83" s="6"/>
      <c r="Q83" s="6"/>
      <c r="R83" s="6"/>
      <c r="S83" s="6"/>
      <c r="T83" s="6"/>
      <c r="U83" s="6"/>
      <c r="V83" s="6"/>
      <c r="W83" s="6"/>
      <c r="X83" s="6"/>
    </row>
    <row r="84" spans="1:24">
      <c r="A84" s="6"/>
      <c r="B84" s="6"/>
      <c r="C84" s="6"/>
      <c r="D84" s="6"/>
      <c r="E84" s="6"/>
      <c r="F84" s="6"/>
      <c r="G84" s="6"/>
      <c r="H84" s="6"/>
      <c r="I84" s="6"/>
      <c r="J84" s="6"/>
      <c r="K84" s="6"/>
      <c r="L84" s="6"/>
      <c r="M84" s="6"/>
      <c r="N84" s="6"/>
      <c r="O84" s="6"/>
      <c r="P84" s="6"/>
      <c r="Q84" s="6"/>
      <c r="R84" s="6"/>
      <c r="S84" s="6"/>
      <c r="T84" s="6"/>
      <c r="U84" s="6"/>
      <c r="V84" s="6"/>
      <c r="W84" s="6"/>
      <c r="X84" s="6"/>
    </row>
    <row r="85" spans="1:24">
      <c r="A85" s="6"/>
      <c r="B85" s="6"/>
      <c r="C85" s="6"/>
      <c r="D85" s="6"/>
      <c r="E85" s="6"/>
      <c r="F85" s="6"/>
      <c r="G85" s="6"/>
      <c r="H85" s="6"/>
      <c r="I85" s="6"/>
      <c r="J85" s="6"/>
      <c r="K85" s="6"/>
      <c r="L85" s="6"/>
      <c r="M85" s="6"/>
      <c r="N85" s="6"/>
      <c r="O85" s="6"/>
      <c r="P85" s="6"/>
      <c r="Q85" s="6"/>
      <c r="R85" s="6"/>
      <c r="S85" s="6"/>
      <c r="T85" s="6"/>
      <c r="U85" s="6"/>
      <c r="V85" s="6"/>
      <c r="W85" s="6"/>
      <c r="X85" s="6"/>
    </row>
    <row r="86" spans="1:24">
      <c r="A86" s="6"/>
      <c r="B86" s="6"/>
      <c r="C86" s="6"/>
      <c r="D86" s="6"/>
      <c r="E86" s="6"/>
      <c r="F86" s="6"/>
      <c r="G86" s="6"/>
      <c r="H86" s="6"/>
      <c r="I86" s="6"/>
      <c r="J86" s="6"/>
      <c r="K86" s="6"/>
      <c r="L86" s="6"/>
      <c r="M86" s="6"/>
      <c r="N86" s="6"/>
      <c r="O86" s="6"/>
      <c r="P86" s="6"/>
      <c r="Q86" s="6"/>
      <c r="R86" s="6"/>
      <c r="S86" s="6"/>
      <c r="T86" s="6"/>
      <c r="U86" s="6"/>
      <c r="V86" s="6"/>
      <c r="W86" s="6"/>
      <c r="X86" s="6"/>
    </row>
    <row r="87" spans="1:24">
      <c r="A87" s="6"/>
      <c r="B87" s="6"/>
      <c r="C87" s="6"/>
      <c r="D87" s="6"/>
      <c r="E87" s="6"/>
      <c r="F87" s="6"/>
      <c r="G87" s="6"/>
      <c r="H87" s="6"/>
      <c r="I87" s="6"/>
      <c r="J87" s="6"/>
      <c r="K87" s="6"/>
      <c r="L87" s="6"/>
      <c r="M87" s="6"/>
      <c r="N87" s="6"/>
      <c r="O87" s="6"/>
      <c r="P87" s="6"/>
      <c r="Q87" s="6"/>
      <c r="R87" s="6"/>
      <c r="S87" s="6"/>
      <c r="T87" s="6"/>
      <c r="U87" s="6"/>
      <c r="V87" s="6"/>
      <c r="W87" s="6"/>
      <c r="X87" s="6"/>
    </row>
    <row r="88" spans="1:24">
      <c r="A88" s="6"/>
      <c r="B88" s="6"/>
      <c r="C88" s="6"/>
      <c r="D88" s="6"/>
      <c r="E88" s="6"/>
      <c r="F88" s="6"/>
      <c r="G88" s="6"/>
      <c r="H88" s="6"/>
      <c r="I88" s="6"/>
      <c r="J88" s="6"/>
      <c r="K88" s="6"/>
      <c r="L88" s="6"/>
      <c r="M88" s="6"/>
      <c r="N88" s="6"/>
      <c r="O88" s="6"/>
      <c r="P88" s="6"/>
      <c r="Q88" s="6"/>
      <c r="R88" s="6"/>
      <c r="S88" s="6"/>
      <c r="T88" s="6"/>
      <c r="U88" s="6"/>
      <c r="V88" s="6"/>
      <c r="W88" s="6"/>
      <c r="X88" s="6"/>
    </row>
    <row r="89" spans="1:24">
      <c r="A89" s="6"/>
      <c r="B89" s="6"/>
      <c r="C89" s="6"/>
      <c r="D89" s="6"/>
      <c r="E89" s="6"/>
      <c r="F89" s="6"/>
      <c r="G89" s="6"/>
      <c r="H89" s="6"/>
      <c r="I89" s="6"/>
      <c r="J89" s="6"/>
      <c r="K89" s="6"/>
      <c r="L89" s="6"/>
      <c r="M89" s="6"/>
      <c r="N89" s="6"/>
      <c r="O89" s="6"/>
      <c r="P89" s="6"/>
      <c r="Q89" s="6"/>
      <c r="R89" s="6"/>
      <c r="S89" s="6"/>
      <c r="T89" s="6"/>
      <c r="U89" s="6"/>
      <c r="V89" s="6"/>
      <c r="W89" s="6"/>
      <c r="X89" s="6"/>
    </row>
    <row r="90" spans="1:24">
      <c r="A90" s="6"/>
      <c r="B90" s="6"/>
      <c r="C90" s="6"/>
      <c r="D90" s="6"/>
      <c r="E90" s="6"/>
      <c r="F90" s="6"/>
      <c r="G90" s="6"/>
      <c r="H90" s="6"/>
      <c r="I90" s="6"/>
      <c r="J90" s="6"/>
      <c r="K90" s="6"/>
      <c r="L90" s="6"/>
      <c r="M90" s="6"/>
      <c r="N90" s="6"/>
      <c r="O90" s="6"/>
      <c r="P90" s="6"/>
      <c r="Q90" s="6"/>
      <c r="R90" s="6"/>
      <c r="S90" s="6"/>
      <c r="T90" s="6"/>
      <c r="U90" s="6"/>
      <c r="V90" s="6"/>
      <c r="W90" s="6"/>
      <c r="X90" s="6"/>
    </row>
    <row r="91" spans="1:24">
      <c r="A91" s="6"/>
      <c r="B91" s="6"/>
      <c r="C91" s="6"/>
      <c r="D91" s="6"/>
      <c r="E91" s="6"/>
      <c r="F91" s="6"/>
      <c r="G91" s="6"/>
      <c r="H91" s="6"/>
      <c r="I91" s="6"/>
      <c r="J91" s="6"/>
      <c r="K91" s="6"/>
      <c r="L91" s="6"/>
      <c r="M91" s="6"/>
      <c r="N91" s="6"/>
      <c r="O91" s="6"/>
      <c r="P91" s="6"/>
      <c r="Q91" s="6"/>
      <c r="R91" s="6"/>
      <c r="S91" s="6"/>
      <c r="T91" s="6"/>
      <c r="U91" s="6"/>
      <c r="V91" s="6"/>
      <c r="W91" s="6"/>
      <c r="X91" s="6"/>
    </row>
    <row r="92" spans="1:24">
      <c r="A92" s="6"/>
      <c r="B92" s="6"/>
      <c r="C92" s="6"/>
      <c r="D92" s="6"/>
      <c r="E92" s="6"/>
      <c r="F92" s="6"/>
      <c r="G92" s="6"/>
      <c r="H92" s="6"/>
      <c r="I92" s="6"/>
      <c r="J92" s="6"/>
      <c r="K92" s="6"/>
      <c r="L92" s="6"/>
      <c r="M92" s="6"/>
      <c r="N92" s="6"/>
      <c r="O92" s="6"/>
      <c r="P92" s="6"/>
      <c r="Q92" s="6"/>
      <c r="R92" s="6"/>
      <c r="S92" s="6"/>
      <c r="T92" s="6"/>
      <c r="U92" s="6"/>
      <c r="V92" s="6"/>
      <c r="W92" s="6"/>
      <c r="X92" s="6"/>
    </row>
    <row r="97" spans="1:24">
      <c r="A97" s="6"/>
      <c r="B97" s="6"/>
      <c r="C97" s="6"/>
      <c r="D97" s="6"/>
      <c r="E97" s="6"/>
      <c r="F97" s="6"/>
      <c r="G97" s="6"/>
      <c r="H97" s="6"/>
      <c r="I97" s="6"/>
      <c r="J97" s="6"/>
      <c r="K97" s="6"/>
      <c r="L97" s="6"/>
      <c r="M97" s="6"/>
      <c r="N97" s="6"/>
      <c r="O97" s="6"/>
      <c r="P97" s="6"/>
      <c r="Q97" s="6"/>
      <c r="R97" s="6"/>
      <c r="S97" s="6"/>
      <c r="T97" s="6"/>
      <c r="U97" s="6"/>
      <c r="V97" s="6"/>
      <c r="W97" s="6"/>
      <c r="X97" s="6"/>
    </row>
    <row r="98" spans="1:24">
      <c r="A98" s="6"/>
      <c r="B98" s="6"/>
      <c r="C98" s="6"/>
      <c r="D98" s="6"/>
      <c r="E98" s="6"/>
      <c r="F98" s="6"/>
      <c r="G98" s="6"/>
      <c r="H98" s="6"/>
      <c r="I98" s="6"/>
      <c r="J98" s="6"/>
      <c r="K98" s="6"/>
      <c r="L98" s="6"/>
      <c r="M98" s="6"/>
      <c r="N98" s="6"/>
      <c r="O98" s="6"/>
      <c r="P98" s="6"/>
      <c r="Q98" s="6"/>
      <c r="R98" s="6"/>
      <c r="S98" s="6"/>
      <c r="T98" s="6"/>
      <c r="U98" s="6"/>
      <c r="V98" s="6"/>
      <c r="W98" s="6"/>
      <c r="X98" s="6"/>
    </row>
    <row r="99" spans="1:24">
      <c r="A99" s="6"/>
      <c r="B99" s="6"/>
      <c r="C99" s="6"/>
      <c r="D99" s="6"/>
      <c r="E99" s="6"/>
      <c r="F99" s="6"/>
      <c r="G99" s="6"/>
      <c r="H99" s="6"/>
      <c r="I99" s="6"/>
      <c r="J99" s="6"/>
      <c r="K99" s="6"/>
      <c r="L99" s="6"/>
      <c r="M99" s="6"/>
      <c r="N99" s="6"/>
      <c r="O99" s="6"/>
      <c r="P99" s="6"/>
      <c r="Q99" s="6"/>
      <c r="R99" s="6"/>
      <c r="S99" s="6"/>
      <c r="T99" s="6"/>
      <c r="U99" s="6"/>
      <c r="V99" s="6"/>
      <c r="W99" s="6"/>
      <c r="X99" s="6"/>
    </row>
    <row r="100" spans="1:24">
      <c r="A100" s="6"/>
      <c r="B100" s="6"/>
      <c r="C100" s="6"/>
      <c r="D100" s="6"/>
      <c r="E100" s="6"/>
      <c r="F100" s="6"/>
      <c r="G100" s="6"/>
      <c r="H100" s="6"/>
      <c r="I100" s="6"/>
      <c r="J100" s="6"/>
      <c r="K100" s="6"/>
      <c r="L100" s="6"/>
      <c r="M100" s="6"/>
      <c r="N100" s="6"/>
      <c r="O100" s="6"/>
      <c r="P100" s="6"/>
      <c r="Q100" s="6"/>
      <c r="R100" s="6"/>
      <c r="S100" s="6"/>
      <c r="T100" s="6"/>
      <c r="U100" s="6"/>
      <c r="V100" s="6"/>
      <c r="W100" s="6"/>
      <c r="X100" s="6"/>
    </row>
    <row r="101" spans="1:24">
      <c r="A101" s="6"/>
      <c r="B101" s="6"/>
      <c r="C101" s="6"/>
      <c r="D101" s="6"/>
      <c r="E101" s="6"/>
      <c r="F101" s="6"/>
      <c r="G101" s="6"/>
      <c r="H101" s="6"/>
      <c r="I101" s="6"/>
      <c r="J101" s="6"/>
      <c r="K101" s="6"/>
      <c r="L101" s="6"/>
      <c r="M101" s="6"/>
      <c r="N101" s="6"/>
      <c r="O101" s="6"/>
      <c r="P101" s="6"/>
      <c r="Q101" s="6"/>
      <c r="R101" s="6"/>
      <c r="S101" s="6"/>
      <c r="T101" s="6"/>
      <c r="U101" s="6"/>
      <c r="V101" s="6"/>
      <c r="W101" s="6"/>
      <c r="X101" s="6"/>
    </row>
    <row r="102" spans="1:24">
      <c r="A102" s="6"/>
      <c r="B102" s="6"/>
      <c r="C102" s="6"/>
      <c r="D102" s="6"/>
      <c r="E102" s="6"/>
      <c r="F102" s="6"/>
      <c r="G102" s="6"/>
      <c r="H102" s="6"/>
      <c r="I102" s="6"/>
      <c r="J102" s="6"/>
      <c r="K102" s="6"/>
      <c r="L102" s="6"/>
      <c r="M102" s="6"/>
      <c r="N102" s="6"/>
      <c r="O102" s="6"/>
      <c r="P102" s="6"/>
      <c r="Q102" s="6"/>
      <c r="R102" s="6"/>
      <c r="S102" s="6"/>
      <c r="T102" s="6"/>
      <c r="U102" s="6"/>
      <c r="V102" s="6"/>
      <c r="W102" s="6"/>
      <c r="X102" s="6"/>
    </row>
    <row r="103" spans="1:24">
      <c r="A103" s="6"/>
      <c r="B103" s="6"/>
      <c r="C103" s="6"/>
      <c r="D103" s="6"/>
      <c r="E103" s="6"/>
      <c r="F103" s="6"/>
      <c r="G103" s="6"/>
      <c r="H103" s="6"/>
      <c r="I103" s="6"/>
      <c r="J103" s="6"/>
      <c r="K103" s="6"/>
      <c r="L103" s="6"/>
      <c r="M103" s="6"/>
      <c r="N103" s="6"/>
      <c r="O103" s="6"/>
      <c r="P103" s="6"/>
      <c r="Q103" s="6"/>
      <c r="R103" s="6"/>
      <c r="S103" s="6"/>
      <c r="T103" s="6"/>
      <c r="U103" s="6"/>
      <c r="V103" s="6"/>
      <c r="W103" s="6"/>
      <c r="X103" s="6"/>
    </row>
    <row r="104" spans="1:24">
      <c r="A104" s="6"/>
      <c r="B104" s="6"/>
      <c r="C104" s="6"/>
      <c r="D104" s="6"/>
      <c r="E104" s="6"/>
      <c r="F104" s="6"/>
      <c r="G104" s="6"/>
      <c r="H104" s="6"/>
      <c r="I104" s="6"/>
      <c r="J104" s="6"/>
      <c r="K104" s="6"/>
      <c r="L104" s="6"/>
      <c r="M104" s="6"/>
      <c r="N104" s="6"/>
      <c r="O104" s="6"/>
      <c r="P104" s="6"/>
      <c r="Q104" s="6"/>
      <c r="R104" s="6"/>
      <c r="S104" s="6"/>
      <c r="T104" s="6"/>
      <c r="U104" s="6"/>
      <c r="V104" s="6"/>
      <c r="W104" s="6"/>
      <c r="X104" s="6"/>
    </row>
    <row r="105" spans="1:24">
      <c r="A105" s="6"/>
      <c r="B105" s="6"/>
      <c r="C105" s="6"/>
      <c r="D105" s="6"/>
      <c r="E105" s="6"/>
      <c r="F105" s="6"/>
      <c r="G105" s="6"/>
      <c r="H105" s="6"/>
      <c r="I105" s="6"/>
      <c r="J105" s="6"/>
      <c r="K105" s="6"/>
      <c r="L105" s="6"/>
      <c r="M105" s="6"/>
      <c r="N105" s="6"/>
      <c r="O105" s="6"/>
      <c r="P105" s="6"/>
      <c r="Q105" s="6"/>
      <c r="R105" s="6"/>
      <c r="S105" s="6"/>
      <c r="T105" s="6"/>
      <c r="U105" s="6"/>
      <c r="V105" s="6"/>
      <c r="W105" s="6"/>
      <c r="X105" s="6"/>
    </row>
    <row r="106" spans="1:24">
      <c r="A106" s="6"/>
      <c r="B106" s="6"/>
      <c r="C106" s="6"/>
      <c r="D106" s="6"/>
      <c r="E106" s="6"/>
      <c r="F106" s="6"/>
      <c r="G106" s="6"/>
      <c r="H106" s="6"/>
      <c r="I106" s="6"/>
      <c r="J106" s="6"/>
      <c r="K106" s="6"/>
      <c r="L106" s="6"/>
      <c r="M106" s="6"/>
      <c r="N106" s="6"/>
      <c r="O106" s="6"/>
      <c r="P106" s="6"/>
      <c r="Q106" s="6"/>
      <c r="R106" s="6"/>
      <c r="S106" s="6"/>
      <c r="T106" s="6"/>
      <c r="U106" s="6"/>
      <c r="V106" s="6"/>
      <c r="W106" s="6"/>
      <c r="X106" s="6"/>
    </row>
    <row r="107" spans="1:24">
      <c r="A107" s="6"/>
      <c r="B107" s="6"/>
      <c r="C107" s="6"/>
      <c r="D107" s="6"/>
      <c r="E107" s="6"/>
      <c r="F107" s="6"/>
      <c r="G107" s="6"/>
      <c r="H107" s="6"/>
      <c r="I107" s="6"/>
      <c r="J107" s="6"/>
      <c r="K107" s="6"/>
      <c r="L107" s="6"/>
      <c r="M107" s="6"/>
      <c r="N107" s="6"/>
      <c r="O107" s="6"/>
      <c r="P107" s="6"/>
      <c r="Q107" s="6"/>
      <c r="R107" s="6"/>
      <c r="S107" s="6"/>
      <c r="T107" s="6"/>
      <c r="U107" s="6"/>
      <c r="V107" s="6"/>
      <c r="W107" s="6"/>
      <c r="X107" s="6"/>
    </row>
    <row r="108" spans="1:24">
      <c r="A108" s="6"/>
      <c r="B108" s="6"/>
      <c r="C108" s="6"/>
      <c r="D108" s="6"/>
      <c r="E108" s="6"/>
      <c r="F108" s="6"/>
      <c r="G108" s="6"/>
      <c r="H108" s="6"/>
      <c r="I108" s="6"/>
      <c r="J108" s="6"/>
      <c r="K108" s="6"/>
      <c r="L108" s="6"/>
      <c r="M108" s="6"/>
      <c r="N108" s="6"/>
      <c r="O108" s="6"/>
      <c r="P108" s="6"/>
      <c r="Q108" s="6"/>
      <c r="R108" s="6"/>
      <c r="S108" s="6"/>
      <c r="T108" s="6"/>
      <c r="U108" s="6"/>
      <c r="V108" s="6"/>
      <c r="W108" s="6"/>
      <c r="X108" s="6"/>
    </row>
    <row r="109" spans="1:24">
      <c r="A109" s="6"/>
      <c r="B109" s="6"/>
      <c r="C109" s="6"/>
      <c r="D109" s="6"/>
      <c r="E109" s="6"/>
      <c r="F109" s="6"/>
      <c r="G109" s="6"/>
      <c r="H109" s="6"/>
      <c r="I109" s="6"/>
      <c r="J109" s="6"/>
      <c r="K109" s="6"/>
      <c r="L109" s="6"/>
      <c r="M109" s="6"/>
      <c r="N109" s="6"/>
      <c r="O109" s="6"/>
      <c r="P109" s="6"/>
      <c r="Q109" s="6"/>
      <c r="R109" s="6"/>
      <c r="S109" s="6"/>
      <c r="T109" s="6"/>
      <c r="U109" s="6"/>
      <c r="V109" s="6"/>
      <c r="W109" s="6"/>
      <c r="X109" s="6"/>
    </row>
    <row r="110" spans="1:24">
      <c r="A110" s="6"/>
      <c r="B110" s="6"/>
      <c r="C110" s="6"/>
      <c r="D110" s="6"/>
      <c r="E110" s="6"/>
      <c r="F110" s="6"/>
      <c r="G110" s="6"/>
      <c r="H110" s="6"/>
      <c r="I110" s="6"/>
      <c r="J110" s="6"/>
      <c r="K110" s="6"/>
      <c r="L110" s="6"/>
      <c r="M110" s="6"/>
      <c r="N110" s="6"/>
      <c r="O110" s="6"/>
      <c r="P110" s="6"/>
      <c r="Q110" s="6"/>
      <c r="R110" s="6"/>
      <c r="S110" s="6"/>
      <c r="T110" s="6"/>
      <c r="U110" s="6"/>
      <c r="V110" s="6"/>
      <c r="W110" s="6"/>
      <c r="X110" s="6"/>
    </row>
    <row r="111" spans="1:24">
      <c r="A111" s="6"/>
      <c r="B111" s="6"/>
      <c r="C111" s="6"/>
      <c r="D111" s="6"/>
      <c r="E111" s="6"/>
      <c r="F111" s="6"/>
      <c r="G111" s="6"/>
      <c r="H111" s="6"/>
      <c r="I111" s="6"/>
      <c r="J111" s="6"/>
      <c r="K111" s="6"/>
      <c r="L111" s="6"/>
      <c r="M111" s="6"/>
      <c r="N111" s="6"/>
      <c r="O111" s="6"/>
      <c r="P111" s="6"/>
      <c r="Q111" s="6"/>
      <c r="R111" s="6"/>
      <c r="S111" s="6"/>
      <c r="T111" s="6"/>
      <c r="U111" s="6"/>
      <c r="V111" s="6"/>
      <c r="W111" s="6"/>
      <c r="X111" s="6"/>
    </row>
    <row r="112" spans="1:24">
      <c r="A112" s="6"/>
      <c r="B112" s="6"/>
      <c r="C112" s="6"/>
      <c r="D112" s="6"/>
      <c r="E112" s="6"/>
      <c r="F112" s="6"/>
      <c r="G112" s="6"/>
      <c r="H112" s="6"/>
      <c r="I112" s="6"/>
      <c r="J112" s="6"/>
      <c r="K112" s="6"/>
      <c r="L112" s="6"/>
      <c r="M112" s="6"/>
      <c r="N112" s="6"/>
      <c r="O112" s="6"/>
      <c r="P112" s="6"/>
      <c r="Q112" s="6"/>
      <c r="R112" s="6"/>
      <c r="S112" s="6"/>
      <c r="T112" s="6"/>
      <c r="U112" s="6"/>
      <c r="V112" s="6"/>
      <c r="W112" s="6"/>
      <c r="X112" s="6"/>
    </row>
    <row r="113" spans="1:24">
      <c r="A113" s="6"/>
      <c r="B113" s="6"/>
      <c r="C113" s="6"/>
      <c r="D113" s="6"/>
      <c r="E113" s="6"/>
      <c r="F113" s="6"/>
      <c r="G113" s="6"/>
      <c r="H113" s="6"/>
      <c r="I113" s="6"/>
      <c r="J113" s="6"/>
      <c r="K113" s="6"/>
      <c r="L113" s="6"/>
      <c r="M113" s="6"/>
      <c r="N113" s="6"/>
      <c r="O113" s="6"/>
      <c r="P113" s="6"/>
      <c r="Q113" s="6"/>
      <c r="R113" s="6"/>
      <c r="S113" s="6"/>
      <c r="T113" s="6"/>
      <c r="U113" s="6"/>
      <c r="V113" s="6"/>
      <c r="W113" s="6"/>
      <c r="X113" s="6"/>
    </row>
    <row r="114" spans="1:24">
      <c r="A114" s="6"/>
      <c r="B114" s="6"/>
      <c r="C114" s="6"/>
      <c r="D114" s="6"/>
      <c r="E114" s="6"/>
      <c r="F114" s="6"/>
      <c r="G114" s="6"/>
      <c r="H114" s="6"/>
      <c r="I114" s="6"/>
      <c r="J114" s="6"/>
      <c r="K114" s="6"/>
      <c r="L114" s="6"/>
      <c r="M114" s="6"/>
      <c r="N114" s="6"/>
      <c r="O114" s="6"/>
      <c r="P114" s="6"/>
      <c r="Q114" s="6"/>
      <c r="R114" s="6"/>
      <c r="S114" s="6"/>
      <c r="T114" s="6"/>
      <c r="U114" s="6"/>
      <c r="V114" s="6"/>
      <c r="W114" s="6"/>
      <c r="X114" s="6"/>
    </row>
    <row r="115" spans="1:24">
      <c r="A115" s="6"/>
      <c r="B115" s="6"/>
      <c r="C115" s="6"/>
      <c r="D115" s="6"/>
      <c r="E115" s="6"/>
      <c r="F115" s="6"/>
      <c r="G115" s="6"/>
      <c r="H115" s="6"/>
      <c r="I115" s="6"/>
      <c r="J115" s="6"/>
      <c r="K115" s="6"/>
      <c r="L115" s="6"/>
      <c r="M115" s="6"/>
      <c r="N115" s="6"/>
      <c r="O115" s="6"/>
      <c r="P115" s="6"/>
      <c r="Q115" s="6"/>
      <c r="R115" s="6"/>
      <c r="S115" s="6"/>
      <c r="T115" s="6"/>
      <c r="U115" s="6"/>
      <c r="V115" s="6"/>
      <c r="W115" s="6"/>
      <c r="X115" s="6"/>
    </row>
    <row r="116" spans="1:24">
      <c r="A116" s="6"/>
      <c r="B116" s="6"/>
      <c r="C116" s="6"/>
      <c r="D116" s="6"/>
      <c r="E116" s="6"/>
      <c r="F116" s="6"/>
      <c r="G116" s="6"/>
      <c r="H116" s="6"/>
      <c r="I116" s="6"/>
      <c r="J116" s="6"/>
      <c r="K116" s="6"/>
      <c r="L116" s="6"/>
      <c r="M116" s="6"/>
      <c r="N116" s="6"/>
      <c r="O116" s="6"/>
      <c r="P116" s="6"/>
      <c r="Q116" s="6"/>
      <c r="R116" s="6"/>
      <c r="S116" s="6"/>
      <c r="T116" s="6"/>
      <c r="U116" s="6"/>
      <c r="V116" s="6"/>
      <c r="W116" s="6"/>
      <c r="X116" s="6"/>
    </row>
    <row r="117" spans="1:24">
      <c r="A117" s="6"/>
      <c r="B117" s="6"/>
      <c r="C117" s="6"/>
      <c r="D117" s="6"/>
      <c r="E117" s="6"/>
      <c r="F117" s="6"/>
      <c r="G117" s="6"/>
      <c r="H117" s="6"/>
      <c r="I117" s="6"/>
      <c r="J117" s="6"/>
      <c r="K117" s="6"/>
      <c r="L117" s="6"/>
      <c r="M117" s="6"/>
      <c r="N117" s="6"/>
      <c r="O117" s="6"/>
      <c r="P117" s="6"/>
      <c r="Q117" s="6"/>
      <c r="R117" s="6"/>
      <c r="S117" s="6"/>
      <c r="T117" s="6"/>
      <c r="U117" s="6"/>
      <c r="V117" s="6"/>
      <c r="W117" s="6"/>
      <c r="X117" s="6"/>
    </row>
    <row r="118" spans="1:24">
      <c r="A118" s="6"/>
      <c r="B118" s="6"/>
      <c r="C118" s="6"/>
      <c r="D118" s="6"/>
      <c r="E118" s="6"/>
      <c r="F118" s="6"/>
      <c r="G118" s="6"/>
      <c r="H118" s="6"/>
      <c r="I118" s="6"/>
      <c r="J118" s="6"/>
      <c r="K118" s="6"/>
      <c r="L118" s="6"/>
      <c r="M118" s="6"/>
      <c r="N118" s="6"/>
      <c r="O118" s="6"/>
      <c r="P118" s="6"/>
      <c r="Q118" s="6"/>
      <c r="R118" s="6"/>
      <c r="S118" s="6"/>
      <c r="T118" s="6"/>
      <c r="U118" s="6"/>
      <c r="V118" s="6"/>
      <c r="W118" s="6"/>
      <c r="X118" s="6"/>
    </row>
    <row r="119" spans="1:24">
      <c r="A119" s="6"/>
      <c r="B119" s="6"/>
      <c r="C119" s="6"/>
      <c r="D119" s="6"/>
      <c r="E119" s="6"/>
      <c r="F119" s="6"/>
      <c r="G119" s="6"/>
      <c r="H119" s="6"/>
      <c r="I119" s="6"/>
      <c r="J119" s="6"/>
      <c r="K119" s="6"/>
      <c r="L119" s="6"/>
      <c r="M119" s="6"/>
      <c r="N119" s="6"/>
      <c r="O119" s="6"/>
      <c r="P119" s="6"/>
      <c r="Q119" s="6"/>
      <c r="R119" s="6"/>
      <c r="S119" s="6"/>
      <c r="T119" s="6"/>
      <c r="U119" s="6"/>
      <c r="V119" s="6"/>
      <c r="W119" s="6"/>
      <c r="X119" s="6"/>
    </row>
    <row r="120" spans="1:24">
      <c r="A120" s="6"/>
      <c r="B120" s="6"/>
      <c r="C120" s="6"/>
      <c r="D120" s="6"/>
      <c r="E120" s="6"/>
      <c r="F120" s="6"/>
      <c r="G120" s="6"/>
      <c r="H120" s="6"/>
      <c r="I120" s="6"/>
      <c r="J120" s="6"/>
      <c r="K120" s="6"/>
      <c r="L120" s="6"/>
      <c r="M120" s="6"/>
      <c r="N120" s="6"/>
      <c r="O120" s="6"/>
      <c r="P120" s="6"/>
      <c r="Q120" s="6"/>
      <c r="R120" s="6"/>
      <c r="S120" s="6"/>
      <c r="T120" s="6"/>
      <c r="U120" s="6"/>
      <c r="V120" s="6"/>
      <c r="W120" s="6"/>
      <c r="X120" s="6"/>
    </row>
    <row r="121" spans="1:24">
      <c r="A121" s="6"/>
      <c r="B121" s="6"/>
      <c r="C121" s="6"/>
      <c r="D121" s="6"/>
      <c r="E121" s="6"/>
      <c r="F121" s="6"/>
      <c r="G121" s="6"/>
      <c r="H121" s="6"/>
      <c r="I121" s="6"/>
      <c r="J121" s="6"/>
      <c r="K121" s="6"/>
      <c r="L121" s="6"/>
      <c r="M121" s="6"/>
      <c r="N121" s="6"/>
      <c r="O121" s="6"/>
      <c r="P121" s="6"/>
      <c r="Q121" s="6"/>
      <c r="R121" s="6"/>
      <c r="S121" s="6"/>
      <c r="T121" s="6"/>
      <c r="U121" s="6"/>
      <c r="V121" s="6"/>
      <c r="W121" s="6"/>
      <c r="X121" s="6"/>
    </row>
    <row r="122" spans="1:24">
      <c r="A122" s="6"/>
      <c r="B122" s="6"/>
      <c r="C122" s="6"/>
      <c r="D122" s="6"/>
      <c r="E122" s="6"/>
      <c r="F122" s="6"/>
      <c r="G122" s="6"/>
      <c r="H122" s="6"/>
      <c r="I122" s="6"/>
      <c r="J122" s="6"/>
      <c r="K122" s="6"/>
      <c r="L122" s="6"/>
      <c r="M122" s="6"/>
      <c r="N122" s="6"/>
      <c r="O122" s="6"/>
      <c r="P122" s="6"/>
      <c r="Q122" s="6"/>
      <c r="R122" s="6"/>
      <c r="S122" s="6"/>
      <c r="T122" s="6"/>
      <c r="U122" s="6"/>
      <c r="V122" s="6"/>
      <c r="W122" s="6"/>
      <c r="X122" s="6"/>
    </row>
    <row r="123" spans="1:24">
      <c r="A123" s="6"/>
      <c r="B123" s="6"/>
      <c r="C123" s="6"/>
      <c r="D123" s="6"/>
      <c r="E123" s="6"/>
      <c r="F123" s="6"/>
      <c r="G123" s="6"/>
      <c r="H123" s="6"/>
      <c r="I123" s="6"/>
      <c r="J123" s="6"/>
      <c r="K123" s="6"/>
      <c r="L123" s="6"/>
      <c r="M123" s="6"/>
      <c r="N123" s="6"/>
      <c r="O123" s="6"/>
      <c r="P123" s="6"/>
      <c r="Q123" s="6"/>
      <c r="R123" s="6"/>
      <c r="S123" s="6"/>
      <c r="T123" s="6"/>
      <c r="U123" s="6"/>
      <c r="V123" s="6"/>
      <c r="W123" s="6"/>
      <c r="X123" s="6"/>
    </row>
    <row r="124" spans="1:24">
      <c r="A124" s="6"/>
      <c r="B124" s="6"/>
      <c r="C124" s="6"/>
      <c r="D124" s="6"/>
      <c r="E124" s="6"/>
      <c r="F124" s="6"/>
      <c r="G124" s="6"/>
      <c r="H124" s="6"/>
      <c r="I124" s="6"/>
      <c r="J124" s="6"/>
      <c r="K124" s="6"/>
      <c r="L124" s="6"/>
      <c r="M124" s="6"/>
      <c r="N124" s="6"/>
      <c r="O124" s="6"/>
      <c r="P124" s="6"/>
      <c r="Q124" s="6"/>
      <c r="R124" s="6"/>
      <c r="S124" s="6"/>
      <c r="T124" s="6"/>
      <c r="U124" s="6"/>
      <c r="V124" s="6"/>
      <c r="W124" s="6"/>
      <c r="X124" s="6"/>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DEA82-F43B-412A-858A-1DEBFC1E9F67}">
  <dimension ref="A1:A8"/>
  <sheetViews>
    <sheetView workbookViewId="0"/>
  </sheetViews>
  <sheetFormatPr defaultRowHeight="15"/>
  <cols>
    <col min="1" max="1" width="226.5703125" customWidth="1"/>
  </cols>
  <sheetData>
    <row r="1" spans="1:1">
      <c r="A1" s="8" t="s">
        <v>92</v>
      </c>
    </row>
    <row r="2" spans="1:1" ht="43.5">
      <c r="A2" s="37" t="s">
        <v>93</v>
      </c>
    </row>
    <row r="3" spans="1:1">
      <c r="A3" s="37" t="s">
        <v>94</v>
      </c>
    </row>
    <row r="4" spans="1:1" ht="103.5" customHeight="1">
      <c r="A4" s="37" t="s">
        <v>95</v>
      </c>
    </row>
    <row r="5" spans="1:1" ht="29.25">
      <c r="A5" s="37" t="s">
        <v>96</v>
      </c>
    </row>
    <row r="6" spans="1:1" ht="101.25">
      <c r="A6" s="37" t="s">
        <v>97</v>
      </c>
    </row>
    <row r="7" spans="1:1">
      <c r="A7" s="37" t="s">
        <v>98</v>
      </c>
    </row>
    <row r="8" spans="1:1">
      <c r="A8" s="6" t="s">
        <v>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AFD2-25AC-466A-B050-8D1D35F06CE4}">
  <dimension ref="A1:A2"/>
  <sheetViews>
    <sheetView workbookViewId="0"/>
  </sheetViews>
  <sheetFormatPr defaultRowHeight="15"/>
  <cols>
    <col min="1" max="1" width="167.5703125" customWidth="1"/>
  </cols>
  <sheetData>
    <row r="1" spans="1:1">
      <c r="A1" s="5" t="s">
        <v>100</v>
      </c>
    </row>
    <row r="2" spans="1:1">
      <c r="A2" s="5" t="s">
        <v>101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Gil Soffer</cp:lastModifiedBy>
  <cp:revision/>
  <dcterms:created xsi:type="dcterms:W3CDTF">2025-02-04T22:35:44Z</dcterms:created>
  <dcterms:modified xsi:type="dcterms:W3CDTF">2025-02-14T17:55:30Z</dcterms:modified>
  <cp:category/>
  <cp:contentStatus/>
</cp:coreProperties>
</file>